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omments8.xml" ContentType="application/vnd.openxmlformats-officedocument.spreadsheetml.comments+xml"/>
  <Override PartName="/xl/charts/chart4.xml" ContentType="application/vnd.openxmlformats-officedocument.drawingml.chart+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Default Extension="xml" ContentType="application/xml"/>
  <Override PartName="/xl/drawings/drawing2.xml" ContentType="application/vnd.openxmlformats-officedocument.drawing+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5.xml" ContentType="application/vnd.openxmlformats-officedocument.spreadsheetml.comments+xml"/>
  <Override PartName="/xl/worksheets/sheet69.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omments21.xml" ContentType="application/vnd.openxmlformats-officedocument.spreadsheetml.comment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83.xml" ContentType="application/vnd.openxmlformats-officedocument.spreadsheetml.worksheet+xml"/>
  <Override PartName="/xl/comments10.xml" ContentType="application/vnd.openxmlformats-officedocument.spreadsheetml.comments+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Override PartName="/xl/worksheets/sheet90.xml" ContentType="application/vnd.openxmlformats-officedocument.spreadsheetml.worksheet+xml"/>
  <Default Extension="png" ContentType="image/png"/>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comments9.xml" ContentType="application/vnd.openxmlformats-officedocument.spreadsheetml.comments+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3.xml" ContentType="application/vnd.openxmlformats-officedocument.drawing+xml"/>
  <Override PartName="/xl/comments5.xml" ContentType="application/vnd.openxmlformats-officedocument.spreadsheetml.comments+xml"/>
  <Override PartName="/xl/comments19.xml" ContentType="application/vnd.openxmlformats-officedocument.spreadsheetml.comments+xml"/>
  <Override PartName="/xl/charts/chart1.xml" ContentType="application/vnd.openxmlformats-officedocument.drawingml.chart+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worksheets/sheet88.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worksheets/sheet1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Override PartName="/xl/drawings/drawing4.xml" ContentType="application/vnd.openxmlformats-officedocument.drawing+xml"/>
  <Override PartName="/xl/charts/chart2.xml" ContentType="application/vnd.openxmlformats-officedocument.drawingml.chart+xml"/>
  <Default Extension="rels" ContentType="application/vnd.openxmlformats-package.relationships+xml"/>
  <Override PartName="/xl/worksheets/sheet5.xml" ContentType="application/vnd.openxmlformats-officedocument.spreadsheetml.worksheet+xml"/>
  <Override PartName="/xl/comments27.xml" ContentType="application/vnd.openxmlformats-officedocument.spreadsheetml.comments+xml"/>
  <Override PartName="/xl/worksheets/sheet89.xml" ContentType="application/vnd.openxmlformats-officedocument.spreadsheetml.worksheet+xml"/>
  <Override PartName="/xl/externalLinks/externalLink3.xml" ContentType="application/vnd.openxmlformats-officedocument.spreadsheetml.externalLink+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comments23.xml" ContentType="application/vnd.openxmlformats-officedocument.spreadsheetml.comments+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comments12.xml" ContentType="application/vnd.openxmlformats-officedocument.spreadsheetml.comments+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bookViews>
    <workbookView xWindow="0" yWindow="0" windowWidth="15480" windowHeight="9780" tabRatio="920" firstSheet="6" activeTab="13"/>
  </bookViews>
  <sheets>
    <sheet name="Съдържание" sheetId="101" state="hidden" r:id="rId1"/>
    <sheet name="Съдърж. Notes" sheetId="149" r:id="rId2"/>
    <sheet name="Management report" sheetId="146" r:id="rId3"/>
    <sheet name="Notes" sheetId="147" r:id="rId4"/>
    <sheet name="More information" sheetId="145" r:id="rId5"/>
    <sheet name="Apendix" sheetId="150" r:id="rId6"/>
    <sheet name="Tables" sheetId="148" r:id="rId7"/>
    <sheet name="Съдържание 1" sheetId="120" r:id="rId8"/>
    <sheet name="НАЧАЛО" sheetId="62" r:id="rId9"/>
    <sheet name="Cover page" sheetId="151" r:id="rId10"/>
    <sheet name="P&amp;L ОД_Функцион" sheetId="94" r:id="rId11"/>
    <sheet name="баланс ликвидна финансови" sheetId="170" r:id="rId12"/>
    <sheet name="ОПП fin" sheetId="171" r:id="rId13"/>
    <sheet name="СК" sheetId="15" r:id="rId14"/>
    <sheet name="P&amp;L приходи" sheetId="82" r:id="rId15"/>
    <sheet name="P&amp;L разходи" sheetId="84" r:id="rId16"/>
    <sheet name="P&amp;L обезц,провиз,прибл.оценки" sheetId="114" r:id="rId17"/>
    <sheet name="P&amp;L финансови сделки" sheetId="116" r:id="rId18"/>
    <sheet name="P&amp;L доход на акция" sheetId="117" r:id="rId19"/>
    <sheet name="ОДВД" sheetId="100" state="hidden" r:id="rId20"/>
    <sheet name="i P&amp;L лизинг" sheetId="115" r:id="rId21"/>
    <sheet name="Имоти, Машини и съоръжения" sheetId="64" r:id="rId22"/>
    <sheet name="Репутация" sheetId="110" r:id="rId23"/>
    <sheet name="Инвестиционни имоти" sheetId="105" r:id="rId24"/>
    <sheet name="Нематериални  активи " sheetId="104" r:id="rId25"/>
    <sheet name="Инвест.отч.по метод собств. кап" sheetId="107" state="hidden" r:id="rId26"/>
    <sheet name="Инв.по мет.собств.к-ал" sheetId="141" r:id="rId27"/>
    <sheet name="Инвест в дъщ,асоц,съвместни" sheetId="108" r:id="rId28"/>
    <sheet name="C_Инв.Дъщерни-за конс." sheetId="153" r:id="rId29"/>
    <sheet name="Биологични активи" sheetId="106" r:id="rId30"/>
    <sheet name="Отсрочен данъчен актив и пасив" sheetId="66" r:id="rId31"/>
    <sheet name="Данъци върху дохода" sheetId="92" r:id="rId32"/>
    <sheet name="материални запаси" sheetId="69" r:id="rId33"/>
    <sheet name="финансови активи" sheetId="65" state="hidden" r:id="rId34"/>
    <sheet name="Финансови активи - представяне" sheetId="128" r:id="rId35"/>
    <sheet name="вземания" sheetId="68" r:id="rId36"/>
    <sheet name="парични средства" sheetId="70" r:id="rId37"/>
    <sheet name="i основен капитал" sheetId="71" r:id="rId38"/>
    <sheet name="резерви" sheetId="72" r:id="rId39"/>
    <sheet name="финансов резултат" sheetId="73" r:id="rId40"/>
    <sheet name="корекции на грешки" sheetId="91" r:id="rId41"/>
    <sheet name="Финансови пасиви - представяне" sheetId="127" r:id="rId42"/>
    <sheet name="задължения" sheetId="78" r:id="rId43"/>
    <sheet name="персонал" sheetId="102" r:id="rId44"/>
    <sheet name="провизии" sheetId="79" r:id="rId45"/>
    <sheet name="правителствени дарения" sheetId="75" r:id="rId46"/>
    <sheet name="активи_пасиви за продажба" sheetId="83" r:id="rId47"/>
    <sheet name="i P&amp;L договори за строителство" sheetId="86" r:id="rId48"/>
    <sheet name="i Ф-ви а-ви - оповестяване" sheetId="121" r:id="rId49"/>
    <sheet name="i Кредитен риск ф-ви активи" sheetId="123" r:id="rId50"/>
    <sheet name="i Инвест.кап.инстр. по сп-ва.ст" sheetId="130" r:id="rId51"/>
    <sheet name="iРекласиф. на фин.инструм.МСФО9" sheetId="131" r:id="rId52"/>
    <sheet name="iФин.ак-ви заложени като обезп." sheetId="132" r:id="rId53"/>
    <sheet name="i Фин. активи-просроч и обезц. " sheetId="135" r:id="rId54"/>
    <sheet name="i Анализ на падежа на Фин П-ви" sheetId="136" r:id="rId55"/>
    <sheet name="i Анализ на падежа на Фин А-ви" sheetId="137" r:id="rId56"/>
    <sheet name="i Нетна ликвидна" sheetId="93" r:id="rId57"/>
    <sheet name="i Лихвен и Валутен Риск" sheetId="97" r:id="rId58"/>
    <sheet name="i Фин.А-ви и П-ви продъл.учас" sheetId="138" r:id="rId59"/>
    <sheet name="i Кредитен Риск Ф-ви пасиви" sheetId="129" r:id="rId60"/>
    <sheet name="i Lizing" sheetId="103" r:id="rId61"/>
    <sheet name="i кредити" sheetId="140" r:id="rId62"/>
    <sheet name="iНеизпълн-я и наруш-я  кредити " sheetId="133" r:id="rId63"/>
    <sheet name="i Провизии" sheetId="168" r:id="rId64"/>
    <sheet name="i Оповест. справедлива с-ст 1" sheetId="163" r:id="rId65"/>
    <sheet name="i Оповест. справедлива с-ст 2" sheetId="164" r:id="rId66"/>
    <sheet name="i управление на к-ла" sheetId="139" r:id="rId67"/>
    <sheet name="финансови пасиви" sheetId="88" state="hidden" r:id="rId68"/>
    <sheet name="i свързани лица в Групата 1" sheetId="154" r:id="rId69"/>
    <sheet name="i свързани лица в Групата 2" sheetId="155" r:id="rId70"/>
    <sheet name="i свързани лица в Групата 3" sheetId="156" r:id="rId71"/>
    <sheet name="i свързани лица в Групата 4" sheetId="157" r:id="rId72"/>
    <sheet name="C_Дивиденти" sheetId="158" r:id="rId73"/>
    <sheet name="i свързани лица извън Групата 1" sheetId="159" r:id="rId74"/>
    <sheet name="i свързани лица извън Групата 2" sheetId="160" r:id="rId75"/>
    <sheet name="i свързани лица извън Групата 3" sheetId="161" r:id="rId76"/>
    <sheet name="i структур.предпр." sheetId="169" r:id="rId77"/>
    <sheet name="i Условни активи и пасиви" sheetId="90" r:id="rId78"/>
    <sheet name="i Сегменти" sheetId="124" r:id="rId79"/>
    <sheet name="i Концесии" sheetId="125" r:id="rId80"/>
    <sheet name="i Плащане на база акции" sheetId="142" r:id="rId81"/>
    <sheet name="i Хедж" sheetId="167" r:id="rId82"/>
    <sheet name="i Минерални ресурси" sheetId="162" r:id="rId83"/>
    <sheet name="коефициенти" sheetId="87" r:id="rId84"/>
    <sheet name="GOING CONCERN" sheetId="152" r:id="rId85"/>
    <sheet name="i Индивид и консолид инфо." sheetId="165" r:id="rId86"/>
    <sheet name="P&amp;L ОД" sheetId="12" r:id="rId87"/>
    <sheet name="баланс" sheetId="13" r:id="rId88"/>
    <sheet name="ОПП" sheetId="63" r:id="rId89"/>
    <sheet name="баланс ликвидна" sheetId="143" r:id="rId90"/>
    <sheet name="ОПП Косвен метод" sheetId="144" r:id="rId91"/>
    <sheet name="Sheet1" sheetId="166" r:id="rId92"/>
  </sheets>
  <externalReferences>
    <externalReference r:id="rId93"/>
    <externalReference r:id="rId94"/>
    <externalReference r:id="rId95"/>
    <externalReference r:id="rId96"/>
  </externalReferences>
  <definedNames>
    <definedName name="_xlnm._FilterDatabase" localSheetId="3" hidden="1">Notes!$B$1:$B$1319</definedName>
    <definedName name="_Toc349594266" localSheetId="3">Notes!$F$371</definedName>
    <definedName name="_Toc349594292" localSheetId="3">Notes!$F$705</definedName>
    <definedName name="_Toc372710614" localSheetId="3">Notes!#REF!</definedName>
    <definedName name="_Toc372710657" localSheetId="3">Notes!$B$622</definedName>
    <definedName name="_Toc372710658" localSheetId="3">Notes!$B$632</definedName>
    <definedName name="_Toc372710678" localSheetId="3">Notes!$B$780</definedName>
    <definedName name="AS2DocOpenMode" hidden="1">"AS2DocumentEdit"</definedName>
    <definedName name="p12441973" localSheetId="3">Notes!#REF!</definedName>
    <definedName name="p2876164" localSheetId="5">Apendix!$B$148</definedName>
    <definedName name="p2876170" localSheetId="5">Apendix!$B$150</definedName>
    <definedName name="p2876174" localSheetId="5">Apendix!$B$168</definedName>
    <definedName name="p2876181" localSheetId="5">Apendix!$B$173</definedName>
    <definedName name="p3977866" localSheetId="5">Apendix!$B$179</definedName>
    <definedName name="p9626264" localSheetId="3">Notes!$B$624</definedName>
    <definedName name="_xlnm.Print_Area" localSheetId="86">'P&amp;L ОД'!$A$1:$G$119</definedName>
    <definedName name="_xlnm.Print_Area" localSheetId="10">'P&amp;L ОД_Функцион'!$A$1:$G$108</definedName>
    <definedName name="_xlnm.Print_Area" localSheetId="87">баланс!$A$1:$G$151</definedName>
    <definedName name="_xlnm.Print_Area" localSheetId="21">'Имоти, Машини и съоръжения'!$B$2:$U$83</definedName>
    <definedName name="_xlnm.Print_Area" localSheetId="23">'Инвестиционни имоти'!$B$2:$G$72</definedName>
    <definedName name="_xlnm.Print_Area" localSheetId="8">НАЧАЛО!$A$1:$I$58</definedName>
    <definedName name="_xlnm.Print_Area" localSheetId="24">'Нематериални  активи '!$A$2:$M$82</definedName>
    <definedName name="_xlnm.Print_Area" localSheetId="19">ОДВД!$A$1:$G$58</definedName>
    <definedName name="_xlnm.Print_Area" localSheetId="88">ОПП!$A$1:$E$80</definedName>
    <definedName name="_xlnm.Print_Area" localSheetId="13">СК!$A$1:$O$125</definedName>
    <definedName name="_xlnm.Print_Titles" localSheetId="86">'P&amp;L ОД'!$1:$2</definedName>
    <definedName name="wrn.Aging._.and._.Trend._.Analysis." localSheetId="47" hidden="1">{#N/A,#N/A,FALSE,"Aging Summary";#N/A,#N/A,FALSE,"Ratio Analysis";#N/A,#N/A,FALSE,"Test 120 Day Accts";#N/A,#N/A,FALSE,"Tickmarks"}</definedName>
    <definedName name="wrn.Aging._.and._.Trend._.Analysis." localSheetId="48"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35" hidden="1">{#N/A,#N/A,FALSE,"Aging Summary";#N/A,#N/A,FALSE,"Ratio Analysis";#N/A,#N/A,FALSE,"Test 120 Day Accts";#N/A,#N/A,FALSE,"Tickmarks"}</definedName>
    <definedName name="wrn.Aging._.and._.Trend._.Analysis." localSheetId="31"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27"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24" hidden="1">{#N/A,#N/A,FALSE,"Aging Summary";#N/A,#N/A,FALSE,"Ratio Analysis";#N/A,#N/A,FALSE,"Test 120 Day Accts";#N/A,#N/A,FALSE,"Tickmarks"}</definedName>
    <definedName name="wrn.Aging._.and._.Trend._.Analysis." localSheetId="30" hidden="1">{#N/A,#N/A,FALSE,"Aging Summary";#N/A,#N/A,FALSE,"Ratio Analysis";#N/A,#N/A,FALSE,"Test 120 Day Accts";#N/A,#N/A,FALSE,"Tickmarks"}</definedName>
    <definedName name="wrn.Aging._.and._.Trend._.Analysis." localSheetId="33" hidden="1">{#N/A,#N/A,FALSE,"Aging Summary";#N/A,#N/A,FALSE,"Ratio Analysis";#N/A,#N/A,FALSE,"Test 120 Day Accts";#N/A,#N/A,FALSE,"Tickmarks"}</definedName>
    <definedName name="wrn.Aging._.and._.Trend._.Analysis." localSheetId="6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Z_0C92A18C_82C1_43C8_B8D2_6F7E21DEB0D9_.wvu.Cols" localSheetId="13" hidden="1">СК!#REF!</definedName>
    <definedName name="Z_2BD2C2C3_AF9C_11D6_9CEF_00D009775214_.wvu.Cols" localSheetId="13" hidden="1">СК!#REF!</definedName>
    <definedName name="Z_3DF3D3DF_0C20_498D_AC7F_CE0D39724717_.wvu.Cols" localSheetId="13" hidden="1">СК!#REF!</definedName>
    <definedName name="Z_9656BBF7_C4A3_41EC_B0C6_A21B380E3C2F_.wvu.Cols" localSheetId="13" hidden="1">СК!#REF!</definedName>
    <definedName name="Z_9656BBF7_C4A3_41EC_B0C6_A21B380E3C2F_.wvu.PrintArea" localSheetId="13" hidden="1">СК!$A$1:$O$114</definedName>
  </definedNames>
  <calcPr calcId="124519"/>
</workbook>
</file>

<file path=xl/calcChain.xml><?xml version="1.0" encoding="utf-8"?>
<calcChain xmlns="http://schemas.openxmlformats.org/spreadsheetml/2006/main">
  <c r="G43" i="170"/>
  <c r="E43"/>
  <c r="G38"/>
  <c r="E38"/>
  <c r="G37"/>
  <c r="E37"/>
  <c r="G34"/>
  <c r="E34"/>
  <c r="G71" l="1"/>
  <c r="G70"/>
  <c r="G69"/>
  <c r="E36"/>
  <c r="A66" i="171"/>
  <c r="A63"/>
  <c r="A58"/>
  <c r="A56"/>
  <c r="A119" i="170"/>
  <c r="A95" i="94"/>
  <c r="A109" i="170" s="1"/>
  <c r="E3" i="171"/>
  <c r="C3"/>
  <c r="A2"/>
  <c r="T69"/>
  <c r="T67"/>
  <c r="T66"/>
  <c r="T64"/>
  <c r="T63"/>
  <c r="T61"/>
  <c r="T59"/>
  <c r="T58"/>
  <c r="X57"/>
  <c r="T56"/>
  <c r="X55"/>
  <c r="G54"/>
  <c r="A54"/>
  <c r="G52"/>
  <c r="G50"/>
  <c r="G48"/>
  <c r="G46"/>
  <c r="E44"/>
  <c r="C44"/>
  <c r="X43"/>
  <c r="V43"/>
  <c r="G43"/>
  <c r="X42"/>
  <c r="V42"/>
  <c r="G42"/>
  <c r="X41"/>
  <c r="V41"/>
  <c r="G41"/>
  <c r="X40"/>
  <c r="V40"/>
  <c r="X39"/>
  <c r="V39"/>
  <c r="G39"/>
  <c r="X38"/>
  <c r="V38"/>
  <c r="G38"/>
  <c r="X37"/>
  <c r="V37"/>
  <c r="G37"/>
  <c r="X36"/>
  <c r="V36"/>
  <c r="G36"/>
  <c r="X35"/>
  <c r="V35"/>
  <c r="G35"/>
  <c r="X34"/>
  <c r="V34"/>
  <c r="G34"/>
  <c r="X33"/>
  <c r="V33"/>
  <c r="G33"/>
  <c r="G32"/>
  <c r="X29"/>
  <c r="G29"/>
  <c r="V29"/>
  <c r="X28"/>
  <c r="V28"/>
  <c r="G28"/>
  <c r="X27"/>
  <c r="V27"/>
  <c r="G27"/>
  <c r="X26"/>
  <c r="V26"/>
  <c r="G26"/>
  <c r="E30"/>
  <c r="C30"/>
  <c r="X25"/>
  <c r="V25"/>
  <c r="G25"/>
  <c r="X24"/>
  <c r="V24"/>
  <c r="G24"/>
  <c r="X23"/>
  <c r="V23"/>
  <c r="G23"/>
  <c r="X22"/>
  <c r="V22"/>
  <c r="X21"/>
  <c r="V21"/>
  <c r="G20"/>
  <c r="X14"/>
  <c r="V14"/>
  <c r="X13"/>
  <c r="V13"/>
  <c r="G13"/>
  <c r="X12"/>
  <c r="V12"/>
  <c r="G12"/>
  <c r="X11"/>
  <c r="V11"/>
  <c r="G11"/>
  <c r="X10"/>
  <c r="V10"/>
  <c r="X9"/>
  <c r="V9"/>
  <c r="V8"/>
  <c r="X8"/>
  <c r="V7"/>
  <c r="X7"/>
  <c r="C18"/>
  <c r="G6"/>
  <c r="X3"/>
  <c r="V3"/>
  <c r="T2"/>
  <c r="T1"/>
  <c r="G42" i="170"/>
  <c r="E42"/>
  <c r="G40"/>
  <c r="E40"/>
  <c r="A85" i="120"/>
  <c r="A86" s="1"/>
  <c r="A82"/>
  <c r="A42"/>
  <c r="G4" i="170"/>
  <c r="E4"/>
  <c r="A2"/>
  <c r="Q122"/>
  <c r="Q120"/>
  <c r="Q119"/>
  <c r="Q117"/>
  <c r="Q116"/>
  <c r="A116"/>
  <c r="Q114"/>
  <c r="Q112"/>
  <c r="Q111"/>
  <c r="A111"/>
  <c r="Q109"/>
  <c r="I105"/>
  <c r="Y103"/>
  <c r="W103"/>
  <c r="U103"/>
  <c r="S103"/>
  <c r="Y101"/>
  <c r="S101"/>
  <c r="Y99"/>
  <c r="W99"/>
  <c r="S99"/>
  <c r="U99"/>
  <c r="Y97"/>
  <c r="W97"/>
  <c r="U97"/>
  <c r="S97"/>
  <c r="Y95"/>
  <c r="W95"/>
  <c r="U95"/>
  <c r="S95"/>
  <c r="Y93"/>
  <c r="W93"/>
  <c r="U93"/>
  <c r="S93"/>
  <c r="Y91"/>
  <c r="W91"/>
  <c r="S91"/>
  <c r="U91"/>
  <c r="Y89"/>
  <c r="Y105" s="1"/>
  <c r="Y107" s="1"/>
  <c r="W89"/>
  <c r="S89"/>
  <c r="G105"/>
  <c r="G101" s="1"/>
  <c r="W101" s="1"/>
  <c r="E105"/>
  <c r="E101" s="1"/>
  <c r="U101" s="1"/>
  <c r="Y87"/>
  <c r="S87"/>
  <c r="E87"/>
  <c r="U87" s="1"/>
  <c r="Y85"/>
  <c r="W85"/>
  <c r="U85"/>
  <c r="I85"/>
  <c r="I107" s="1"/>
  <c r="G77"/>
  <c r="E77"/>
  <c r="G68"/>
  <c r="E85"/>
  <c r="Y53"/>
  <c r="W53"/>
  <c r="U53"/>
  <c r="I53"/>
  <c r="G23"/>
  <c r="G21" s="1"/>
  <c r="E23"/>
  <c r="E21" s="1"/>
  <c r="Y8"/>
  <c r="S8"/>
  <c r="F8"/>
  <c r="Y4"/>
  <c r="W4"/>
  <c r="U4"/>
  <c r="I4"/>
  <c r="Q2"/>
  <c r="Q1"/>
  <c r="X76" i="94"/>
  <c r="V76"/>
  <c r="X91"/>
  <c r="V91"/>
  <c r="X87"/>
  <c r="V87"/>
  <c r="X81"/>
  <c r="X83" s="1"/>
  <c r="X79"/>
  <c r="V79"/>
  <c r="V81" s="1"/>
  <c r="V83" s="1"/>
  <c r="C91"/>
  <c r="C87"/>
  <c r="C53"/>
  <c r="G91"/>
  <c r="E91"/>
  <c r="G87"/>
  <c r="E87"/>
  <c r="G79"/>
  <c r="E79"/>
  <c r="G72"/>
  <c r="E72"/>
  <c r="V72" s="1"/>
  <c r="G68"/>
  <c r="E68"/>
  <c r="G65"/>
  <c r="E65"/>
  <c r="V65" s="1"/>
  <c r="G62"/>
  <c r="G76" s="1"/>
  <c r="E62"/>
  <c r="E76" s="1"/>
  <c r="G60"/>
  <c r="E60"/>
  <c r="X78"/>
  <c r="V78"/>
  <c r="X77"/>
  <c r="V77"/>
  <c r="X75"/>
  <c r="V75"/>
  <c r="X74"/>
  <c r="V74"/>
  <c r="X73"/>
  <c r="V73"/>
  <c r="X72"/>
  <c r="X71"/>
  <c r="V71"/>
  <c r="X70"/>
  <c r="V70"/>
  <c r="X69"/>
  <c r="V69"/>
  <c r="X68"/>
  <c r="V68"/>
  <c r="X67"/>
  <c r="V67"/>
  <c r="X66"/>
  <c r="V66"/>
  <c r="X65"/>
  <c r="X64"/>
  <c r="V64"/>
  <c r="X63"/>
  <c r="V63"/>
  <c r="X62"/>
  <c r="V62"/>
  <c r="X61"/>
  <c r="V61"/>
  <c r="X59"/>
  <c r="V59"/>
  <c r="X58"/>
  <c r="V58"/>
  <c r="X57"/>
  <c r="V57"/>
  <c r="X56"/>
  <c r="V56"/>
  <c r="X55"/>
  <c r="V55"/>
  <c r="X54"/>
  <c r="V54"/>
  <c r="X41"/>
  <c r="V41"/>
  <c r="X40"/>
  <c r="V40"/>
  <c r="X39"/>
  <c r="V39"/>
  <c r="X38"/>
  <c r="V38"/>
  <c r="X37"/>
  <c r="V37"/>
  <c r="X36"/>
  <c r="V36"/>
  <c r="X34"/>
  <c r="V34"/>
  <c r="X33"/>
  <c r="V33"/>
  <c r="X31"/>
  <c r="V31"/>
  <c r="X30"/>
  <c r="V30"/>
  <c r="X29"/>
  <c r="V29"/>
  <c r="X26"/>
  <c r="V26"/>
  <c r="X25"/>
  <c r="V25"/>
  <c r="X24"/>
  <c r="V24"/>
  <c r="X23"/>
  <c r="V23"/>
  <c r="X22"/>
  <c r="V22"/>
  <c r="X21"/>
  <c r="V21"/>
  <c r="V8"/>
  <c r="X8"/>
  <c r="V9"/>
  <c r="X9"/>
  <c r="V10"/>
  <c r="X10"/>
  <c r="V11"/>
  <c r="X11"/>
  <c r="V12"/>
  <c r="X12"/>
  <c r="V13"/>
  <c r="X13"/>
  <c r="V14"/>
  <c r="X14"/>
  <c r="V15"/>
  <c r="X15"/>
  <c r="V16"/>
  <c r="X16"/>
  <c r="V17"/>
  <c r="X17"/>
  <c r="V18"/>
  <c r="X18"/>
  <c r="X7"/>
  <c r="V7"/>
  <c r="V18" i="171" l="1"/>
  <c r="X44"/>
  <c r="V44"/>
  <c r="V50" s="1"/>
  <c r="V30"/>
  <c r="X30"/>
  <c r="C46"/>
  <c r="C50"/>
  <c r="X18"/>
  <c r="E18"/>
  <c r="E46" s="1"/>
  <c r="E107" i="170"/>
  <c r="E110" s="1"/>
  <c r="G36"/>
  <c r="G85"/>
  <c r="G107" s="1"/>
  <c r="G87"/>
  <c r="W87" s="1"/>
  <c r="W105" s="1"/>
  <c r="W107" s="1"/>
  <c r="W108" s="1"/>
  <c r="U89"/>
  <c r="U105" s="1"/>
  <c r="U107" s="1"/>
  <c r="E53" i="94"/>
  <c r="E81" s="1"/>
  <c r="E83" s="1"/>
  <c r="G53"/>
  <c r="G81" s="1"/>
  <c r="G83" s="1"/>
  <c r="V46" i="171" l="1"/>
  <c r="X46"/>
  <c r="X54" s="1"/>
  <c r="V52" s="1"/>
  <c r="V54" s="1"/>
  <c r="E54"/>
  <c r="E50"/>
  <c r="W110" i="170"/>
  <c r="Q110"/>
  <c r="Q108"/>
  <c r="G110"/>
  <c r="U110"/>
  <c r="U108"/>
  <c r="X50" i="171" l="1"/>
  <c r="V57"/>
  <c r="V55"/>
  <c r="C54"/>
  <c r="T57" l="1"/>
  <c r="T55"/>
  <c r="G23" i="94" l="1"/>
  <c r="E23"/>
  <c r="G11"/>
  <c r="G8"/>
  <c r="G18"/>
  <c r="E18"/>
  <c r="E11"/>
  <c r="E8"/>
  <c r="G17"/>
  <c r="E17"/>
  <c r="G10"/>
  <c r="E10"/>
  <c r="G9"/>
  <c r="E9"/>
  <c r="G7"/>
  <c r="E7"/>
  <c r="G15"/>
  <c r="E15"/>
  <c r="G19" l="1"/>
  <c r="E19"/>
  <c r="A83" i="120" l="1"/>
  <c r="A84" s="1"/>
  <c r="M9" i="169" l="1"/>
  <c r="L9"/>
  <c r="M8"/>
  <c r="L8"/>
  <c r="M7"/>
  <c r="L7"/>
  <c r="M6"/>
  <c r="L6"/>
  <c r="M5"/>
  <c r="L5"/>
  <c r="M4"/>
  <c r="L4"/>
  <c r="E12" i="168"/>
  <c r="D12"/>
  <c r="C12"/>
  <c r="E7"/>
  <c r="D7"/>
  <c r="C7"/>
  <c r="O17"/>
  <c r="N17"/>
  <c r="O16"/>
  <c r="N16"/>
  <c r="O15"/>
  <c r="O18" s="1"/>
  <c r="N15"/>
  <c r="N18" s="1"/>
  <c r="R11"/>
  <c r="Q11"/>
  <c r="P11"/>
  <c r="O11"/>
  <c r="N11"/>
  <c r="R10"/>
  <c r="Q10"/>
  <c r="P10"/>
  <c r="O10"/>
  <c r="N10"/>
  <c r="R9"/>
  <c r="Q9"/>
  <c r="P9"/>
  <c r="O9"/>
  <c r="N9"/>
  <c r="R8"/>
  <c r="Q8"/>
  <c r="P8"/>
  <c r="O8"/>
  <c r="N8"/>
  <c r="Q6"/>
  <c r="P6"/>
  <c r="O6"/>
  <c r="N6"/>
  <c r="Q5"/>
  <c r="P5"/>
  <c r="O5"/>
  <c r="N5"/>
  <c r="Q4"/>
  <c r="P4"/>
  <c r="O4"/>
  <c r="N4"/>
  <c r="Q3"/>
  <c r="P3"/>
  <c r="P7" s="1"/>
  <c r="O3"/>
  <c r="O7" s="1"/>
  <c r="G4"/>
  <c r="R4" s="1"/>
  <c r="G5"/>
  <c r="R5" s="1"/>
  <c r="G6"/>
  <c r="R6" s="1"/>
  <c r="N3"/>
  <c r="M8" i="167"/>
  <c r="L8"/>
  <c r="M6"/>
  <c r="L6"/>
  <c r="M5"/>
  <c r="L5"/>
  <c r="M4"/>
  <c r="L4"/>
  <c r="G3" i="168"/>
  <c r="R3" s="1"/>
  <c r="D18"/>
  <c r="C18"/>
  <c r="G12"/>
  <c r="F12"/>
  <c r="F7"/>
  <c r="D7" i="167"/>
  <c r="C7"/>
  <c r="C9" s="1"/>
  <c r="D9"/>
  <c r="A379" i="147"/>
  <c r="A378"/>
  <c r="F992" i="155"/>
  <c r="E992"/>
  <c r="D992"/>
  <c r="C992"/>
  <c r="E942"/>
  <c r="D938"/>
  <c r="E939" s="1"/>
  <c r="C938"/>
  <c r="E938" s="1"/>
  <c r="F831"/>
  <c r="E831"/>
  <c r="D831"/>
  <c r="C831"/>
  <c r="E622"/>
  <c r="M29" i="83"/>
  <c r="L29"/>
  <c r="M28"/>
  <c r="L28"/>
  <c r="M27"/>
  <c r="L27"/>
  <c r="M26"/>
  <c r="L26"/>
  <c r="M25"/>
  <c r="L25"/>
  <c r="M24"/>
  <c r="L24"/>
  <c r="M23"/>
  <c r="L23"/>
  <c r="M22"/>
  <c r="L22"/>
  <c r="M19"/>
  <c r="L19"/>
  <c r="M18"/>
  <c r="L18"/>
  <c r="M17"/>
  <c r="L17"/>
  <c r="M16"/>
  <c r="L16"/>
  <c r="M15"/>
  <c r="L15"/>
  <c r="M14"/>
  <c r="L14"/>
  <c r="L4"/>
  <c r="M4"/>
  <c r="L5"/>
  <c r="M5"/>
  <c r="L6"/>
  <c r="M6"/>
  <c r="L7"/>
  <c r="M7"/>
  <c r="L8"/>
  <c r="M8"/>
  <c r="L9"/>
  <c r="M9"/>
  <c r="L10"/>
  <c r="M10"/>
  <c r="L11"/>
  <c r="M11"/>
  <c r="L12"/>
  <c r="M12"/>
  <c r="M3"/>
  <c r="L3"/>
  <c r="N22" i="75"/>
  <c r="M22"/>
  <c r="N21"/>
  <c r="M21"/>
  <c r="N20"/>
  <c r="M20"/>
  <c r="N18"/>
  <c r="M18"/>
  <c r="N17"/>
  <c r="M17"/>
  <c r="N16"/>
  <c r="M16"/>
  <c r="N11"/>
  <c r="M11"/>
  <c r="N10"/>
  <c r="M10"/>
  <c r="N9"/>
  <c r="M9"/>
  <c r="M4"/>
  <c r="N4"/>
  <c r="M5"/>
  <c r="M6" s="1"/>
  <c r="M7" s="1"/>
  <c r="N5"/>
  <c r="N3"/>
  <c r="M3"/>
  <c r="M37" i="79"/>
  <c r="L37"/>
  <c r="M36"/>
  <c r="L36"/>
  <c r="M35"/>
  <c r="L35"/>
  <c r="M34"/>
  <c r="L34"/>
  <c r="M33"/>
  <c r="L33"/>
  <c r="M31"/>
  <c r="L31"/>
  <c r="M30"/>
  <c r="L30"/>
  <c r="M29"/>
  <c r="L29"/>
  <c r="M28"/>
  <c r="L28"/>
  <c r="M27"/>
  <c r="L27"/>
  <c r="M26"/>
  <c r="L26"/>
  <c r="M25"/>
  <c r="L25"/>
  <c r="M24"/>
  <c r="L24"/>
  <c r="M18"/>
  <c r="L18"/>
  <c r="M17"/>
  <c r="L17"/>
  <c r="M16"/>
  <c r="L16"/>
  <c r="M15"/>
  <c r="L15"/>
  <c r="M14"/>
  <c r="L14"/>
  <c r="M13"/>
  <c r="L13"/>
  <c r="M12"/>
  <c r="L12"/>
  <c r="L5"/>
  <c r="M5"/>
  <c r="L6"/>
  <c r="M6"/>
  <c r="L7"/>
  <c r="M7"/>
  <c r="L8"/>
  <c r="M8"/>
  <c r="L9"/>
  <c r="M9"/>
  <c r="L10"/>
  <c r="M10"/>
  <c r="M4"/>
  <c r="L4"/>
  <c r="J30" i="72"/>
  <c r="N54" i="68"/>
  <c r="N53"/>
  <c r="N52"/>
  <c r="N51"/>
  <c r="N50"/>
  <c r="N49"/>
  <c r="N48"/>
  <c r="N47"/>
  <c r="N46"/>
  <c r="N44"/>
  <c r="N43"/>
  <c r="N42"/>
  <c r="N40"/>
  <c r="N39"/>
  <c r="N38" s="1"/>
  <c r="N37"/>
  <c r="N36"/>
  <c r="N34"/>
  <c r="N33"/>
  <c r="N32" s="1"/>
  <c r="N31"/>
  <c r="N30"/>
  <c r="N28"/>
  <c r="N27"/>
  <c r="N26"/>
  <c r="N25"/>
  <c r="N20"/>
  <c r="N19"/>
  <c r="N18"/>
  <c r="N17"/>
  <c r="N16"/>
  <c r="N15"/>
  <c r="N13"/>
  <c r="N12"/>
  <c r="N10"/>
  <c r="N9"/>
  <c r="N7"/>
  <c r="N6"/>
  <c r="N5"/>
  <c r="N4"/>
  <c r="J54"/>
  <c r="J53"/>
  <c r="J52"/>
  <c r="J51"/>
  <c r="J50"/>
  <c r="J49"/>
  <c r="J48"/>
  <c r="J47"/>
  <c r="J46"/>
  <c r="J44"/>
  <c r="J43"/>
  <c r="J42"/>
  <c r="J40"/>
  <c r="J39"/>
  <c r="J37"/>
  <c r="J36"/>
  <c r="J34"/>
  <c r="J33"/>
  <c r="J32" s="1"/>
  <c r="J31"/>
  <c r="J30"/>
  <c r="J29" s="1"/>
  <c r="J28"/>
  <c r="J27"/>
  <c r="J26"/>
  <c r="J25"/>
  <c r="J20"/>
  <c r="J19"/>
  <c r="J18"/>
  <c r="J17"/>
  <c r="J16"/>
  <c r="J15"/>
  <c r="J13"/>
  <c r="J12"/>
  <c r="J11" s="1"/>
  <c r="J10"/>
  <c r="J9"/>
  <c r="J7"/>
  <c r="J6"/>
  <c r="J5"/>
  <c r="J4"/>
  <c r="D30" i="69"/>
  <c r="C30"/>
  <c r="D26"/>
  <c r="C26"/>
  <c r="D22"/>
  <c r="C22"/>
  <c r="D3"/>
  <c r="D10" s="1"/>
  <c r="C3"/>
  <c r="C10" s="1"/>
  <c r="S72" i="66"/>
  <c r="S71"/>
  <c r="S70"/>
  <c r="S69"/>
  <c r="S67"/>
  <c r="S66"/>
  <c r="S65"/>
  <c r="S64"/>
  <c r="S57"/>
  <c r="S56"/>
  <c r="S55"/>
  <c r="S54"/>
  <c r="S53"/>
  <c r="S52"/>
  <c r="S51"/>
  <c r="S50"/>
  <c r="R49"/>
  <c r="R58" s="1"/>
  <c r="R63" s="1"/>
  <c r="R68" s="1"/>
  <c r="R73" s="1"/>
  <c r="Q49"/>
  <c r="Q58" s="1"/>
  <c r="Q63" s="1"/>
  <c r="Q68" s="1"/>
  <c r="Q73" s="1"/>
  <c r="P49"/>
  <c r="P58" s="1"/>
  <c r="P63" s="1"/>
  <c r="P68" s="1"/>
  <c r="P73" s="1"/>
  <c r="O49"/>
  <c r="O58" s="1"/>
  <c r="O63" s="1"/>
  <c r="O68" s="1"/>
  <c r="O73" s="1"/>
  <c r="S48"/>
  <c r="S47"/>
  <c r="S46"/>
  <c r="S45"/>
  <c r="S44"/>
  <c r="S43"/>
  <c r="S42"/>
  <c r="S41"/>
  <c r="S40"/>
  <c r="P34"/>
  <c r="O34"/>
  <c r="G100" i="13"/>
  <c r="D34" i="66"/>
  <c r="G27" i="13" s="1"/>
  <c r="C34" i="66"/>
  <c r="E100" i="13" s="1"/>
  <c r="H10" i="66"/>
  <c r="F10"/>
  <c r="G72"/>
  <c r="G71"/>
  <c r="G70"/>
  <c r="G69"/>
  <c r="G67"/>
  <c r="G66"/>
  <c r="G65"/>
  <c r="G64"/>
  <c r="G57"/>
  <c r="G56"/>
  <c r="G55"/>
  <c r="G54"/>
  <c r="G53"/>
  <c r="G52"/>
  <c r="G51"/>
  <c r="G50"/>
  <c r="F49"/>
  <c r="F58" s="1"/>
  <c r="F63" s="1"/>
  <c r="F68" s="1"/>
  <c r="F73" s="1"/>
  <c r="E49"/>
  <c r="E58" s="1"/>
  <c r="E63" s="1"/>
  <c r="E68" s="1"/>
  <c r="E73" s="1"/>
  <c r="D49"/>
  <c r="D58" s="1"/>
  <c r="D63" s="1"/>
  <c r="D68" s="1"/>
  <c r="D73" s="1"/>
  <c r="C49"/>
  <c r="C58" s="1"/>
  <c r="C63" s="1"/>
  <c r="C68" s="1"/>
  <c r="C73" s="1"/>
  <c r="G48"/>
  <c r="G47"/>
  <c r="G46"/>
  <c r="G45"/>
  <c r="G44"/>
  <c r="G43"/>
  <c r="G42"/>
  <c r="G41"/>
  <c r="G40"/>
  <c r="D17" i="117"/>
  <c r="C17"/>
  <c r="R43"/>
  <c r="S43" s="1"/>
  <c r="R42"/>
  <c r="C4"/>
  <c r="D4"/>
  <c r="D8" s="1"/>
  <c r="M39" i="116"/>
  <c r="L39"/>
  <c r="I39"/>
  <c r="H39"/>
  <c r="D39"/>
  <c r="C39"/>
  <c r="D17"/>
  <c r="C17"/>
  <c r="C26" s="1"/>
  <c r="N113" i="84"/>
  <c r="N112"/>
  <c r="N111"/>
  <c r="N109"/>
  <c r="N108"/>
  <c r="N107"/>
  <c r="N43" i="82"/>
  <c r="N42"/>
  <c r="N41"/>
  <c r="N40"/>
  <c r="N39"/>
  <c r="N38"/>
  <c r="N37"/>
  <c r="N36"/>
  <c r="N35"/>
  <c r="N34"/>
  <c r="R5" i="115"/>
  <c r="S5"/>
  <c r="R6"/>
  <c r="S6"/>
  <c r="S4"/>
  <c r="S3" s="1"/>
  <c r="R4"/>
  <c r="P3" i="123"/>
  <c r="P9" s="1"/>
  <c r="O3"/>
  <c r="K4" i="131"/>
  <c r="L4"/>
  <c r="K5"/>
  <c r="L5"/>
  <c r="K6"/>
  <c r="L6"/>
  <c r="K7"/>
  <c r="L7"/>
  <c r="K8"/>
  <c r="L8"/>
  <c r="K9"/>
  <c r="L9"/>
  <c r="K10"/>
  <c r="L10"/>
  <c r="K11"/>
  <c r="L11"/>
  <c r="K12"/>
  <c r="L12"/>
  <c r="K13"/>
  <c r="L13"/>
  <c r="K14"/>
  <c r="L14"/>
  <c r="K15"/>
  <c r="L15"/>
  <c r="K16"/>
  <c r="L16"/>
  <c r="K17"/>
  <c r="L17"/>
  <c r="K18"/>
  <c r="L18"/>
  <c r="K19"/>
  <c r="L19"/>
  <c r="K20"/>
  <c r="L20"/>
  <c r="K21"/>
  <c r="L21"/>
  <c r="K22"/>
  <c r="L22"/>
  <c r="K23"/>
  <c r="L23"/>
  <c r="K24"/>
  <c r="L24"/>
  <c r="K25"/>
  <c r="L25"/>
  <c r="K26"/>
  <c r="L26"/>
  <c r="K27"/>
  <c r="L27"/>
  <c r="K28"/>
  <c r="L28"/>
  <c r="K29"/>
  <c r="L29"/>
  <c r="K30"/>
  <c r="L30"/>
  <c r="K31"/>
  <c r="L31"/>
  <c r="K32"/>
  <c r="L32"/>
  <c r="K33"/>
  <c r="L33"/>
  <c r="K34"/>
  <c r="L34"/>
  <c r="K35"/>
  <c r="L35"/>
  <c r="K36"/>
  <c r="L36"/>
  <c r="K37"/>
  <c r="L37"/>
  <c r="L3"/>
  <c r="K3"/>
  <c r="M44" i="121"/>
  <c r="L44"/>
  <c r="M43"/>
  <c r="L43"/>
  <c r="M38"/>
  <c r="L38"/>
  <c r="M37"/>
  <c r="L37"/>
  <c r="M36"/>
  <c r="L36"/>
  <c r="M35"/>
  <c r="L35"/>
  <c r="M30"/>
  <c r="L30"/>
  <c r="M29"/>
  <c r="L29"/>
  <c r="M28"/>
  <c r="L28"/>
  <c r="M27"/>
  <c r="L27"/>
  <c r="M26"/>
  <c r="L26"/>
  <c r="M25"/>
  <c r="L25"/>
  <c r="M24"/>
  <c r="L24"/>
  <c r="M23"/>
  <c r="L23"/>
  <c r="M22"/>
  <c r="M31" s="1"/>
  <c r="L21" s="1"/>
  <c r="L22"/>
  <c r="M17"/>
  <c r="L17"/>
  <c r="M16"/>
  <c r="L16"/>
  <c r="M11"/>
  <c r="L11"/>
  <c r="M10"/>
  <c r="L10"/>
  <c r="M9"/>
  <c r="L9"/>
  <c r="L4"/>
  <c r="M4"/>
  <c r="L5"/>
  <c r="M5"/>
  <c r="M3"/>
  <c r="L3"/>
  <c r="C50" i="12"/>
  <c r="C48"/>
  <c r="C46"/>
  <c r="J188" i="127"/>
  <c r="I188"/>
  <c r="J187"/>
  <c r="I187"/>
  <c r="J186"/>
  <c r="J189" s="1"/>
  <c r="I186"/>
  <c r="J181"/>
  <c r="I181"/>
  <c r="J180"/>
  <c r="I180"/>
  <c r="J179"/>
  <c r="I179"/>
  <c r="J174"/>
  <c r="I174"/>
  <c r="J173"/>
  <c r="I173"/>
  <c r="I171" s="1"/>
  <c r="J172"/>
  <c r="I172"/>
  <c r="J170"/>
  <c r="I170"/>
  <c r="J169"/>
  <c r="I169"/>
  <c r="J168"/>
  <c r="I168"/>
  <c r="J166"/>
  <c r="I166"/>
  <c r="J165"/>
  <c r="I165"/>
  <c r="J164"/>
  <c r="J163" s="1"/>
  <c r="I164"/>
  <c r="J158"/>
  <c r="I158"/>
  <c r="J157"/>
  <c r="I157"/>
  <c r="J155"/>
  <c r="I155"/>
  <c r="J154"/>
  <c r="J153" s="1"/>
  <c r="I154"/>
  <c r="J152"/>
  <c r="I152"/>
  <c r="I150" s="1"/>
  <c r="J151"/>
  <c r="J150" s="1"/>
  <c r="I151"/>
  <c r="J145"/>
  <c r="I145"/>
  <c r="J144"/>
  <c r="I144"/>
  <c r="J143"/>
  <c r="I143"/>
  <c r="J141"/>
  <c r="I141"/>
  <c r="J140"/>
  <c r="I140"/>
  <c r="J139"/>
  <c r="J138" s="1"/>
  <c r="I139"/>
  <c r="J137"/>
  <c r="I137"/>
  <c r="J136"/>
  <c r="I136"/>
  <c r="J135"/>
  <c r="I135"/>
  <c r="J121"/>
  <c r="I121"/>
  <c r="J120"/>
  <c r="I120"/>
  <c r="I119" s="1"/>
  <c r="J118"/>
  <c r="I118"/>
  <c r="J117"/>
  <c r="I117"/>
  <c r="I116" s="1"/>
  <c r="J115"/>
  <c r="I115"/>
  <c r="J114"/>
  <c r="I114"/>
  <c r="I113" s="1"/>
  <c r="J108"/>
  <c r="I108"/>
  <c r="J107"/>
  <c r="I107"/>
  <c r="I109" s="1"/>
  <c r="I100" s="1"/>
  <c r="J94"/>
  <c r="I94"/>
  <c r="J93"/>
  <c r="I93"/>
  <c r="J92"/>
  <c r="I92"/>
  <c r="J87"/>
  <c r="I87"/>
  <c r="J86"/>
  <c r="I86"/>
  <c r="J85"/>
  <c r="I85"/>
  <c r="I88" s="1"/>
  <c r="J80"/>
  <c r="I80"/>
  <c r="J79"/>
  <c r="I79"/>
  <c r="J78"/>
  <c r="I78"/>
  <c r="J76"/>
  <c r="I76"/>
  <c r="J75"/>
  <c r="I75"/>
  <c r="J74"/>
  <c r="I74"/>
  <c r="I73" s="1"/>
  <c r="J72"/>
  <c r="I72"/>
  <c r="J71"/>
  <c r="I71"/>
  <c r="J70"/>
  <c r="I70"/>
  <c r="J63"/>
  <c r="I63"/>
  <c r="J62"/>
  <c r="J61" s="1"/>
  <c r="I62"/>
  <c r="J60"/>
  <c r="I60"/>
  <c r="J59"/>
  <c r="I59"/>
  <c r="J57"/>
  <c r="I57"/>
  <c r="J56"/>
  <c r="J55" s="1"/>
  <c r="I56"/>
  <c r="J50"/>
  <c r="I50"/>
  <c r="J49"/>
  <c r="I49"/>
  <c r="J48"/>
  <c r="I48"/>
  <c r="I47" s="1"/>
  <c r="J46"/>
  <c r="I46"/>
  <c r="J45"/>
  <c r="I45"/>
  <c r="J44"/>
  <c r="I44"/>
  <c r="J42"/>
  <c r="I42"/>
  <c r="J41"/>
  <c r="I41"/>
  <c r="J40"/>
  <c r="I40"/>
  <c r="I39" s="1"/>
  <c r="J26"/>
  <c r="I26"/>
  <c r="J25"/>
  <c r="I25"/>
  <c r="I24" s="1"/>
  <c r="J23"/>
  <c r="I23"/>
  <c r="J22"/>
  <c r="I22"/>
  <c r="I21" s="1"/>
  <c r="J20"/>
  <c r="I20"/>
  <c r="J19"/>
  <c r="I19"/>
  <c r="I18" s="1"/>
  <c r="J13"/>
  <c r="I13"/>
  <c r="J12"/>
  <c r="I12"/>
  <c r="I14" s="1"/>
  <c r="I5" s="1"/>
  <c r="N90" i="102"/>
  <c r="M90"/>
  <c r="N89"/>
  <c r="M89"/>
  <c r="N88"/>
  <c r="M88"/>
  <c r="N87"/>
  <c r="M87"/>
  <c r="N86"/>
  <c r="M86"/>
  <c r="N85"/>
  <c r="M85"/>
  <c r="N84"/>
  <c r="M84"/>
  <c r="N83"/>
  <c r="M83"/>
  <c r="N78"/>
  <c r="M78"/>
  <c r="N77"/>
  <c r="M77"/>
  <c r="N73"/>
  <c r="M73"/>
  <c r="N72"/>
  <c r="M72"/>
  <c r="N71"/>
  <c r="M71"/>
  <c r="N70"/>
  <c r="M70"/>
  <c r="N69"/>
  <c r="M69"/>
  <c r="N68"/>
  <c r="M68"/>
  <c r="N67"/>
  <c r="M67"/>
  <c r="N66"/>
  <c r="M66"/>
  <c r="N65"/>
  <c r="M65"/>
  <c r="N64"/>
  <c r="M64"/>
  <c r="N59"/>
  <c r="M59"/>
  <c r="N58"/>
  <c r="M58"/>
  <c r="N57"/>
  <c r="M57"/>
  <c r="N56"/>
  <c r="M56"/>
  <c r="N55"/>
  <c r="M55"/>
  <c r="N54"/>
  <c r="M54"/>
  <c r="N49"/>
  <c r="M49"/>
  <c r="N48"/>
  <c r="M48"/>
  <c r="N47"/>
  <c r="M47"/>
  <c r="N46"/>
  <c r="M46"/>
  <c r="R41"/>
  <c r="Q41"/>
  <c r="P41"/>
  <c r="O41"/>
  <c r="N41"/>
  <c r="M41"/>
  <c r="R40"/>
  <c r="Q40"/>
  <c r="P40"/>
  <c r="O40"/>
  <c r="N40"/>
  <c r="M40"/>
  <c r="R39"/>
  <c r="Q39"/>
  <c r="P39"/>
  <c r="O39"/>
  <c r="N39"/>
  <c r="M39"/>
  <c r="R38"/>
  <c r="Q38"/>
  <c r="P38"/>
  <c r="O38"/>
  <c r="N38"/>
  <c r="M38"/>
  <c r="R37"/>
  <c r="Q37"/>
  <c r="P37"/>
  <c r="O37"/>
  <c r="N37"/>
  <c r="M37"/>
  <c r="R36"/>
  <c r="Q36"/>
  <c r="P36"/>
  <c r="O36"/>
  <c r="N36"/>
  <c r="M36"/>
  <c r="R35"/>
  <c r="Q35"/>
  <c r="P35"/>
  <c r="O35"/>
  <c r="N35"/>
  <c r="M35"/>
  <c r="R34"/>
  <c r="Q34"/>
  <c r="P34"/>
  <c r="O34"/>
  <c r="N34"/>
  <c r="M34"/>
  <c r="M42" s="1"/>
  <c r="N28"/>
  <c r="M28"/>
  <c r="N27"/>
  <c r="M27"/>
  <c r="N26"/>
  <c r="M26"/>
  <c r="N25"/>
  <c r="M25"/>
  <c r="N24"/>
  <c r="M24"/>
  <c r="N23"/>
  <c r="M23"/>
  <c r="N22"/>
  <c r="M22"/>
  <c r="N21"/>
  <c r="M21"/>
  <c r="N20"/>
  <c r="M20"/>
  <c r="N19"/>
  <c r="M19"/>
  <c r="N18"/>
  <c r="M18"/>
  <c r="N14"/>
  <c r="M14"/>
  <c r="N13"/>
  <c r="M13"/>
  <c r="N12"/>
  <c r="M12"/>
  <c r="N11"/>
  <c r="M11"/>
  <c r="N10"/>
  <c r="M10"/>
  <c r="N9"/>
  <c r="M9"/>
  <c r="N8"/>
  <c r="M8"/>
  <c r="N7"/>
  <c r="N15" s="1"/>
  <c r="M7"/>
  <c r="N6"/>
  <c r="M6"/>
  <c r="N5"/>
  <c r="M5"/>
  <c r="N4"/>
  <c r="M4"/>
  <c r="S30" i="78"/>
  <c r="R30"/>
  <c r="S29"/>
  <c r="R29"/>
  <c r="S28"/>
  <c r="R28"/>
  <c r="S27"/>
  <c r="R27"/>
  <c r="S26"/>
  <c r="R26"/>
  <c r="S25"/>
  <c r="R25"/>
  <c r="S23"/>
  <c r="R23"/>
  <c r="S22"/>
  <c r="R22"/>
  <c r="S21"/>
  <c r="R21"/>
  <c r="S20"/>
  <c r="R20"/>
  <c r="S19"/>
  <c r="R19"/>
  <c r="S18"/>
  <c r="R18"/>
  <c r="S13"/>
  <c r="R13"/>
  <c r="S12"/>
  <c r="R12"/>
  <c r="S11"/>
  <c r="R11"/>
  <c r="S10"/>
  <c r="R10"/>
  <c r="S8"/>
  <c r="R8"/>
  <c r="S7"/>
  <c r="R7"/>
  <c r="S6"/>
  <c r="R6"/>
  <c r="S5"/>
  <c r="R5"/>
  <c r="S4"/>
  <c r="R4"/>
  <c r="N28" i="91"/>
  <c r="M28"/>
  <c r="L28"/>
  <c r="N27"/>
  <c r="M27"/>
  <c r="L27"/>
  <c r="N26"/>
  <c r="M26"/>
  <c r="L26"/>
  <c r="N25"/>
  <c r="M25"/>
  <c r="L25"/>
  <c r="N24"/>
  <c r="M24"/>
  <c r="L24"/>
  <c r="N23"/>
  <c r="M23"/>
  <c r="L23"/>
  <c r="N22"/>
  <c r="M22"/>
  <c r="L22"/>
  <c r="N21"/>
  <c r="M21"/>
  <c r="L21"/>
  <c r="N20"/>
  <c r="M20"/>
  <c r="L20"/>
  <c r="N19"/>
  <c r="M19"/>
  <c r="L19"/>
  <c r="N18"/>
  <c r="M18"/>
  <c r="L18"/>
  <c r="N9"/>
  <c r="M9"/>
  <c r="L9"/>
  <c r="N8"/>
  <c r="M8"/>
  <c r="L8"/>
  <c r="N7"/>
  <c r="M7"/>
  <c r="L7"/>
  <c r="N6"/>
  <c r="M6"/>
  <c r="L6"/>
  <c r="N5"/>
  <c r="M5"/>
  <c r="L5"/>
  <c r="N4"/>
  <c r="M4"/>
  <c r="L4"/>
  <c r="N3"/>
  <c r="M3"/>
  <c r="L3"/>
  <c r="N3" i="73"/>
  <c r="N4"/>
  <c r="N9"/>
  <c r="N8"/>
  <c r="N7"/>
  <c r="N6"/>
  <c r="N15"/>
  <c r="N14"/>
  <c r="N13"/>
  <c r="N12"/>
  <c r="N21"/>
  <c r="N20"/>
  <c r="N19"/>
  <c r="N18"/>
  <c r="N27"/>
  <c r="N26"/>
  <c r="N25"/>
  <c r="N24"/>
  <c r="N29"/>
  <c r="N34"/>
  <c r="N33"/>
  <c r="N40"/>
  <c r="N39"/>
  <c r="N38"/>
  <c r="N37"/>
  <c r="N36"/>
  <c r="N46"/>
  <c r="N45"/>
  <c r="N51"/>
  <c r="N50"/>
  <c r="N49"/>
  <c r="N48"/>
  <c r="N52"/>
  <c r="P89" i="72"/>
  <c r="O89"/>
  <c r="P88"/>
  <c r="O88"/>
  <c r="P87"/>
  <c r="O87"/>
  <c r="P86"/>
  <c r="O86"/>
  <c r="P85"/>
  <c r="O85"/>
  <c r="P84"/>
  <c r="O84"/>
  <c r="P83"/>
  <c r="O83"/>
  <c r="P82"/>
  <c r="O82"/>
  <c r="P81"/>
  <c r="O81"/>
  <c r="P80"/>
  <c r="O80"/>
  <c r="P79"/>
  <c r="O79"/>
  <c r="P78"/>
  <c r="O78"/>
  <c r="P77"/>
  <c r="O77"/>
  <c r="P76"/>
  <c r="O76"/>
  <c r="P75"/>
  <c r="O75"/>
  <c r="P74"/>
  <c r="O74"/>
  <c r="P73"/>
  <c r="O73"/>
  <c r="P72"/>
  <c r="O72"/>
  <c r="U67"/>
  <c r="T67"/>
  <c r="S67"/>
  <c r="R67"/>
  <c r="Q67"/>
  <c r="P67"/>
  <c r="O67"/>
  <c r="U66"/>
  <c r="T66"/>
  <c r="S66"/>
  <c r="R66"/>
  <c r="Q66"/>
  <c r="P66"/>
  <c r="O66"/>
  <c r="U65"/>
  <c r="T65"/>
  <c r="S65"/>
  <c r="R65"/>
  <c r="Q65"/>
  <c r="V65" s="1"/>
  <c r="P65"/>
  <c r="O65"/>
  <c r="U64"/>
  <c r="T64"/>
  <c r="S64"/>
  <c r="R64"/>
  <c r="Q64"/>
  <c r="P64"/>
  <c r="O64"/>
  <c r="U63"/>
  <c r="T63"/>
  <c r="S63"/>
  <c r="R63"/>
  <c r="Q63"/>
  <c r="P63"/>
  <c r="O63"/>
  <c r="U62"/>
  <c r="T62"/>
  <c r="S62"/>
  <c r="R62"/>
  <c r="Q62"/>
  <c r="P62"/>
  <c r="O62"/>
  <c r="U61"/>
  <c r="T61"/>
  <c r="S61"/>
  <c r="R61"/>
  <c r="Q61"/>
  <c r="P61"/>
  <c r="O61"/>
  <c r="U60"/>
  <c r="T60"/>
  <c r="S60"/>
  <c r="R60"/>
  <c r="Q60"/>
  <c r="P60"/>
  <c r="O60"/>
  <c r="U59"/>
  <c r="T59"/>
  <c r="S59"/>
  <c r="R59"/>
  <c r="Q59"/>
  <c r="P59"/>
  <c r="O59"/>
  <c r="U58"/>
  <c r="T58"/>
  <c r="S58"/>
  <c r="R58"/>
  <c r="Q58"/>
  <c r="P58"/>
  <c r="O58"/>
  <c r="U57"/>
  <c r="T57"/>
  <c r="S57"/>
  <c r="R57"/>
  <c r="Q57"/>
  <c r="P57"/>
  <c r="O57"/>
  <c r="U56"/>
  <c r="T56"/>
  <c r="S56"/>
  <c r="R56"/>
  <c r="Q56"/>
  <c r="P56"/>
  <c r="O56"/>
  <c r="U55"/>
  <c r="T55"/>
  <c r="S55"/>
  <c r="R55"/>
  <c r="Q55"/>
  <c r="P55"/>
  <c r="O55"/>
  <c r="U54"/>
  <c r="T54"/>
  <c r="S54"/>
  <c r="R54"/>
  <c r="Q54"/>
  <c r="P54"/>
  <c r="O54"/>
  <c r="U53"/>
  <c r="T53"/>
  <c r="S53"/>
  <c r="R53"/>
  <c r="Q53"/>
  <c r="P53"/>
  <c r="O53"/>
  <c r="U52"/>
  <c r="T52"/>
  <c r="S52"/>
  <c r="R52"/>
  <c r="Q52"/>
  <c r="P52"/>
  <c r="O52"/>
  <c r="U51"/>
  <c r="T51"/>
  <c r="S51"/>
  <c r="R51"/>
  <c r="Q51"/>
  <c r="P51"/>
  <c r="O51"/>
  <c r="U50"/>
  <c r="T50"/>
  <c r="S50"/>
  <c r="R50"/>
  <c r="Q50"/>
  <c r="P50"/>
  <c r="O50"/>
  <c r="U48"/>
  <c r="T48"/>
  <c r="S48"/>
  <c r="R48"/>
  <c r="Q48"/>
  <c r="P48"/>
  <c r="O48"/>
  <c r="U47"/>
  <c r="T47"/>
  <c r="S47"/>
  <c r="R47"/>
  <c r="Q47"/>
  <c r="P47"/>
  <c r="O47"/>
  <c r="U46"/>
  <c r="T46"/>
  <c r="S46"/>
  <c r="R46"/>
  <c r="Q46"/>
  <c r="P46"/>
  <c r="O46"/>
  <c r="U45"/>
  <c r="T45"/>
  <c r="S45"/>
  <c r="R45"/>
  <c r="V45" s="1"/>
  <c r="Q45"/>
  <c r="P45"/>
  <c r="O45"/>
  <c r="U44"/>
  <c r="T44"/>
  <c r="S44"/>
  <c r="R44"/>
  <c r="Q44"/>
  <c r="P44"/>
  <c r="O44"/>
  <c r="U43"/>
  <c r="T43"/>
  <c r="S43"/>
  <c r="R43"/>
  <c r="Q43"/>
  <c r="P43"/>
  <c r="O43"/>
  <c r="U42"/>
  <c r="T42"/>
  <c r="S42"/>
  <c r="R42"/>
  <c r="Q42"/>
  <c r="P42"/>
  <c r="O42"/>
  <c r="U41"/>
  <c r="T41"/>
  <c r="S41"/>
  <c r="R41"/>
  <c r="Q41"/>
  <c r="P41"/>
  <c r="O41"/>
  <c r="U40"/>
  <c r="T40"/>
  <c r="S40"/>
  <c r="R40"/>
  <c r="Q40"/>
  <c r="P40"/>
  <c r="O40"/>
  <c r="U39"/>
  <c r="T39"/>
  <c r="S39"/>
  <c r="R39"/>
  <c r="Q39"/>
  <c r="P39"/>
  <c r="O39"/>
  <c r="U38"/>
  <c r="T38"/>
  <c r="S38"/>
  <c r="R38"/>
  <c r="Q38"/>
  <c r="P38"/>
  <c r="O38"/>
  <c r="U37"/>
  <c r="T37"/>
  <c r="S37"/>
  <c r="R37"/>
  <c r="Q37"/>
  <c r="P37"/>
  <c r="O37"/>
  <c r="U36"/>
  <c r="T36"/>
  <c r="S36"/>
  <c r="R36"/>
  <c r="Q36"/>
  <c r="P36"/>
  <c r="O36"/>
  <c r="U35"/>
  <c r="T35"/>
  <c r="S35"/>
  <c r="R35"/>
  <c r="Q35"/>
  <c r="P35"/>
  <c r="O35"/>
  <c r="U34"/>
  <c r="T34"/>
  <c r="S34"/>
  <c r="R34"/>
  <c r="Q34"/>
  <c r="P34"/>
  <c r="O34"/>
  <c r="U33"/>
  <c r="T33"/>
  <c r="S33"/>
  <c r="R33"/>
  <c r="Q33"/>
  <c r="P33"/>
  <c r="O33"/>
  <c r="U32"/>
  <c r="T32"/>
  <c r="S32"/>
  <c r="R32"/>
  <c r="Q32"/>
  <c r="P32"/>
  <c r="O32"/>
  <c r="U31"/>
  <c r="T31"/>
  <c r="S31"/>
  <c r="R31"/>
  <c r="Q31"/>
  <c r="P31"/>
  <c r="O31"/>
  <c r="U30"/>
  <c r="T30"/>
  <c r="S30"/>
  <c r="R30"/>
  <c r="Q30"/>
  <c r="P30"/>
  <c r="O30"/>
  <c r="Y47" i="71"/>
  <c r="X47"/>
  <c r="W47"/>
  <c r="V47"/>
  <c r="U47"/>
  <c r="T47"/>
  <c r="S47"/>
  <c r="R47"/>
  <c r="Y46"/>
  <c r="X46"/>
  <c r="W46"/>
  <c r="V46"/>
  <c r="U46"/>
  <c r="T46"/>
  <c r="S46"/>
  <c r="R46"/>
  <c r="Y45"/>
  <c r="X45"/>
  <c r="W45"/>
  <c r="V45"/>
  <c r="U45"/>
  <c r="T45"/>
  <c r="S45"/>
  <c r="R45"/>
  <c r="Y44"/>
  <c r="X44"/>
  <c r="W44"/>
  <c r="V44"/>
  <c r="U44"/>
  <c r="T44"/>
  <c r="S44"/>
  <c r="R44"/>
  <c r="Y43"/>
  <c r="Y48" s="1"/>
  <c r="X43"/>
  <c r="X48" s="1"/>
  <c r="W43"/>
  <c r="V43"/>
  <c r="U43"/>
  <c r="T43"/>
  <c r="T48" s="1"/>
  <c r="S43"/>
  <c r="S48" s="1"/>
  <c r="R43"/>
  <c r="Y38"/>
  <c r="X38"/>
  <c r="W38"/>
  <c r="V38"/>
  <c r="U38"/>
  <c r="T38"/>
  <c r="S38"/>
  <c r="R38"/>
  <c r="Y37"/>
  <c r="X37"/>
  <c r="W37"/>
  <c r="V37"/>
  <c r="U37"/>
  <c r="T37"/>
  <c r="S37"/>
  <c r="R37"/>
  <c r="Y36"/>
  <c r="X36"/>
  <c r="W36"/>
  <c r="V36"/>
  <c r="U36"/>
  <c r="T36"/>
  <c r="S36"/>
  <c r="R36"/>
  <c r="Y35"/>
  <c r="X35"/>
  <c r="W35"/>
  <c r="V35"/>
  <c r="U35"/>
  <c r="T35"/>
  <c r="S35"/>
  <c r="R35"/>
  <c r="Y34"/>
  <c r="Y39" s="1"/>
  <c r="X34"/>
  <c r="X39" s="1"/>
  <c r="W34"/>
  <c r="V34"/>
  <c r="U34"/>
  <c r="T34"/>
  <c r="S34"/>
  <c r="S39" s="1"/>
  <c r="R34"/>
  <c r="Y30"/>
  <c r="X30"/>
  <c r="W30"/>
  <c r="V30"/>
  <c r="U30"/>
  <c r="T30"/>
  <c r="S30"/>
  <c r="R30"/>
  <c r="Y29"/>
  <c r="X29"/>
  <c r="W29"/>
  <c r="V29"/>
  <c r="U29"/>
  <c r="T29"/>
  <c r="S29"/>
  <c r="R29"/>
  <c r="Y28"/>
  <c r="X28"/>
  <c r="W28"/>
  <c r="V28"/>
  <c r="U28"/>
  <c r="T28"/>
  <c r="S28"/>
  <c r="R28"/>
  <c r="Y27"/>
  <c r="X27"/>
  <c r="W27"/>
  <c r="V27"/>
  <c r="U27"/>
  <c r="T27"/>
  <c r="S27"/>
  <c r="R27"/>
  <c r="Y26"/>
  <c r="X26"/>
  <c r="W26"/>
  <c r="V26"/>
  <c r="U26"/>
  <c r="T26"/>
  <c r="S26"/>
  <c r="R26"/>
  <c r="Y25"/>
  <c r="X25"/>
  <c r="W25"/>
  <c r="V25"/>
  <c r="U25"/>
  <c r="T25"/>
  <c r="S25"/>
  <c r="R25"/>
  <c r="Y20"/>
  <c r="X20"/>
  <c r="W20"/>
  <c r="V20"/>
  <c r="U20"/>
  <c r="T20"/>
  <c r="S20"/>
  <c r="R20"/>
  <c r="Y19"/>
  <c r="X19"/>
  <c r="W19"/>
  <c r="V19"/>
  <c r="U19"/>
  <c r="T19"/>
  <c r="S19"/>
  <c r="R19"/>
  <c r="Y18"/>
  <c r="X18"/>
  <c r="W18"/>
  <c r="V18"/>
  <c r="U18"/>
  <c r="T18"/>
  <c r="S18"/>
  <c r="R18"/>
  <c r="Y17"/>
  <c r="X17"/>
  <c r="W17"/>
  <c r="V17"/>
  <c r="U17"/>
  <c r="T17"/>
  <c r="S17"/>
  <c r="R17"/>
  <c r="Y16"/>
  <c r="X16"/>
  <c r="W16"/>
  <c r="V16"/>
  <c r="U16"/>
  <c r="T16"/>
  <c r="S16"/>
  <c r="R16"/>
  <c r="Y15"/>
  <c r="X15"/>
  <c r="W15"/>
  <c r="V15"/>
  <c r="U15"/>
  <c r="T15"/>
  <c r="S15"/>
  <c r="R15"/>
  <c r="Y14"/>
  <c r="X14"/>
  <c r="W14"/>
  <c r="V14"/>
  <c r="U14"/>
  <c r="T14"/>
  <c r="S14"/>
  <c r="R14"/>
  <c r="Y13"/>
  <c r="X13"/>
  <c r="W13"/>
  <c r="V13"/>
  <c r="U13"/>
  <c r="T13"/>
  <c r="S13"/>
  <c r="R13"/>
  <c r="Y12"/>
  <c r="X12"/>
  <c r="W12"/>
  <c r="V12"/>
  <c r="U12"/>
  <c r="T12"/>
  <c r="S12"/>
  <c r="R12"/>
  <c r="Y11"/>
  <c r="X11"/>
  <c r="W11"/>
  <c r="V11"/>
  <c r="U11"/>
  <c r="T11"/>
  <c r="S11"/>
  <c r="R11"/>
  <c r="Y10"/>
  <c r="X10"/>
  <c r="W10"/>
  <c r="V10"/>
  <c r="U10"/>
  <c r="T10"/>
  <c r="S10"/>
  <c r="S21" s="1"/>
  <c r="R10"/>
  <c r="Y9"/>
  <c r="X9"/>
  <c r="W9"/>
  <c r="V9"/>
  <c r="U9"/>
  <c r="T9"/>
  <c r="S9"/>
  <c r="R9"/>
  <c r="Y8"/>
  <c r="X8"/>
  <c r="W8"/>
  <c r="V8"/>
  <c r="U8"/>
  <c r="T8"/>
  <c r="S8"/>
  <c r="R8"/>
  <c r="Y7"/>
  <c r="X7"/>
  <c r="W7"/>
  <c r="V7"/>
  <c r="U7"/>
  <c r="T7"/>
  <c r="S7"/>
  <c r="R7"/>
  <c r="Y6"/>
  <c r="X6"/>
  <c r="W6"/>
  <c r="V6"/>
  <c r="U6"/>
  <c r="T6"/>
  <c r="S6"/>
  <c r="R6"/>
  <c r="Y5"/>
  <c r="X5"/>
  <c r="W5"/>
  <c r="V5"/>
  <c r="U5"/>
  <c r="T5"/>
  <c r="S5"/>
  <c r="R5"/>
  <c r="Y4"/>
  <c r="X4"/>
  <c r="W4"/>
  <c r="V4"/>
  <c r="U4"/>
  <c r="T4"/>
  <c r="S4"/>
  <c r="R4"/>
  <c r="L11" i="70"/>
  <c r="K11"/>
  <c r="L10"/>
  <c r="K10"/>
  <c r="L9"/>
  <c r="K9"/>
  <c r="L8"/>
  <c r="K8"/>
  <c r="L7"/>
  <c r="K7"/>
  <c r="L5"/>
  <c r="K5"/>
  <c r="L4"/>
  <c r="K4"/>
  <c r="S54" i="68"/>
  <c r="R54"/>
  <c r="S53"/>
  <c r="R53"/>
  <c r="S52"/>
  <c r="R52"/>
  <c r="S50"/>
  <c r="R50"/>
  <c r="S49"/>
  <c r="R49"/>
  <c r="S48"/>
  <c r="R48"/>
  <c r="S47"/>
  <c r="R47"/>
  <c r="S46"/>
  <c r="R46"/>
  <c r="S44"/>
  <c r="R44"/>
  <c r="S43"/>
  <c r="R43"/>
  <c r="S40"/>
  <c r="R40"/>
  <c r="S39"/>
  <c r="R39"/>
  <c r="S37"/>
  <c r="R37"/>
  <c r="S36"/>
  <c r="R36"/>
  <c r="S34"/>
  <c r="R34"/>
  <c r="S33"/>
  <c r="R33"/>
  <c r="S31"/>
  <c r="R31"/>
  <c r="S30"/>
  <c r="R30"/>
  <c r="S28"/>
  <c r="R28"/>
  <c r="S27"/>
  <c r="R27"/>
  <c r="S26"/>
  <c r="R26"/>
  <c r="S25"/>
  <c r="R25"/>
  <c r="S20"/>
  <c r="R20"/>
  <c r="S19"/>
  <c r="R19"/>
  <c r="S18"/>
  <c r="R18"/>
  <c r="S17"/>
  <c r="R17"/>
  <c r="S16"/>
  <c r="R16"/>
  <c r="R14" s="1"/>
  <c r="S13"/>
  <c r="R13"/>
  <c r="S12"/>
  <c r="R12"/>
  <c r="R11" s="1"/>
  <c r="S10"/>
  <c r="R10"/>
  <c r="S9"/>
  <c r="R9"/>
  <c r="R8" s="1"/>
  <c r="S7"/>
  <c r="R7"/>
  <c r="S6"/>
  <c r="R6"/>
  <c r="S5"/>
  <c r="R5"/>
  <c r="S4"/>
  <c r="R4"/>
  <c r="R3" s="1"/>
  <c r="S302" i="128"/>
  <c r="R302"/>
  <c r="Q302"/>
  <c r="P302"/>
  <c r="O302"/>
  <c r="N302"/>
  <c r="M302"/>
  <c r="S301"/>
  <c r="R301"/>
  <c r="Q301"/>
  <c r="P301"/>
  <c r="O301"/>
  <c r="N301"/>
  <c r="M301"/>
  <c r="S300"/>
  <c r="R300"/>
  <c r="Q300"/>
  <c r="P300"/>
  <c r="O300"/>
  <c r="N300"/>
  <c r="M300"/>
  <c r="S297"/>
  <c r="R297"/>
  <c r="Q297"/>
  <c r="P297"/>
  <c r="O297"/>
  <c r="N297"/>
  <c r="M297"/>
  <c r="S296"/>
  <c r="R296"/>
  <c r="Q296"/>
  <c r="P296"/>
  <c r="O296"/>
  <c r="O294" s="1"/>
  <c r="N296"/>
  <c r="M296"/>
  <c r="S295"/>
  <c r="R295"/>
  <c r="Q295"/>
  <c r="P295"/>
  <c r="O295"/>
  <c r="N295"/>
  <c r="M295"/>
  <c r="N287"/>
  <c r="M287"/>
  <c r="N286"/>
  <c r="M286"/>
  <c r="N285"/>
  <c r="M285"/>
  <c r="N284"/>
  <c r="M284"/>
  <c r="N283"/>
  <c r="M283"/>
  <c r="N282"/>
  <c r="M282"/>
  <c r="N281"/>
  <c r="N288" s="1"/>
  <c r="N158" s="1"/>
  <c r="M281"/>
  <c r="N276"/>
  <c r="M276"/>
  <c r="N275"/>
  <c r="M275"/>
  <c r="N274"/>
  <c r="M274"/>
  <c r="N273"/>
  <c r="M273"/>
  <c r="N272"/>
  <c r="M272"/>
  <c r="N271"/>
  <c r="M271"/>
  <c r="N270"/>
  <c r="M270"/>
  <c r="N265"/>
  <c r="M265"/>
  <c r="N264"/>
  <c r="M264"/>
  <c r="N263"/>
  <c r="N262" s="1"/>
  <c r="M263"/>
  <c r="N261"/>
  <c r="M261"/>
  <c r="N260"/>
  <c r="M260"/>
  <c r="N259"/>
  <c r="M259"/>
  <c r="N257"/>
  <c r="M257"/>
  <c r="N256"/>
  <c r="M256"/>
  <c r="N255"/>
  <c r="N254" s="1"/>
  <c r="M255"/>
  <c r="N249"/>
  <c r="M249"/>
  <c r="N248"/>
  <c r="M248"/>
  <c r="N247"/>
  <c r="M247"/>
  <c r="N245"/>
  <c r="M245"/>
  <c r="N244"/>
  <c r="M244"/>
  <c r="N243"/>
  <c r="N242" s="1"/>
  <c r="M243"/>
  <c r="N241"/>
  <c r="M241"/>
  <c r="N240"/>
  <c r="M240"/>
  <c r="N239"/>
  <c r="M239"/>
  <c r="N233"/>
  <c r="M233"/>
  <c r="N232"/>
  <c r="M232"/>
  <c r="N231"/>
  <c r="N230" s="1"/>
  <c r="M231"/>
  <c r="N229"/>
  <c r="M229"/>
  <c r="N228"/>
  <c r="M228"/>
  <c r="N227"/>
  <c r="M227"/>
  <c r="N225"/>
  <c r="M225"/>
  <c r="N224"/>
  <c r="M224"/>
  <c r="N223"/>
  <c r="M223"/>
  <c r="N217"/>
  <c r="M217"/>
  <c r="N216"/>
  <c r="M216"/>
  <c r="N215"/>
  <c r="M215"/>
  <c r="N213"/>
  <c r="M213"/>
  <c r="N212"/>
  <c r="M212"/>
  <c r="N211"/>
  <c r="N210" s="1"/>
  <c r="M211"/>
  <c r="N209"/>
  <c r="M209"/>
  <c r="N208"/>
  <c r="M208"/>
  <c r="N207"/>
  <c r="M207"/>
  <c r="N193"/>
  <c r="M193"/>
  <c r="N192"/>
  <c r="M192"/>
  <c r="N190"/>
  <c r="M190"/>
  <c r="N189"/>
  <c r="M189"/>
  <c r="N187"/>
  <c r="M187"/>
  <c r="N186"/>
  <c r="M186"/>
  <c r="N180"/>
  <c r="M180"/>
  <c r="N179"/>
  <c r="M179"/>
  <c r="N177"/>
  <c r="M177"/>
  <c r="N176"/>
  <c r="M176"/>
  <c r="N174"/>
  <c r="M174"/>
  <c r="N173"/>
  <c r="M173"/>
  <c r="N167"/>
  <c r="M167"/>
  <c r="N166"/>
  <c r="M166"/>
  <c r="N165"/>
  <c r="N168" s="1"/>
  <c r="N155" s="1"/>
  <c r="M165"/>
  <c r="N161"/>
  <c r="M161"/>
  <c r="N157"/>
  <c r="M157"/>
  <c r="S150"/>
  <c r="R150"/>
  <c r="Q150"/>
  <c r="P150"/>
  <c r="O150"/>
  <c r="N150"/>
  <c r="M150"/>
  <c r="S149"/>
  <c r="R149"/>
  <c r="Q149"/>
  <c r="P149"/>
  <c r="O149"/>
  <c r="N149"/>
  <c r="M149"/>
  <c r="S148"/>
  <c r="R148"/>
  <c r="Q148"/>
  <c r="P148"/>
  <c r="O148"/>
  <c r="N148"/>
  <c r="M148"/>
  <c r="S145"/>
  <c r="R145"/>
  <c r="Q145"/>
  <c r="P145"/>
  <c r="O145"/>
  <c r="N145"/>
  <c r="M145"/>
  <c r="S144"/>
  <c r="R144"/>
  <c r="Q144"/>
  <c r="P144"/>
  <c r="O144"/>
  <c r="N144"/>
  <c r="M144"/>
  <c r="S143"/>
  <c r="R143"/>
  <c r="Q143"/>
  <c r="P143"/>
  <c r="O143"/>
  <c r="N143"/>
  <c r="M143"/>
  <c r="N135"/>
  <c r="M135"/>
  <c r="N134"/>
  <c r="M134"/>
  <c r="N133"/>
  <c r="M133"/>
  <c r="N132"/>
  <c r="M132"/>
  <c r="N131"/>
  <c r="M131"/>
  <c r="N130"/>
  <c r="M130"/>
  <c r="N129"/>
  <c r="N136" s="1"/>
  <c r="N6" s="1"/>
  <c r="M129"/>
  <c r="N124"/>
  <c r="M124"/>
  <c r="N123"/>
  <c r="M123"/>
  <c r="N122"/>
  <c r="M122"/>
  <c r="N121"/>
  <c r="M121"/>
  <c r="N120"/>
  <c r="M120"/>
  <c r="N119"/>
  <c r="M119"/>
  <c r="N118"/>
  <c r="M118"/>
  <c r="N113"/>
  <c r="M113"/>
  <c r="N112"/>
  <c r="M112"/>
  <c r="N111"/>
  <c r="N110" s="1"/>
  <c r="M111"/>
  <c r="N109"/>
  <c r="M109"/>
  <c r="N108"/>
  <c r="M108"/>
  <c r="N107"/>
  <c r="M107"/>
  <c r="M106" s="1"/>
  <c r="N105"/>
  <c r="M105"/>
  <c r="N104"/>
  <c r="M104"/>
  <c r="N103"/>
  <c r="M103"/>
  <c r="N97"/>
  <c r="M97"/>
  <c r="N96"/>
  <c r="M96"/>
  <c r="N95"/>
  <c r="M95"/>
  <c r="M94" s="1"/>
  <c r="N93"/>
  <c r="M93"/>
  <c r="N92"/>
  <c r="M92"/>
  <c r="N91"/>
  <c r="N90" s="1"/>
  <c r="M91"/>
  <c r="N89"/>
  <c r="M89"/>
  <c r="N88"/>
  <c r="M88"/>
  <c r="N87"/>
  <c r="M87"/>
  <c r="M86" s="1"/>
  <c r="N81"/>
  <c r="M81"/>
  <c r="N80"/>
  <c r="M80"/>
  <c r="N79"/>
  <c r="N78" s="1"/>
  <c r="M79"/>
  <c r="N77"/>
  <c r="M77"/>
  <c r="N76"/>
  <c r="M76"/>
  <c r="N75"/>
  <c r="M75"/>
  <c r="N73"/>
  <c r="M73"/>
  <c r="N72"/>
  <c r="M72"/>
  <c r="N71"/>
  <c r="N70" s="1"/>
  <c r="M71"/>
  <c r="N65"/>
  <c r="M65"/>
  <c r="N64"/>
  <c r="M64"/>
  <c r="N63"/>
  <c r="M63"/>
  <c r="N61"/>
  <c r="M61"/>
  <c r="N60"/>
  <c r="M60"/>
  <c r="N59"/>
  <c r="M59"/>
  <c r="N57"/>
  <c r="M57"/>
  <c r="N56"/>
  <c r="M56"/>
  <c r="N55"/>
  <c r="M55"/>
  <c r="N41"/>
  <c r="M41"/>
  <c r="N40"/>
  <c r="M40"/>
  <c r="N38"/>
  <c r="M38"/>
  <c r="N37"/>
  <c r="M37"/>
  <c r="M36" s="1"/>
  <c r="N35"/>
  <c r="M35"/>
  <c r="N34"/>
  <c r="M34"/>
  <c r="N28"/>
  <c r="M28"/>
  <c r="N27"/>
  <c r="M27"/>
  <c r="N25"/>
  <c r="M25"/>
  <c r="N24"/>
  <c r="M24"/>
  <c r="M23" s="1"/>
  <c r="N22"/>
  <c r="M22"/>
  <c r="N21"/>
  <c r="M21"/>
  <c r="N15"/>
  <c r="M15"/>
  <c r="N14"/>
  <c r="M14"/>
  <c r="N13"/>
  <c r="M13"/>
  <c r="M65" i="69"/>
  <c r="L65"/>
  <c r="M64"/>
  <c r="L64"/>
  <c r="M63"/>
  <c r="L63"/>
  <c r="M62"/>
  <c r="L62"/>
  <c r="M61"/>
  <c r="L61"/>
  <c r="M59"/>
  <c r="L59"/>
  <c r="M58"/>
  <c r="L58"/>
  <c r="M56"/>
  <c r="L56"/>
  <c r="M55"/>
  <c r="L55"/>
  <c r="M53"/>
  <c r="L53"/>
  <c r="M52"/>
  <c r="L52"/>
  <c r="M46"/>
  <c r="L46"/>
  <c r="M45"/>
  <c r="L45"/>
  <c r="M44"/>
  <c r="L44"/>
  <c r="M43"/>
  <c r="L43"/>
  <c r="M42"/>
  <c r="M47" s="1"/>
  <c r="L42"/>
  <c r="M37"/>
  <c r="L37"/>
  <c r="M36"/>
  <c r="L36"/>
  <c r="M35"/>
  <c r="L35"/>
  <c r="M34"/>
  <c r="L34"/>
  <c r="M33"/>
  <c r="L33"/>
  <c r="M32"/>
  <c r="L32"/>
  <c r="M31"/>
  <c r="L31"/>
  <c r="M29"/>
  <c r="L29"/>
  <c r="M28"/>
  <c r="L28"/>
  <c r="M27"/>
  <c r="M26" s="1"/>
  <c r="L27"/>
  <c r="M25"/>
  <c r="L25"/>
  <c r="M24"/>
  <c r="L24"/>
  <c r="M23"/>
  <c r="L23"/>
  <c r="M21"/>
  <c r="L21"/>
  <c r="M20"/>
  <c r="L20"/>
  <c r="M19"/>
  <c r="L19"/>
  <c r="M18"/>
  <c r="L18"/>
  <c r="M17"/>
  <c r="L17"/>
  <c r="M16"/>
  <c r="L16"/>
  <c r="M15"/>
  <c r="L15"/>
  <c r="M14"/>
  <c r="L14"/>
  <c r="M13"/>
  <c r="M12" s="1"/>
  <c r="L13"/>
  <c r="M9"/>
  <c r="L9"/>
  <c r="M8"/>
  <c r="L8"/>
  <c r="M7"/>
  <c r="L7"/>
  <c r="M6"/>
  <c r="L6"/>
  <c r="M5"/>
  <c r="L5"/>
  <c r="M4"/>
  <c r="M10" s="1"/>
  <c r="L4"/>
  <c r="L3"/>
  <c r="R56" i="92"/>
  <c r="R55"/>
  <c r="R59"/>
  <c r="R58"/>
  <c r="R62"/>
  <c r="R61"/>
  <c r="O62"/>
  <c r="O61"/>
  <c r="Q61" s="1"/>
  <c r="O59"/>
  <c r="Q59" s="1"/>
  <c r="O58"/>
  <c r="O56"/>
  <c r="O55"/>
  <c r="R50"/>
  <c r="R49"/>
  <c r="O50"/>
  <c r="Q50" s="1"/>
  <c r="O49"/>
  <c r="P40"/>
  <c r="O40"/>
  <c r="P39"/>
  <c r="O39"/>
  <c r="P38"/>
  <c r="O38"/>
  <c r="P37"/>
  <c r="O37"/>
  <c r="P36"/>
  <c r="O36"/>
  <c r="P35"/>
  <c r="O35"/>
  <c r="P33"/>
  <c r="O33"/>
  <c r="P27"/>
  <c r="O27"/>
  <c r="P26"/>
  <c r="O26"/>
  <c r="P25"/>
  <c r="O25"/>
  <c r="P24"/>
  <c r="O24"/>
  <c r="P23"/>
  <c r="O23"/>
  <c r="P22"/>
  <c r="O22"/>
  <c r="P21"/>
  <c r="O21"/>
  <c r="P20"/>
  <c r="O20"/>
  <c r="T15"/>
  <c r="S15"/>
  <c r="T14"/>
  <c r="S14"/>
  <c r="T13"/>
  <c r="S13"/>
  <c r="T12"/>
  <c r="S12"/>
  <c r="Q15"/>
  <c r="P15"/>
  <c r="Q14"/>
  <c r="P14"/>
  <c r="Q13"/>
  <c r="P13"/>
  <c r="Q12"/>
  <c r="P12"/>
  <c r="T7"/>
  <c r="S7"/>
  <c r="T6"/>
  <c r="S6"/>
  <c r="T5"/>
  <c r="S5"/>
  <c r="T4"/>
  <c r="S4"/>
  <c r="Q7"/>
  <c r="P7"/>
  <c r="Q6"/>
  <c r="P6"/>
  <c r="Q5"/>
  <c r="P5"/>
  <c r="Q4"/>
  <c r="P4"/>
  <c r="P115" i="66"/>
  <c r="O115"/>
  <c r="P114"/>
  <c r="O114"/>
  <c r="P107"/>
  <c r="O107"/>
  <c r="P106"/>
  <c r="O106"/>
  <c r="P105"/>
  <c r="O105"/>
  <c r="P104"/>
  <c r="O104"/>
  <c r="P103"/>
  <c r="O103"/>
  <c r="T98"/>
  <c r="S98"/>
  <c r="R98"/>
  <c r="Q98"/>
  <c r="P98"/>
  <c r="O98"/>
  <c r="T97"/>
  <c r="S97"/>
  <c r="R97"/>
  <c r="Q97"/>
  <c r="P97"/>
  <c r="O97"/>
  <c r="T91"/>
  <c r="S91"/>
  <c r="R91"/>
  <c r="Q91"/>
  <c r="P91"/>
  <c r="T90"/>
  <c r="S90"/>
  <c r="R90"/>
  <c r="Q90"/>
  <c r="P90"/>
  <c r="T89"/>
  <c r="S89"/>
  <c r="R89"/>
  <c r="Q89"/>
  <c r="P89"/>
  <c r="T88"/>
  <c r="S88"/>
  <c r="R88"/>
  <c r="Q88"/>
  <c r="P88"/>
  <c r="T87"/>
  <c r="S87"/>
  <c r="R87"/>
  <c r="Q87"/>
  <c r="P87"/>
  <c r="T86"/>
  <c r="S86"/>
  <c r="R86"/>
  <c r="Q86"/>
  <c r="P86"/>
  <c r="T85"/>
  <c r="S85"/>
  <c r="R85"/>
  <c r="Q85"/>
  <c r="P85"/>
  <c r="T84"/>
  <c r="S84"/>
  <c r="R84"/>
  <c r="Q84"/>
  <c r="P84"/>
  <c r="T83"/>
  <c r="S83"/>
  <c r="R83"/>
  <c r="Q83"/>
  <c r="P83"/>
  <c r="O91"/>
  <c r="O90"/>
  <c r="O89"/>
  <c r="O88"/>
  <c r="O87"/>
  <c r="O86"/>
  <c r="O85"/>
  <c r="O84"/>
  <c r="O83"/>
  <c r="S26"/>
  <c r="T26" s="1"/>
  <c r="S25"/>
  <c r="T25" s="1"/>
  <c r="S24"/>
  <c r="T24" s="1"/>
  <c r="S23"/>
  <c r="S22"/>
  <c r="Q26"/>
  <c r="R26" s="1"/>
  <c r="Q25"/>
  <c r="R25" s="1"/>
  <c r="Q24"/>
  <c r="Q23"/>
  <c r="Q22"/>
  <c r="R22" s="1"/>
  <c r="O26"/>
  <c r="P26" s="1"/>
  <c r="O25"/>
  <c r="P25" s="1"/>
  <c r="O24"/>
  <c r="P24" s="1"/>
  <c r="O22"/>
  <c r="S19"/>
  <c r="T19" s="1"/>
  <c r="S18"/>
  <c r="S17"/>
  <c r="T17" s="1"/>
  <c r="S16"/>
  <c r="T16" s="1"/>
  <c r="S15"/>
  <c r="T15" s="1"/>
  <c r="S14"/>
  <c r="T14" s="1"/>
  <c r="S13"/>
  <c r="T13" s="1"/>
  <c r="S12"/>
  <c r="S11"/>
  <c r="T11" s="1"/>
  <c r="S10"/>
  <c r="T10" s="1"/>
  <c r="Q19"/>
  <c r="Q18"/>
  <c r="R18" s="1"/>
  <c r="Q17"/>
  <c r="R17" s="1"/>
  <c r="Q16"/>
  <c r="Q15"/>
  <c r="R15" s="1"/>
  <c r="Q14"/>
  <c r="R14" s="1"/>
  <c r="Q13"/>
  <c r="R13" s="1"/>
  <c r="Q12"/>
  <c r="Q11"/>
  <c r="R11" s="1"/>
  <c r="Q10"/>
  <c r="R10" s="1"/>
  <c r="O19"/>
  <c r="P19" s="1"/>
  <c r="O18"/>
  <c r="O17"/>
  <c r="P17" s="1"/>
  <c r="O16"/>
  <c r="P16" s="1"/>
  <c r="V16" s="1"/>
  <c r="O15"/>
  <c r="P15" s="1"/>
  <c r="O14"/>
  <c r="O13"/>
  <c r="P13" s="1"/>
  <c r="O12"/>
  <c r="P12" s="1"/>
  <c r="O10"/>
  <c r="P10" s="1"/>
  <c r="M69" i="106"/>
  <c r="L69"/>
  <c r="M68"/>
  <c r="L68"/>
  <c r="M67"/>
  <c r="L67"/>
  <c r="M66"/>
  <c r="L66"/>
  <c r="M65"/>
  <c r="L65"/>
  <c r="M59"/>
  <c r="L59"/>
  <c r="M58"/>
  <c r="L58"/>
  <c r="M57"/>
  <c r="L57"/>
  <c r="M56"/>
  <c r="L56"/>
  <c r="M55"/>
  <c r="L55"/>
  <c r="M54"/>
  <c r="L54"/>
  <c r="N45"/>
  <c r="M45"/>
  <c r="L45"/>
  <c r="N44"/>
  <c r="M44"/>
  <c r="O44" s="1"/>
  <c r="L44"/>
  <c r="N43"/>
  <c r="M43"/>
  <c r="L43"/>
  <c r="N42"/>
  <c r="M42"/>
  <c r="L42"/>
  <c r="N41"/>
  <c r="O41" s="1"/>
  <c r="M41"/>
  <c r="L41"/>
  <c r="N40"/>
  <c r="M40"/>
  <c r="M46" s="1"/>
  <c r="L40"/>
  <c r="N37"/>
  <c r="M37"/>
  <c r="L37"/>
  <c r="O37" s="1"/>
  <c r="N36"/>
  <c r="M36"/>
  <c r="L36"/>
  <c r="N35"/>
  <c r="O35" s="1"/>
  <c r="M35"/>
  <c r="L35"/>
  <c r="N34"/>
  <c r="M34"/>
  <c r="L34"/>
  <c r="N33"/>
  <c r="M33"/>
  <c r="L33"/>
  <c r="O33" s="1"/>
  <c r="N32"/>
  <c r="M32"/>
  <c r="L32"/>
  <c r="N31"/>
  <c r="M31"/>
  <c r="L31"/>
  <c r="N27"/>
  <c r="M27"/>
  <c r="L27"/>
  <c r="N26"/>
  <c r="M26"/>
  <c r="L26"/>
  <c r="N25"/>
  <c r="M25"/>
  <c r="L25"/>
  <c r="N24"/>
  <c r="M24"/>
  <c r="L24"/>
  <c r="N23"/>
  <c r="M23"/>
  <c r="L23"/>
  <c r="N22"/>
  <c r="M22"/>
  <c r="L22"/>
  <c r="N21"/>
  <c r="M21"/>
  <c r="L21"/>
  <c r="N20"/>
  <c r="M20"/>
  <c r="L20"/>
  <c r="N19"/>
  <c r="M19"/>
  <c r="M28" s="1"/>
  <c r="L19"/>
  <c r="N18"/>
  <c r="M18"/>
  <c r="L18"/>
  <c r="N15"/>
  <c r="M15"/>
  <c r="L15"/>
  <c r="N14"/>
  <c r="M14"/>
  <c r="L14"/>
  <c r="N13"/>
  <c r="M13"/>
  <c r="L13"/>
  <c r="N12"/>
  <c r="M12"/>
  <c r="L12"/>
  <c r="N11"/>
  <c r="M11"/>
  <c r="L11"/>
  <c r="N10"/>
  <c r="O10" s="1"/>
  <c r="M10"/>
  <c r="L10"/>
  <c r="N9"/>
  <c r="M9"/>
  <c r="M16" s="1"/>
  <c r="M17" s="1"/>
  <c r="M49" s="1"/>
  <c r="L9"/>
  <c r="N8"/>
  <c r="M8"/>
  <c r="L8"/>
  <c r="N7"/>
  <c r="M7"/>
  <c r="L7"/>
  <c r="N6"/>
  <c r="M6"/>
  <c r="L6"/>
  <c r="M5"/>
  <c r="N5"/>
  <c r="O5" s="1"/>
  <c r="L5"/>
  <c r="P88" i="153"/>
  <c r="P87"/>
  <c r="P86"/>
  <c r="P85"/>
  <c r="P84"/>
  <c r="P83"/>
  <c r="P82"/>
  <c r="P81"/>
  <c r="P80"/>
  <c r="P79"/>
  <c r="P78"/>
  <c r="P77"/>
  <c r="P76"/>
  <c r="P75"/>
  <c r="P74"/>
  <c r="P73"/>
  <c r="P72"/>
  <c r="P71"/>
  <c r="P70"/>
  <c r="P69"/>
  <c r="P68"/>
  <c r="P67"/>
  <c r="P66"/>
  <c r="P65"/>
  <c r="P64"/>
  <c r="P63"/>
  <c r="P62"/>
  <c r="P61"/>
  <c r="P60"/>
  <c r="P59"/>
  <c r="P58"/>
  <c r="P57"/>
  <c r="P56"/>
  <c r="P55"/>
  <c r="P54"/>
  <c r="P53"/>
  <c r="P52"/>
  <c r="P51"/>
  <c r="P50"/>
  <c r="P49"/>
  <c r="P48"/>
  <c r="P47"/>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S88"/>
  <c r="S87"/>
  <c r="S86"/>
  <c r="S85"/>
  <c r="S84"/>
  <c r="S83"/>
  <c r="S82"/>
  <c r="S81"/>
  <c r="S80"/>
  <c r="S79"/>
  <c r="S78"/>
  <c r="S77"/>
  <c r="S76"/>
  <c r="S75"/>
  <c r="S74"/>
  <c r="S73"/>
  <c r="S72"/>
  <c r="S71"/>
  <c r="S70"/>
  <c r="S69"/>
  <c r="S68"/>
  <c r="S67"/>
  <c r="S66"/>
  <c r="S65"/>
  <c r="S64"/>
  <c r="S63"/>
  <c r="S62"/>
  <c r="S61"/>
  <c r="S60"/>
  <c r="S59"/>
  <c r="S58"/>
  <c r="S57"/>
  <c r="S56"/>
  <c r="S55"/>
  <c r="S54"/>
  <c r="S53"/>
  <c r="S52"/>
  <c r="S51"/>
  <c r="S50"/>
  <c r="S49"/>
  <c r="S48"/>
  <c r="S47"/>
  <c r="T88"/>
  <c r="T87"/>
  <c r="T86"/>
  <c r="T85"/>
  <c r="T84"/>
  <c r="T83"/>
  <c r="T82"/>
  <c r="T81"/>
  <c r="T80"/>
  <c r="T79"/>
  <c r="T78"/>
  <c r="T77"/>
  <c r="T76"/>
  <c r="T75"/>
  <c r="T74"/>
  <c r="T73"/>
  <c r="T72"/>
  <c r="T71"/>
  <c r="T70"/>
  <c r="T69"/>
  <c r="T68"/>
  <c r="T67"/>
  <c r="T66"/>
  <c r="T65"/>
  <c r="T64"/>
  <c r="T63"/>
  <c r="T62"/>
  <c r="T61"/>
  <c r="T60"/>
  <c r="T59"/>
  <c r="T58"/>
  <c r="T57"/>
  <c r="T56"/>
  <c r="T55"/>
  <c r="T54"/>
  <c r="T53"/>
  <c r="T52"/>
  <c r="T51"/>
  <c r="T50"/>
  <c r="T49"/>
  <c r="T48"/>
  <c r="T47"/>
  <c r="U88"/>
  <c r="U87"/>
  <c r="U86"/>
  <c r="U85"/>
  <c r="U84"/>
  <c r="U83"/>
  <c r="U82"/>
  <c r="U81"/>
  <c r="U80"/>
  <c r="U79"/>
  <c r="U78"/>
  <c r="U77"/>
  <c r="U76"/>
  <c r="U75"/>
  <c r="U74"/>
  <c r="U73"/>
  <c r="U72"/>
  <c r="U71"/>
  <c r="U70"/>
  <c r="U69"/>
  <c r="U68"/>
  <c r="U67"/>
  <c r="U66"/>
  <c r="U65"/>
  <c r="U64"/>
  <c r="U63"/>
  <c r="U62"/>
  <c r="U61"/>
  <c r="U60"/>
  <c r="U59"/>
  <c r="U58"/>
  <c r="U57"/>
  <c r="U56"/>
  <c r="U55"/>
  <c r="U54"/>
  <c r="U53"/>
  <c r="U52"/>
  <c r="U51"/>
  <c r="U50"/>
  <c r="U49"/>
  <c r="U48"/>
  <c r="U47"/>
  <c r="U89"/>
  <c r="T89"/>
  <c r="S89"/>
  <c r="R89"/>
  <c r="Q89"/>
  <c r="P89"/>
  <c r="O89"/>
  <c r="O88"/>
  <c r="O87"/>
  <c r="O86"/>
  <c r="O85"/>
  <c r="O84"/>
  <c r="O83"/>
  <c r="O82"/>
  <c r="O81"/>
  <c r="O80"/>
  <c r="O79"/>
  <c r="O78"/>
  <c r="O77"/>
  <c r="O76"/>
  <c r="O75"/>
  <c r="O74"/>
  <c r="O73"/>
  <c r="O72"/>
  <c r="O71"/>
  <c r="O70"/>
  <c r="O69"/>
  <c r="O68"/>
  <c r="O67"/>
  <c r="O66"/>
  <c r="O65"/>
  <c r="O64"/>
  <c r="O63"/>
  <c r="O62"/>
  <c r="O61"/>
  <c r="O60"/>
  <c r="O59"/>
  <c r="O58"/>
  <c r="O57"/>
  <c r="O56"/>
  <c r="O55"/>
  <c r="O54"/>
  <c r="O53"/>
  <c r="O52"/>
  <c r="O51"/>
  <c r="O50"/>
  <c r="O49"/>
  <c r="O48"/>
  <c r="O47"/>
  <c r="R46"/>
  <c r="S46"/>
  <c r="T46"/>
  <c r="U46"/>
  <c r="Q46"/>
  <c r="V40"/>
  <c r="V39"/>
  <c r="V38"/>
  <c r="V37"/>
  <c r="V36"/>
  <c r="V35"/>
  <c r="V34"/>
  <c r="V33"/>
  <c r="V32"/>
  <c r="V31"/>
  <c r="V30"/>
  <c r="V29"/>
  <c r="V28"/>
  <c r="V27"/>
  <c r="V26"/>
  <c r="V25"/>
  <c r="V24"/>
  <c r="V23"/>
  <c r="V22"/>
  <c r="V21"/>
  <c r="V20"/>
  <c r="V19"/>
  <c r="V18"/>
  <c r="V17"/>
  <c r="V16"/>
  <c r="V15"/>
  <c r="V14"/>
  <c r="V13"/>
  <c r="V12"/>
  <c r="V11"/>
  <c r="V10"/>
  <c r="V9"/>
  <c r="V8"/>
  <c r="V7"/>
  <c r="S40"/>
  <c r="S39"/>
  <c r="T39" s="1"/>
  <c r="S38"/>
  <c r="T38" s="1"/>
  <c r="S37"/>
  <c r="T37" s="1"/>
  <c r="S36"/>
  <c r="S35"/>
  <c r="T35" s="1"/>
  <c r="U35" s="1"/>
  <c r="S34"/>
  <c r="T34" s="1"/>
  <c r="W34" s="1"/>
  <c r="S33"/>
  <c r="T33" s="1"/>
  <c r="S32"/>
  <c r="S31"/>
  <c r="T31" s="1"/>
  <c r="U31" s="1"/>
  <c r="S30"/>
  <c r="T30" s="1"/>
  <c r="U30" s="1"/>
  <c r="S29"/>
  <c r="S28"/>
  <c r="S27"/>
  <c r="S26"/>
  <c r="T26" s="1"/>
  <c r="U26" s="1"/>
  <c r="S25"/>
  <c r="S24"/>
  <c r="S23"/>
  <c r="S22"/>
  <c r="T22" s="1"/>
  <c r="W22" s="1"/>
  <c r="S21"/>
  <c r="T21" s="1"/>
  <c r="S20"/>
  <c r="S19"/>
  <c r="T19" s="1"/>
  <c r="S18"/>
  <c r="T18" s="1"/>
  <c r="W18" s="1"/>
  <c r="S17"/>
  <c r="T17" s="1"/>
  <c r="S16"/>
  <c r="S15"/>
  <c r="T15" s="1"/>
  <c r="S14"/>
  <c r="T14" s="1"/>
  <c r="U14" s="1"/>
  <c r="S13"/>
  <c r="S12"/>
  <c r="S11"/>
  <c r="S10"/>
  <c r="T10" s="1"/>
  <c r="U10" s="1"/>
  <c r="S9"/>
  <c r="S7"/>
  <c r="R40"/>
  <c r="R39"/>
  <c r="R38"/>
  <c r="R37"/>
  <c r="R36"/>
  <c r="R35"/>
  <c r="R34"/>
  <c r="R33"/>
  <c r="R32"/>
  <c r="R31"/>
  <c r="R30"/>
  <c r="R29"/>
  <c r="R28"/>
  <c r="R27"/>
  <c r="R26"/>
  <c r="R25"/>
  <c r="R24"/>
  <c r="R23"/>
  <c r="R22"/>
  <c r="R21"/>
  <c r="R20"/>
  <c r="R19"/>
  <c r="R18"/>
  <c r="R17"/>
  <c r="R16"/>
  <c r="R15"/>
  <c r="R14"/>
  <c r="R13"/>
  <c r="R12"/>
  <c r="R11"/>
  <c r="R10"/>
  <c r="R9"/>
  <c r="R8"/>
  <c r="R7"/>
  <c r="R41" s="1"/>
  <c r="P8"/>
  <c r="P9"/>
  <c r="P10"/>
  <c r="P11"/>
  <c r="P12"/>
  <c r="P13"/>
  <c r="P14"/>
  <c r="P15"/>
  <c r="P16"/>
  <c r="P17"/>
  <c r="P18"/>
  <c r="P19"/>
  <c r="P20"/>
  <c r="P21"/>
  <c r="P22"/>
  <c r="P23"/>
  <c r="P24"/>
  <c r="P25"/>
  <c r="P26"/>
  <c r="P27"/>
  <c r="P28"/>
  <c r="P29"/>
  <c r="P30"/>
  <c r="P31"/>
  <c r="P32"/>
  <c r="P33"/>
  <c r="P34"/>
  <c r="P35"/>
  <c r="P36"/>
  <c r="P37"/>
  <c r="P38"/>
  <c r="P39"/>
  <c r="P40"/>
  <c r="P7"/>
  <c r="R71" i="108"/>
  <c r="Q71"/>
  <c r="P71"/>
  <c r="O71"/>
  <c r="R70"/>
  <c r="Q70"/>
  <c r="P70"/>
  <c r="O70"/>
  <c r="R69"/>
  <c r="Q69"/>
  <c r="P69"/>
  <c r="O69"/>
  <c r="R68"/>
  <c r="Q68"/>
  <c r="P68"/>
  <c r="O68"/>
  <c r="R67"/>
  <c r="Q67"/>
  <c r="P67"/>
  <c r="O67"/>
  <c r="R66"/>
  <c r="Q66"/>
  <c r="P66"/>
  <c r="O66"/>
  <c r="R65"/>
  <c r="Q65"/>
  <c r="P65"/>
  <c r="O65"/>
  <c r="R64"/>
  <c r="Q64"/>
  <c r="P64"/>
  <c r="O64"/>
  <c r="R63"/>
  <c r="Q63"/>
  <c r="P63"/>
  <c r="O63"/>
  <c r="R62"/>
  <c r="Q62"/>
  <c r="P62"/>
  <c r="P72" s="1"/>
  <c r="Q5" s="1"/>
  <c r="O62"/>
  <c r="R57"/>
  <c r="Q57"/>
  <c r="P57"/>
  <c r="O57"/>
  <c r="R56"/>
  <c r="Q56"/>
  <c r="P56"/>
  <c r="O56"/>
  <c r="R55"/>
  <c r="Q55"/>
  <c r="P55"/>
  <c r="O55"/>
  <c r="R54"/>
  <c r="Q54"/>
  <c r="P54"/>
  <c r="O54"/>
  <c r="R53"/>
  <c r="Q53"/>
  <c r="P53"/>
  <c r="O53"/>
  <c r="R52"/>
  <c r="Q52"/>
  <c r="P52"/>
  <c r="O52"/>
  <c r="R51"/>
  <c r="Q51"/>
  <c r="P51"/>
  <c r="O51"/>
  <c r="R50"/>
  <c r="Q50"/>
  <c r="P50"/>
  <c r="O50"/>
  <c r="R49"/>
  <c r="Q49"/>
  <c r="P49"/>
  <c r="O49"/>
  <c r="R48"/>
  <c r="Q48"/>
  <c r="P48"/>
  <c r="P58" s="1"/>
  <c r="Q4" s="1"/>
  <c r="O48"/>
  <c r="R43"/>
  <c r="Q43"/>
  <c r="P43"/>
  <c r="O43"/>
  <c r="R42"/>
  <c r="Q42"/>
  <c r="P42"/>
  <c r="O42"/>
  <c r="R41"/>
  <c r="Q41"/>
  <c r="P41"/>
  <c r="O41"/>
  <c r="R40"/>
  <c r="Q40"/>
  <c r="P40"/>
  <c r="O40"/>
  <c r="R39"/>
  <c r="Q39"/>
  <c r="P39"/>
  <c r="O39"/>
  <c r="R38"/>
  <c r="Q38"/>
  <c r="P38"/>
  <c r="O38"/>
  <c r="R37"/>
  <c r="Q37"/>
  <c r="P37"/>
  <c r="O37"/>
  <c r="R36"/>
  <c r="Q36"/>
  <c r="P36"/>
  <c r="O36"/>
  <c r="R35"/>
  <c r="Q35"/>
  <c r="P35"/>
  <c r="O35"/>
  <c r="R34"/>
  <c r="Q34"/>
  <c r="P34"/>
  <c r="O34"/>
  <c r="R33"/>
  <c r="Q33"/>
  <c r="P33"/>
  <c r="O33"/>
  <c r="R32"/>
  <c r="Q32"/>
  <c r="P32"/>
  <c r="O32"/>
  <c r="R31"/>
  <c r="Q31"/>
  <c r="P31"/>
  <c r="O31"/>
  <c r="R30"/>
  <c r="Q30"/>
  <c r="P30"/>
  <c r="O30"/>
  <c r="R29"/>
  <c r="Q29"/>
  <c r="P29"/>
  <c r="O29"/>
  <c r="R28"/>
  <c r="Q28"/>
  <c r="P28"/>
  <c r="O28"/>
  <c r="R27"/>
  <c r="Q27"/>
  <c r="P27"/>
  <c r="O27"/>
  <c r="R26"/>
  <c r="Q26"/>
  <c r="P26"/>
  <c r="O26"/>
  <c r="R25"/>
  <c r="Q25"/>
  <c r="P25"/>
  <c r="O25"/>
  <c r="R24"/>
  <c r="Q24"/>
  <c r="P24"/>
  <c r="O24"/>
  <c r="R23"/>
  <c r="Q23"/>
  <c r="P23"/>
  <c r="O23"/>
  <c r="R22"/>
  <c r="Q22"/>
  <c r="P22"/>
  <c r="O22"/>
  <c r="R21"/>
  <c r="Q21"/>
  <c r="P21"/>
  <c r="O21"/>
  <c r="R20"/>
  <c r="Q20"/>
  <c r="P20"/>
  <c r="O20"/>
  <c r="R19"/>
  <c r="Q19"/>
  <c r="P19"/>
  <c r="O19"/>
  <c r="R18"/>
  <c r="Q18"/>
  <c r="P18"/>
  <c r="O18"/>
  <c r="R17"/>
  <c r="Q17"/>
  <c r="P17"/>
  <c r="O17"/>
  <c r="R16"/>
  <c r="Q16"/>
  <c r="P16"/>
  <c r="O16"/>
  <c r="R15"/>
  <c r="Q15"/>
  <c r="P15"/>
  <c r="O15"/>
  <c r="R14"/>
  <c r="Q14"/>
  <c r="P14"/>
  <c r="O14"/>
  <c r="R13"/>
  <c r="Q13"/>
  <c r="P13"/>
  <c r="O13"/>
  <c r="R12"/>
  <c r="Q12"/>
  <c r="P12"/>
  <c r="O12"/>
  <c r="R11"/>
  <c r="Q11"/>
  <c r="P11"/>
  <c r="O11"/>
  <c r="P10"/>
  <c r="Q10"/>
  <c r="R10"/>
  <c r="O10"/>
  <c r="Q16" i="141"/>
  <c r="P16"/>
  <c r="Q15"/>
  <c r="P15"/>
  <c r="Q14"/>
  <c r="P14"/>
  <c r="Q13"/>
  <c r="P13"/>
  <c r="Q12"/>
  <c r="P12"/>
  <c r="Q26"/>
  <c r="P26"/>
  <c r="Q25"/>
  <c r="P25"/>
  <c r="Q24"/>
  <c r="P24"/>
  <c r="Q23"/>
  <c r="P23"/>
  <c r="Q22"/>
  <c r="P22"/>
  <c r="Q35"/>
  <c r="P35"/>
  <c r="Q34"/>
  <c r="P34"/>
  <c r="Q33"/>
  <c r="P33"/>
  <c r="Q32"/>
  <c r="P32"/>
  <c r="Q36"/>
  <c r="P36"/>
  <c r="S36"/>
  <c r="R36"/>
  <c r="S35"/>
  <c r="R35"/>
  <c r="S34"/>
  <c r="R34"/>
  <c r="S33"/>
  <c r="R33"/>
  <c r="S32"/>
  <c r="S37" s="1"/>
  <c r="R32"/>
  <c r="S26"/>
  <c r="R26"/>
  <c r="S25"/>
  <c r="R25"/>
  <c r="S24"/>
  <c r="R24"/>
  <c r="S23"/>
  <c r="R23"/>
  <c r="S22"/>
  <c r="R22"/>
  <c r="S16"/>
  <c r="R16"/>
  <c r="S15"/>
  <c r="R15"/>
  <c r="S14"/>
  <c r="R14"/>
  <c r="S13"/>
  <c r="R13"/>
  <c r="S12"/>
  <c r="S17" s="1"/>
  <c r="R12"/>
  <c r="S6"/>
  <c r="R6"/>
  <c r="S5"/>
  <c r="R5"/>
  <c r="S4"/>
  <c r="R4"/>
  <c r="U90" i="104"/>
  <c r="T90"/>
  <c r="U89"/>
  <c r="T89"/>
  <c r="U88"/>
  <c r="T88"/>
  <c r="U87"/>
  <c r="T87"/>
  <c r="U86"/>
  <c r="T86"/>
  <c r="U85"/>
  <c r="T85"/>
  <c r="U84"/>
  <c r="T84"/>
  <c r="U80"/>
  <c r="T80"/>
  <c r="U79"/>
  <c r="T79"/>
  <c r="U78"/>
  <c r="T78"/>
  <c r="U77"/>
  <c r="T77"/>
  <c r="U76"/>
  <c r="T76"/>
  <c r="U75"/>
  <c r="T75"/>
  <c r="U74"/>
  <c r="T74"/>
  <c r="U73"/>
  <c r="T73"/>
  <c r="U72"/>
  <c r="T72"/>
  <c r="U71"/>
  <c r="T71"/>
  <c r="U70"/>
  <c r="T70"/>
  <c r="U69"/>
  <c r="T69"/>
  <c r="U68"/>
  <c r="T68"/>
  <c r="U67"/>
  <c r="T67"/>
  <c r="U66"/>
  <c r="T66"/>
  <c r="AC57"/>
  <c r="AB57"/>
  <c r="AA57"/>
  <c r="Z57"/>
  <c r="Y57"/>
  <c r="X57"/>
  <c r="W57"/>
  <c r="V57"/>
  <c r="U57"/>
  <c r="T57"/>
  <c r="AC56"/>
  <c r="AB56"/>
  <c r="AA56"/>
  <c r="Z56"/>
  <c r="Y56"/>
  <c r="X56"/>
  <c r="W56"/>
  <c r="V56"/>
  <c r="U56"/>
  <c r="T56"/>
  <c r="AC55"/>
  <c r="AB55"/>
  <c r="AA55"/>
  <c r="Z55"/>
  <c r="Y55"/>
  <c r="X55"/>
  <c r="W55"/>
  <c r="V55"/>
  <c r="U55"/>
  <c r="T55"/>
  <c r="AC54"/>
  <c r="AB54"/>
  <c r="AA54"/>
  <c r="Z54"/>
  <c r="Y54"/>
  <c r="X54"/>
  <c r="W54"/>
  <c r="V54"/>
  <c r="U54"/>
  <c r="T54"/>
  <c r="AC53"/>
  <c r="AB53"/>
  <c r="AA53"/>
  <c r="Z53"/>
  <c r="Y53"/>
  <c r="X53"/>
  <c r="W53"/>
  <c r="V53"/>
  <c r="U53"/>
  <c r="T53"/>
  <c r="AC52"/>
  <c r="AB52"/>
  <c r="AA52"/>
  <c r="Z52"/>
  <c r="Y52"/>
  <c r="X52"/>
  <c r="W52"/>
  <c r="V52"/>
  <c r="U52"/>
  <c r="T52"/>
  <c r="AC51"/>
  <c r="AB51"/>
  <c r="AA51"/>
  <c r="Z51"/>
  <c r="Y51"/>
  <c r="X51"/>
  <c r="W51"/>
  <c r="V51"/>
  <c r="U51"/>
  <c r="T51"/>
  <c r="AC50"/>
  <c r="AB50"/>
  <c r="AA50"/>
  <c r="Z50"/>
  <c r="Y50"/>
  <c r="X50"/>
  <c r="W50"/>
  <c r="V50"/>
  <c r="U50"/>
  <c r="T50"/>
  <c r="AC49"/>
  <c r="AB49"/>
  <c r="AA49"/>
  <c r="Z49"/>
  <c r="Y49"/>
  <c r="X49"/>
  <c r="W49"/>
  <c r="V49"/>
  <c r="U49"/>
  <c r="T49"/>
  <c r="AC48"/>
  <c r="AB48"/>
  <c r="AA48"/>
  <c r="Z48"/>
  <c r="Y48"/>
  <c r="X48"/>
  <c r="W48"/>
  <c r="V48"/>
  <c r="U48"/>
  <c r="T48"/>
  <c r="AC45"/>
  <c r="AB45"/>
  <c r="AA45"/>
  <c r="Z45"/>
  <c r="Y45"/>
  <c r="X45"/>
  <c r="W45"/>
  <c r="V45"/>
  <c r="U45"/>
  <c r="T45"/>
  <c r="AC44"/>
  <c r="AB44"/>
  <c r="AA44"/>
  <c r="Z44"/>
  <c r="Y44"/>
  <c r="X44"/>
  <c r="W44"/>
  <c r="V44"/>
  <c r="U44"/>
  <c r="T44"/>
  <c r="AC43"/>
  <c r="AB43"/>
  <c r="AA43"/>
  <c r="Z43"/>
  <c r="Y43"/>
  <c r="X43"/>
  <c r="W43"/>
  <c r="V43"/>
  <c r="AD43" s="1"/>
  <c r="U43"/>
  <c r="T43"/>
  <c r="AC42"/>
  <c r="AB42"/>
  <c r="AA42"/>
  <c r="Z42"/>
  <c r="Y42"/>
  <c r="X42"/>
  <c r="W42"/>
  <c r="V42"/>
  <c r="U42"/>
  <c r="T42"/>
  <c r="AC41"/>
  <c r="AB41"/>
  <c r="AA41"/>
  <c r="Z41"/>
  <c r="Y41"/>
  <c r="X41"/>
  <c r="W41"/>
  <c r="V41"/>
  <c r="U41"/>
  <c r="T41"/>
  <c r="AC40"/>
  <c r="AB40"/>
  <c r="AA40"/>
  <c r="Z40"/>
  <c r="Y40"/>
  <c r="X40"/>
  <c r="W40"/>
  <c r="V40"/>
  <c r="U40"/>
  <c r="T40"/>
  <c r="AC39"/>
  <c r="AB39"/>
  <c r="AA39"/>
  <c r="Z39"/>
  <c r="Y39"/>
  <c r="X39"/>
  <c r="W39"/>
  <c r="V39"/>
  <c r="U39"/>
  <c r="T39"/>
  <c r="AC38"/>
  <c r="AB38"/>
  <c r="AA38"/>
  <c r="Z38"/>
  <c r="Y38"/>
  <c r="X38"/>
  <c r="W38"/>
  <c r="V38"/>
  <c r="U38"/>
  <c r="T38"/>
  <c r="AC37"/>
  <c r="AB37"/>
  <c r="AA37"/>
  <c r="Z37"/>
  <c r="Y37"/>
  <c r="X37"/>
  <c r="W37"/>
  <c r="V37"/>
  <c r="U37"/>
  <c r="T37"/>
  <c r="AC36"/>
  <c r="AB36"/>
  <c r="AB46" s="1"/>
  <c r="AB47" s="1"/>
  <c r="AA36"/>
  <c r="Z36"/>
  <c r="Y36"/>
  <c r="X36"/>
  <c r="X46" s="1"/>
  <c r="X47" s="1"/>
  <c r="W36"/>
  <c r="W46" s="1"/>
  <c r="V36"/>
  <c r="U36"/>
  <c r="T36"/>
  <c r="T46" s="1"/>
  <c r="T47" s="1"/>
  <c r="T59" s="1"/>
  <c r="AC35"/>
  <c r="AB35"/>
  <c r="AA35"/>
  <c r="Z35"/>
  <c r="Y35"/>
  <c r="X35"/>
  <c r="W35"/>
  <c r="V35"/>
  <c r="U35"/>
  <c r="T35"/>
  <c r="AC31"/>
  <c r="AB31"/>
  <c r="AA31"/>
  <c r="Z31"/>
  <c r="Y31"/>
  <c r="X31"/>
  <c r="W31"/>
  <c r="V31"/>
  <c r="U31"/>
  <c r="T31"/>
  <c r="AC30"/>
  <c r="AB30"/>
  <c r="AA30"/>
  <c r="Z30"/>
  <c r="Y30"/>
  <c r="X30"/>
  <c r="W30"/>
  <c r="V30"/>
  <c r="U30"/>
  <c r="T30"/>
  <c r="AC29"/>
  <c r="AB29"/>
  <c r="AA29"/>
  <c r="Z29"/>
  <c r="Y29"/>
  <c r="X29"/>
  <c r="W29"/>
  <c r="V29"/>
  <c r="U29"/>
  <c r="T29"/>
  <c r="AD29" s="1"/>
  <c r="AC28"/>
  <c r="AB28"/>
  <c r="AA28"/>
  <c r="Z28"/>
  <c r="Y28"/>
  <c r="X28"/>
  <c r="W28"/>
  <c r="V28"/>
  <c r="U28"/>
  <c r="T28"/>
  <c r="AC27"/>
  <c r="AB27"/>
  <c r="AA27"/>
  <c r="Z27"/>
  <c r="Y27"/>
  <c r="X27"/>
  <c r="W27"/>
  <c r="V27"/>
  <c r="U27"/>
  <c r="T27"/>
  <c r="AC26"/>
  <c r="AB26"/>
  <c r="AA26"/>
  <c r="Z26"/>
  <c r="Y26"/>
  <c r="X26"/>
  <c r="W26"/>
  <c r="V26"/>
  <c r="U26"/>
  <c r="T26"/>
  <c r="AC25"/>
  <c r="AB25"/>
  <c r="AA25"/>
  <c r="Z25"/>
  <c r="Y25"/>
  <c r="X25"/>
  <c r="W25"/>
  <c r="V25"/>
  <c r="U25"/>
  <c r="T25"/>
  <c r="AC24"/>
  <c r="AB24"/>
  <c r="AA24"/>
  <c r="Z24"/>
  <c r="Y24"/>
  <c r="X24"/>
  <c r="W24"/>
  <c r="V24"/>
  <c r="AD24" s="1"/>
  <c r="U24"/>
  <c r="T24"/>
  <c r="AC23"/>
  <c r="AB23"/>
  <c r="AA23"/>
  <c r="Z23"/>
  <c r="Y23"/>
  <c r="X23"/>
  <c r="W23"/>
  <c r="V23"/>
  <c r="U23"/>
  <c r="T23"/>
  <c r="AC22"/>
  <c r="AB22"/>
  <c r="AA22"/>
  <c r="Z22"/>
  <c r="Y22"/>
  <c r="X22"/>
  <c r="W22"/>
  <c r="V22"/>
  <c r="U22"/>
  <c r="T22"/>
  <c r="AC21"/>
  <c r="AB21"/>
  <c r="AB32" s="1"/>
  <c r="AA21"/>
  <c r="Z21"/>
  <c r="Y21"/>
  <c r="X21"/>
  <c r="X32" s="1"/>
  <c r="W21"/>
  <c r="V21"/>
  <c r="U21"/>
  <c r="T21"/>
  <c r="T32" s="1"/>
  <c r="AC20"/>
  <c r="AB20"/>
  <c r="AA20"/>
  <c r="Z20"/>
  <c r="Z32" s="1"/>
  <c r="Y20"/>
  <c r="X20"/>
  <c r="W20"/>
  <c r="V20"/>
  <c r="U20"/>
  <c r="T20"/>
  <c r="AC17"/>
  <c r="AB17"/>
  <c r="AA17"/>
  <c r="Z17"/>
  <c r="Y17"/>
  <c r="X17"/>
  <c r="W17"/>
  <c r="V17"/>
  <c r="U17"/>
  <c r="T17"/>
  <c r="AC16"/>
  <c r="AB16"/>
  <c r="AA16"/>
  <c r="Z16"/>
  <c r="Y16"/>
  <c r="X16"/>
  <c r="W16"/>
  <c r="V16"/>
  <c r="U16"/>
  <c r="T16"/>
  <c r="AC15"/>
  <c r="AB15"/>
  <c r="AA15"/>
  <c r="Z15"/>
  <c r="Y15"/>
  <c r="X15"/>
  <c r="W15"/>
  <c r="V15"/>
  <c r="U15"/>
  <c r="T15"/>
  <c r="AC14"/>
  <c r="AB14"/>
  <c r="AA14"/>
  <c r="Z14"/>
  <c r="Y14"/>
  <c r="X14"/>
  <c r="W14"/>
  <c r="V14"/>
  <c r="U14"/>
  <c r="T14"/>
  <c r="AC13"/>
  <c r="AB13"/>
  <c r="AA13"/>
  <c r="Z13"/>
  <c r="Y13"/>
  <c r="X13"/>
  <c r="W13"/>
  <c r="V13"/>
  <c r="U13"/>
  <c r="T13"/>
  <c r="AD13" s="1"/>
  <c r="AC12"/>
  <c r="AB12"/>
  <c r="AA12"/>
  <c r="Z12"/>
  <c r="Y12"/>
  <c r="X12"/>
  <c r="W12"/>
  <c r="V12"/>
  <c r="U12"/>
  <c r="T12"/>
  <c r="AC11"/>
  <c r="AB11"/>
  <c r="AA11"/>
  <c r="Z11"/>
  <c r="Y11"/>
  <c r="X11"/>
  <c r="W11"/>
  <c r="V11"/>
  <c r="U11"/>
  <c r="T11"/>
  <c r="AC10"/>
  <c r="AB10"/>
  <c r="AA10"/>
  <c r="Z10"/>
  <c r="Y10"/>
  <c r="X10"/>
  <c r="W10"/>
  <c r="V10"/>
  <c r="U10"/>
  <c r="T10"/>
  <c r="AC9"/>
  <c r="AB9"/>
  <c r="AA9"/>
  <c r="Z9"/>
  <c r="Y9"/>
  <c r="X9"/>
  <c r="W9"/>
  <c r="V9"/>
  <c r="U9"/>
  <c r="T9"/>
  <c r="AC8"/>
  <c r="AB8"/>
  <c r="AA8"/>
  <c r="Z8"/>
  <c r="Y8"/>
  <c r="X8"/>
  <c r="W8"/>
  <c r="V8"/>
  <c r="AD8" s="1"/>
  <c r="U8"/>
  <c r="T8"/>
  <c r="AC7"/>
  <c r="AB7"/>
  <c r="AB18" s="1"/>
  <c r="AB19" s="1"/>
  <c r="AB33" s="1"/>
  <c r="AA7"/>
  <c r="Z7"/>
  <c r="Y7"/>
  <c r="X7"/>
  <c r="X18" s="1"/>
  <c r="X19" s="1"/>
  <c r="X33" s="1"/>
  <c r="W7"/>
  <c r="V7"/>
  <c r="U7"/>
  <c r="T7"/>
  <c r="T18" s="1"/>
  <c r="T19" s="1"/>
  <c r="T33" s="1"/>
  <c r="AC6"/>
  <c r="AB6"/>
  <c r="AA6"/>
  <c r="Z6"/>
  <c r="Z18" s="1"/>
  <c r="Z19" s="1"/>
  <c r="Y6"/>
  <c r="X6"/>
  <c r="W6"/>
  <c r="V6"/>
  <c r="V18" s="1"/>
  <c r="V19" s="1"/>
  <c r="U6"/>
  <c r="T6"/>
  <c r="U5"/>
  <c r="V5"/>
  <c r="W5"/>
  <c r="X5"/>
  <c r="Y5"/>
  <c r="Z5"/>
  <c r="AA5"/>
  <c r="AB5"/>
  <c r="AC5"/>
  <c r="T5"/>
  <c r="O78" i="105"/>
  <c r="O79"/>
  <c r="O80"/>
  <c r="O81"/>
  <c r="O82"/>
  <c r="O83"/>
  <c r="O84"/>
  <c r="O85"/>
  <c r="O86"/>
  <c r="O87"/>
  <c r="O88"/>
  <c r="O89"/>
  <c r="O90"/>
  <c r="O91"/>
  <c r="O92"/>
  <c r="O93"/>
  <c r="O94"/>
  <c r="O95"/>
  <c r="O96"/>
  <c r="O97"/>
  <c r="O98"/>
  <c r="O99"/>
  <c r="O100"/>
  <c r="O101"/>
  <c r="O102"/>
  <c r="O103"/>
  <c r="O104"/>
  <c r="O77"/>
  <c r="N72"/>
  <c r="M72"/>
  <c r="N71"/>
  <c r="M71"/>
  <c r="N70"/>
  <c r="M70"/>
  <c r="N69"/>
  <c r="M69"/>
  <c r="N68"/>
  <c r="M68"/>
  <c r="N67"/>
  <c r="M67"/>
  <c r="N62"/>
  <c r="M62"/>
  <c r="N61"/>
  <c r="M61"/>
  <c r="N60"/>
  <c r="M60"/>
  <c r="P51"/>
  <c r="O51"/>
  <c r="N51"/>
  <c r="M51"/>
  <c r="P50"/>
  <c r="O50"/>
  <c r="N50"/>
  <c r="M50"/>
  <c r="P49"/>
  <c r="O49"/>
  <c r="N49"/>
  <c r="M49"/>
  <c r="P48"/>
  <c r="O48"/>
  <c r="N48"/>
  <c r="M48"/>
  <c r="P47"/>
  <c r="O47"/>
  <c r="N47"/>
  <c r="M47"/>
  <c r="P46"/>
  <c r="O46"/>
  <c r="N46"/>
  <c r="M46"/>
  <c r="P45"/>
  <c r="O45"/>
  <c r="N45"/>
  <c r="M45"/>
  <c r="P44"/>
  <c r="O44"/>
  <c r="O52" s="1"/>
  <c r="N44"/>
  <c r="M44"/>
  <c r="M52" s="1"/>
  <c r="P41"/>
  <c r="O41"/>
  <c r="N41"/>
  <c r="M41"/>
  <c r="P40"/>
  <c r="O40"/>
  <c r="N40"/>
  <c r="M40"/>
  <c r="P39"/>
  <c r="O39"/>
  <c r="N39"/>
  <c r="M39"/>
  <c r="P38"/>
  <c r="O38"/>
  <c r="N38"/>
  <c r="M38"/>
  <c r="P37"/>
  <c r="O37"/>
  <c r="N37"/>
  <c r="M37"/>
  <c r="P36"/>
  <c r="O36"/>
  <c r="N36"/>
  <c r="M36"/>
  <c r="P35"/>
  <c r="O35"/>
  <c r="N35"/>
  <c r="M35"/>
  <c r="P34"/>
  <c r="O34"/>
  <c r="O42" s="1"/>
  <c r="N34"/>
  <c r="M34"/>
  <c r="M42" s="1"/>
  <c r="P33"/>
  <c r="O33"/>
  <c r="N33"/>
  <c r="M33"/>
  <c r="P29"/>
  <c r="O29"/>
  <c r="N29"/>
  <c r="M29"/>
  <c r="P28"/>
  <c r="O28"/>
  <c r="N28"/>
  <c r="M28"/>
  <c r="P27"/>
  <c r="O27"/>
  <c r="N27"/>
  <c r="M27"/>
  <c r="P26"/>
  <c r="O26"/>
  <c r="N26"/>
  <c r="M26"/>
  <c r="P25"/>
  <c r="O25"/>
  <c r="N25"/>
  <c r="M25"/>
  <c r="P24"/>
  <c r="O24"/>
  <c r="N24"/>
  <c r="M24"/>
  <c r="P23"/>
  <c r="O23"/>
  <c r="N23"/>
  <c r="M23"/>
  <c r="P22"/>
  <c r="O22"/>
  <c r="N22"/>
  <c r="M22"/>
  <c r="P21"/>
  <c r="O21"/>
  <c r="N21"/>
  <c r="M21"/>
  <c r="P20"/>
  <c r="O20"/>
  <c r="N20"/>
  <c r="M20"/>
  <c r="P19"/>
  <c r="O19"/>
  <c r="N19"/>
  <c r="M19"/>
  <c r="P16"/>
  <c r="O16"/>
  <c r="N16"/>
  <c r="M16"/>
  <c r="P15"/>
  <c r="O15"/>
  <c r="N15"/>
  <c r="M15"/>
  <c r="P14"/>
  <c r="O14"/>
  <c r="N14"/>
  <c r="M14"/>
  <c r="P13"/>
  <c r="O13"/>
  <c r="N13"/>
  <c r="M13"/>
  <c r="P12"/>
  <c r="O12"/>
  <c r="N12"/>
  <c r="M12"/>
  <c r="P11"/>
  <c r="O11"/>
  <c r="N11"/>
  <c r="M11"/>
  <c r="P10"/>
  <c r="O10"/>
  <c r="N10"/>
  <c r="M10"/>
  <c r="P9"/>
  <c r="O9"/>
  <c r="N9"/>
  <c r="M9"/>
  <c r="P8"/>
  <c r="O8"/>
  <c r="N8"/>
  <c r="M8"/>
  <c r="P7"/>
  <c r="O7"/>
  <c r="N7"/>
  <c r="M7"/>
  <c r="P6"/>
  <c r="P17" s="1"/>
  <c r="O6"/>
  <c r="N6"/>
  <c r="M6"/>
  <c r="N5"/>
  <c r="O5"/>
  <c r="P5"/>
  <c r="M5"/>
  <c r="P27" i="110"/>
  <c r="O27"/>
  <c r="N27"/>
  <c r="P26"/>
  <c r="O26"/>
  <c r="N26"/>
  <c r="P25"/>
  <c r="O25"/>
  <c r="N25"/>
  <c r="P24"/>
  <c r="O24"/>
  <c r="N24"/>
  <c r="P23"/>
  <c r="O23"/>
  <c r="N23"/>
  <c r="P22"/>
  <c r="O22"/>
  <c r="N22"/>
  <c r="O16"/>
  <c r="N16"/>
  <c r="N17" s="1"/>
  <c r="O15"/>
  <c r="N15"/>
  <c r="O14"/>
  <c r="N14"/>
  <c r="O13"/>
  <c r="N13"/>
  <c r="O12"/>
  <c r="N12"/>
  <c r="O11"/>
  <c r="N11"/>
  <c r="O6"/>
  <c r="N6"/>
  <c r="O5"/>
  <c r="N5"/>
  <c r="O4"/>
  <c r="N4"/>
  <c r="AP57" i="64"/>
  <c r="AO57"/>
  <c r="AN57"/>
  <c r="AM57"/>
  <c r="AL57"/>
  <c r="AK57"/>
  <c r="AJ57"/>
  <c r="AI57"/>
  <c r="AH57"/>
  <c r="AG57"/>
  <c r="AF57"/>
  <c r="AE57"/>
  <c r="AD57"/>
  <c r="AC57"/>
  <c r="AB57"/>
  <c r="AA57"/>
  <c r="Z57"/>
  <c r="AP56"/>
  <c r="AO56"/>
  <c r="AN56"/>
  <c r="AM56"/>
  <c r="AL56"/>
  <c r="AK56"/>
  <c r="AJ56"/>
  <c r="AI56"/>
  <c r="AH56"/>
  <c r="AG56"/>
  <c r="AF56"/>
  <c r="AE56"/>
  <c r="AD56"/>
  <c r="AC56"/>
  <c r="AB56"/>
  <c r="AA56"/>
  <c r="Z56"/>
  <c r="AP55"/>
  <c r="AO55"/>
  <c r="AN55"/>
  <c r="AM55"/>
  <c r="AL55"/>
  <c r="AK55"/>
  <c r="AJ55"/>
  <c r="AI55"/>
  <c r="AH55"/>
  <c r="AG55"/>
  <c r="AF55"/>
  <c r="AE55"/>
  <c r="AD55"/>
  <c r="AC55"/>
  <c r="AB55"/>
  <c r="AA55"/>
  <c r="Z55"/>
  <c r="AP54"/>
  <c r="AO54"/>
  <c r="AN54"/>
  <c r="AM54"/>
  <c r="AL54"/>
  <c r="AK54"/>
  <c r="AJ54"/>
  <c r="AI54"/>
  <c r="AH54"/>
  <c r="AG54"/>
  <c r="AF54"/>
  <c r="AE54"/>
  <c r="AD54"/>
  <c r="AC54"/>
  <c r="AB54"/>
  <c r="AA54"/>
  <c r="Z54"/>
  <c r="AP53"/>
  <c r="AO53"/>
  <c r="AN53"/>
  <c r="AM53"/>
  <c r="AL53"/>
  <c r="AK53"/>
  <c r="AJ53"/>
  <c r="AI53"/>
  <c r="AH53"/>
  <c r="AG53"/>
  <c r="AF53"/>
  <c r="AE53"/>
  <c r="AD53"/>
  <c r="AC53"/>
  <c r="AB53"/>
  <c r="AA53"/>
  <c r="Z53"/>
  <c r="AP52"/>
  <c r="AO52"/>
  <c r="AN52"/>
  <c r="AM52"/>
  <c r="AL52"/>
  <c r="AK52"/>
  <c r="AJ52"/>
  <c r="AI52"/>
  <c r="AH52"/>
  <c r="AG52"/>
  <c r="AF52"/>
  <c r="AE52"/>
  <c r="AD52"/>
  <c r="AC52"/>
  <c r="AB52"/>
  <c r="AA52"/>
  <c r="Z52"/>
  <c r="AP51"/>
  <c r="AO51"/>
  <c r="AN51"/>
  <c r="AM51"/>
  <c r="AL51"/>
  <c r="AK51"/>
  <c r="AJ51"/>
  <c r="AI51"/>
  <c r="AH51"/>
  <c r="AG51"/>
  <c r="AF51"/>
  <c r="AE51"/>
  <c r="AD51"/>
  <c r="AC51"/>
  <c r="AB51"/>
  <c r="AA51"/>
  <c r="Z51"/>
  <c r="AP50"/>
  <c r="AO50"/>
  <c r="AN50"/>
  <c r="AM50"/>
  <c r="AL50"/>
  <c r="AK50"/>
  <c r="AJ50"/>
  <c r="AI50"/>
  <c r="AH50"/>
  <c r="AG50"/>
  <c r="AF50"/>
  <c r="AE50"/>
  <c r="AD50"/>
  <c r="AC50"/>
  <c r="AB50"/>
  <c r="AA50"/>
  <c r="Z50"/>
  <c r="AP49"/>
  <c r="AO49"/>
  <c r="AN49"/>
  <c r="AM49"/>
  <c r="AL49"/>
  <c r="AK49"/>
  <c r="AJ49"/>
  <c r="AI49"/>
  <c r="AH49"/>
  <c r="AG49"/>
  <c r="AF49"/>
  <c r="AE49"/>
  <c r="AD49"/>
  <c r="AC49"/>
  <c r="AB49"/>
  <c r="AA49"/>
  <c r="Z49"/>
  <c r="AP48"/>
  <c r="AO48"/>
  <c r="AN48"/>
  <c r="AM48"/>
  <c r="AL48"/>
  <c r="AK48"/>
  <c r="AJ48"/>
  <c r="AI48"/>
  <c r="AH48"/>
  <c r="AG48"/>
  <c r="AF48"/>
  <c r="AE48"/>
  <c r="AD48"/>
  <c r="AC48"/>
  <c r="AB48"/>
  <c r="AA48"/>
  <c r="Z48"/>
  <c r="AP45"/>
  <c r="AO45"/>
  <c r="AN45"/>
  <c r="AM45"/>
  <c r="AL45"/>
  <c r="AK45"/>
  <c r="AJ45"/>
  <c r="AI45"/>
  <c r="AH45"/>
  <c r="AG45"/>
  <c r="AF45"/>
  <c r="AE45"/>
  <c r="AD45"/>
  <c r="AC45"/>
  <c r="AB45"/>
  <c r="AA45"/>
  <c r="Z45"/>
  <c r="AP44"/>
  <c r="AO44"/>
  <c r="AN44"/>
  <c r="AM44"/>
  <c r="AL44"/>
  <c r="AK44"/>
  <c r="AJ44"/>
  <c r="AI44"/>
  <c r="AH44"/>
  <c r="AG44"/>
  <c r="AF44"/>
  <c r="AE44"/>
  <c r="AD44"/>
  <c r="AC44"/>
  <c r="AB44"/>
  <c r="AA44"/>
  <c r="Z44"/>
  <c r="AP43"/>
  <c r="AO43"/>
  <c r="AN43"/>
  <c r="AM43"/>
  <c r="AL43"/>
  <c r="AK43"/>
  <c r="AJ43"/>
  <c r="AI43"/>
  <c r="AH43"/>
  <c r="AG43"/>
  <c r="AF43"/>
  <c r="AE43"/>
  <c r="AD43"/>
  <c r="AC43"/>
  <c r="AB43"/>
  <c r="AA43"/>
  <c r="Z43"/>
  <c r="AP42"/>
  <c r="AO42"/>
  <c r="AN42"/>
  <c r="AM42"/>
  <c r="AL42"/>
  <c r="AK42"/>
  <c r="AJ42"/>
  <c r="AI42"/>
  <c r="AH42"/>
  <c r="AG42"/>
  <c r="AF42"/>
  <c r="AE42"/>
  <c r="AD42"/>
  <c r="AC42"/>
  <c r="AB42"/>
  <c r="AA42"/>
  <c r="AQ42" s="1"/>
  <c r="Z42"/>
  <c r="AP41"/>
  <c r="AO41"/>
  <c r="AN41"/>
  <c r="AM41"/>
  <c r="AL41"/>
  <c r="AK41"/>
  <c r="AJ41"/>
  <c r="AI41"/>
  <c r="AH41"/>
  <c r="AG41"/>
  <c r="AF41"/>
  <c r="AE41"/>
  <c r="AD41"/>
  <c r="AC41"/>
  <c r="AB41"/>
  <c r="AA41"/>
  <c r="Z41"/>
  <c r="AP40"/>
  <c r="AO40"/>
  <c r="AN40"/>
  <c r="AM40"/>
  <c r="AL40"/>
  <c r="AK40"/>
  <c r="AJ40"/>
  <c r="AI40"/>
  <c r="AH40"/>
  <c r="AG40"/>
  <c r="AF40"/>
  <c r="AE40"/>
  <c r="AD40"/>
  <c r="AC40"/>
  <c r="AB40"/>
  <c r="AA40"/>
  <c r="Z40"/>
  <c r="AP39"/>
  <c r="AO39"/>
  <c r="AN39"/>
  <c r="AM39"/>
  <c r="AL39"/>
  <c r="AK39"/>
  <c r="AJ39"/>
  <c r="AI39"/>
  <c r="AH39"/>
  <c r="AG39"/>
  <c r="AF39"/>
  <c r="AE39"/>
  <c r="AD39"/>
  <c r="AC39"/>
  <c r="AB39"/>
  <c r="AA39"/>
  <c r="Z39"/>
  <c r="AP38"/>
  <c r="AO38"/>
  <c r="AN38"/>
  <c r="AM38"/>
  <c r="AL38"/>
  <c r="AK38"/>
  <c r="AJ38"/>
  <c r="AI38"/>
  <c r="AH38"/>
  <c r="AG38"/>
  <c r="AF38"/>
  <c r="AE38"/>
  <c r="AD38"/>
  <c r="AC38"/>
  <c r="AB38"/>
  <c r="AA38"/>
  <c r="Z38"/>
  <c r="AP37"/>
  <c r="AO37"/>
  <c r="AN37"/>
  <c r="AM37"/>
  <c r="AL37"/>
  <c r="AK37"/>
  <c r="AJ37"/>
  <c r="AI37"/>
  <c r="AH37"/>
  <c r="AG37"/>
  <c r="AF37"/>
  <c r="AF46" s="1"/>
  <c r="AE37"/>
  <c r="AD37"/>
  <c r="AC37"/>
  <c r="AB37"/>
  <c r="AA37"/>
  <c r="Z37"/>
  <c r="AP36"/>
  <c r="AO36"/>
  <c r="AN36"/>
  <c r="AM36"/>
  <c r="AL36"/>
  <c r="AK36"/>
  <c r="AJ36"/>
  <c r="AI36"/>
  <c r="AH36"/>
  <c r="AG36"/>
  <c r="AF36"/>
  <c r="AE36"/>
  <c r="AD36"/>
  <c r="AC36"/>
  <c r="AB36"/>
  <c r="AA36"/>
  <c r="Z36"/>
  <c r="AP35"/>
  <c r="AO35"/>
  <c r="AN35"/>
  <c r="AM35"/>
  <c r="AL35"/>
  <c r="AK35"/>
  <c r="AJ35"/>
  <c r="AI35"/>
  <c r="AH35"/>
  <c r="AG35"/>
  <c r="AF35"/>
  <c r="AE35"/>
  <c r="AD35"/>
  <c r="AC35"/>
  <c r="AB35"/>
  <c r="AA35"/>
  <c r="Z35"/>
  <c r="AP31"/>
  <c r="AO31"/>
  <c r="AN31"/>
  <c r="AM31"/>
  <c r="AL31"/>
  <c r="AK31"/>
  <c r="AJ31"/>
  <c r="AI31"/>
  <c r="AH31"/>
  <c r="AG31"/>
  <c r="AF31"/>
  <c r="AE31"/>
  <c r="AD31"/>
  <c r="AC31"/>
  <c r="AB31"/>
  <c r="AA31"/>
  <c r="Z31"/>
  <c r="AP30"/>
  <c r="AO30"/>
  <c r="AN30"/>
  <c r="AM30"/>
  <c r="AL30"/>
  <c r="AK30"/>
  <c r="AJ30"/>
  <c r="AI30"/>
  <c r="AH30"/>
  <c r="AG30"/>
  <c r="AF30"/>
  <c r="AE30"/>
  <c r="AD30"/>
  <c r="AC30"/>
  <c r="AB30"/>
  <c r="AA30"/>
  <c r="Z30"/>
  <c r="AP29"/>
  <c r="AO29"/>
  <c r="AN29"/>
  <c r="AM29"/>
  <c r="AL29"/>
  <c r="AK29"/>
  <c r="AJ29"/>
  <c r="AI29"/>
  <c r="AH29"/>
  <c r="AG29"/>
  <c r="AF29"/>
  <c r="AE29"/>
  <c r="AD29"/>
  <c r="AC29"/>
  <c r="AB29"/>
  <c r="AA29"/>
  <c r="Z29"/>
  <c r="AP28"/>
  <c r="AO28"/>
  <c r="AN28"/>
  <c r="AM28"/>
  <c r="AL28"/>
  <c r="AK28"/>
  <c r="AJ28"/>
  <c r="AI28"/>
  <c r="AH28"/>
  <c r="AG28"/>
  <c r="AF28"/>
  <c r="AE28"/>
  <c r="AD28"/>
  <c r="AC28"/>
  <c r="AB28"/>
  <c r="AA28"/>
  <c r="Z28"/>
  <c r="AP27"/>
  <c r="AO27"/>
  <c r="AN27"/>
  <c r="AM27"/>
  <c r="AL27"/>
  <c r="AK27"/>
  <c r="AJ27"/>
  <c r="AI27"/>
  <c r="AH27"/>
  <c r="AG27"/>
  <c r="AF27"/>
  <c r="AE27"/>
  <c r="AD27"/>
  <c r="AC27"/>
  <c r="AB27"/>
  <c r="AA27"/>
  <c r="Z27"/>
  <c r="AP26"/>
  <c r="AO26"/>
  <c r="AN26"/>
  <c r="AM26"/>
  <c r="AL26"/>
  <c r="AK26"/>
  <c r="AJ26"/>
  <c r="AI26"/>
  <c r="AH26"/>
  <c r="AG26"/>
  <c r="AF26"/>
  <c r="AE26"/>
  <c r="AD26"/>
  <c r="AC26"/>
  <c r="AB26"/>
  <c r="AA26"/>
  <c r="Z26"/>
  <c r="AP25"/>
  <c r="AO25"/>
  <c r="AN25"/>
  <c r="AM25"/>
  <c r="AL25"/>
  <c r="AK25"/>
  <c r="AJ25"/>
  <c r="AI25"/>
  <c r="AH25"/>
  <c r="AG25"/>
  <c r="AF25"/>
  <c r="AE25"/>
  <c r="AD25"/>
  <c r="AC25"/>
  <c r="AB25"/>
  <c r="AA25"/>
  <c r="Z25"/>
  <c r="AP24"/>
  <c r="AO24"/>
  <c r="AN24"/>
  <c r="AM24"/>
  <c r="AL24"/>
  <c r="AK24"/>
  <c r="AJ24"/>
  <c r="AI24"/>
  <c r="AH24"/>
  <c r="AG24"/>
  <c r="AF24"/>
  <c r="AE24"/>
  <c r="AD24"/>
  <c r="AC24"/>
  <c r="AB24"/>
  <c r="AA24"/>
  <c r="Z24"/>
  <c r="AP23"/>
  <c r="AO23"/>
  <c r="AN23"/>
  <c r="AM23"/>
  <c r="AL23"/>
  <c r="AK23"/>
  <c r="AJ23"/>
  <c r="AI23"/>
  <c r="AH23"/>
  <c r="AG23"/>
  <c r="AF23"/>
  <c r="AE23"/>
  <c r="AD23"/>
  <c r="AC23"/>
  <c r="AB23"/>
  <c r="AA23"/>
  <c r="Z23"/>
  <c r="AP22"/>
  <c r="AO22"/>
  <c r="AN22"/>
  <c r="AM22"/>
  <c r="AL22"/>
  <c r="AK22"/>
  <c r="AJ22"/>
  <c r="AI22"/>
  <c r="AH22"/>
  <c r="AG22"/>
  <c r="AF22"/>
  <c r="AE22"/>
  <c r="AD22"/>
  <c r="AC22"/>
  <c r="AB22"/>
  <c r="AA22"/>
  <c r="Z22"/>
  <c r="AP21"/>
  <c r="AO21"/>
  <c r="AN21"/>
  <c r="AM21"/>
  <c r="AL21"/>
  <c r="AK21"/>
  <c r="AJ21"/>
  <c r="AI21"/>
  <c r="AH21"/>
  <c r="AG21"/>
  <c r="AF21"/>
  <c r="AE21"/>
  <c r="AD21"/>
  <c r="AC21"/>
  <c r="AB21"/>
  <c r="AA21"/>
  <c r="Z21"/>
  <c r="AP20"/>
  <c r="AO20"/>
  <c r="AN20"/>
  <c r="AM20"/>
  <c r="AL20"/>
  <c r="AK20"/>
  <c r="AJ20"/>
  <c r="AI20"/>
  <c r="AH20"/>
  <c r="AH32" s="1"/>
  <c r="AG20"/>
  <c r="AF20"/>
  <c r="AE20"/>
  <c r="AD20"/>
  <c r="AC20"/>
  <c r="AB20"/>
  <c r="AA20"/>
  <c r="Z20"/>
  <c r="Z32" s="1"/>
  <c r="AP17"/>
  <c r="AO17"/>
  <c r="AN17"/>
  <c r="AM17"/>
  <c r="AL17"/>
  <c r="AK17"/>
  <c r="AJ17"/>
  <c r="AI17"/>
  <c r="AH17"/>
  <c r="AG17"/>
  <c r="AF17"/>
  <c r="AE17"/>
  <c r="AD17"/>
  <c r="AC17"/>
  <c r="AB17"/>
  <c r="AA17"/>
  <c r="Z17"/>
  <c r="AP16"/>
  <c r="AO16"/>
  <c r="AN16"/>
  <c r="AM16"/>
  <c r="AL16"/>
  <c r="AK16"/>
  <c r="AJ16"/>
  <c r="AI16"/>
  <c r="AH16"/>
  <c r="AG16"/>
  <c r="AF16"/>
  <c r="AE16"/>
  <c r="AD16"/>
  <c r="AC16"/>
  <c r="AB16"/>
  <c r="AA16"/>
  <c r="Z16"/>
  <c r="AP15"/>
  <c r="AO15"/>
  <c r="AN15"/>
  <c r="AM15"/>
  <c r="AL15"/>
  <c r="AK15"/>
  <c r="AJ15"/>
  <c r="AI15"/>
  <c r="AH15"/>
  <c r="AG15"/>
  <c r="AF15"/>
  <c r="AE15"/>
  <c r="AD15"/>
  <c r="AC15"/>
  <c r="AB15"/>
  <c r="AA15"/>
  <c r="Z15"/>
  <c r="AP14"/>
  <c r="AO14"/>
  <c r="AN14"/>
  <c r="AM14"/>
  <c r="AL14"/>
  <c r="AK14"/>
  <c r="AJ14"/>
  <c r="AI14"/>
  <c r="AH14"/>
  <c r="AG14"/>
  <c r="AF14"/>
  <c r="AE14"/>
  <c r="AD14"/>
  <c r="AC14"/>
  <c r="AB14"/>
  <c r="AA14"/>
  <c r="Z14"/>
  <c r="AQ14" s="1"/>
  <c r="AP13"/>
  <c r="AO13"/>
  <c r="AN13"/>
  <c r="AM13"/>
  <c r="AL13"/>
  <c r="AK13"/>
  <c r="AJ13"/>
  <c r="AI13"/>
  <c r="AH13"/>
  <c r="AG13"/>
  <c r="AF13"/>
  <c r="AE13"/>
  <c r="AD13"/>
  <c r="AC13"/>
  <c r="AB13"/>
  <c r="AA13"/>
  <c r="Z13"/>
  <c r="AP12"/>
  <c r="AO12"/>
  <c r="AN12"/>
  <c r="AM12"/>
  <c r="AL12"/>
  <c r="AK12"/>
  <c r="AJ12"/>
  <c r="AI12"/>
  <c r="AH12"/>
  <c r="AG12"/>
  <c r="AF12"/>
  <c r="AE12"/>
  <c r="AD12"/>
  <c r="AC12"/>
  <c r="AB12"/>
  <c r="AA12"/>
  <c r="Z12"/>
  <c r="AP11"/>
  <c r="AO11"/>
  <c r="AN11"/>
  <c r="AM11"/>
  <c r="AL11"/>
  <c r="AK11"/>
  <c r="AJ11"/>
  <c r="AI11"/>
  <c r="AH11"/>
  <c r="AG11"/>
  <c r="AF11"/>
  <c r="AE11"/>
  <c r="AD11"/>
  <c r="AC11"/>
  <c r="AB11"/>
  <c r="AA11"/>
  <c r="Z11"/>
  <c r="AP10"/>
  <c r="AO10"/>
  <c r="AN10"/>
  <c r="AM10"/>
  <c r="AL10"/>
  <c r="AK10"/>
  <c r="AJ10"/>
  <c r="AI10"/>
  <c r="AH10"/>
  <c r="AG10"/>
  <c r="AF10"/>
  <c r="AE10"/>
  <c r="AD10"/>
  <c r="AC10"/>
  <c r="AB10"/>
  <c r="AA10"/>
  <c r="Z10"/>
  <c r="AP9"/>
  <c r="AO9"/>
  <c r="AN9"/>
  <c r="AM9"/>
  <c r="AL9"/>
  <c r="AK9"/>
  <c r="AJ9"/>
  <c r="AI9"/>
  <c r="AH9"/>
  <c r="AG9"/>
  <c r="AF9"/>
  <c r="AE9"/>
  <c r="AD9"/>
  <c r="AC9"/>
  <c r="AB9"/>
  <c r="AA9"/>
  <c r="Z9"/>
  <c r="AP8"/>
  <c r="AO8"/>
  <c r="AN8"/>
  <c r="AM8"/>
  <c r="AL8"/>
  <c r="AK8"/>
  <c r="AJ8"/>
  <c r="AI8"/>
  <c r="AH8"/>
  <c r="AG8"/>
  <c r="AF8"/>
  <c r="AE8"/>
  <c r="AD8"/>
  <c r="AC8"/>
  <c r="AB8"/>
  <c r="AA8"/>
  <c r="Z8"/>
  <c r="AP7"/>
  <c r="AO7"/>
  <c r="AN7"/>
  <c r="AM7"/>
  <c r="AL7"/>
  <c r="AK7"/>
  <c r="AJ7"/>
  <c r="AI7"/>
  <c r="AH7"/>
  <c r="AG7"/>
  <c r="AF7"/>
  <c r="AE7"/>
  <c r="AD7"/>
  <c r="AC7"/>
  <c r="AB7"/>
  <c r="AA7"/>
  <c r="Z7"/>
  <c r="AP6"/>
  <c r="AP18" s="1"/>
  <c r="AO6"/>
  <c r="AN6"/>
  <c r="AM6"/>
  <c r="AL6"/>
  <c r="AL18" s="1"/>
  <c r="AK6"/>
  <c r="AJ6"/>
  <c r="AI6"/>
  <c r="AH6"/>
  <c r="AG6"/>
  <c r="AF6"/>
  <c r="AE6"/>
  <c r="AD6"/>
  <c r="AC6"/>
  <c r="AB6"/>
  <c r="AA6"/>
  <c r="Z6"/>
  <c r="Z18" s="1"/>
  <c r="AA5"/>
  <c r="AB5"/>
  <c r="AC5"/>
  <c r="AD5"/>
  <c r="AE5"/>
  <c r="AF5"/>
  <c r="AG5"/>
  <c r="AH5"/>
  <c r="AI5"/>
  <c r="AJ5"/>
  <c r="AK5"/>
  <c r="AL5"/>
  <c r="AM5"/>
  <c r="AN5"/>
  <c r="AO5"/>
  <c r="AP5"/>
  <c r="Z5"/>
  <c r="N66" i="117"/>
  <c r="N65"/>
  <c r="N64"/>
  <c r="N63"/>
  <c r="N62"/>
  <c r="N58"/>
  <c r="O85"/>
  <c r="O78"/>
  <c r="N78"/>
  <c r="O77"/>
  <c r="N77"/>
  <c r="O43"/>
  <c r="N43"/>
  <c r="O42"/>
  <c r="N42"/>
  <c r="N31"/>
  <c r="N30"/>
  <c r="N29"/>
  <c r="N28"/>
  <c r="N27"/>
  <c r="N23"/>
  <c r="O16"/>
  <c r="N16"/>
  <c r="O15"/>
  <c r="N15"/>
  <c r="O14"/>
  <c r="N14"/>
  <c r="O13"/>
  <c r="N13"/>
  <c r="O10"/>
  <c r="N10"/>
  <c r="O9"/>
  <c r="N9"/>
  <c r="O7"/>
  <c r="N7"/>
  <c r="O6"/>
  <c r="N6"/>
  <c r="O5"/>
  <c r="N5"/>
  <c r="O4"/>
  <c r="O3"/>
  <c r="N3"/>
  <c r="S38" i="116"/>
  <c r="R38"/>
  <c r="S37"/>
  <c r="R37"/>
  <c r="S36"/>
  <c r="S39" s="1"/>
  <c r="R36"/>
  <c r="S34"/>
  <c r="R34"/>
  <c r="S33"/>
  <c r="R33"/>
  <c r="S32"/>
  <c r="R32"/>
  <c r="S25"/>
  <c r="R25"/>
  <c r="S24"/>
  <c r="R24"/>
  <c r="S23"/>
  <c r="R23"/>
  <c r="S22"/>
  <c r="R22"/>
  <c r="S21"/>
  <c r="R21"/>
  <c r="S20"/>
  <c r="R20"/>
  <c r="S19"/>
  <c r="R19"/>
  <c r="S18"/>
  <c r="R18"/>
  <c r="R17"/>
  <c r="S12"/>
  <c r="R12"/>
  <c r="S11"/>
  <c r="R11"/>
  <c r="S10"/>
  <c r="R10"/>
  <c r="S9"/>
  <c r="R9"/>
  <c r="S8"/>
  <c r="R8"/>
  <c r="S7"/>
  <c r="R7"/>
  <c r="S6"/>
  <c r="R6"/>
  <c r="S5"/>
  <c r="R5"/>
  <c r="S3"/>
  <c r="R3"/>
  <c r="S74" i="114"/>
  <c r="R74"/>
  <c r="S73"/>
  <c r="R73"/>
  <c r="S72"/>
  <c r="R72"/>
  <c r="S71"/>
  <c r="R71"/>
  <c r="R75" s="1"/>
  <c r="S66"/>
  <c r="R66"/>
  <c r="S65"/>
  <c r="R65"/>
  <c r="S64"/>
  <c r="R64"/>
  <c r="S63"/>
  <c r="R63"/>
  <c r="S62"/>
  <c r="R62"/>
  <c r="R54"/>
  <c r="S58"/>
  <c r="R58"/>
  <c r="S57"/>
  <c r="R57"/>
  <c r="S56"/>
  <c r="R56"/>
  <c r="S55"/>
  <c r="R55"/>
  <c r="S48"/>
  <c r="R48"/>
  <c r="S47"/>
  <c r="R47"/>
  <c r="S46"/>
  <c r="R46"/>
  <c r="S45"/>
  <c r="R45"/>
  <c r="S44"/>
  <c r="S49" s="1"/>
  <c r="R44"/>
  <c r="R36"/>
  <c r="S40"/>
  <c r="R40"/>
  <c r="S39"/>
  <c r="R39"/>
  <c r="S38"/>
  <c r="R38"/>
  <c r="S37"/>
  <c r="R37"/>
  <c r="S32"/>
  <c r="R32"/>
  <c r="S31"/>
  <c r="R31"/>
  <c r="S30"/>
  <c r="R30"/>
  <c r="S29"/>
  <c r="R29"/>
  <c r="R28"/>
  <c r="S22"/>
  <c r="R22"/>
  <c r="S21"/>
  <c r="R21"/>
  <c r="S20"/>
  <c r="R20"/>
  <c r="S19"/>
  <c r="R19"/>
  <c r="S18"/>
  <c r="R18"/>
  <c r="S17"/>
  <c r="R17"/>
  <c r="S16"/>
  <c r="R16"/>
  <c r="S15"/>
  <c r="R15"/>
  <c r="S11"/>
  <c r="R11"/>
  <c r="S10"/>
  <c r="R10"/>
  <c r="S9"/>
  <c r="R9"/>
  <c r="S8"/>
  <c r="R8"/>
  <c r="S7"/>
  <c r="R7"/>
  <c r="S6"/>
  <c r="R6"/>
  <c r="S5"/>
  <c r="R5"/>
  <c r="S4"/>
  <c r="R4"/>
  <c r="S160" i="84"/>
  <c r="R160"/>
  <c r="S159"/>
  <c r="R159"/>
  <c r="S158"/>
  <c r="R158"/>
  <c r="S157"/>
  <c r="R157"/>
  <c r="S156"/>
  <c r="R156"/>
  <c r="S155"/>
  <c r="R155"/>
  <c r="S154"/>
  <c r="R154"/>
  <c r="S153"/>
  <c r="R153"/>
  <c r="S152"/>
  <c r="R152"/>
  <c r="S147"/>
  <c r="R147"/>
  <c r="S146"/>
  <c r="R146"/>
  <c r="S141"/>
  <c r="R141"/>
  <c r="S140"/>
  <c r="R140"/>
  <c r="S139"/>
  <c r="R139"/>
  <c r="S138"/>
  <c r="R138"/>
  <c r="S137"/>
  <c r="R137"/>
  <c r="S136"/>
  <c r="R136"/>
  <c r="S135"/>
  <c r="R135"/>
  <c r="S133"/>
  <c r="R133"/>
  <c r="S132"/>
  <c r="R132"/>
  <c r="S128"/>
  <c r="R128"/>
  <c r="S127"/>
  <c r="R127"/>
  <c r="S126"/>
  <c r="R126"/>
  <c r="S125"/>
  <c r="R125"/>
  <c r="S122"/>
  <c r="R122"/>
  <c r="S121"/>
  <c r="R121"/>
  <c r="S119"/>
  <c r="R119"/>
  <c r="S118"/>
  <c r="R118"/>
  <c r="S113"/>
  <c r="R113"/>
  <c r="S112"/>
  <c r="R112"/>
  <c r="S111"/>
  <c r="R111"/>
  <c r="R110" s="1"/>
  <c r="S109"/>
  <c r="R109"/>
  <c r="S108"/>
  <c r="R108"/>
  <c r="S107"/>
  <c r="R107"/>
  <c r="S102"/>
  <c r="R102"/>
  <c r="S101"/>
  <c r="R101"/>
  <c r="S100"/>
  <c r="R100"/>
  <c r="S99"/>
  <c r="R99"/>
  <c r="S97"/>
  <c r="R97"/>
  <c r="S96"/>
  <c r="R96"/>
  <c r="S91"/>
  <c r="R91"/>
  <c r="S90"/>
  <c r="R90"/>
  <c r="S89"/>
  <c r="R89"/>
  <c r="S88"/>
  <c r="R88"/>
  <c r="S87"/>
  <c r="R87"/>
  <c r="S86"/>
  <c r="R86"/>
  <c r="S85"/>
  <c r="R85"/>
  <c r="S84"/>
  <c r="R84"/>
  <c r="S83"/>
  <c r="R83"/>
  <c r="S82"/>
  <c r="R82"/>
  <c r="S81"/>
  <c r="R81"/>
  <c r="S80"/>
  <c r="R80"/>
  <c r="S79"/>
  <c r="R79"/>
  <c r="S78"/>
  <c r="R78"/>
  <c r="S77"/>
  <c r="R77"/>
  <c r="S76"/>
  <c r="R76"/>
  <c r="S75"/>
  <c r="R75"/>
  <c r="S74"/>
  <c r="R74"/>
  <c r="S69"/>
  <c r="R69"/>
  <c r="S68"/>
  <c r="R68"/>
  <c r="S67"/>
  <c r="R67"/>
  <c r="R66" s="1"/>
  <c r="S65"/>
  <c r="R65"/>
  <c r="S64"/>
  <c r="R64"/>
  <c r="S63"/>
  <c r="R63"/>
  <c r="S61"/>
  <c r="R61"/>
  <c r="S60"/>
  <c r="R60"/>
  <c r="S59"/>
  <c r="R59"/>
  <c r="R58" s="1"/>
  <c r="R54"/>
  <c r="S54"/>
  <c r="S53"/>
  <c r="R53"/>
  <c r="R51"/>
  <c r="S51"/>
  <c r="S50"/>
  <c r="R50"/>
  <c r="R23"/>
  <c r="S23"/>
  <c r="R24"/>
  <c r="S24"/>
  <c r="R25"/>
  <c r="S25"/>
  <c r="R26"/>
  <c r="S26"/>
  <c r="R27"/>
  <c r="S27"/>
  <c r="R28"/>
  <c r="S28"/>
  <c r="R29"/>
  <c r="S29"/>
  <c r="R30"/>
  <c r="S30"/>
  <c r="R31"/>
  <c r="S31"/>
  <c r="R32"/>
  <c r="S32"/>
  <c r="R33"/>
  <c r="S33"/>
  <c r="R34"/>
  <c r="S34"/>
  <c r="R35"/>
  <c r="S35"/>
  <c r="R36"/>
  <c r="S36"/>
  <c r="R37"/>
  <c r="S37"/>
  <c r="R38"/>
  <c r="S38"/>
  <c r="R39"/>
  <c r="S39"/>
  <c r="R40"/>
  <c r="S40"/>
  <c r="R41"/>
  <c r="S41"/>
  <c r="R42"/>
  <c r="S42"/>
  <c r="R43"/>
  <c r="S43"/>
  <c r="R44"/>
  <c r="S44"/>
  <c r="R45"/>
  <c r="S45"/>
  <c r="S22"/>
  <c r="R22"/>
  <c r="R4"/>
  <c r="S4"/>
  <c r="R5"/>
  <c r="S5"/>
  <c r="R6"/>
  <c r="S6"/>
  <c r="R7"/>
  <c r="S7"/>
  <c r="R8"/>
  <c r="S8"/>
  <c r="R9"/>
  <c r="S9"/>
  <c r="R10"/>
  <c r="S10"/>
  <c r="R11"/>
  <c r="S11"/>
  <c r="R12"/>
  <c r="S12"/>
  <c r="R13"/>
  <c r="S13"/>
  <c r="R14"/>
  <c r="S14"/>
  <c r="R15"/>
  <c r="S15"/>
  <c r="R16"/>
  <c r="S16"/>
  <c r="R17"/>
  <c r="S17"/>
  <c r="R18"/>
  <c r="S18"/>
  <c r="S3"/>
  <c r="R3"/>
  <c r="S30" i="82"/>
  <c r="R30"/>
  <c r="R29" s="1"/>
  <c r="R28"/>
  <c r="S28"/>
  <c r="S27"/>
  <c r="R27"/>
  <c r="R19"/>
  <c r="S19"/>
  <c r="R20"/>
  <c r="S20"/>
  <c r="R21"/>
  <c r="S21"/>
  <c r="R22"/>
  <c r="S22"/>
  <c r="R23"/>
  <c r="S23"/>
  <c r="R24"/>
  <c r="S24"/>
  <c r="R25"/>
  <c r="S25"/>
  <c r="S18"/>
  <c r="R18"/>
  <c r="R13"/>
  <c r="S13"/>
  <c r="R14"/>
  <c r="S14"/>
  <c r="R15"/>
  <c r="S15"/>
  <c r="R16"/>
  <c r="S16"/>
  <c r="S12"/>
  <c r="S10" s="1"/>
  <c r="R12"/>
  <c r="R11"/>
  <c r="M66" i="105"/>
  <c r="N66" s="1"/>
  <c r="M59"/>
  <c r="N59" s="1"/>
  <c r="D63"/>
  <c r="C63"/>
  <c r="D29" i="102"/>
  <c r="C29"/>
  <c r="E118" i="13" s="1"/>
  <c r="X118" s="1"/>
  <c r="D15" i="102"/>
  <c r="C15"/>
  <c r="N50"/>
  <c r="D50"/>
  <c r="C50"/>
  <c r="N42" i="140"/>
  <c r="M42"/>
  <c r="N37"/>
  <c r="M37"/>
  <c r="N88"/>
  <c r="M88"/>
  <c r="N83"/>
  <c r="M83"/>
  <c r="N78"/>
  <c r="M78"/>
  <c r="N73"/>
  <c r="M73"/>
  <c r="M93" s="1"/>
  <c r="D88"/>
  <c r="C88"/>
  <c r="D83"/>
  <c r="C83"/>
  <c r="D78"/>
  <c r="C78"/>
  <c r="D73"/>
  <c r="C73"/>
  <c r="D42"/>
  <c r="C42"/>
  <c r="N32"/>
  <c r="M32"/>
  <c r="N27"/>
  <c r="M27"/>
  <c r="D37"/>
  <c r="C37"/>
  <c r="D32"/>
  <c r="C32"/>
  <c r="D27"/>
  <c r="C27"/>
  <c r="C47" s="1"/>
  <c r="R5" i="82"/>
  <c r="S5"/>
  <c r="R6"/>
  <c r="S6"/>
  <c r="R7"/>
  <c r="S7"/>
  <c r="R8"/>
  <c r="S8"/>
  <c r="R9"/>
  <c r="S9"/>
  <c r="S4"/>
  <c r="R4"/>
  <c r="D178" i="128"/>
  <c r="C178"/>
  <c r="D175"/>
  <c r="C175"/>
  <c r="D172"/>
  <c r="C172"/>
  <c r="C181" s="1"/>
  <c r="C156" s="1"/>
  <c r="D26"/>
  <c r="C26"/>
  <c r="D23"/>
  <c r="C23"/>
  <c r="D20"/>
  <c r="C20"/>
  <c r="J182" i="127"/>
  <c r="J129" s="1"/>
  <c r="J171"/>
  <c r="J134"/>
  <c r="J116"/>
  <c r="J77"/>
  <c r="J69"/>
  <c r="J58"/>
  <c r="J47"/>
  <c r="J39"/>
  <c r="J24"/>
  <c r="J18"/>
  <c r="D189"/>
  <c r="C189"/>
  <c r="D182"/>
  <c r="C182"/>
  <c r="D171"/>
  <c r="C171"/>
  <c r="D167"/>
  <c r="C167"/>
  <c r="D163"/>
  <c r="C163"/>
  <c r="D156"/>
  <c r="C156"/>
  <c r="D153"/>
  <c r="C153"/>
  <c r="D150"/>
  <c r="C150"/>
  <c r="D142"/>
  <c r="C142"/>
  <c r="D138"/>
  <c r="C138"/>
  <c r="D134"/>
  <c r="C134"/>
  <c r="D119"/>
  <c r="C119"/>
  <c r="D116"/>
  <c r="C116"/>
  <c r="D113"/>
  <c r="C113"/>
  <c r="D109"/>
  <c r="D100" s="1"/>
  <c r="C109"/>
  <c r="C100" s="1"/>
  <c r="D88"/>
  <c r="C88"/>
  <c r="D61"/>
  <c r="C61"/>
  <c r="D58"/>
  <c r="C58"/>
  <c r="D55"/>
  <c r="C55"/>
  <c r="D24"/>
  <c r="C24"/>
  <c r="D21"/>
  <c r="C21"/>
  <c r="D18"/>
  <c r="C18"/>
  <c r="C27" s="1"/>
  <c r="C6" s="1"/>
  <c r="I61" i="13"/>
  <c r="R30" i="152"/>
  <c r="Q30"/>
  <c r="R28"/>
  <c r="Q28"/>
  <c r="R26"/>
  <c r="Q26"/>
  <c r="R24"/>
  <c r="R32" s="1"/>
  <c r="Q24"/>
  <c r="Q32" s="1"/>
  <c r="R15"/>
  <c r="Q15"/>
  <c r="R11"/>
  <c r="Q11"/>
  <c r="R9"/>
  <c r="Q9"/>
  <c r="R7"/>
  <c r="R17" s="1"/>
  <c r="Q7"/>
  <c r="Q17" s="1"/>
  <c r="W20" i="87"/>
  <c r="V20"/>
  <c r="W19"/>
  <c r="V19"/>
  <c r="W18"/>
  <c r="V18"/>
  <c r="W16"/>
  <c r="V16"/>
  <c r="W15"/>
  <c r="W17" s="1"/>
  <c r="V15"/>
  <c r="W14"/>
  <c r="V14"/>
  <c r="W13"/>
  <c r="V13"/>
  <c r="W11"/>
  <c r="V11"/>
  <c r="V36" s="1"/>
  <c r="W10"/>
  <c r="V10"/>
  <c r="V35" s="1"/>
  <c r="W9"/>
  <c r="V9"/>
  <c r="W8"/>
  <c r="V8"/>
  <c r="W7"/>
  <c r="V7"/>
  <c r="W5"/>
  <c r="V5"/>
  <c r="T5"/>
  <c r="T6" s="1"/>
  <c r="T7" s="1"/>
  <c r="T8" s="1"/>
  <c r="T9" s="1"/>
  <c r="T10" s="1"/>
  <c r="T11" s="1"/>
  <c r="T12" s="1"/>
  <c r="T13" s="1"/>
  <c r="T14" s="1"/>
  <c r="T15" s="1"/>
  <c r="T16" s="1"/>
  <c r="T17" s="1"/>
  <c r="T18" s="1"/>
  <c r="T19" s="1"/>
  <c r="T20" s="1"/>
  <c r="W4"/>
  <c r="V4"/>
  <c r="Q10" i="142"/>
  <c r="P10"/>
  <c r="O10"/>
  <c r="N10"/>
  <c r="O47" i="125"/>
  <c r="N47"/>
  <c r="O37"/>
  <c r="N37"/>
  <c r="N48" s="1"/>
  <c r="P28"/>
  <c r="O28"/>
  <c r="P19"/>
  <c r="O19"/>
  <c r="N19"/>
  <c r="Q18"/>
  <c r="Q17"/>
  <c r="Q16"/>
  <c r="Q15"/>
  <c r="Q14"/>
  <c r="P10"/>
  <c r="O10"/>
  <c r="N10"/>
  <c r="Q9"/>
  <c r="Q8"/>
  <c r="Q7"/>
  <c r="Q6"/>
  <c r="O201" i="124"/>
  <c r="N201"/>
  <c r="N193"/>
  <c r="O193" s="1"/>
  <c r="O191"/>
  <c r="N191"/>
  <c r="N188"/>
  <c r="O188" s="1"/>
  <c r="O186"/>
  <c r="N186"/>
  <c r="N183"/>
  <c r="O183" s="1"/>
  <c r="O180"/>
  <c r="N180"/>
  <c r="O176"/>
  <c r="N176"/>
  <c r="N173"/>
  <c r="O173" s="1"/>
  <c r="O171"/>
  <c r="N171"/>
  <c r="N168"/>
  <c r="O168" s="1"/>
  <c r="O166"/>
  <c r="N166"/>
  <c r="O162"/>
  <c r="N162"/>
  <c r="N159"/>
  <c r="O159" s="1"/>
  <c r="O155"/>
  <c r="N155"/>
  <c r="N145"/>
  <c r="O145" s="1"/>
  <c r="O142"/>
  <c r="N142"/>
  <c r="N138"/>
  <c r="O138" s="1"/>
  <c r="O122"/>
  <c r="N122"/>
  <c r="O116"/>
  <c r="N116"/>
  <c r="O109"/>
  <c r="N109"/>
  <c r="N102"/>
  <c r="O102" s="1"/>
  <c r="O97"/>
  <c r="N97"/>
  <c r="N89"/>
  <c r="O89" s="1"/>
  <c r="O86"/>
  <c r="N86"/>
  <c r="N78"/>
  <c r="O78" s="1"/>
  <c r="O72"/>
  <c r="N72"/>
  <c r="N64"/>
  <c r="O64" s="1"/>
  <c r="O59"/>
  <c r="N59"/>
  <c r="N54"/>
  <c r="O54" s="1"/>
  <c r="P40"/>
  <c r="O40"/>
  <c r="N40"/>
  <c r="Q39"/>
  <c r="Q38"/>
  <c r="Q37"/>
  <c r="Q36"/>
  <c r="Q35"/>
  <c r="Q34"/>
  <c r="Q33"/>
  <c r="P32"/>
  <c r="O32"/>
  <c r="N32"/>
  <c r="Q31"/>
  <c r="Q30"/>
  <c r="Q29"/>
  <c r="Q28"/>
  <c r="P16"/>
  <c r="O16"/>
  <c r="N16"/>
  <c r="Q15"/>
  <c r="Q14"/>
  <c r="Q13"/>
  <c r="Q12"/>
  <c r="Q11"/>
  <c r="Q10"/>
  <c r="Q9"/>
  <c r="P8"/>
  <c r="O8"/>
  <c r="N8"/>
  <c r="Q7"/>
  <c r="Q6"/>
  <c r="Q5"/>
  <c r="Q4"/>
  <c r="L21" i="133"/>
  <c r="K21"/>
  <c r="L14"/>
  <c r="K14"/>
  <c r="L7"/>
  <c r="K7"/>
  <c r="N60" i="103"/>
  <c r="M60"/>
  <c r="N51"/>
  <c r="M51"/>
  <c r="R42"/>
  <c r="Q42"/>
  <c r="P42"/>
  <c r="O42"/>
  <c r="N42"/>
  <c r="M42"/>
  <c r="N26"/>
  <c r="N28" s="1"/>
  <c r="M26"/>
  <c r="O18"/>
  <c r="N18"/>
  <c r="M18"/>
  <c r="P17"/>
  <c r="P16"/>
  <c r="P15"/>
  <c r="P14"/>
  <c r="P13"/>
  <c r="P12"/>
  <c r="P11"/>
  <c r="O10"/>
  <c r="N10"/>
  <c r="M10"/>
  <c r="P9"/>
  <c r="P8"/>
  <c r="P7"/>
  <c r="P6"/>
  <c r="P5"/>
  <c r="P4"/>
  <c r="M9" i="129"/>
  <c r="L9"/>
  <c r="P27" i="138"/>
  <c r="O27"/>
  <c r="W59" i="97"/>
  <c r="W58"/>
  <c r="W57"/>
  <c r="W56"/>
  <c r="V55"/>
  <c r="U55"/>
  <c r="T55"/>
  <c r="S55"/>
  <c r="W54"/>
  <c r="W53"/>
  <c r="W52"/>
  <c r="W51"/>
  <c r="W50"/>
  <c r="V49"/>
  <c r="U49"/>
  <c r="T49"/>
  <c r="S49"/>
  <c r="W47"/>
  <c r="W46"/>
  <c r="W45"/>
  <c r="W44"/>
  <c r="V43"/>
  <c r="U43"/>
  <c r="T43"/>
  <c r="S43"/>
  <c r="W42"/>
  <c r="W41"/>
  <c r="W40"/>
  <c r="Z39"/>
  <c r="Z40" s="1"/>
  <c r="AB40" s="1"/>
  <c r="W39"/>
  <c r="V38"/>
  <c r="U38"/>
  <c r="T38"/>
  <c r="T48" s="1"/>
  <c r="S38"/>
  <c r="Y24"/>
  <c r="V24"/>
  <c r="Y23"/>
  <c r="V23"/>
  <c r="Y22"/>
  <c r="V22"/>
  <c r="Y21"/>
  <c r="Y20" s="1"/>
  <c r="V21"/>
  <c r="U20"/>
  <c r="T20"/>
  <c r="S20"/>
  <c r="Y19"/>
  <c r="V19"/>
  <c r="Y18"/>
  <c r="V18"/>
  <c r="Y17"/>
  <c r="V17"/>
  <c r="Y16"/>
  <c r="V16"/>
  <c r="Y15"/>
  <c r="V15"/>
  <c r="U14"/>
  <c r="T14"/>
  <c r="S14"/>
  <c r="Y12"/>
  <c r="V12"/>
  <c r="Y11"/>
  <c r="V11"/>
  <c r="Y10"/>
  <c r="V10"/>
  <c r="Y9"/>
  <c r="Y8" s="1"/>
  <c r="V9"/>
  <c r="U8"/>
  <c r="U27" s="1"/>
  <c r="T8"/>
  <c r="T27" s="1"/>
  <c r="S8"/>
  <c r="S27" s="1"/>
  <c r="Y7"/>
  <c r="V7"/>
  <c r="Y6"/>
  <c r="V6"/>
  <c r="Y5"/>
  <c r="V5"/>
  <c r="Y4"/>
  <c r="V4"/>
  <c r="U3"/>
  <c r="T3"/>
  <c r="S3"/>
  <c r="Z2"/>
  <c r="R54" i="93"/>
  <c r="Q54"/>
  <c r="X24"/>
  <c r="X23"/>
  <c r="X22"/>
  <c r="X21"/>
  <c r="W20"/>
  <c r="V20"/>
  <c r="U20"/>
  <c r="T20"/>
  <c r="S20"/>
  <c r="R20"/>
  <c r="Q20"/>
  <c r="X19"/>
  <c r="X18"/>
  <c r="X17"/>
  <c r="X16"/>
  <c r="X15"/>
  <c r="W14"/>
  <c r="V14"/>
  <c r="V25" s="1"/>
  <c r="U14"/>
  <c r="T14"/>
  <c r="S14"/>
  <c r="R14"/>
  <c r="R25" s="1"/>
  <c r="Q14"/>
  <c r="X12"/>
  <c r="X11"/>
  <c r="X10"/>
  <c r="X9"/>
  <c r="W8"/>
  <c r="V8"/>
  <c r="U8"/>
  <c r="T8"/>
  <c r="S8"/>
  <c r="R8"/>
  <c r="Q8"/>
  <c r="X7"/>
  <c r="X6"/>
  <c r="X5"/>
  <c r="X4"/>
  <c r="W3"/>
  <c r="V3"/>
  <c r="U3"/>
  <c r="T3"/>
  <c r="S3"/>
  <c r="R3"/>
  <c r="Q3"/>
  <c r="X84" i="135"/>
  <c r="W84"/>
  <c r="X76"/>
  <c r="W76"/>
  <c r="AJ64"/>
  <c r="AI64"/>
  <c r="AH64"/>
  <c r="AG64"/>
  <c r="AF64"/>
  <c r="AE64"/>
  <c r="AD64"/>
  <c r="AC64"/>
  <c r="AB64"/>
  <c r="AA64"/>
  <c r="Z64"/>
  <c r="Y64"/>
  <c r="X64"/>
  <c r="W64"/>
  <c r="AJ55"/>
  <c r="AI55"/>
  <c r="AH55"/>
  <c r="AG55"/>
  <c r="AF55"/>
  <c r="AE55"/>
  <c r="AD55"/>
  <c r="AC55"/>
  <c r="AB55"/>
  <c r="AA55"/>
  <c r="Z55"/>
  <c r="Y55"/>
  <c r="X55"/>
  <c r="W55"/>
  <c r="AC42"/>
  <c r="AB42"/>
  <c r="AA42"/>
  <c r="Z42"/>
  <c r="Y42"/>
  <c r="X42"/>
  <c r="W42"/>
  <c r="AC33"/>
  <c r="AB33"/>
  <c r="AA33"/>
  <c r="Z33"/>
  <c r="Y33"/>
  <c r="X33"/>
  <c r="W33"/>
  <c r="AJ21"/>
  <c r="AI21"/>
  <c r="AH21"/>
  <c r="AG21"/>
  <c r="AF21"/>
  <c r="AE21"/>
  <c r="AD21"/>
  <c r="AC21"/>
  <c r="AB21"/>
  <c r="AA21"/>
  <c r="Z21"/>
  <c r="Y21"/>
  <c r="X21"/>
  <c r="W21"/>
  <c r="AJ12"/>
  <c r="AI12"/>
  <c r="AH12"/>
  <c r="AG12"/>
  <c r="AF12"/>
  <c r="AE12"/>
  <c r="AD12"/>
  <c r="AC12"/>
  <c r="AB12"/>
  <c r="AA12"/>
  <c r="Z12"/>
  <c r="Y12"/>
  <c r="X12"/>
  <c r="W12"/>
  <c r="K22" i="132"/>
  <c r="J22"/>
  <c r="K19"/>
  <c r="J19"/>
  <c r="M26" i="130"/>
  <c r="L26"/>
  <c r="M22"/>
  <c r="L22"/>
  <c r="M13"/>
  <c r="L13"/>
  <c r="M10"/>
  <c r="L10"/>
  <c r="M7"/>
  <c r="L7"/>
  <c r="U42" i="123"/>
  <c r="U41"/>
  <c r="U40"/>
  <c r="U39"/>
  <c r="U38"/>
  <c r="U37"/>
  <c r="U36"/>
  <c r="U35"/>
  <c r="T34"/>
  <c r="S34"/>
  <c r="R34"/>
  <c r="Q34"/>
  <c r="P34"/>
  <c r="O34"/>
  <c r="U33"/>
  <c r="U32"/>
  <c r="U31"/>
  <c r="U30"/>
  <c r="U29"/>
  <c r="U28"/>
  <c r="U27"/>
  <c r="U26"/>
  <c r="T25"/>
  <c r="S25"/>
  <c r="R25"/>
  <c r="Q25"/>
  <c r="Q43" s="1"/>
  <c r="P25"/>
  <c r="O25"/>
  <c r="P19"/>
  <c r="O19"/>
  <c r="O9"/>
  <c r="L45" i="121"/>
  <c r="L18"/>
  <c r="M30" i="83"/>
  <c r="L30"/>
  <c r="M20"/>
  <c r="L20"/>
  <c r="M13"/>
  <c r="N23" i="75"/>
  <c r="M23"/>
  <c r="N19"/>
  <c r="M19"/>
  <c r="N12"/>
  <c r="M12"/>
  <c r="N6"/>
  <c r="M32" i="79"/>
  <c r="L32"/>
  <c r="M23"/>
  <c r="L23"/>
  <c r="M11"/>
  <c r="L11"/>
  <c r="M3"/>
  <c r="R42" i="102"/>
  <c r="P42"/>
  <c r="N42"/>
  <c r="N91"/>
  <c r="N79"/>
  <c r="N74"/>
  <c r="N29"/>
  <c r="S17" i="78"/>
  <c r="S9"/>
  <c r="R9"/>
  <c r="S3"/>
  <c r="N55" i="73"/>
  <c r="N35"/>
  <c r="N22"/>
  <c r="V60" i="72"/>
  <c r="V53"/>
  <c r="S49"/>
  <c r="S68" s="1"/>
  <c r="V37"/>
  <c r="N27"/>
  <c r="S26"/>
  <c r="S25"/>
  <c r="S24"/>
  <c r="S23"/>
  <c r="R22"/>
  <c r="Q22"/>
  <c r="P22"/>
  <c r="S21"/>
  <c r="S20"/>
  <c r="S19"/>
  <c r="R18"/>
  <c r="Q18"/>
  <c r="P18"/>
  <c r="S16"/>
  <c r="S15"/>
  <c r="S14"/>
  <c r="S13"/>
  <c r="R12"/>
  <c r="Q12"/>
  <c r="P12"/>
  <c r="S11"/>
  <c r="S10"/>
  <c r="R8"/>
  <c r="Q8"/>
  <c r="P8"/>
  <c r="R7"/>
  <c r="Q7"/>
  <c r="P7"/>
  <c r="S6"/>
  <c r="S5"/>
  <c r="W48" i="71"/>
  <c r="V48"/>
  <c r="U48"/>
  <c r="R48"/>
  <c r="W39"/>
  <c r="V39"/>
  <c r="U39"/>
  <c r="R39"/>
  <c r="V21"/>
  <c r="R21"/>
  <c r="L6" i="70"/>
  <c r="K6"/>
  <c r="L3"/>
  <c r="L12" s="1"/>
  <c r="K3"/>
  <c r="K12" s="1"/>
  <c r="S45" i="68"/>
  <c r="R45"/>
  <c r="S38"/>
  <c r="R35"/>
  <c r="S32"/>
  <c r="R32"/>
  <c r="S24"/>
  <c r="S14"/>
  <c r="S11"/>
  <c r="S8"/>
  <c r="S3"/>
  <c r="S299" i="128"/>
  <c r="P299"/>
  <c r="M299"/>
  <c r="S298"/>
  <c r="R294"/>
  <c r="P294"/>
  <c r="M294"/>
  <c r="M288"/>
  <c r="M158" s="1"/>
  <c r="M277"/>
  <c r="M159" s="1"/>
  <c r="M262"/>
  <c r="M258"/>
  <c r="M254"/>
  <c r="M266" s="1"/>
  <c r="M201" s="1"/>
  <c r="M246"/>
  <c r="M242"/>
  <c r="M238"/>
  <c r="M230"/>
  <c r="M226"/>
  <c r="M222"/>
  <c r="M214"/>
  <c r="M210"/>
  <c r="M206"/>
  <c r="N191"/>
  <c r="M191"/>
  <c r="M188"/>
  <c r="M185"/>
  <c r="O147"/>
  <c r="S146"/>
  <c r="R142"/>
  <c r="N142"/>
  <c r="N106"/>
  <c r="M90"/>
  <c r="M74"/>
  <c r="N62"/>
  <c r="M62"/>
  <c r="N54"/>
  <c r="M54"/>
  <c r="M39"/>
  <c r="N33"/>
  <c r="M33"/>
  <c r="N16"/>
  <c r="N3" s="1"/>
  <c r="M57" i="69"/>
  <c r="L54"/>
  <c r="M51"/>
  <c r="L47"/>
  <c r="T62" i="92"/>
  <c r="Q62"/>
  <c r="T61"/>
  <c r="O60"/>
  <c r="O66" s="1"/>
  <c r="Q66" s="1"/>
  <c r="T59"/>
  <c r="T58"/>
  <c r="Q58"/>
  <c r="Q57" s="1"/>
  <c r="T56"/>
  <c r="Q56"/>
  <c r="Q55"/>
  <c r="T50"/>
  <c r="T49"/>
  <c r="T48" s="1"/>
  <c r="T51" s="1"/>
  <c r="Q49"/>
  <c r="P41"/>
  <c r="O41"/>
  <c r="P28"/>
  <c r="O28"/>
  <c r="T16"/>
  <c r="O15"/>
  <c r="R13"/>
  <c r="T8"/>
  <c r="P8"/>
  <c r="O7"/>
  <c r="O5"/>
  <c r="R92" i="66"/>
  <c r="T23"/>
  <c r="P23"/>
  <c r="T22"/>
  <c r="P18"/>
  <c r="R16"/>
  <c r="P14"/>
  <c r="P20" s="1"/>
  <c r="T12"/>
  <c r="R12"/>
  <c r="P11"/>
  <c r="L60" i="106"/>
  <c r="M38"/>
  <c r="M39" s="1"/>
  <c r="O31"/>
  <c r="O25"/>
  <c r="O21"/>
  <c r="O18"/>
  <c r="O15"/>
  <c r="O7"/>
  <c r="T40" i="153"/>
  <c r="U40"/>
  <c r="T36"/>
  <c r="U36"/>
  <c r="T32"/>
  <c r="U32"/>
  <c r="T29"/>
  <c r="W29" s="1"/>
  <c r="T28"/>
  <c r="T27"/>
  <c r="T25"/>
  <c r="T24"/>
  <c r="U24" s="1"/>
  <c r="T23"/>
  <c r="W23" s="1"/>
  <c r="T20"/>
  <c r="U20" s="1"/>
  <c r="T16"/>
  <c r="U16" s="1"/>
  <c r="T13"/>
  <c r="W13" s="1"/>
  <c r="T12"/>
  <c r="T11"/>
  <c r="U11" s="1"/>
  <c r="T9"/>
  <c r="T8"/>
  <c r="T7"/>
  <c r="R72" i="108"/>
  <c r="R5" s="1"/>
  <c r="R58"/>
  <c r="R4" s="1"/>
  <c r="R44"/>
  <c r="R3" s="1"/>
  <c r="P44"/>
  <c r="Q3" s="1"/>
  <c r="Q37" i="141"/>
  <c r="Q27"/>
  <c r="Q17"/>
  <c r="R7"/>
  <c r="R2"/>
  <c r="P10" s="1"/>
  <c r="R10" s="1"/>
  <c r="P52" i="105"/>
  <c r="N52"/>
  <c r="Q50"/>
  <c r="Q48"/>
  <c r="Q45"/>
  <c r="P42"/>
  <c r="P43" s="1"/>
  <c r="N42"/>
  <c r="N43" s="1"/>
  <c r="Q41"/>
  <c r="Q38"/>
  <c r="Q36"/>
  <c r="Q33"/>
  <c r="P30"/>
  <c r="O30"/>
  <c r="N30"/>
  <c r="M30"/>
  <c r="Q27"/>
  <c r="Q25"/>
  <c r="Q22"/>
  <c r="Q19"/>
  <c r="O87" i="117"/>
  <c r="S35" i="116"/>
  <c r="S35" i="115"/>
  <c r="R35"/>
  <c r="S32"/>
  <c r="R32"/>
  <c r="S23"/>
  <c r="S26" s="1"/>
  <c r="R23"/>
  <c r="R26" s="1"/>
  <c r="S11"/>
  <c r="S16" s="1"/>
  <c r="R11"/>
  <c r="R16" s="1"/>
  <c r="V20" i="86"/>
  <c r="U20"/>
  <c r="T20"/>
  <c r="S20"/>
  <c r="R20"/>
  <c r="Q20"/>
  <c r="P20"/>
  <c r="S67" i="114"/>
  <c r="R49"/>
  <c r="R33"/>
  <c r="R161" i="84"/>
  <c r="S148"/>
  <c r="R148"/>
  <c r="R124"/>
  <c r="R117"/>
  <c r="R106"/>
  <c r="R114" s="1"/>
  <c r="R95"/>
  <c r="S58"/>
  <c r="R49"/>
  <c r="S49" i="82"/>
  <c r="R49"/>
  <c r="S44"/>
  <c r="R44"/>
  <c r="S33"/>
  <c r="R33"/>
  <c r="S29"/>
  <c r="R26"/>
  <c r="R10"/>
  <c r="M22" i="139"/>
  <c r="M29" s="1"/>
  <c r="L22"/>
  <c r="L29" s="1"/>
  <c r="M7"/>
  <c r="M14" s="1"/>
  <c r="M16" s="1"/>
  <c r="L7"/>
  <c r="L14" s="1"/>
  <c r="D22"/>
  <c r="D29" s="1"/>
  <c r="C22"/>
  <c r="C29" s="1"/>
  <c r="N30" i="78"/>
  <c r="N29"/>
  <c r="N28"/>
  <c r="N27"/>
  <c r="N26"/>
  <c r="N25"/>
  <c r="N23"/>
  <c r="N22"/>
  <c r="N21"/>
  <c r="N20"/>
  <c r="N19"/>
  <c r="N18"/>
  <c r="N13"/>
  <c r="N12"/>
  <c r="N11"/>
  <c r="N10"/>
  <c r="N8"/>
  <c r="N7"/>
  <c r="J30"/>
  <c r="J29"/>
  <c r="J28"/>
  <c r="J27"/>
  <c r="J26"/>
  <c r="J25"/>
  <c r="J23"/>
  <c r="J22"/>
  <c r="J21"/>
  <c r="J20"/>
  <c r="J19"/>
  <c r="J18"/>
  <c r="J13"/>
  <c r="J12"/>
  <c r="J11"/>
  <c r="J10"/>
  <c r="J8"/>
  <c r="J7"/>
  <c r="M24"/>
  <c r="L24"/>
  <c r="M17"/>
  <c r="M31" s="1"/>
  <c r="L17"/>
  <c r="L31" s="1"/>
  <c r="I24"/>
  <c r="H24"/>
  <c r="I17"/>
  <c r="I31" s="1"/>
  <c r="H17"/>
  <c r="H31" s="1"/>
  <c r="M9"/>
  <c r="L9"/>
  <c r="M3"/>
  <c r="M14" s="1"/>
  <c r="L3"/>
  <c r="L14" s="1"/>
  <c r="I9"/>
  <c r="H9"/>
  <c r="I3"/>
  <c r="H3"/>
  <c r="N6"/>
  <c r="J6"/>
  <c r="N5"/>
  <c r="J5"/>
  <c r="N4"/>
  <c r="J4"/>
  <c r="N55" i="68"/>
  <c r="M45"/>
  <c r="L45"/>
  <c r="M41"/>
  <c r="L41"/>
  <c r="M38"/>
  <c r="L38"/>
  <c r="M35"/>
  <c r="L35"/>
  <c r="M32"/>
  <c r="L32"/>
  <c r="M29"/>
  <c r="L29"/>
  <c r="M24"/>
  <c r="L24"/>
  <c r="M14"/>
  <c r="L14"/>
  <c r="M11"/>
  <c r="L11"/>
  <c r="M8"/>
  <c r="L8"/>
  <c r="M3"/>
  <c r="L3"/>
  <c r="J55"/>
  <c r="I45"/>
  <c r="I41"/>
  <c r="I38"/>
  <c r="I35"/>
  <c r="I32"/>
  <c r="I29"/>
  <c r="I24"/>
  <c r="I14"/>
  <c r="I11"/>
  <c r="I8"/>
  <c r="I3"/>
  <c r="H45"/>
  <c r="H41"/>
  <c r="H38"/>
  <c r="H35"/>
  <c r="H32"/>
  <c r="H29"/>
  <c r="H24"/>
  <c r="H14"/>
  <c r="H11"/>
  <c r="H8"/>
  <c r="H3"/>
  <c r="AC46" i="104"/>
  <c r="AC47" s="1"/>
  <c r="AA46"/>
  <c r="AA47" s="1"/>
  <c r="Z46"/>
  <c r="Z47" s="1"/>
  <c r="AD38"/>
  <c r="V32"/>
  <c r="AD21"/>
  <c r="W18"/>
  <c r="W19" s="1"/>
  <c r="U18"/>
  <c r="U19" s="1"/>
  <c r="AD16"/>
  <c r="K58"/>
  <c r="K46"/>
  <c r="K47" s="1"/>
  <c r="K59" s="1"/>
  <c r="K32"/>
  <c r="K18"/>
  <c r="K19" s="1"/>
  <c r="O17" i="110"/>
  <c r="AN46" i="64"/>
  <c r="AN47" s="1"/>
  <c r="AN32"/>
  <c r="R58"/>
  <c r="Q58"/>
  <c r="P58"/>
  <c r="R46"/>
  <c r="R47" s="1"/>
  <c r="Q46"/>
  <c r="Q47" s="1"/>
  <c r="P46"/>
  <c r="P47" s="1"/>
  <c r="R32"/>
  <c r="Q32"/>
  <c r="P32"/>
  <c r="R18"/>
  <c r="R19" s="1"/>
  <c r="Q18"/>
  <c r="Q19" s="1"/>
  <c r="Q61" s="1"/>
  <c r="P18"/>
  <c r="P19" s="1"/>
  <c r="Z77"/>
  <c r="AA77" s="1"/>
  <c r="Z65"/>
  <c r="AA65" s="1"/>
  <c r="AP58"/>
  <c r="AE58"/>
  <c r="AQ56"/>
  <c r="AQ50"/>
  <c r="AK46"/>
  <c r="AK47" s="1"/>
  <c r="AC46"/>
  <c r="AC47" s="1"/>
  <c r="AQ45"/>
  <c r="AQ37"/>
  <c r="AI32"/>
  <c r="AC32"/>
  <c r="AQ27"/>
  <c r="AQ20"/>
  <c r="AJ18"/>
  <c r="AJ19" s="1"/>
  <c r="AF18"/>
  <c r="AF19" s="1"/>
  <c r="AQ13"/>
  <c r="AQ6"/>
  <c r="K134" i="13"/>
  <c r="K88"/>
  <c r="K61"/>
  <c r="K63"/>
  <c r="K37"/>
  <c r="I62" i="12"/>
  <c r="I61"/>
  <c r="I50"/>
  <c r="I48"/>
  <c r="I46"/>
  <c r="E784" i="160"/>
  <c r="E624"/>
  <c r="E464"/>
  <c r="E270"/>
  <c r="E786" i="155"/>
  <c r="E626"/>
  <c r="D95" i="127"/>
  <c r="C95"/>
  <c r="D77"/>
  <c r="C77"/>
  <c r="D73"/>
  <c r="C73"/>
  <c r="D69"/>
  <c r="D81" s="1"/>
  <c r="D33" s="1"/>
  <c r="C69"/>
  <c r="D47"/>
  <c r="C47"/>
  <c r="D43"/>
  <c r="C43"/>
  <c r="D39"/>
  <c r="C39"/>
  <c r="M23" i="114"/>
  <c r="L23"/>
  <c r="I23"/>
  <c r="H23"/>
  <c r="N22"/>
  <c r="J22"/>
  <c r="N21"/>
  <c r="J21"/>
  <c r="N20"/>
  <c r="J20"/>
  <c r="N19"/>
  <c r="J19"/>
  <c r="N18"/>
  <c r="J18"/>
  <c r="N17"/>
  <c r="J17"/>
  <c r="N16"/>
  <c r="J16"/>
  <c r="N15"/>
  <c r="J15"/>
  <c r="M12"/>
  <c r="L12"/>
  <c r="I12"/>
  <c r="H12"/>
  <c r="J9"/>
  <c r="N9"/>
  <c r="J10"/>
  <c r="N10"/>
  <c r="J11"/>
  <c r="N11"/>
  <c r="N8"/>
  <c r="J8"/>
  <c r="N7"/>
  <c r="J7"/>
  <c r="N6"/>
  <c r="J6"/>
  <c r="N5"/>
  <c r="J5"/>
  <c r="N4"/>
  <c r="J4"/>
  <c r="B5" i="87"/>
  <c r="B6" s="1"/>
  <c r="B7" s="1"/>
  <c r="B8" s="1"/>
  <c r="B9" s="1"/>
  <c r="B10" s="1"/>
  <c r="B11" s="1"/>
  <c r="B12" s="1"/>
  <c r="B13" s="1"/>
  <c r="B14" s="1"/>
  <c r="B15" s="1"/>
  <c r="B16" s="1"/>
  <c r="B17" s="1"/>
  <c r="B18" s="1"/>
  <c r="B19" s="1"/>
  <c r="B20" s="1"/>
  <c r="L51"/>
  <c r="M51"/>
  <c r="C10" i="142"/>
  <c r="D10"/>
  <c r="E10"/>
  <c r="F10"/>
  <c r="F6" i="125"/>
  <c r="F7"/>
  <c r="F8"/>
  <c r="F9"/>
  <c r="C10"/>
  <c r="D10"/>
  <c r="E10"/>
  <c r="F14"/>
  <c r="F15"/>
  <c r="F16"/>
  <c r="F17"/>
  <c r="F18"/>
  <c r="C19"/>
  <c r="D19"/>
  <c r="E19"/>
  <c r="D28"/>
  <c r="E28"/>
  <c r="C37"/>
  <c r="D37"/>
  <c r="C47"/>
  <c r="D47"/>
  <c r="F4" i="124"/>
  <c r="F5"/>
  <c r="F6"/>
  <c r="F7"/>
  <c r="C8"/>
  <c r="D8"/>
  <c r="E8"/>
  <c r="F9"/>
  <c r="F10"/>
  <c r="F11"/>
  <c r="F12"/>
  <c r="F13"/>
  <c r="F14"/>
  <c r="F15"/>
  <c r="C16"/>
  <c r="D16"/>
  <c r="E16"/>
  <c r="F28"/>
  <c r="F29"/>
  <c r="F30"/>
  <c r="F31"/>
  <c r="C32"/>
  <c r="D32"/>
  <c r="E32"/>
  <c r="F33"/>
  <c r="F34"/>
  <c r="F35"/>
  <c r="F36"/>
  <c r="F37"/>
  <c r="F38"/>
  <c r="F39"/>
  <c r="C40"/>
  <c r="D40"/>
  <c r="E40"/>
  <c r="C59"/>
  <c r="D59"/>
  <c r="C72"/>
  <c r="D72"/>
  <c r="C86"/>
  <c r="D86"/>
  <c r="C97"/>
  <c r="D97"/>
  <c r="C109"/>
  <c r="D109"/>
  <c r="C116"/>
  <c r="D116"/>
  <c r="C122"/>
  <c r="D122"/>
  <c r="C142"/>
  <c r="D142"/>
  <c r="C155"/>
  <c r="D155"/>
  <c r="C162"/>
  <c r="D162"/>
  <c r="C166"/>
  <c r="D166"/>
  <c r="C171"/>
  <c r="D171"/>
  <c r="C176"/>
  <c r="D176"/>
  <c r="C180"/>
  <c r="D180"/>
  <c r="D181" s="1"/>
  <c r="C186"/>
  <c r="D186"/>
  <c r="C191"/>
  <c r="D191"/>
  <c r="C201"/>
  <c r="D201"/>
  <c r="C105" i="160"/>
  <c r="D105"/>
  <c r="E109"/>
  <c r="C159"/>
  <c r="D159"/>
  <c r="J160" s="1"/>
  <c r="E159"/>
  <c r="F159"/>
  <c r="C265"/>
  <c r="D265"/>
  <c r="C320"/>
  <c r="D320"/>
  <c r="E320"/>
  <c r="F320"/>
  <c r="I322"/>
  <c r="E326"/>
  <c r="E327"/>
  <c r="C328"/>
  <c r="D328"/>
  <c r="E331"/>
  <c r="E332"/>
  <c r="C333"/>
  <c r="D333"/>
  <c r="E336"/>
  <c r="E337" s="1"/>
  <c r="C337"/>
  <c r="D337"/>
  <c r="E342"/>
  <c r="E343"/>
  <c r="C344"/>
  <c r="D344"/>
  <c r="E347"/>
  <c r="E348"/>
  <c r="C349"/>
  <c r="D349"/>
  <c r="E352"/>
  <c r="E353" s="1"/>
  <c r="C353"/>
  <c r="D353"/>
  <c r="C460"/>
  <c r="D460"/>
  <c r="C514"/>
  <c r="D514"/>
  <c r="E514"/>
  <c r="F514"/>
  <c r="C620"/>
  <c r="D620"/>
  <c r="C674"/>
  <c r="D674"/>
  <c r="E674"/>
  <c r="F674"/>
  <c r="C780"/>
  <c r="D780"/>
  <c r="C834"/>
  <c r="D834"/>
  <c r="E834"/>
  <c r="F834"/>
  <c r="D104" i="159"/>
  <c r="E104"/>
  <c r="D156"/>
  <c r="E156"/>
  <c r="F157" s="1"/>
  <c r="D209"/>
  <c r="E209"/>
  <c r="D261"/>
  <c r="E261"/>
  <c r="D268"/>
  <c r="E268"/>
  <c r="D272"/>
  <c r="E272"/>
  <c r="D276"/>
  <c r="E276"/>
  <c r="D284"/>
  <c r="E284"/>
  <c r="D288"/>
  <c r="E288"/>
  <c r="D292"/>
  <c r="E292"/>
  <c r="E294" s="1"/>
  <c r="C350"/>
  <c r="E350"/>
  <c r="C402"/>
  <c r="E402"/>
  <c r="D456"/>
  <c r="AZ5" i="157"/>
  <c r="AZ6"/>
  <c r="BA6" s="1"/>
  <c r="AZ7"/>
  <c r="BA7" s="1"/>
  <c r="AZ8"/>
  <c r="BA8" s="1"/>
  <c r="AZ9"/>
  <c r="BA9" s="1"/>
  <c r="AZ10"/>
  <c r="BA10" s="1"/>
  <c r="AZ11"/>
  <c r="BA11" s="1"/>
  <c r="AZ12"/>
  <c r="BA12" s="1"/>
  <c r="AZ16"/>
  <c r="BA16" s="1"/>
  <c r="AZ17"/>
  <c r="AZ18"/>
  <c r="BA18" s="1"/>
  <c r="AZ19"/>
  <c r="AZ20"/>
  <c r="BA20" s="1"/>
  <c r="AZ21"/>
  <c r="BA21" s="1"/>
  <c r="AZ22"/>
  <c r="BA22" s="1"/>
  <c r="AZ23"/>
  <c r="BA23" s="1"/>
  <c r="AZ24"/>
  <c r="BA24" s="1"/>
  <c r="AZ25"/>
  <c r="BA25" s="1"/>
  <c r="AZ26"/>
  <c r="BA26" s="1"/>
  <c r="AZ27"/>
  <c r="BA27" s="1"/>
  <c r="AZ28"/>
  <c r="BA28" s="1"/>
  <c r="AZ29"/>
  <c r="BA29" s="1"/>
  <c r="AZ30"/>
  <c r="BA30" s="1"/>
  <c r="AZ31"/>
  <c r="BA31" s="1"/>
  <c r="AZ32"/>
  <c r="BA32" s="1"/>
  <c r="AZ33"/>
  <c r="BA33" s="1"/>
  <c r="AZ34"/>
  <c r="BA34" s="1"/>
  <c r="AZ35"/>
  <c r="BA35" s="1"/>
  <c r="AZ36"/>
  <c r="BA36"/>
  <c r="AZ37"/>
  <c r="BA37" s="1"/>
  <c r="AZ41"/>
  <c r="BA41" s="1"/>
  <c r="AZ42"/>
  <c r="AZ43"/>
  <c r="BA43" s="1"/>
  <c r="AZ44"/>
  <c r="BA44" s="1"/>
  <c r="AZ45"/>
  <c r="BA45" s="1"/>
  <c r="AZ46"/>
  <c r="BA46" s="1"/>
  <c r="AZ47"/>
  <c r="BA47" s="1"/>
  <c r="AZ48"/>
  <c r="BA48" s="1"/>
  <c r="AZ49"/>
  <c r="BA49" s="1"/>
  <c r="AZ50"/>
  <c r="BA50" s="1"/>
  <c r="AZ51"/>
  <c r="BA51" s="1"/>
  <c r="AZ52"/>
  <c r="BA52" s="1"/>
  <c r="AZ53"/>
  <c r="BA53" s="1"/>
  <c r="AZ54"/>
  <c r="BA54" s="1"/>
  <c r="C106" i="155"/>
  <c r="E106" s="1"/>
  <c r="D106"/>
  <c r="E107" s="1"/>
  <c r="E111"/>
  <c r="C161"/>
  <c r="C162" s="1"/>
  <c r="D161"/>
  <c r="J162" s="1"/>
  <c r="E161"/>
  <c r="F161"/>
  <c r="F162" s="1"/>
  <c r="C267"/>
  <c r="E267" s="1"/>
  <c r="D267"/>
  <c r="E268" s="1"/>
  <c r="E272"/>
  <c r="C322"/>
  <c r="C323" s="1"/>
  <c r="D322"/>
  <c r="E322"/>
  <c r="F322"/>
  <c r="F323" s="1"/>
  <c r="I324"/>
  <c r="E328"/>
  <c r="E329"/>
  <c r="C330"/>
  <c r="D330"/>
  <c r="E333"/>
  <c r="E334"/>
  <c r="C335"/>
  <c r="D335"/>
  <c r="E338"/>
  <c r="E339" s="1"/>
  <c r="C339"/>
  <c r="D339"/>
  <c r="E344"/>
  <c r="E345"/>
  <c r="C346"/>
  <c r="D346"/>
  <c r="E349"/>
  <c r="E350"/>
  <c r="C351"/>
  <c r="D351"/>
  <c r="E354"/>
  <c r="E355" s="1"/>
  <c r="C355"/>
  <c r="D355"/>
  <c r="C462"/>
  <c r="E462" s="1"/>
  <c r="D462"/>
  <c r="E463" s="1"/>
  <c r="E466"/>
  <c r="C516"/>
  <c r="C517" s="1"/>
  <c r="D516"/>
  <c r="E516"/>
  <c r="F516"/>
  <c r="F517" s="1"/>
  <c r="C622"/>
  <c r="D622"/>
  <c r="E623" s="1"/>
  <c r="C676"/>
  <c r="C677" s="1"/>
  <c r="D676"/>
  <c r="E676"/>
  <c r="F676"/>
  <c r="F677" s="1"/>
  <c r="C782"/>
  <c r="E782" s="1"/>
  <c r="D782"/>
  <c r="E783" s="1"/>
  <c r="E104" i="154"/>
  <c r="F104"/>
  <c r="E156"/>
  <c r="F156"/>
  <c r="E209"/>
  <c r="G209" s="1"/>
  <c r="F209"/>
  <c r="G210" s="1"/>
  <c r="E261"/>
  <c r="G261" s="1"/>
  <c r="F261"/>
  <c r="G262" s="1"/>
  <c r="E268"/>
  <c r="F268"/>
  <c r="E272"/>
  <c r="F272"/>
  <c r="E276"/>
  <c r="E278" s="1"/>
  <c r="F276"/>
  <c r="E284"/>
  <c r="F284"/>
  <c r="E288"/>
  <c r="F288"/>
  <c r="E292"/>
  <c r="F292"/>
  <c r="D350"/>
  <c r="D351" s="1"/>
  <c r="F350"/>
  <c r="F351" s="1"/>
  <c r="D403"/>
  <c r="F403"/>
  <c r="E457"/>
  <c r="C13" i="83"/>
  <c r="E59" i="13" s="1"/>
  <c r="D13" i="83"/>
  <c r="C20"/>
  <c r="D20"/>
  <c r="G57" i="13" s="1"/>
  <c r="Z57" s="1"/>
  <c r="C30" i="83"/>
  <c r="D30"/>
  <c r="C3" i="79"/>
  <c r="D3"/>
  <c r="C11"/>
  <c r="C19" s="1"/>
  <c r="E94" i="13" s="1"/>
  <c r="D11" i="79"/>
  <c r="C23"/>
  <c r="D23"/>
  <c r="C32"/>
  <c r="D32"/>
  <c r="C3" i="78"/>
  <c r="D3"/>
  <c r="C9"/>
  <c r="D9"/>
  <c r="C17"/>
  <c r="D17"/>
  <c r="C24"/>
  <c r="D24"/>
  <c r="N24" s="1"/>
  <c r="E98" i="13"/>
  <c r="X98" s="1"/>
  <c r="G98"/>
  <c r="Z98" s="1"/>
  <c r="G118"/>
  <c r="Z118" s="1"/>
  <c r="C74" i="102"/>
  <c r="D74"/>
  <c r="C79"/>
  <c r="D79"/>
  <c r="C91"/>
  <c r="D91"/>
  <c r="C42"/>
  <c r="D42"/>
  <c r="E42"/>
  <c r="F42"/>
  <c r="G42"/>
  <c r="H42"/>
  <c r="C6" i="75"/>
  <c r="D6"/>
  <c r="G108" i="13" s="1"/>
  <c r="Z108" s="1"/>
  <c r="C12" i="75"/>
  <c r="D12"/>
  <c r="C19"/>
  <c r="D19"/>
  <c r="C23"/>
  <c r="D23"/>
  <c r="K14" i="88"/>
  <c r="K5" s="1"/>
  <c r="S11" s="1"/>
  <c r="M14"/>
  <c r="M5" s="1"/>
  <c r="K19"/>
  <c r="K6" s="1"/>
  <c r="M19"/>
  <c r="M6" s="1"/>
  <c r="K25"/>
  <c r="M25"/>
  <c r="K41"/>
  <c r="K32" s="1"/>
  <c r="S38" s="1"/>
  <c r="M41"/>
  <c r="K46"/>
  <c r="K33" s="1"/>
  <c r="M46"/>
  <c r="M33" s="1"/>
  <c r="K52"/>
  <c r="M52"/>
  <c r="M34" s="1"/>
  <c r="S51" s="1"/>
  <c r="K80"/>
  <c r="S78" s="1"/>
  <c r="M80"/>
  <c r="K85"/>
  <c r="K86"/>
  <c r="G87"/>
  <c r="I87"/>
  <c r="K87"/>
  <c r="K90"/>
  <c r="K91"/>
  <c r="G92"/>
  <c r="I92"/>
  <c r="K95"/>
  <c r="K96" s="1"/>
  <c r="G96"/>
  <c r="I96"/>
  <c r="E13" i="91"/>
  <c r="C5" i="73"/>
  <c r="C10"/>
  <c r="C17"/>
  <c r="C22"/>
  <c r="C30"/>
  <c r="C35"/>
  <c r="C42"/>
  <c r="C47"/>
  <c r="C55"/>
  <c r="G5" i="72"/>
  <c r="G6"/>
  <c r="D7"/>
  <c r="E7"/>
  <c r="F7"/>
  <c r="D8"/>
  <c r="E8"/>
  <c r="F8"/>
  <c r="G10"/>
  <c r="G11"/>
  <c r="D12"/>
  <c r="E12"/>
  <c r="F12"/>
  <c r="G13"/>
  <c r="G14"/>
  <c r="G15"/>
  <c r="G16"/>
  <c r="D18"/>
  <c r="E18"/>
  <c r="F18"/>
  <c r="G19"/>
  <c r="G20"/>
  <c r="G21"/>
  <c r="D22"/>
  <c r="E22"/>
  <c r="F22"/>
  <c r="G23"/>
  <c r="G24"/>
  <c r="G25"/>
  <c r="G26"/>
  <c r="J31"/>
  <c r="J32"/>
  <c r="J33"/>
  <c r="J34"/>
  <c r="J35"/>
  <c r="J36"/>
  <c r="J37"/>
  <c r="J38"/>
  <c r="J39"/>
  <c r="J40"/>
  <c r="J41"/>
  <c r="J42"/>
  <c r="J43"/>
  <c r="J44"/>
  <c r="J45"/>
  <c r="J46"/>
  <c r="J47"/>
  <c r="J48"/>
  <c r="C49"/>
  <c r="C68" s="1"/>
  <c r="D49"/>
  <c r="D68" s="1"/>
  <c r="E49"/>
  <c r="E68" s="1"/>
  <c r="F49"/>
  <c r="F68" s="1"/>
  <c r="G49"/>
  <c r="G68" s="1"/>
  <c r="H49"/>
  <c r="H68" s="1"/>
  <c r="I49"/>
  <c r="I68" s="1"/>
  <c r="J50"/>
  <c r="J51"/>
  <c r="J52"/>
  <c r="J53"/>
  <c r="J54"/>
  <c r="J55"/>
  <c r="J56"/>
  <c r="J57"/>
  <c r="J58"/>
  <c r="J59"/>
  <c r="J60"/>
  <c r="J61"/>
  <c r="J62"/>
  <c r="J63"/>
  <c r="J64"/>
  <c r="J65"/>
  <c r="J66"/>
  <c r="J67"/>
  <c r="D90"/>
  <c r="C7" i="139"/>
  <c r="C14" s="1"/>
  <c r="C16" s="1"/>
  <c r="D7"/>
  <c r="D14" s="1"/>
  <c r="C21" i="71"/>
  <c r="D21"/>
  <c r="G21"/>
  <c r="C39"/>
  <c r="D39"/>
  <c r="E39"/>
  <c r="F39"/>
  <c r="G39"/>
  <c r="H39"/>
  <c r="I39"/>
  <c r="J39"/>
  <c r="C48"/>
  <c r="D48"/>
  <c r="E48"/>
  <c r="F48"/>
  <c r="G48"/>
  <c r="H48"/>
  <c r="I48"/>
  <c r="J48"/>
  <c r="C3" i="70"/>
  <c r="D3"/>
  <c r="C6"/>
  <c r="D6"/>
  <c r="C3" i="68"/>
  <c r="D3"/>
  <c r="C8"/>
  <c r="D8"/>
  <c r="C11"/>
  <c r="D11"/>
  <c r="C14"/>
  <c r="D14"/>
  <c r="C24"/>
  <c r="D24"/>
  <c r="C29"/>
  <c r="D29"/>
  <c r="C32"/>
  <c r="D32"/>
  <c r="C35"/>
  <c r="D35"/>
  <c r="C38"/>
  <c r="D38"/>
  <c r="C41"/>
  <c r="D41"/>
  <c r="C45"/>
  <c r="D45"/>
  <c r="F4" i="103"/>
  <c r="F5"/>
  <c r="F6"/>
  <c r="F7"/>
  <c r="F8"/>
  <c r="F9"/>
  <c r="C10"/>
  <c r="D10"/>
  <c r="E10"/>
  <c r="F11"/>
  <c r="F12"/>
  <c r="F13"/>
  <c r="F14"/>
  <c r="F15"/>
  <c r="F16"/>
  <c r="F17"/>
  <c r="C18"/>
  <c r="D18"/>
  <c r="E18"/>
  <c r="C26"/>
  <c r="D26"/>
  <c r="D28" s="1"/>
  <c r="C42"/>
  <c r="D42"/>
  <c r="E42"/>
  <c r="F42"/>
  <c r="G42"/>
  <c r="H42"/>
  <c r="C51"/>
  <c r="D51"/>
  <c r="C60"/>
  <c r="D60"/>
  <c r="C9" i="129"/>
  <c r="D9"/>
  <c r="C14" i="127"/>
  <c r="C5" s="1"/>
  <c r="D14"/>
  <c r="D5" s="1"/>
  <c r="C27" i="138"/>
  <c r="D27"/>
  <c r="J2" i="97"/>
  <c r="B33" s="1"/>
  <c r="C3"/>
  <c r="D3"/>
  <c r="E3"/>
  <c r="F4"/>
  <c r="I4"/>
  <c r="F5"/>
  <c r="I5"/>
  <c r="F6"/>
  <c r="I6"/>
  <c r="F7"/>
  <c r="I7"/>
  <c r="C8"/>
  <c r="D8"/>
  <c r="E8"/>
  <c r="F9"/>
  <c r="I9"/>
  <c r="F10"/>
  <c r="I10"/>
  <c r="F11"/>
  <c r="I11"/>
  <c r="F12"/>
  <c r="I12"/>
  <c r="C14"/>
  <c r="D14"/>
  <c r="E14"/>
  <c r="F15"/>
  <c r="I15"/>
  <c r="F16"/>
  <c r="I16"/>
  <c r="F17"/>
  <c r="I17"/>
  <c r="F18"/>
  <c r="I18"/>
  <c r="F19"/>
  <c r="I19"/>
  <c r="C20"/>
  <c r="D20"/>
  <c r="E20"/>
  <c r="F21"/>
  <c r="I21"/>
  <c r="F22"/>
  <c r="I22"/>
  <c r="F23"/>
  <c r="I23"/>
  <c r="F24"/>
  <c r="I24"/>
  <c r="B32"/>
  <c r="C38"/>
  <c r="D38"/>
  <c r="E38"/>
  <c r="F38"/>
  <c r="G39"/>
  <c r="J39"/>
  <c r="L39" s="1"/>
  <c r="G40"/>
  <c r="G41"/>
  <c r="G42"/>
  <c r="C43"/>
  <c r="D43"/>
  <c r="E43"/>
  <c r="F43"/>
  <c r="G44"/>
  <c r="G45"/>
  <c r="G46"/>
  <c r="G47"/>
  <c r="C49"/>
  <c r="D49"/>
  <c r="E49"/>
  <c r="F49"/>
  <c r="G50"/>
  <c r="G51"/>
  <c r="G52"/>
  <c r="G53"/>
  <c r="G54"/>
  <c r="C55"/>
  <c r="D55"/>
  <c r="E55"/>
  <c r="F55"/>
  <c r="G56"/>
  <c r="G57"/>
  <c r="G58"/>
  <c r="G59"/>
  <c r="C3" i="93"/>
  <c r="D3"/>
  <c r="E3"/>
  <c r="F3"/>
  <c r="G3"/>
  <c r="H3"/>
  <c r="I3"/>
  <c r="J4"/>
  <c r="J5"/>
  <c r="J6"/>
  <c r="J7"/>
  <c r="C8"/>
  <c r="D8"/>
  <c r="E8"/>
  <c r="F8"/>
  <c r="G8"/>
  <c r="H8"/>
  <c r="I8"/>
  <c r="J9"/>
  <c r="J10"/>
  <c r="J11"/>
  <c r="J12"/>
  <c r="C14"/>
  <c r="D14"/>
  <c r="E14"/>
  <c r="F14"/>
  <c r="G14"/>
  <c r="H14"/>
  <c r="I14"/>
  <c r="J15"/>
  <c r="J16"/>
  <c r="J14" s="1"/>
  <c r="J17"/>
  <c r="J18"/>
  <c r="J19"/>
  <c r="C20"/>
  <c r="C27" s="1"/>
  <c r="D20"/>
  <c r="E20"/>
  <c r="F20"/>
  <c r="G20"/>
  <c r="H20"/>
  <c r="I20"/>
  <c r="J21"/>
  <c r="J22"/>
  <c r="J23"/>
  <c r="J24"/>
  <c r="C54"/>
  <c r="D54"/>
  <c r="C12" i="135"/>
  <c r="D12"/>
  <c r="E12"/>
  <c r="F12"/>
  <c r="G12"/>
  <c r="H12"/>
  <c r="I12"/>
  <c r="J12"/>
  <c r="K12"/>
  <c r="L12"/>
  <c r="M12"/>
  <c r="N12"/>
  <c r="O12"/>
  <c r="P12"/>
  <c r="C21"/>
  <c r="D21"/>
  <c r="E21"/>
  <c r="F21"/>
  <c r="G21"/>
  <c r="H21"/>
  <c r="I21"/>
  <c r="J21"/>
  <c r="K21"/>
  <c r="L21"/>
  <c r="M21"/>
  <c r="N21"/>
  <c r="O21"/>
  <c r="P21"/>
  <c r="C33"/>
  <c r="D33"/>
  <c r="E33"/>
  <c r="F33"/>
  <c r="G33"/>
  <c r="H33"/>
  <c r="I33"/>
  <c r="C42"/>
  <c r="D42"/>
  <c r="E42"/>
  <c r="F42"/>
  <c r="G42"/>
  <c r="H42"/>
  <c r="I42"/>
  <c r="C55"/>
  <c r="D55"/>
  <c r="E55"/>
  <c r="F55"/>
  <c r="G55"/>
  <c r="H55"/>
  <c r="I55"/>
  <c r="J55"/>
  <c r="K55"/>
  <c r="L55"/>
  <c r="M55"/>
  <c r="N55"/>
  <c r="O55"/>
  <c r="P55"/>
  <c r="C64"/>
  <c r="D64"/>
  <c r="E64"/>
  <c r="F64"/>
  <c r="G64"/>
  <c r="H64"/>
  <c r="I64"/>
  <c r="J64"/>
  <c r="K64"/>
  <c r="L64"/>
  <c r="M64"/>
  <c r="N64"/>
  <c r="O64"/>
  <c r="P64"/>
  <c r="C76"/>
  <c r="D76"/>
  <c r="C84"/>
  <c r="D84"/>
  <c r="C7" i="133"/>
  <c r="D7"/>
  <c r="C14"/>
  <c r="D14"/>
  <c r="C21"/>
  <c r="D21"/>
  <c r="C19" i="132"/>
  <c r="D19"/>
  <c r="C22"/>
  <c r="D22"/>
  <c r="C7" i="130"/>
  <c r="D7"/>
  <c r="C10"/>
  <c r="D10"/>
  <c r="C13"/>
  <c r="D13"/>
  <c r="C22"/>
  <c r="D22"/>
  <c r="C26"/>
  <c r="D26"/>
  <c r="C9" i="123"/>
  <c r="D9"/>
  <c r="C19"/>
  <c r="D19"/>
  <c r="C25"/>
  <c r="D25"/>
  <c r="E25"/>
  <c r="F25"/>
  <c r="G25"/>
  <c r="H25"/>
  <c r="H43" s="1"/>
  <c r="I26"/>
  <c r="I27"/>
  <c r="I28"/>
  <c r="I29"/>
  <c r="I30"/>
  <c r="I31"/>
  <c r="I32"/>
  <c r="I33"/>
  <c r="C34"/>
  <c r="D34"/>
  <c r="E34"/>
  <c r="F34"/>
  <c r="G34"/>
  <c r="H34"/>
  <c r="I35"/>
  <c r="I36"/>
  <c r="I37"/>
  <c r="I38"/>
  <c r="I39"/>
  <c r="I40"/>
  <c r="I41"/>
  <c r="I42"/>
  <c r="C16" i="128"/>
  <c r="C3" s="1"/>
  <c r="D16"/>
  <c r="D3" s="1"/>
  <c r="C33"/>
  <c r="D33"/>
  <c r="C36"/>
  <c r="D36"/>
  <c r="D42" s="1"/>
  <c r="C39"/>
  <c r="D39"/>
  <c r="C54"/>
  <c r="D54"/>
  <c r="C58"/>
  <c r="D58"/>
  <c r="C62"/>
  <c r="D62"/>
  <c r="C70"/>
  <c r="D70"/>
  <c r="C74"/>
  <c r="D74"/>
  <c r="C78"/>
  <c r="D78"/>
  <c r="C86"/>
  <c r="D86"/>
  <c r="D98" s="1"/>
  <c r="D48" s="1"/>
  <c r="C90"/>
  <c r="D90"/>
  <c r="C94"/>
  <c r="D94"/>
  <c r="C102"/>
  <c r="D102"/>
  <c r="C106"/>
  <c r="D106"/>
  <c r="C110"/>
  <c r="D110"/>
  <c r="C125"/>
  <c r="C7" s="1"/>
  <c r="D125"/>
  <c r="D7" s="1"/>
  <c r="C136"/>
  <c r="C6" s="1"/>
  <c r="D136"/>
  <c r="D6" s="1"/>
  <c r="C142"/>
  <c r="D142"/>
  <c r="E142"/>
  <c r="F142"/>
  <c r="G142"/>
  <c r="H142"/>
  <c r="I142"/>
  <c r="I146"/>
  <c r="C147"/>
  <c r="D147"/>
  <c r="E147"/>
  <c r="F147"/>
  <c r="G147"/>
  <c r="H147"/>
  <c r="I147"/>
  <c r="C168"/>
  <c r="C155" s="1"/>
  <c r="D168"/>
  <c r="D155" s="1"/>
  <c r="C185"/>
  <c r="D185"/>
  <c r="C188"/>
  <c r="D188"/>
  <c r="C191"/>
  <c r="D191"/>
  <c r="C206"/>
  <c r="D206"/>
  <c r="C210"/>
  <c r="D210"/>
  <c r="C214"/>
  <c r="D214"/>
  <c r="C222"/>
  <c r="C234" s="1"/>
  <c r="C199" s="1"/>
  <c r="D222"/>
  <c r="C226"/>
  <c r="D226"/>
  <c r="C230"/>
  <c r="D230"/>
  <c r="C238"/>
  <c r="D238"/>
  <c r="C242"/>
  <c r="D242"/>
  <c r="C246"/>
  <c r="D246"/>
  <c r="C254"/>
  <c r="C266" s="1"/>
  <c r="C201" s="1"/>
  <c r="D254"/>
  <c r="C258"/>
  <c r="D258"/>
  <c r="C262"/>
  <c r="D262"/>
  <c r="C277"/>
  <c r="C159" s="1"/>
  <c r="D277"/>
  <c r="D159" s="1"/>
  <c r="C288"/>
  <c r="C158" s="1"/>
  <c r="D288"/>
  <c r="D158" s="1"/>
  <c r="C294"/>
  <c r="D294"/>
  <c r="E294"/>
  <c r="F294"/>
  <c r="G294"/>
  <c r="H294"/>
  <c r="I294"/>
  <c r="I298"/>
  <c r="C299"/>
  <c r="D299"/>
  <c r="E299"/>
  <c r="F299"/>
  <c r="G299"/>
  <c r="H299"/>
  <c r="I299"/>
  <c r="I303" s="1"/>
  <c r="H298" s="1"/>
  <c r="H303" s="1"/>
  <c r="G298" s="1"/>
  <c r="G303" s="1"/>
  <c r="F298" s="1"/>
  <c r="F303" s="1"/>
  <c r="E298" s="1"/>
  <c r="E303" s="1"/>
  <c r="D298" s="1"/>
  <c r="D303" s="1"/>
  <c r="C298" s="1"/>
  <c r="C303" s="1"/>
  <c r="C6" i="121"/>
  <c r="D6"/>
  <c r="C12"/>
  <c r="D12"/>
  <c r="C18"/>
  <c r="D18"/>
  <c r="D31"/>
  <c r="C21" s="1"/>
  <c r="C31" s="1"/>
  <c r="D39"/>
  <c r="C45"/>
  <c r="D45"/>
  <c r="I23" i="65"/>
  <c r="M23"/>
  <c r="I37"/>
  <c r="M37"/>
  <c r="I51"/>
  <c r="M51"/>
  <c r="I65"/>
  <c r="K5" s="1"/>
  <c r="S62" s="1"/>
  <c r="M65"/>
  <c r="I79"/>
  <c r="M79"/>
  <c r="M6" s="1"/>
  <c r="S78" s="1"/>
  <c r="K82"/>
  <c r="M82"/>
  <c r="K85"/>
  <c r="M85"/>
  <c r="K91"/>
  <c r="M91"/>
  <c r="K94"/>
  <c r="M94"/>
  <c r="M97" s="1"/>
  <c r="M8" s="1"/>
  <c r="S96" s="1"/>
  <c r="P96" s="1"/>
  <c r="I121"/>
  <c r="M121"/>
  <c r="M103" s="1"/>
  <c r="S120" s="1"/>
  <c r="I135"/>
  <c r="M135"/>
  <c r="S134" s="1"/>
  <c r="P134" s="1"/>
  <c r="K138"/>
  <c r="M138"/>
  <c r="K141"/>
  <c r="M141"/>
  <c r="K147"/>
  <c r="M147"/>
  <c r="K150"/>
  <c r="M150"/>
  <c r="K181"/>
  <c r="M181"/>
  <c r="K186"/>
  <c r="K187"/>
  <c r="G188"/>
  <c r="I188"/>
  <c r="K188"/>
  <c r="K191"/>
  <c r="K193" s="1"/>
  <c r="K192"/>
  <c r="G193"/>
  <c r="I193"/>
  <c r="K196"/>
  <c r="K197" s="1"/>
  <c r="G197"/>
  <c r="I197"/>
  <c r="E25" i="13"/>
  <c r="X25" s="1"/>
  <c r="C12" i="69"/>
  <c r="C38" s="1"/>
  <c r="E41" i="13" s="1"/>
  <c r="D12" i="69"/>
  <c r="C47"/>
  <c r="D47"/>
  <c r="C51"/>
  <c r="C66" s="1"/>
  <c r="D51"/>
  <c r="C54"/>
  <c r="D54"/>
  <c r="C57"/>
  <c r="D57"/>
  <c r="C60"/>
  <c r="D60"/>
  <c r="C4" i="92"/>
  <c r="F4"/>
  <c r="C5"/>
  <c r="F5"/>
  <c r="C6"/>
  <c r="F6"/>
  <c r="C7"/>
  <c r="F7"/>
  <c r="D8"/>
  <c r="E45" i="13" s="1"/>
  <c r="X45" s="1"/>
  <c r="E8" i="92"/>
  <c r="E29" i="13" s="1"/>
  <c r="X29" s="1"/>
  <c r="G8" i="92"/>
  <c r="G45" i="13" s="1"/>
  <c r="Z45" s="1"/>
  <c r="H8" i="92"/>
  <c r="G29" i="13" s="1"/>
  <c r="Z29" s="1"/>
  <c r="C12" i="92"/>
  <c r="F12"/>
  <c r="C13"/>
  <c r="F13"/>
  <c r="C14"/>
  <c r="F14"/>
  <c r="C15"/>
  <c r="F15"/>
  <c r="C16"/>
  <c r="D16"/>
  <c r="E120" i="13" s="1"/>
  <c r="X120" s="1"/>
  <c r="E16" i="92"/>
  <c r="E102" i="13" s="1"/>
  <c r="X102" s="1"/>
  <c r="G16" i="92"/>
  <c r="G120" i="13" s="1"/>
  <c r="Z120" s="1"/>
  <c r="H16" i="92"/>
  <c r="G102" i="13" s="1"/>
  <c r="Z102" s="1"/>
  <c r="C28" i="92"/>
  <c r="D28"/>
  <c r="C41"/>
  <c r="D41"/>
  <c r="C48"/>
  <c r="C51" s="1"/>
  <c r="F48"/>
  <c r="F51" s="1"/>
  <c r="E49"/>
  <c r="H49"/>
  <c r="H48" s="1"/>
  <c r="H51" s="1"/>
  <c r="E50"/>
  <c r="H50"/>
  <c r="C54"/>
  <c r="F54"/>
  <c r="F63" s="1"/>
  <c r="F64" s="1"/>
  <c r="E55"/>
  <c r="H55"/>
  <c r="E56"/>
  <c r="E54" s="1"/>
  <c r="H56"/>
  <c r="C57"/>
  <c r="C65" s="1"/>
  <c r="E65" s="1"/>
  <c r="F57"/>
  <c r="F65" s="1"/>
  <c r="H65" s="1"/>
  <c r="E58"/>
  <c r="H58"/>
  <c r="E59"/>
  <c r="H59"/>
  <c r="C60"/>
  <c r="F60"/>
  <c r="F66" s="1"/>
  <c r="H66" s="1"/>
  <c r="E61"/>
  <c r="H61"/>
  <c r="E62"/>
  <c r="H62"/>
  <c r="H60" s="1"/>
  <c r="D10" i="66"/>
  <c r="J10" s="1"/>
  <c r="I10"/>
  <c r="D11"/>
  <c r="F11"/>
  <c r="H11"/>
  <c r="I11"/>
  <c r="D12"/>
  <c r="F12"/>
  <c r="H12"/>
  <c r="I12"/>
  <c r="D13"/>
  <c r="F13"/>
  <c r="H13"/>
  <c r="I13"/>
  <c r="D14"/>
  <c r="F14"/>
  <c r="H14"/>
  <c r="I14"/>
  <c r="D15"/>
  <c r="F15"/>
  <c r="H15"/>
  <c r="I15"/>
  <c r="D16"/>
  <c r="F16"/>
  <c r="H16"/>
  <c r="I16"/>
  <c r="D17"/>
  <c r="F17"/>
  <c r="H17"/>
  <c r="I17"/>
  <c r="D18"/>
  <c r="F18"/>
  <c r="H18"/>
  <c r="I18"/>
  <c r="D19"/>
  <c r="F19"/>
  <c r="H19"/>
  <c r="I19"/>
  <c r="C20"/>
  <c r="E20"/>
  <c r="G20"/>
  <c r="D22"/>
  <c r="F22"/>
  <c r="H22"/>
  <c r="I22"/>
  <c r="D23"/>
  <c r="F23"/>
  <c r="H23"/>
  <c r="I23"/>
  <c r="D24"/>
  <c r="F24"/>
  <c r="H24"/>
  <c r="I24"/>
  <c r="D25"/>
  <c r="F25"/>
  <c r="H25"/>
  <c r="D26"/>
  <c r="F26"/>
  <c r="H26"/>
  <c r="I26"/>
  <c r="C27"/>
  <c r="E27"/>
  <c r="G27"/>
  <c r="C92"/>
  <c r="F92"/>
  <c r="C99"/>
  <c r="F99"/>
  <c r="C108"/>
  <c r="D108"/>
  <c r="F5" i="106"/>
  <c r="F6"/>
  <c r="F7"/>
  <c r="F8"/>
  <c r="F9"/>
  <c r="F10"/>
  <c r="F12"/>
  <c r="F13"/>
  <c r="F15"/>
  <c r="C16"/>
  <c r="D16"/>
  <c r="E16"/>
  <c r="E17" s="1"/>
  <c r="D17"/>
  <c r="F18"/>
  <c r="F19"/>
  <c r="F20"/>
  <c r="F21"/>
  <c r="F22"/>
  <c r="F24"/>
  <c r="F25"/>
  <c r="F27"/>
  <c r="C28"/>
  <c r="D28"/>
  <c r="E28"/>
  <c r="F31"/>
  <c r="F32"/>
  <c r="F33"/>
  <c r="F34"/>
  <c r="F35"/>
  <c r="F36"/>
  <c r="F37"/>
  <c r="C38"/>
  <c r="D38"/>
  <c r="E38"/>
  <c r="E39" s="1"/>
  <c r="F40"/>
  <c r="F41"/>
  <c r="F42"/>
  <c r="F43"/>
  <c r="F44"/>
  <c r="F45"/>
  <c r="C46"/>
  <c r="D46"/>
  <c r="E46"/>
  <c r="C60"/>
  <c r="E47" i="13" s="1"/>
  <c r="X47" s="1"/>
  <c r="D60" i="106"/>
  <c r="G47" i="13" s="1"/>
  <c r="H7" i="153"/>
  <c r="I7" s="1"/>
  <c r="H8"/>
  <c r="H9"/>
  <c r="K9" s="1"/>
  <c r="H10"/>
  <c r="K10" s="1"/>
  <c r="H11"/>
  <c r="K11" s="1"/>
  <c r="H12"/>
  <c r="I12" s="1"/>
  <c r="H13"/>
  <c r="K13" s="1"/>
  <c r="H14"/>
  <c r="H15"/>
  <c r="H16"/>
  <c r="H17"/>
  <c r="H18"/>
  <c r="H19"/>
  <c r="I19" s="1"/>
  <c r="H20"/>
  <c r="I20" s="1"/>
  <c r="H21"/>
  <c r="K21" s="1"/>
  <c r="H22"/>
  <c r="H23"/>
  <c r="K23" s="1"/>
  <c r="H24"/>
  <c r="H25"/>
  <c r="K25" s="1"/>
  <c r="H26"/>
  <c r="K26" s="1"/>
  <c r="H27"/>
  <c r="I27" s="1"/>
  <c r="H28"/>
  <c r="I28" s="1"/>
  <c r="H29"/>
  <c r="K29" s="1"/>
  <c r="H30"/>
  <c r="H31"/>
  <c r="H32"/>
  <c r="I32" s="1"/>
  <c r="H33"/>
  <c r="H34"/>
  <c r="K34" s="1"/>
  <c r="H35"/>
  <c r="K35" s="1"/>
  <c r="H36"/>
  <c r="I36" s="1"/>
  <c r="H37"/>
  <c r="K37" s="1"/>
  <c r="H38"/>
  <c r="H39"/>
  <c r="K39" s="1"/>
  <c r="H40"/>
  <c r="F41"/>
  <c r="G41"/>
  <c r="J41"/>
  <c r="D44" i="108"/>
  <c r="E3" s="1"/>
  <c r="F44"/>
  <c r="F3" s="1"/>
  <c r="D58"/>
  <c r="E4" s="1"/>
  <c r="F58"/>
  <c r="F4" s="1"/>
  <c r="D72"/>
  <c r="E5" s="1"/>
  <c r="F72"/>
  <c r="F5" s="1"/>
  <c r="F7" i="141"/>
  <c r="E17" i="13" s="1"/>
  <c r="X17" s="1"/>
  <c r="G7" i="141"/>
  <c r="G17" i="13" s="1"/>
  <c r="Z17" s="1"/>
  <c r="E17" i="141"/>
  <c r="G17"/>
  <c r="E27"/>
  <c r="G27"/>
  <c r="E37"/>
  <c r="G37"/>
  <c r="M5" i="104"/>
  <c r="M6"/>
  <c r="M7"/>
  <c r="M8"/>
  <c r="M9"/>
  <c r="M10"/>
  <c r="M11"/>
  <c r="M12"/>
  <c r="M13"/>
  <c r="M14"/>
  <c r="M15"/>
  <c r="M16"/>
  <c r="M17"/>
  <c r="C18"/>
  <c r="D18"/>
  <c r="D19" s="1"/>
  <c r="E18"/>
  <c r="E19" s="1"/>
  <c r="F18"/>
  <c r="F19" s="1"/>
  <c r="G18"/>
  <c r="G19" s="1"/>
  <c r="H18"/>
  <c r="H19" s="1"/>
  <c r="I18"/>
  <c r="I19" s="1"/>
  <c r="J18"/>
  <c r="J19" s="1"/>
  <c r="L18"/>
  <c r="L19" s="1"/>
  <c r="M20"/>
  <c r="M21"/>
  <c r="M22"/>
  <c r="M23"/>
  <c r="M24"/>
  <c r="M25"/>
  <c r="M26"/>
  <c r="M27"/>
  <c r="M28"/>
  <c r="M29"/>
  <c r="M30"/>
  <c r="M31"/>
  <c r="C32"/>
  <c r="D32"/>
  <c r="E32"/>
  <c r="F32"/>
  <c r="G32"/>
  <c r="H32"/>
  <c r="I32"/>
  <c r="J32"/>
  <c r="L32"/>
  <c r="M35"/>
  <c r="M36"/>
  <c r="M37"/>
  <c r="M38"/>
  <c r="M39"/>
  <c r="M40"/>
  <c r="M41"/>
  <c r="M42"/>
  <c r="M43"/>
  <c r="M44"/>
  <c r="M45"/>
  <c r="C46"/>
  <c r="D46"/>
  <c r="D47" s="1"/>
  <c r="E46"/>
  <c r="F46"/>
  <c r="F47" s="1"/>
  <c r="G46"/>
  <c r="G47" s="1"/>
  <c r="H46"/>
  <c r="H47" s="1"/>
  <c r="I46"/>
  <c r="I47" s="1"/>
  <c r="J46"/>
  <c r="J47" s="1"/>
  <c r="L46"/>
  <c r="L47" s="1"/>
  <c r="C47"/>
  <c r="M48"/>
  <c r="M49"/>
  <c r="M50"/>
  <c r="M51"/>
  <c r="M52"/>
  <c r="M53"/>
  <c r="M54"/>
  <c r="M55"/>
  <c r="M56"/>
  <c r="M57"/>
  <c r="C58"/>
  <c r="D58"/>
  <c r="E58"/>
  <c r="F58"/>
  <c r="G58"/>
  <c r="H58"/>
  <c r="I58"/>
  <c r="J58"/>
  <c r="L58"/>
  <c r="G5" i="105"/>
  <c r="G6"/>
  <c r="G7"/>
  <c r="G8"/>
  <c r="G9"/>
  <c r="G10"/>
  <c r="G11"/>
  <c r="G12"/>
  <c r="G13"/>
  <c r="G14"/>
  <c r="G15"/>
  <c r="G16"/>
  <c r="C17"/>
  <c r="D17"/>
  <c r="D18" s="1"/>
  <c r="E17"/>
  <c r="E18" s="1"/>
  <c r="F17"/>
  <c r="F18" s="1"/>
  <c r="G19"/>
  <c r="G20"/>
  <c r="G21"/>
  <c r="G22"/>
  <c r="G23"/>
  <c r="G24"/>
  <c r="G25"/>
  <c r="G26"/>
  <c r="G27"/>
  <c r="G28"/>
  <c r="G29"/>
  <c r="C30"/>
  <c r="D30"/>
  <c r="E30"/>
  <c r="F30"/>
  <c r="G33"/>
  <c r="G34"/>
  <c r="G35"/>
  <c r="G36"/>
  <c r="G37"/>
  <c r="G38"/>
  <c r="G39"/>
  <c r="G40"/>
  <c r="G41"/>
  <c r="C42"/>
  <c r="C43" s="1"/>
  <c r="D42"/>
  <c r="D43" s="1"/>
  <c r="E42"/>
  <c r="E43" s="1"/>
  <c r="F42"/>
  <c r="F43" s="1"/>
  <c r="G44"/>
  <c r="G45"/>
  <c r="G46"/>
  <c r="G47"/>
  <c r="G48"/>
  <c r="G49"/>
  <c r="G50"/>
  <c r="G51"/>
  <c r="C52"/>
  <c r="D52"/>
  <c r="E52"/>
  <c r="F52"/>
  <c r="C17" i="110"/>
  <c r="D17"/>
  <c r="C28"/>
  <c r="E12" i="143" s="1"/>
  <c r="D28" i="110"/>
  <c r="E28"/>
  <c r="T5" i="64"/>
  <c r="T6"/>
  <c r="T7"/>
  <c r="T8"/>
  <c r="T9"/>
  <c r="T10"/>
  <c r="T11"/>
  <c r="T12"/>
  <c r="T13"/>
  <c r="T14"/>
  <c r="T15"/>
  <c r="T16"/>
  <c r="T17"/>
  <c r="C18"/>
  <c r="C19" s="1"/>
  <c r="D18"/>
  <c r="D19"/>
  <c r="E18"/>
  <c r="E19" s="1"/>
  <c r="F18"/>
  <c r="F19" s="1"/>
  <c r="G18"/>
  <c r="G19" s="1"/>
  <c r="H18"/>
  <c r="H19" s="1"/>
  <c r="I18"/>
  <c r="I19" s="1"/>
  <c r="J18"/>
  <c r="J19" s="1"/>
  <c r="K18"/>
  <c r="K19" s="1"/>
  <c r="L18"/>
  <c r="L19" s="1"/>
  <c r="M18"/>
  <c r="M19" s="1"/>
  <c r="N18"/>
  <c r="O18"/>
  <c r="O19" s="1"/>
  <c r="S18"/>
  <c r="S19" s="1"/>
  <c r="T20"/>
  <c r="T21"/>
  <c r="T22"/>
  <c r="T23"/>
  <c r="T24"/>
  <c r="T25"/>
  <c r="T26"/>
  <c r="T27"/>
  <c r="T28"/>
  <c r="T29"/>
  <c r="T30"/>
  <c r="T31"/>
  <c r="C32"/>
  <c r="D32"/>
  <c r="E32"/>
  <c r="F32"/>
  <c r="G32"/>
  <c r="H32"/>
  <c r="I32"/>
  <c r="J32"/>
  <c r="K32"/>
  <c r="L32"/>
  <c r="M32"/>
  <c r="N32"/>
  <c r="O32"/>
  <c r="S32"/>
  <c r="T35"/>
  <c r="T36"/>
  <c r="T37"/>
  <c r="T38"/>
  <c r="T39"/>
  <c r="T40"/>
  <c r="T41"/>
  <c r="T42"/>
  <c r="T43"/>
  <c r="T44"/>
  <c r="T45"/>
  <c r="C46"/>
  <c r="C47" s="1"/>
  <c r="D46"/>
  <c r="D47" s="1"/>
  <c r="E46"/>
  <c r="E47"/>
  <c r="F46"/>
  <c r="F47" s="1"/>
  <c r="G46"/>
  <c r="H46"/>
  <c r="H47" s="1"/>
  <c r="I46"/>
  <c r="I47" s="1"/>
  <c r="J46"/>
  <c r="J47" s="1"/>
  <c r="K46"/>
  <c r="K47" s="1"/>
  <c r="L46"/>
  <c r="L47" s="1"/>
  <c r="M46"/>
  <c r="M47" s="1"/>
  <c r="N46"/>
  <c r="N47" s="1"/>
  <c r="O46"/>
  <c r="O47" s="1"/>
  <c r="S46"/>
  <c r="S47" s="1"/>
  <c r="G47"/>
  <c r="T48"/>
  <c r="T49"/>
  <c r="T50"/>
  <c r="T51"/>
  <c r="T52"/>
  <c r="T53"/>
  <c r="T54"/>
  <c r="T55"/>
  <c r="T56"/>
  <c r="T57"/>
  <c r="C58"/>
  <c r="D58"/>
  <c r="E58"/>
  <c r="F58"/>
  <c r="G58"/>
  <c r="H58"/>
  <c r="I58"/>
  <c r="J58"/>
  <c r="K58"/>
  <c r="L58"/>
  <c r="M58"/>
  <c r="N58"/>
  <c r="O58"/>
  <c r="S58"/>
  <c r="U7" i="15"/>
  <c r="U8"/>
  <c r="O9"/>
  <c r="S9" s="1"/>
  <c r="U9"/>
  <c r="AR9"/>
  <c r="AV9" s="1"/>
  <c r="U10"/>
  <c r="O11"/>
  <c r="S11" s="1"/>
  <c r="U11"/>
  <c r="AF11"/>
  <c r="AH11"/>
  <c r="AI11"/>
  <c r="AJ11"/>
  <c r="AK11"/>
  <c r="AL11"/>
  <c r="AN11"/>
  <c r="AP11"/>
  <c r="AT11"/>
  <c r="U12"/>
  <c r="O13"/>
  <c r="S13" s="1"/>
  <c r="U13"/>
  <c r="AF13"/>
  <c r="AH13"/>
  <c r="AI13"/>
  <c r="AJ13"/>
  <c r="AK13"/>
  <c r="AL13"/>
  <c r="AN13"/>
  <c r="AP13"/>
  <c r="AT13"/>
  <c r="U14"/>
  <c r="C15"/>
  <c r="E15"/>
  <c r="G15"/>
  <c r="I15"/>
  <c r="K15"/>
  <c r="M15"/>
  <c r="Q15"/>
  <c r="U15"/>
  <c r="U16"/>
  <c r="H17"/>
  <c r="U17"/>
  <c r="C19"/>
  <c r="E19"/>
  <c r="G19"/>
  <c r="I19"/>
  <c r="K19"/>
  <c r="M19"/>
  <c r="Q19"/>
  <c r="U19"/>
  <c r="O20"/>
  <c r="U20"/>
  <c r="AF20"/>
  <c r="AH20"/>
  <c r="AI20"/>
  <c r="AJ20"/>
  <c r="AK20"/>
  <c r="AL20"/>
  <c r="AN20"/>
  <c r="AP20"/>
  <c r="AT20"/>
  <c r="O21"/>
  <c r="S21" s="1"/>
  <c r="U21"/>
  <c r="AF21"/>
  <c r="AH21"/>
  <c r="AI21"/>
  <c r="AJ21"/>
  <c r="AK21"/>
  <c r="AL21"/>
  <c r="AN21"/>
  <c r="AP21"/>
  <c r="AT21"/>
  <c r="O22"/>
  <c r="S22" s="1"/>
  <c r="U22"/>
  <c r="AF22"/>
  <c r="AH22"/>
  <c r="AI22"/>
  <c r="AJ22"/>
  <c r="AK22"/>
  <c r="AL22"/>
  <c r="AN22"/>
  <c r="AP22"/>
  <c r="AT22"/>
  <c r="O23"/>
  <c r="S23" s="1"/>
  <c r="U23"/>
  <c r="AF23"/>
  <c r="AH23"/>
  <c r="AI23"/>
  <c r="AJ23"/>
  <c r="AK23"/>
  <c r="AL23"/>
  <c r="AN23"/>
  <c r="AP23"/>
  <c r="AT23"/>
  <c r="O24"/>
  <c r="S24" s="1"/>
  <c r="U24"/>
  <c r="AF24"/>
  <c r="AH24"/>
  <c r="AI24"/>
  <c r="AJ24"/>
  <c r="AK24"/>
  <c r="AL24"/>
  <c r="AN24"/>
  <c r="AP24"/>
  <c r="AT24"/>
  <c r="O25"/>
  <c r="S25" s="1"/>
  <c r="U25"/>
  <c r="AF25"/>
  <c r="AH25"/>
  <c r="AI25"/>
  <c r="AJ25"/>
  <c r="AK25"/>
  <c r="AL25"/>
  <c r="AN25"/>
  <c r="AP25"/>
  <c r="AT25"/>
  <c r="O26"/>
  <c r="S26" s="1"/>
  <c r="U26"/>
  <c r="AF26"/>
  <c r="AH26"/>
  <c r="AI26"/>
  <c r="AJ26"/>
  <c r="AK26"/>
  <c r="AL26"/>
  <c r="AN26"/>
  <c r="AP26"/>
  <c r="AT26"/>
  <c r="O27"/>
  <c r="S27" s="1"/>
  <c r="U27"/>
  <c r="AF27"/>
  <c r="AH27"/>
  <c r="AI27"/>
  <c r="AJ27"/>
  <c r="AK27"/>
  <c r="AL27"/>
  <c r="AN27"/>
  <c r="AP27"/>
  <c r="AT27"/>
  <c r="O28"/>
  <c r="S28" s="1"/>
  <c r="U28"/>
  <c r="AF28"/>
  <c r="AH28"/>
  <c r="AI28"/>
  <c r="AJ28"/>
  <c r="AK28"/>
  <c r="AL28"/>
  <c r="AN28"/>
  <c r="AP28"/>
  <c r="AT28"/>
  <c r="U29"/>
  <c r="Q30"/>
  <c r="U30"/>
  <c r="U31"/>
  <c r="G32"/>
  <c r="I32"/>
  <c r="U32"/>
  <c r="O33"/>
  <c r="S33" s="1"/>
  <c r="U33"/>
  <c r="AF33"/>
  <c r="AH33"/>
  <c r="AI33"/>
  <c r="AJ33"/>
  <c r="AK33"/>
  <c r="AL33"/>
  <c r="AN33"/>
  <c r="AP33"/>
  <c r="AT33"/>
  <c r="O34"/>
  <c r="S34" s="1"/>
  <c r="U34"/>
  <c r="AF34"/>
  <c r="AH34"/>
  <c r="AI34"/>
  <c r="AJ34"/>
  <c r="AK34"/>
  <c r="AL34"/>
  <c r="AN34"/>
  <c r="AP34"/>
  <c r="AT34"/>
  <c r="O35"/>
  <c r="S35" s="1"/>
  <c r="U35"/>
  <c r="AF35"/>
  <c r="AH35"/>
  <c r="AI35"/>
  <c r="AJ35"/>
  <c r="AK35"/>
  <c r="AL35"/>
  <c r="AN35"/>
  <c r="AP35"/>
  <c r="AT35"/>
  <c r="O36"/>
  <c r="S36" s="1"/>
  <c r="U36"/>
  <c r="AF36"/>
  <c r="AH36"/>
  <c r="AI36"/>
  <c r="AJ36"/>
  <c r="AK36"/>
  <c r="AL36"/>
  <c r="AN36"/>
  <c r="AP36"/>
  <c r="AT36"/>
  <c r="O37"/>
  <c r="S37" s="1"/>
  <c r="U37"/>
  <c r="AF37"/>
  <c r="AH37"/>
  <c r="AI37"/>
  <c r="AJ37"/>
  <c r="AK37"/>
  <c r="AL37"/>
  <c r="AN37"/>
  <c r="AP37"/>
  <c r="AT37"/>
  <c r="O38"/>
  <c r="S38" s="1"/>
  <c r="U38"/>
  <c r="AF38"/>
  <c r="AH38"/>
  <c r="AI38"/>
  <c r="AJ38"/>
  <c r="AK38"/>
  <c r="AL38"/>
  <c r="AN38"/>
  <c r="AP38"/>
  <c r="AT38"/>
  <c r="O39"/>
  <c r="S39" s="1"/>
  <c r="U39"/>
  <c r="AF39"/>
  <c r="AH39"/>
  <c r="AI39"/>
  <c r="AJ39"/>
  <c r="AK39"/>
  <c r="AL39"/>
  <c r="AN39"/>
  <c r="AP39"/>
  <c r="AT39"/>
  <c r="O40"/>
  <c r="S40" s="1"/>
  <c r="U40"/>
  <c r="AF40"/>
  <c r="AH40"/>
  <c r="AI40"/>
  <c r="AJ40"/>
  <c r="AK40"/>
  <c r="AL40"/>
  <c r="AN40"/>
  <c r="AP40"/>
  <c r="AT40"/>
  <c r="O41"/>
  <c r="S41" s="1"/>
  <c r="U41"/>
  <c r="AF41"/>
  <c r="AH41"/>
  <c r="AI41"/>
  <c r="AJ41"/>
  <c r="AK41"/>
  <c r="AL41"/>
  <c r="AN41"/>
  <c r="AP41"/>
  <c r="AT41"/>
  <c r="O42"/>
  <c r="S42" s="1"/>
  <c r="U42"/>
  <c r="AF42"/>
  <c r="AH42"/>
  <c r="AI42"/>
  <c r="AJ42"/>
  <c r="AK42"/>
  <c r="AL42"/>
  <c r="AN42"/>
  <c r="AP42"/>
  <c r="AT42"/>
  <c r="O43"/>
  <c r="S43" s="1"/>
  <c r="U43"/>
  <c r="AF43"/>
  <c r="AH43"/>
  <c r="AI43"/>
  <c r="AJ43"/>
  <c r="AK43"/>
  <c r="AL43"/>
  <c r="AN43"/>
  <c r="AP43"/>
  <c r="AT43"/>
  <c r="O44"/>
  <c r="S44" s="1"/>
  <c r="U44"/>
  <c r="AF44"/>
  <c r="AH44"/>
  <c r="AI44"/>
  <c r="AJ44"/>
  <c r="AK44"/>
  <c r="AL44"/>
  <c r="AN44"/>
  <c r="AP44"/>
  <c r="AT44"/>
  <c r="O45"/>
  <c r="S45" s="1"/>
  <c r="U45"/>
  <c r="AF45"/>
  <c r="AH45"/>
  <c r="AI45"/>
  <c r="AJ45"/>
  <c r="AK45"/>
  <c r="AL45"/>
  <c r="AN45"/>
  <c r="AP45"/>
  <c r="AT45"/>
  <c r="O46"/>
  <c r="S46" s="1"/>
  <c r="U46"/>
  <c r="AF46"/>
  <c r="AH46"/>
  <c r="AI46"/>
  <c r="AJ46"/>
  <c r="AK46"/>
  <c r="AL46"/>
  <c r="AN46"/>
  <c r="AP46"/>
  <c r="AT46"/>
  <c r="O47"/>
  <c r="S47" s="1"/>
  <c r="U47"/>
  <c r="AF47"/>
  <c r="AH47"/>
  <c r="AI47"/>
  <c r="AJ47"/>
  <c r="AK47"/>
  <c r="AL47"/>
  <c r="AN47"/>
  <c r="AP47"/>
  <c r="AT47"/>
  <c r="O48"/>
  <c r="S48" s="1"/>
  <c r="U48"/>
  <c r="AF48"/>
  <c r="AH48"/>
  <c r="AI48"/>
  <c r="AJ48"/>
  <c r="AK48"/>
  <c r="AL48"/>
  <c r="AN48"/>
  <c r="AP48"/>
  <c r="AT48"/>
  <c r="O49"/>
  <c r="S49" s="1"/>
  <c r="U49"/>
  <c r="AF49"/>
  <c r="AH49"/>
  <c r="AI49"/>
  <c r="AJ49"/>
  <c r="AK49"/>
  <c r="AL49"/>
  <c r="AN49"/>
  <c r="AP49"/>
  <c r="AT49"/>
  <c r="O50"/>
  <c r="S50" s="1"/>
  <c r="U50"/>
  <c r="AF50"/>
  <c r="AH50"/>
  <c r="AI50"/>
  <c r="AJ50"/>
  <c r="AK50"/>
  <c r="AL50"/>
  <c r="AN50"/>
  <c r="AP50"/>
  <c r="AT50"/>
  <c r="O51"/>
  <c r="S51" s="1"/>
  <c r="U51"/>
  <c r="AF51"/>
  <c r="AH51"/>
  <c r="AI51"/>
  <c r="AJ51"/>
  <c r="AK51"/>
  <c r="AL51"/>
  <c r="AN51"/>
  <c r="AP51"/>
  <c r="AT51"/>
  <c r="C52"/>
  <c r="E52"/>
  <c r="K52"/>
  <c r="M52"/>
  <c r="Q52"/>
  <c r="U52"/>
  <c r="O53"/>
  <c r="S53" s="1"/>
  <c r="U53"/>
  <c r="AF53"/>
  <c r="AH53"/>
  <c r="AI53"/>
  <c r="AJ53"/>
  <c r="AK53"/>
  <c r="AL53"/>
  <c r="AN53"/>
  <c r="AP53"/>
  <c r="AT53"/>
  <c r="O54"/>
  <c r="S54" s="1"/>
  <c r="U54"/>
  <c r="AF54"/>
  <c r="AH54"/>
  <c r="AI54"/>
  <c r="AJ54"/>
  <c r="AK54"/>
  <c r="AL54"/>
  <c r="AN54"/>
  <c r="AP54"/>
  <c r="AT54"/>
  <c r="AT55" s="1"/>
  <c r="C55"/>
  <c r="E55"/>
  <c r="K55"/>
  <c r="M55"/>
  <c r="Q55"/>
  <c r="U55"/>
  <c r="U56"/>
  <c r="O57"/>
  <c r="S57" s="1"/>
  <c r="U57"/>
  <c r="AV57"/>
  <c r="O58"/>
  <c r="S58" s="1"/>
  <c r="U58"/>
  <c r="AF58"/>
  <c r="AH58"/>
  <c r="AI58"/>
  <c r="AJ58"/>
  <c r="AK58"/>
  <c r="AL58"/>
  <c r="AN58"/>
  <c r="AP58"/>
  <c r="AT58"/>
  <c r="U59"/>
  <c r="U60"/>
  <c r="U61"/>
  <c r="O62"/>
  <c r="S62" s="1"/>
  <c r="U62"/>
  <c r="AF62"/>
  <c r="AH62"/>
  <c r="AI62"/>
  <c r="AJ62"/>
  <c r="AK62"/>
  <c r="AL62"/>
  <c r="AN62"/>
  <c r="AP62"/>
  <c r="AT62"/>
  <c r="U63"/>
  <c r="O64"/>
  <c r="S64" s="1"/>
  <c r="U64"/>
  <c r="AF64"/>
  <c r="AH64"/>
  <c r="AI64"/>
  <c r="AJ64"/>
  <c r="AK64"/>
  <c r="AL64"/>
  <c r="AN64"/>
  <c r="AP64"/>
  <c r="AT64"/>
  <c r="H65"/>
  <c r="U65"/>
  <c r="AK65"/>
  <c r="U66"/>
  <c r="H67"/>
  <c r="U67"/>
  <c r="AK67"/>
  <c r="U68"/>
  <c r="C69"/>
  <c r="E69"/>
  <c r="G69"/>
  <c r="I69"/>
  <c r="K69"/>
  <c r="M69"/>
  <c r="Q69"/>
  <c r="U69"/>
  <c r="O70"/>
  <c r="S70" s="1"/>
  <c r="U70"/>
  <c r="AF70"/>
  <c r="AF69" s="1"/>
  <c r="AH70"/>
  <c r="AI70"/>
  <c r="AJ70"/>
  <c r="AK70"/>
  <c r="AL70"/>
  <c r="AN70"/>
  <c r="AP70"/>
  <c r="AT70"/>
  <c r="AT69" s="1"/>
  <c r="O71"/>
  <c r="S71" s="1"/>
  <c r="U71"/>
  <c r="AF71"/>
  <c r="AH71"/>
  <c r="AI71"/>
  <c r="AJ71"/>
  <c r="AK71"/>
  <c r="AL71"/>
  <c r="AN71"/>
  <c r="AP71"/>
  <c r="AT71"/>
  <c r="O72"/>
  <c r="S72" s="1"/>
  <c r="U72"/>
  <c r="AF72"/>
  <c r="AH72"/>
  <c r="AI72"/>
  <c r="AR72" s="1"/>
  <c r="AV72" s="1"/>
  <c r="AJ72"/>
  <c r="AK72"/>
  <c r="AL72"/>
  <c r="AN72"/>
  <c r="AN69" s="1"/>
  <c r="AP72"/>
  <c r="AT72"/>
  <c r="O73"/>
  <c r="S73" s="1"/>
  <c r="U73"/>
  <c r="AF73"/>
  <c r="AH73"/>
  <c r="AI73"/>
  <c r="AJ73"/>
  <c r="AK73"/>
  <c r="AL73"/>
  <c r="AN73"/>
  <c r="AP73"/>
  <c r="AP69" s="1"/>
  <c r="AT73"/>
  <c r="O74"/>
  <c r="S74" s="1"/>
  <c r="U74"/>
  <c r="AF74"/>
  <c r="AH74"/>
  <c r="AI74"/>
  <c r="AJ74"/>
  <c r="AK74"/>
  <c r="AL74"/>
  <c r="AN74"/>
  <c r="AP74"/>
  <c r="AT74"/>
  <c r="O75"/>
  <c r="S75" s="1"/>
  <c r="U75"/>
  <c r="AF75"/>
  <c r="AH75"/>
  <c r="AI75"/>
  <c r="AJ75"/>
  <c r="AK75"/>
  <c r="AL75"/>
  <c r="AN75"/>
  <c r="AP75"/>
  <c r="AT75"/>
  <c r="O76"/>
  <c r="S76" s="1"/>
  <c r="U76"/>
  <c r="AF76"/>
  <c r="AH76"/>
  <c r="AI76"/>
  <c r="AR76" s="1"/>
  <c r="AV76" s="1"/>
  <c r="AJ76"/>
  <c r="AK76"/>
  <c r="AL76"/>
  <c r="AN76"/>
  <c r="AP76"/>
  <c r="AT76"/>
  <c r="O77"/>
  <c r="S77" s="1"/>
  <c r="U77"/>
  <c r="AF77"/>
  <c r="AH77"/>
  <c r="AI77"/>
  <c r="AJ77"/>
  <c r="AK77"/>
  <c r="AL77"/>
  <c r="AN77"/>
  <c r="AP77"/>
  <c r="AT77"/>
  <c r="O78"/>
  <c r="S78" s="1"/>
  <c r="U78"/>
  <c r="AF78"/>
  <c r="AR78" s="1"/>
  <c r="AV78" s="1"/>
  <c r="AH78"/>
  <c r="AI78"/>
  <c r="AJ78"/>
  <c r="AK78"/>
  <c r="AL78"/>
  <c r="AN78"/>
  <c r="AP78"/>
  <c r="AT78"/>
  <c r="U79"/>
  <c r="Q80"/>
  <c r="AT80" s="1"/>
  <c r="U80"/>
  <c r="U81"/>
  <c r="G82"/>
  <c r="I82"/>
  <c r="U82"/>
  <c r="O83"/>
  <c r="S83" s="1"/>
  <c r="U83"/>
  <c r="AF83"/>
  <c r="AH83"/>
  <c r="AI83"/>
  <c r="AR83" s="1"/>
  <c r="AV83" s="1"/>
  <c r="AJ83"/>
  <c r="AK83"/>
  <c r="AL83"/>
  <c r="AN83"/>
  <c r="AN102" s="1"/>
  <c r="AP83"/>
  <c r="AT83"/>
  <c r="O84"/>
  <c r="S84" s="1"/>
  <c r="U84"/>
  <c r="AF84"/>
  <c r="AH84"/>
  <c r="AI84"/>
  <c r="AJ84"/>
  <c r="AK84"/>
  <c r="AL84"/>
  <c r="AN84"/>
  <c r="AP84"/>
  <c r="AT84"/>
  <c r="O85"/>
  <c r="S85" s="1"/>
  <c r="U85"/>
  <c r="AF85"/>
  <c r="AH85"/>
  <c r="AI85"/>
  <c r="AJ85"/>
  <c r="AK85"/>
  <c r="AL85"/>
  <c r="AN85"/>
  <c r="AP85"/>
  <c r="AT85"/>
  <c r="AT102" s="1"/>
  <c r="O86"/>
  <c r="S86" s="1"/>
  <c r="U86"/>
  <c r="AF86"/>
  <c r="AH86"/>
  <c r="AR86" s="1"/>
  <c r="AV86" s="1"/>
  <c r="AI86"/>
  <c r="AJ86"/>
  <c r="AK86"/>
  <c r="AL86"/>
  <c r="AN86"/>
  <c r="AP86"/>
  <c r="AT86"/>
  <c r="O87"/>
  <c r="S87" s="1"/>
  <c r="U87"/>
  <c r="AF87"/>
  <c r="AH87"/>
  <c r="AI87"/>
  <c r="AJ87"/>
  <c r="AK87"/>
  <c r="AL87"/>
  <c r="AN87"/>
  <c r="AP87"/>
  <c r="AT87"/>
  <c r="O88"/>
  <c r="S88" s="1"/>
  <c r="U88"/>
  <c r="AF88"/>
  <c r="AH88"/>
  <c r="AI88"/>
  <c r="AJ88"/>
  <c r="AK88"/>
  <c r="AL88"/>
  <c r="AN88"/>
  <c r="AP88"/>
  <c r="AT88"/>
  <c r="O89"/>
  <c r="S89" s="1"/>
  <c r="U89"/>
  <c r="AF89"/>
  <c r="AR89" s="1"/>
  <c r="AV89" s="1"/>
  <c r="AH89"/>
  <c r="AI89"/>
  <c r="AJ89"/>
  <c r="AK89"/>
  <c r="AL89"/>
  <c r="AN89"/>
  <c r="AP89"/>
  <c r="AT89"/>
  <c r="O90"/>
  <c r="S90" s="1"/>
  <c r="U90"/>
  <c r="AF90"/>
  <c r="AH90"/>
  <c r="AI90"/>
  <c r="AJ90"/>
  <c r="AK90"/>
  <c r="AL90"/>
  <c r="AN90"/>
  <c r="AP90"/>
  <c r="AT90"/>
  <c r="O91"/>
  <c r="S91" s="1"/>
  <c r="U91"/>
  <c r="AF91"/>
  <c r="AH91"/>
  <c r="AI91"/>
  <c r="AJ91"/>
  <c r="AK91"/>
  <c r="AL91"/>
  <c r="AN91"/>
  <c r="AP91"/>
  <c r="AT91"/>
  <c r="O92"/>
  <c r="S92" s="1"/>
  <c r="U92"/>
  <c r="AF92"/>
  <c r="AH92"/>
  <c r="AI92"/>
  <c r="AJ92"/>
  <c r="AK92"/>
  <c r="AL92"/>
  <c r="AN92"/>
  <c r="AP92"/>
  <c r="AT92"/>
  <c r="O93"/>
  <c r="S93" s="1"/>
  <c r="U93"/>
  <c r="AF93"/>
  <c r="AR93" s="1"/>
  <c r="AV93" s="1"/>
  <c r="AH93"/>
  <c r="AI93"/>
  <c r="AJ93"/>
  <c r="AK93"/>
  <c r="AL93"/>
  <c r="AN93"/>
  <c r="AP93"/>
  <c r="AT93"/>
  <c r="O94"/>
  <c r="S94" s="1"/>
  <c r="U94"/>
  <c r="AF94"/>
  <c r="AH94"/>
  <c r="AI94"/>
  <c r="AJ94"/>
  <c r="AK94"/>
  <c r="AL94"/>
  <c r="AN94"/>
  <c r="AP94"/>
  <c r="AT94"/>
  <c r="O95"/>
  <c r="S95" s="1"/>
  <c r="U95"/>
  <c r="AF95"/>
  <c r="AH95"/>
  <c r="AI95"/>
  <c r="AJ95"/>
  <c r="AK95"/>
  <c r="AL95"/>
  <c r="AN95"/>
  <c r="AP95"/>
  <c r="AT95"/>
  <c r="O96"/>
  <c r="S96" s="1"/>
  <c r="U96"/>
  <c r="AF96"/>
  <c r="AH96"/>
  <c r="AI96"/>
  <c r="AJ96"/>
  <c r="AR96" s="1"/>
  <c r="AV96" s="1"/>
  <c r="AK96"/>
  <c r="AL96"/>
  <c r="AN96"/>
  <c r="AP96"/>
  <c r="AT96"/>
  <c r="O97"/>
  <c r="S97" s="1"/>
  <c r="U97"/>
  <c r="AF97"/>
  <c r="AR97" s="1"/>
  <c r="AV97" s="1"/>
  <c r="AH97"/>
  <c r="AI97"/>
  <c r="AJ97"/>
  <c r="AK97"/>
  <c r="AL97"/>
  <c r="AN97"/>
  <c r="AP97"/>
  <c r="AT97"/>
  <c r="O98"/>
  <c r="S98" s="1"/>
  <c r="U98"/>
  <c r="AF98"/>
  <c r="AH98"/>
  <c r="AR98" s="1"/>
  <c r="AV98" s="1"/>
  <c r="AI98"/>
  <c r="AJ98"/>
  <c r="AK98"/>
  <c r="AL98"/>
  <c r="AN98"/>
  <c r="AP98"/>
  <c r="AT98"/>
  <c r="O99"/>
  <c r="S99" s="1"/>
  <c r="U99"/>
  <c r="AF99"/>
  <c r="AH99"/>
  <c r="AI99"/>
  <c r="AJ99"/>
  <c r="AK99"/>
  <c r="AL99"/>
  <c r="AN99"/>
  <c r="AP99"/>
  <c r="AT99"/>
  <c r="O100"/>
  <c r="S100" s="1"/>
  <c r="U100"/>
  <c r="AF100"/>
  <c r="AH100"/>
  <c r="AI100"/>
  <c r="AJ100"/>
  <c r="AK100"/>
  <c r="AL100"/>
  <c r="AN100"/>
  <c r="AP100"/>
  <c r="AT100"/>
  <c r="O101"/>
  <c r="S101" s="1"/>
  <c r="U101"/>
  <c r="AF101"/>
  <c r="AH101"/>
  <c r="AI101"/>
  <c r="AJ101"/>
  <c r="AK101"/>
  <c r="AL101"/>
  <c r="AN101"/>
  <c r="AP101"/>
  <c r="AT101"/>
  <c r="C102"/>
  <c r="E102"/>
  <c r="K102"/>
  <c r="M102"/>
  <c r="Q102"/>
  <c r="U102"/>
  <c r="O103"/>
  <c r="S103" s="1"/>
  <c r="U103"/>
  <c r="AF103"/>
  <c r="AH103"/>
  <c r="AI103"/>
  <c r="AJ103"/>
  <c r="AK103"/>
  <c r="AL103"/>
  <c r="AN103"/>
  <c r="AP103"/>
  <c r="AP105" s="1"/>
  <c r="AT103"/>
  <c r="O104"/>
  <c r="S104" s="1"/>
  <c r="U104"/>
  <c r="AF104"/>
  <c r="AF105" s="1"/>
  <c r="AH104"/>
  <c r="AI104"/>
  <c r="AJ104"/>
  <c r="AK104"/>
  <c r="AL104"/>
  <c r="AN104"/>
  <c r="AP104"/>
  <c r="AT104"/>
  <c r="C105"/>
  <c r="E105"/>
  <c r="K105"/>
  <c r="M105"/>
  <c r="Q105"/>
  <c r="Q106" s="1"/>
  <c r="Q82" s="1"/>
  <c r="U105"/>
  <c r="U106"/>
  <c r="O107"/>
  <c r="S107" s="1"/>
  <c r="U107"/>
  <c r="AR107"/>
  <c r="AV107" s="1"/>
  <c r="O108"/>
  <c r="S108" s="1"/>
  <c r="U108"/>
  <c r="AF108"/>
  <c r="AH108"/>
  <c r="AI108"/>
  <c r="AJ108"/>
  <c r="AK108"/>
  <c r="AL108"/>
  <c r="AN108"/>
  <c r="AP108"/>
  <c r="AT108"/>
  <c r="U109"/>
  <c r="U110"/>
  <c r="A114"/>
  <c r="AD117"/>
  <c r="A119"/>
  <c r="A122"/>
  <c r="G6" i="144"/>
  <c r="G7"/>
  <c r="V7"/>
  <c r="X7"/>
  <c r="G8"/>
  <c r="G9"/>
  <c r="V9"/>
  <c r="X9"/>
  <c r="G10"/>
  <c r="V10"/>
  <c r="X10"/>
  <c r="G11"/>
  <c r="V11"/>
  <c r="V27" s="1"/>
  <c r="V28" s="1"/>
  <c r="V35" s="1"/>
  <c r="X11"/>
  <c r="G12"/>
  <c r="V12"/>
  <c r="X12"/>
  <c r="G13"/>
  <c r="V13"/>
  <c r="X13"/>
  <c r="G14"/>
  <c r="V14"/>
  <c r="X14"/>
  <c r="G15"/>
  <c r="V15"/>
  <c r="X15"/>
  <c r="G16"/>
  <c r="V16"/>
  <c r="X16"/>
  <c r="G17"/>
  <c r="V17"/>
  <c r="X17"/>
  <c r="G18"/>
  <c r="V18"/>
  <c r="X18"/>
  <c r="G19"/>
  <c r="V19"/>
  <c r="X19"/>
  <c r="G20"/>
  <c r="V20"/>
  <c r="X20"/>
  <c r="G21"/>
  <c r="V21"/>
  <c r="X21"/>
  <c r="G22"/>
  <c r="V22"/>
  <c r="X22"/>
  <c r="G23"/>
  <c r="V23"/>
  <c r="X23"/>
  <c r="G24"/>
  <c r="V24"/>
  <c r="X24"/>
  <c r="G25"/>
  <c r="V25"/>
  <c r="X25"/>
  <c r="G26"/>
  <c r="V26"/>
  <c r="X26"/>
  <c r="C27"/>
  <c r="E27"/>
  <c r="E28" s="1"/>
  <c r="E35" s="1"/>
  <c r="G27"/>
  <c r="C28"/>
  <c r="C35" s="1"/>
  <c r="G28"/>
  <c r="G29"/>
  <c r="V29"/>
  <c r="X29"/>
  <c r="G30"/>
  <c r="V30"/>
  <c r="X30"/>
  <c r="G31"/>
  <c r="V31"/>
  <c r="X31"/>
  <c r="G32"/>
  <c r="V32"/>
  <c r="X32"/>
  <c r="G33"/>
  <c r="V33"/>
  <c r="X33"/>
  <c r="G34"/>
  <c r="V34"/>
  <c r="X34"/>
  <c r="G35"/>
  <c r="G36"/>
  <c r="G37"/>
  <c r="G38"/>
  <c r="V38"/>
  <c r="X38"/>
  <c r="G39"/>
  <c r="V39"/>
  <c r="X39"/>
  <c r="G40"/>
  <c r="V40"/>
  <c r="X40"/>
  <c r="G41"/>
  <c r="V41"/>
  <c r="X41"/>
  <c r="G42"/>
  <c r="V42"/>
  <c r="X42"/>
  <c r="G43"/>
  <c r="V43"/>
  <c r="X43"/>
  <c r="G44"/>
  <c r="V44"/>
  <c r="X44"/>
  <c r="G45"/>
  <c r="V45"/>
  <c r="X45"/>
  <c r="G46"/>
  <c r="V46"/>
  <c r="X46"/>
  <c r="G47"/>
  <c r="V47"/>
  <c r="X47"/>
  <c r="G48"/>
  <c r="V48"/>
  <c r="X48"/>
  <c r="G49"/>
  <c r="V49"/>
  <c r="X49"/>
  <c r="G50"/>
  <c r="V50"/>
  <c r="X50"/>
  <c r="G51"/>
  <c r="V51"/>
  <c r="X51"/>
  <c r="G52"/>
  <c r="V52"/>
  <c r="X52"/>
  <c r="G53"/>
  <c r="V53"/>
  <c r="X53"/>
  <c r="G54"/>
  <c r="V54"/>
  <c r="X54"/>
  <c r="G55"/>
  <c r="V55"/>
  <c r="X55"/>
  <c r="G56"/>
  <c r="V56"/>
  <c r="X56"/>
  <c r="G57"/>
  <c r="V57"/>
  <c r="X57"/>
  <c r="G58"/>
  <c r="V58"/>
  <c r="X58"/>
  <c r="G59"/>
  <c r="V59"/>
  <c r="X59"/>
  <c r="C60"/>
  <c r="E60"/>
  <c r="G60"/>
  <c r="G61"/>
  <c r="G62"/>
  <c r="G63"/>
  <c r="V63"/>
  <c r="X63"/>
  <c r="G64"/>
  <c r="V64"/>
  <c r="X64"/>
  <c r="G65"/>
  <c r="V65"/>
  <c r="X65"/>
  <c r="X75" s="1"/>
  <c r="G66"/>
  <c r="V66"/>
  <c r="X66"/>
  <c r="G67"/>
  <c r="V67"/>
  <c r="X67"/>
  <c r="G68"/>
  <c r="V68"/>
  <c r="X68"/>
  <c r="G69"/>
  <c r="V69"/>
  <c r="X69"/>
  <c r="G70"/>
  <c r="V70"/>
  <c r="X70"/>
  <c r="G71"/>
  <c r="V71"/>
  <c r="X71"/>
  <c r="G72"/>
  <c r="V72"/>
  <c r="X72"/>
  <c r="G73"/>
  <c r="V73"/>
  <c r="X73"/>
  <c r="G74"/>
  <c r="V74"/>
  <c r="X74"/>
  <c r="C75"/>
  <c r="C77" s="1"/>
  <c r="C81" s="1"/>
  <c r="E75"/>
  <c r="G75"/>
  <c r="G76"/>
  <c r="G77"/>
  <c r="G78"/>
  <c r="G79"/>
  <c r="V79"/>
  <c r="X79"/>
  <c r="G80"/>
  <c r="G81"/>
  <c r="G82"/>
  <c r="G83"/>
  <c r="G84"/>
  <c r="G85"/>
  <c r="X86"/>
  <c r="X88"/>
  <c r="A89"/>
  <c r="T92"/>
  <c r="A94"/>
  <c r="A97"/>
  <c r="G6" i="63"/>
  <c r="V7"/>
  <c r="X7"/>
  <c r="V8"/>
  <c r="V15" s="1"/>
  <c r="X8"/>
  <c r="V9"/>
  <c r="X9"/>
  <c r="V10"/>
  <c r="X10"/>
  <c r="G11"/>
  <c r="V11"/>
  <c r="X11"/>
  <c r="G12"/>
  <c r="V12"/>
  <c r="X12"/>
  <c r="G13"/>
  <c r="V13"/>
  <c r="X13"/>
  <c r="V14"/>
  <c r="X14"/>
  <c r="C15"/>
  <c r="E15"/>
  <c r="G17"/>
  <c r="V18"/>
  <c r="V40" s="1"/>
  <c r="X18"/>
  <c r="V19"/>
  <c r="X19"/>
  <c r="G20"/>
  <c r="V20"/>
  <c r="X20"/>
  <c r="G21"/>
  <c r="V21"/>
  <c r="X21"/>
  <c r="G22"/>
  <c r="V22"/>
  <c r="X22"/>
  <c r="G23"/>
  <c r="V23"/>
  <c r="X23"/>
  <c r="G24"/>
  <c r="V24"/>
  <c r="X24"/>
  <c r="G25"/>
  <c r="V25"/>
  <c r="X25"/>
  <c r="G26"/>
  <c r="V26"/>
  <c r="X26"/>
  <c r="G27"/>
  <c r="V27"/>
  <c r="X27"/>
  <c r="G28"/>
  <c r="V28"/>
  <c r="X28"/>
  <c r="G29"/>
  <c r="V29"/>
  <c r="X29"/>
  <c r="G30"/>
  <c r="V30"/>
  <c r="X30"/>
  <c r="G31"/>
  <c r="V31"/>
  <c r="X31"/>
  <c r="G32"/>
  <c r="V32"/>
  <c r="X32"/>
  <c r="G33"/>
  <c r="V33"/>
  <c r="X33"/>
  <c r="G34"/>
  <c r="V34"/>
  <c r="X34"/>
  <c r="G35"/>
  <c r="V35"/>
  <c r="X35"/>
  <c r="G36"/>
  <c r="V36"/>
  <c r="X36"/>
  <c r="G37"/>
  <c r="V37"/>
  <c r="X37"/>
  <c r="G38"/>
  <c r="V38"/>
  <c r="X38"/>
  <c r="G39"/>
  <c r="V39"/>
  <c r="X39"/>
  <c r="C40"/>
  <c r="E40"/>
  <c r="G42"/>
  <c r="G43"/>
  <c r="V43"/>
  <c r="X43"/>
  <c r="G44"/>
  <c r="V44"/>
  <c r="X44"/>
  <c r="G45"/>
  <c r="V45"/>
  <c r="X45"/>
  <c r="G46"/>
  <c r="V46"/>
  <c r="X46"/>
  <c r="G47"/>
  <c r="V47"/>
  <c r="X47"/>
  <c r="G48"/>
  <c r="V48"/>
  <c r="X48"/>
  <c r="G49"/>
  <c r="V49"/>
  <c r="X49"/>
  <c r="G50"/>
  <c r="V50"/>
  <c r="X50"/>
  <c r="G51"/>
  <c r="V51"/>
  <c r="X51"/>
  <c r="G52"/>
  <c r="V52"/>
  <c r="X52"/>
  <c r="G53"/>
  <c r="V53"/>
  <c r="X53"/>
  <c r="G54"/>
  <c r="V54"/>
  <c r="X54"/>
  <c r="C55"/>
  <c r="E55"/>
  <c r="G57"/>
  <c r="G59"/>
  <c r="G61"/>
  <c r="G63"/>
  <c r="G65"/>
  <c r="X66"/>
  <c r="X68"/>
  <c r="A69"/>
  <c r="T72"/>
  <c r="A74"/>
  <c r="A77"/>
  <c r="Q2" i="143"/>
  <c r="K5"/>
  <c r="K6"/>
  <c r="K7"/>
  <c r="K8"/>
  <c r="S8"/>
  <c r="Y8"/>
  <c r="K9"/>
  <c r="K10"/>
  <c r="S10"/>
  <c r="Y10"/>
  <c r="K11"/>
  <c r="K12"/>
  <c r="S12"/>
  <c r="Y12"/>
  <c r="K13"/>
  <c r="K14"/>
  <c r="S14"/>
  <c r="Y14"/>
  <c r="K15"/>
  <c r="K16"/>
  <c r="S16"/>
  <c r="U16"/>
  <c r="W16"/>
  <c r="Y16"/>
  <c r="K17"/>
  <c r="K18"/>
  <c r="S18"/>
  <c r="U18"/>
  <c r="W18"/>
  <c r="Y18"/>
  <c r="K19"/>
  <c r="K20"/>
  <c r="S20"/>
  <c r="U20"/>
  <c r="W20"/>
  <c r="Y20"/>
  <c r="K21"/>
  <c r="K22"/>
  <c r="S22"/>
  <c r="U22"/>
  <c r="W22"/>
  <c r="Y22"/>
  <c r="K23"/>
  <c r="K24"/>
  <c r="S24"/>
  <c r="U24"/>
  <c r="W24"/>
  <c r="Y24"/>
  <c r="K25"/>
  <c r="K26"/>
  <c r="S26"/>
  <c r="U26"/>
  <c r="W26"/>
  <c r="Y26"/>
  <c r="K27"/>
  <c r="K28"/>
  <c r="S28"/>
  <c r="U28"/>
  <c r="W28"/>
  <c r="Y28"/>
  <c r="K29"/>
  <c r="K30"/>
  <c r="S30"/>
  <c r="U30"/>
  <c r="W30"/>
  <c r="Y30"/>
  <c r="K31"/>
  <c r="K32"/>
  <c r="S32"/>
  <c r="U32"/>
  <c r="W32"/>
  <c r="Y32"/>
  <c r="K33"/>
  <c r="K34"/>
  <c r="S34"/>
  <c r="U34"/>
  <c r="W34"/>
  <c r="Y34"/>
  <c r="K35"/>
  <c r="K36"/>
  <c r="S36"/>
  <c r="U36"/>
  <c r="W36"/>
  <c r="Y36"/>
  <c r="K37"/>
  <c r="K38"/>
  <c r="S38"/>
  <c r="U38"/>
  <c r="W38"/>
  <c r="Y38"/>
  <c r="K39"/>
  <c r="K40"/>
  <c r="S40"/>
  <c r="U40"/>
  <c r="W40"/>
  <c r="Y40"/>
  <c r="K41"/>
  <c r="E42"/>
  <c r="K42"/>
  <c r="K43"/>
  <c r="K44"/>
  <c r="K45"/>
  <c r="K46"/>
  <c r="S46"/>
  <c r="U46"/>
  <c r="W46"/>
  <c r="Y46"/>
  <c r="K47"/>
  <c r="K48"/>
  <c r="S48"/>
  <c r="U48"/>
  <c r="W48"/>
  <c r="W64" s="1"/>
  <c r="Y48"/>
  <c r="K49"/>
  <c r="K50"/>
  <c r="S50"/>
  <c r="U50"/>
  <c r="W50"/>
  <c r="Y50"/>
  <c r="K51"/>
  <c r="K52"/>
  <c r="S52"/>
  <c r="U52"/>
  <c r="W52"/>
  <c r="Y52"/>
  <c r="K53"/>
  <c r="K54"/>
  <c r="S54"/>
  <c r="U54"/>
  <c r="W54"/>
  <c r="Y54"/>
  <c r="K55"/>
  <c r="K56"/>
  <c r="S56"/>
  <c r="U56"/>
  <c r="W56"/>
  <c r="Y56"/>
  <c r="K57"/>
  <c r="K58"/>
  <c r="S58"/>
  <c r="U58"/>
  <c r="W58"/>
  <c r="Y58"/>
  <c r="K59"/>
  <c r="K60"/>
  <c r="S60"/>
  <c r="U60"/>
  <c r="W60"/>
  <c r="Y60"/>
  <c r="K61"/>
  <c r="K62"/>
  <c r="S62"/>
  <c r="U62"/>
  <c r="W62"/>
  <c r="Y62"/>
  <c r="K63"/>
  <c r="E64"/>
  <c r="G64"/>
  <c r="I64"/>
  <c r="K64"/>
  <c r="K65"/>
  <c r="K66"/>
  <c r="S66"/>
  <c r="U66"/>
  <c r="U88" s="1"/>
  <c r="U90" s="1"/>
  <c r="U93" s="1"/>
  <c r="W66"/>
  <c r="Y66"/>
  <c r="K67"/>
  <c r="K68"/>
  <c r="S68"/>
  <c r="U68"/>
  <c r="W68"/>
  <c r="Y68"/>
  <c r="K69"/>
  <c r="K70"/>
  <c r="S70"/>
  <c r="U70"/>
  <c r="W70"/>
  <c r="Y70"/>
  <c r="K71"/>
  <c r="K72"/>
  <c r="S72"/>
  <c r="U72"/>
  <c r="W72"/>
  <c r="Y72"/>
  <c r="K73"/>
  <c r="K74"/>
  <c r="S74"/>
  <c r="U74"/>
  <c r="W74"/>
  <c r="Y74"/>
  <c r="K75"/>
  <c r="K76"/>
  <c r="S76"/>
  <c r="U76"/>
  <c r="W76"/>
  <c r="Y76"/>
  <c r="K77"/>
  <c r="K78"/>
  <c r="S78"/>
  <c r="U78"/>
  <c r="W78"/>
  <c r="Y78"/>
  <c r="K79"/>
  <c r="K80"/>
  <c r="S80"/>
  <c r="U80"/>
  <c r="W80"/>
  <c r="Y80"/>
  <c r="K81"/>
  <c r="K82"/>
  <c r="S82"/>
  <c r="U82"/>
  <c r="W82"/>
  <c r="Y82"/>
  <c r="K83"/>
  <c r="K84"/>
  <c r="S84"/>
  <c r="U84"/>
  <c r="W84"/>
  <c r="Y84"/>
  <c r="K85"/>
  <c r="K86"/>
  <c r="S86"/>
  <c r="U86"/>
  <c r="W86"/>
  <c r="Y86"/>
  <c r="K87"/>
  <c r="E88"/>
  <c r="G88"/>
  <c r="I88"/>
  <c r="I90" s="1"/>
  <c r="K88"/>
  <c r="K89"/>
  <c r="K90"/>
  <c r="A94"/>
  <c r="Q97"/>
  <c r="A99"/>
  <c r="A102"/>
  <c r="C9" i="13"/>
  <c r="V9" s="1"/>
  <c r="K9"/>
  <c r="AB9"/>
  <c r="AB37" s="1"/>
  <c r="C11"/>
  <c r="V11" s="1"/>
  <c r="K11"/>
  <c r="AB11"/>
  <c r="C13"/>
  <c r="V13" s="1"/>
  <c r="K13"/>
  <c r="AB13"/>
  <c r="C15"/>
  <c r="V15" s="1"/>
  <c r="K15"/>
  <c r="AB15"/>
  <c r="C17"/>
  <c r="V17" s="1"/>
  <c r="K17"/>
  <c r="AB17"/>
  <c r="C19"/>
  <c r="V19" s="1"/>
  <c r="K19"/>
  <c r="AB19"/>
  <c r="C21"/>
  <c r="V21" s="1"/>
  <c r="K21"/>
  <c r="AB21"/>
  <c r="C23"/>
  <c r="V23" s="1"/>
  <c r="K23"/>
  <c r="AB23"/>
  <c r="C25"/>
  <c r="V25" s="1"/>
  <c r="G25"/>
  <c r="Z25" s="1"/>
  <c r="K25"/>
  <c r="AB25"/>
  <c r="C27"/>
  <c r="V27" s="1"/>
  <c r="K27"/>
  <c r="AB27"/>
  <c r="C29"/>
  <c r="V29" s="1"/>
  <c r="K29"/>
  <c r="AB29"/>
  <c r="C31"/>
  <c r="V31" s="1"/>
  <c r="K31"/>
  <c r="AB31"/>
  <c r="C33"/>
  <c r="V33" s="1"/>
  <c r="K33"/>
  <c r="X33"/>
  <c r="Z33"/>
  <c r="AB33"/>
  <c r="C35"/>
  <c r="V35" s="1"/>
  <c r="K35"/>
  <c r="X35"/>
  <c r="Z35"/>
  <c r="AB35"/>
  <c r="I37"/>
  <c r="I63" s="1"/>
  <c r="C41"/>
  <c r="V41" s="1"/>
  <c r="K41"/>
  <c r="AB41"/>
  <c r="C43"/>
  <c r="V43" s="1"/>
  <c r="K43"/>
  <c r="AB43"/>
  <c r="C45"/>
  <c r="V45" s="1"/>
  <c r="K45"/>
  <c r="AB45"/>
  <c r="C47"/>
  <c r="V47" s="1"/>
  <c r="K47"/>
  <c r="Z47"/>
  <c r="AB47"/>
  <c r="C49"/>
  <c r="V49" s="1"/>
  <c r="K49"/>
  <c r="AB49"/>
  <c r="C51"/>
  <c r="V51" s="1"/>
  <c r="K51"/>
  <c r="X51"/>
  <c r="Z51"/>
  <c r="AB51"/>
  <c r="C53"/>
  <c r="V53" s="1"/>
  <c r="K53"/>
  <c r="AB53"/>
  <c r="C55"/>
  <c r="V55" s="1"/>
  <c r="K55"/>
  <c r="X55"/>
  <c r="Z55"/>
  <c r="AB55"/>
  <c r="C57"/>
  <c r="V57" s="1"/>
  <c r="E57"/>
  <c r="X57" s="1"/>
  <c r="K57"/>
  <c r="AB57"/>
  <c r="C59"/>
  <c r="V59" s="1"/>
  <c r="K59"/>
  <c r="AB59"/>
  <c r="C73"/>
  <c r="V73" s="1"/>
  <c r="X73"/>
  <c r="Z73"/>
  <c r="AB73"/>
  <c r="C75"/>
  <c r="V76" s="1"/>
  <c r="E75"/>
  <c r="G75"/>
  <c r="I75"/>
  <c r="V75"/>
  <c r="K76"/>
  <c r="X76"/>
  <c r="Z76"/>
  <c r="AB76"/>
  <c r="X77"/>
  <c r="Z77"/>
  <c r="AB77"/>
  <c r="X78"/>
  <c r="Z78"/>
  <c r="AB78"/>
  <c r="K80"/>
  <c r="C82"/>
  <c r="V82" s="1"/>
  <c r="K82"/>
  <c r="X82"/>
  <c r="Z82"/>
  <c r="C84"/>
  <c r="V84" s="1"/>
  <c r="I84"/>
  <c r="K85"/>
  <c r="AB85"/>
  <c r="AB86"/>
  <c r="K89"/>
  <c r="V89"/>
  <c r="X89"/>
  <c r="Z89"/>
  <c r="AB89"/>
  <c r="K90"/>
  <c r="V90"/>
  <c r="X90"/>
  <c r="Z90"/>
  <c r="AB90"/>
  <c r="K92"/>
  <c r="C94"/>
  <c r="V94" s="1"/>
  <c r="K94"/>
  <c r="AB94"/>
  <c r="C96"/>
  <c r="V96" s="1"/>
  <c r="K96"/>
  <c r="AB96"/>
  <c r="C98"/>
  <c r="V98" s="1"/>
  <c r="K98"/>
  <c r="AB98"/>
  <c r="C100"/>
  <c r="V100" s="1"/>
  <c r="K100"/>
  <c r="AB100"/>
  <c r="C102"/>
  <c r="V102" s="1"/>
  <c r="K102"/>
  <c r="AB102"/>
  <c r="C104"/>
  <c r="V104" s="1"/>
  <c r="AB104"/>
  <c r="C106"/>
  <c r="V106" s="1"/>
  <c r="K106"/>
  <c r="X106"/>
  <c r="Z106"/>
  <c r="AB106"/>
  <c r="C108"/>
  <c r="V108" s="1"/>
  <c r="E108"/>
  <c r="X108" s="1"/>
  <c r="AB108"/>
  <c r="I110"/>
  <c r="K112"/>
  <c r="C114"/>
  <c r="V114" s="1"/>
  <c r="K114"/>
  <c r="AB114"/>
  <c r="C116"/>
  <c r="V116" s="1"/>
  <c r="K116"/>
  <c r="AB116"/>
  <c r="C118"/>
  <c r="V118" s="1"/>
  <c r="K118"/>
  <c r="AB118"/>
  <c r="C120"/>
  <c r="V120" s="1"/>
  <c r="K120"/>
  <c r="AB120"/>
  <c r="C122"/>
  <c r="V122" s="1"/>
  <c r="K122"/>
  <c r="AB122"/>
  <c r="C124"/>
  <c r="V124" s="1"/>
  <c r="K124"/>
  <c r="X124"/>
  <c r="Z124"/>
  <c r="AB124"/>
  <c r="C126"/>
  <c r="V126" s="1"/>
  <c r="E126"/>
  <c r="X126" s="1"/>
  <c r="G126"/>
  <c r="Z126" s="1"/>
  <c r="K126"/>
  <c r="AB126"/>
  <c r="C128"/>
  <c r="V128" s="1"/>
  <c r="G128"/>
  <c r="Z128" s="1"/>
  <c r="K128"/>
  <c r="X128"/>
  <c r="AB128"/>
  <c r="C130"/>
  <c r="V130" s="1"/>
  <c r="E130"/>
  <c r="X130" s="1"/>
  <c r="G130"/>
  <c r="Z130" s="1"/>
  <c r="AB130"/>
  <c r="I132"/>
  <c r="I134" s="1"/>
  <c r="A140"/>
  <c r="A145"/>
  <c r="A148"/>
  <c r="A6" i="100"/>
  <c r="E18"/>
  <c r="G18"/>
  <c r="E34"/>
  <c r="G34"/>
  <c r="E37"/>
  <c r="G37"/>
  <c r="A45"/>
  <c r="A47"/>
  <c r="A52"/>
  <c r="A55"/>
  <c r="R2" i="94"/>
  <c r="T7"/>
  <c r="T8"/>
  <c r="T21"/>
  <c r="T22"/>
  <c r="T23"/>
  <c r="T24"/>
  <c r="T25"/>
  <c r="T26"/>
  <c r="T29"/>
  <c r="T30"/>
  <c r="T31"/>
  <c r="I32"/>
  <c r="I33"/>
  <c r="T33"/>
  <c r="I34"/>
  <c r="T34"/>
  <c r="I35"/>
  <c r="I36"/>
  <c r="T36"/>
  <c r="I37"/>
  <c r="T37"/>
  <c r="I38"/>
  <c r="T38"/>
  <c r="I39"/>
  <c r="T39"/>
  <c r="I40"/>
  <c r="T40"/>
  <c r="I41"/>
  <c r="T41"/>
  <c r="I43"/>
  <c r="I44"/>
  <c r="I45"/>
  <c r="I46"/>
  <c r="I47"/>
  <c r="I48"/>
  <c r="I49"/>
  <c r="T49"/>
  <c r="V49"/>
  <c r="X49"/>
  <c r="I50"/>
  <c r="I51"/>
  <c r="I53"/>
  <c r="I54"/>
  <c r="I55"/>
  <c r="I56"/>
  <c r="I57"/>
  <c r="I58"/>
  <c r="I59"/>
  <c r="I60"/>
  <c r="I61"/>
  <c r="I62"/>
  <c r="I63"/>
  <c r="I64"/>
  <c r="I65"/>
  <c r="I66"/>
  <c r="I67"/>
  <c r="I68"/>
  <c r="I69"/>
  <c r="I70"/>
  <c r="I71"/>
  <c r="I72"/>
  <c r="I73"/>
  <c r="I74"/>
  <c r="I75"/>
  <c r="I76"/>
  <c r="I77"/>
  <c r="I78"/>
  <c r="I79"/>
  <c r="I80"/>
  <c r="I81"/>
  <c r="I82"/>
  <c r="I83"/>
  <c r="I84"/>
  <c r="I85"/>
  <c r="I87"/>
  <c r="I88"/>
  <c r="I89"/>
  <c r="I90"/>
  <c r="I91"/>
  <c r="I92"/>
  <c r="I93"/>
  <c r="A98"/>
  <c r="R100"/>
  <c r="A104"/>
  <c r="D11" i="117"/>
  <c r="C33"/>
  <c r="D50" s="1"/>
  <c r="E42"/>
  <c r="G42"/>
  <c r="G43"/>
  <c r="H43" s="1"/>
  <c r="C68"/>
  <c r="E77"/>
  <c r="H77" s="1"/>
  <c r="H79" s="1"/>
  <c r="D87" s="1"/>
  <c r="H87" s="1"/>
  <c r="G77"/>
  <c r="G78"/>
  <c r="H78" s="1"/>
  <c r="J3" i="116"/>
  <c r="N3"/>
  <c r="C4"/>
  <c r="C13" s="1"/>
  <c r="D4"/>
  <c r="D13" s="1"/>
  <c r="H4"/>
  <c r="H13" s="1"/>
  <c r="I4"/>
  <c r="I13" s="1"/>
  <c r="L4"/>
  <c r="L13" s="1"/>
  <c r="M4"/>
  <c r="J5"/>
  <c r="N5"/>
  <c r="N4" s="1"/>
  <c r="N13" s="1"/>
  <c r="J6"/>
  <c r="N6"/>
  <c r="J7"/>
  <c r="N7"/>
  <c r="J8"/>
  <c r="N8"/>
  <c r="J9"/>
  <c r="N9"/>
  <c r="J10"/>
  <c r="N10"/>
  <c r="J11"/>
  <c r="N11"/>
  <c r="J12"/>
  <c r="N12"/>
  <c r="M13"/>
  <c r="H17"/>
  <c r="H26" s="1"/>
  <c r="I17"/>
  <c r="I26" s="1"/>
  <c r="L17"/>
  <c r="M17"/>
  <c r="M26" s="1"/>
  <c r="J18"/>
  <c r="N18"/>
  <c r="J19"/>
  <c r="N19"/>
  <c r="J20"/>
  <c r="N20"/>
  <c r="J21"/>
  <c r="N21"/>
  <c r="J22"/>
  <c r="N22"/>
  <c r="J23"/>
  <c r="N23"/>
  <c r="J24"/>
  <c r="N24"/>
  <c r="J25"/>
  <c r="N25"/>
  <c r="J32"/>
  <c r="N32"/>
  <c r="J33"/>
  <c r="N33"/>
  <c r="J34"/>
  <c r="N34"/>
  <c r="C35"/>
  <c r="D35"/>
  <c r="G18" i="12" s="1"/>
  <c r="X18" s="1"/>
  <c r="H35" i="116"/>
  <c r="I35"/>
  <c r="L35"/>
  <c r="M35"/>
  <c r="J36"/>
  <c r="N36"/>
  <c r="J37"/>
  <c r="N37"/>
  <c r="J38"/>
  <c r="N38"/>
  <c r="C3" i="115"/>
  <c r="C7" s="1"/>
  <c r="D3"/>
  <c r="D7" s="1"/>
  <c r="H3"/>
  <c r="H7" s="1"/>
  <c r="I3"/>
  <c r="I7" s="1"/>
  <c r="L3"/>
  <c r="L7" s="1"/>
  <c r="M3"/>
  <c r="M7" s="1"/>
  <c r="J4"/>
  <c r="N4"/>
  <c r="J5"/>
  <c r="N5"/>
  <c r="J6"/>
  <c r="N6"/>
  <c r="C11"/>
  <c r="C16" s="1"/>
  <c r="D11"/>
  <c r="D16" s="1"/>
  <c r="H11"/>
  <c r="H16" s="1"/>
  <c r="I11"/>
  <c r="I16" s="1"/>
  <c r="L11"/>
  <c r="M11"/>
  <c r="M16" s="1"/>
  <c r="J12"/>
  <c r="N12"/>
  <c r="J13"/>
  <c r="N13"/>
  <c r="J14"/>
  <c r="N14"/>
  <c r="J15"/>
  <c r="N15"/>
  <c r="L16"/>
  <c r="J20"/>
  <c r="N20"/>
  <c r="J21"/>
  <c r="N21"/>
  <c r="J22"/>
  <c r="N22"/>
  <c r="C23"/>
  <c r="C26" s="1"/>
  <c r="D23"/>
  <c r="D26" s="1"/>
  <c r="H23"/>
  <c r="H26" s="1"/>
  <c r="I23"/>
  <c r="I26" s="1"/>
  <c r="L23"/>
  <c r="L26" s="1"/>
  <c r="M23"/>
  <c r="M26" s="1"/>
  <c r="J24"/>
  <c r="N24"/>
  <c r="J25"/>
  <c r="N25"/>
  <c r="J30"/>
  <c r="N30"/>
  <c r="J31"/>
  <c r="K31" s="1"/>
  <c r="N31"/>
  <c r="C32"/>
  <c r="D32"/>
  <c r="H32"/>
  <c r="I32"/>
  <c r="L32"/>
  <c r="M32"/>
  <c r="J33"/>
  <c r="N33"/>
  <c r="J34"/>
  <c r="N34"/>
  <c r="C35"/>
  <c r="D35"/>
  <c r="H35"/>
  <c r="I35"/>
  <c r="L35"/>
  <c r="M35"/>
  <c r="C20" i="86"/>
  <c r="D20"/>
  <c r="E20"/>
  <c r="F20"/>
  <c r="G20"/>
  <c r="H20"/>
  <c r="I20"/>
  <c r="C12" i="114"/>
  <c r="D12"/>
  <c r="C23"/>
  <c r="E27" i="12" s="1"/>
  <c r="V27" s="1"/>
  <c r="D23" i="114"/>
  <c r="G27" i="12" s="1"/>
  <c r="X27" s="1"/>
  <c r="C33" i="114"/>
  <c r="D33"/>
  <c r="C41"/>
  <c r="D41"/>
  <c r="C49"/>
  <c r="D49"/>
  <c r="C59"/>
  <c r="D59"/>
  <c r="C67"/>
  <c r="D67"/>
  <c r="C75"/>
  <c r="D75"/>
  <c r="J3" i="84"/>
  <c r="N3"/>
  <c r="J4"/>
  <c r="N4"/>
  <c r="J5"/>
  <c r="N5"/>
  <c r="J6"/>
  <c r="N6"/>
  <c r="J7"/>
  <c r="N7"/>
  <c r="J8"/>
  <c r="N8"/>
  <c r="J9"/>
  <c r="N9"/>
  <c r="J10"/>
  <c r="N10"/>
  <c r="J11"/>
  <c r="N11"/>
  <c r="J12"/>
  <c r="N12"/>
  <c r="J13"/>
  <c r="N13"/>
  <c r="J14"/>
  <c r="N14"/>
  <c r="J15"/>
  <c r="N15"/>
  <c r="J16"/>
  <c r="N16"/>
  <c r="J17"/>
  <c r="N17"/>
  <c r="J18"/>
  <c r="N18"/>
  <c r="C19"/>
  <c r="E23" i="12" s="1"/>
  <c r="V23" s="1"/>
  <c r="D19" i="84"/>
  <c r="G23" i="12" s="1"/>
  <c r="X23" s="1"/>
  <c r="H19" i="84"/>
  <c r="I19"/>
  <c r="L19"/>
  <c r="M19"/>
  <c r="J22"/>
  <c r="N22"/>
  <c r="J23"/>
  <c r="N23"/>
  <c r="J24"/>
  <c r="N24"/>
  <c r="J25"/>
  <c r="N25"/>
  <c r="J26"/>
  <c r="N26"/>
  <c r="J27"/>
  <c r="N27"/>
  <c r="J28"/>
  <c r="N28"/>
  <c r="J29"/>
  <c r="N29"/>
  <c r="J30"/>
  <c r="N30"/>
  <c r="J31"/>
  <c r="N31"/>
  <c r="J32"/>
  <c r="N32"/>
  <c r="J33"/>
  <c r="N33"/>
  <c r="J34"/>
  <c r="N34"/>
  <c r="J35"/>
  <c r="N35"/>
  <c r="J36"/>
  <c r="N36"/>
  <c r="J37"/>
  <c r="N37"/>
  <c r="J38"/>
  <c r="N38"/>
  <c r="J39"/>
  <c r="N39"/>
  <c r="J40"/>
  <c r="N40"/>
  <c r="J41"/>
  <c r="N41"/>
  <c r="J42"/>
  <c r="N42"/>
  <c r="J43"/>
  <c r="N43"/>
  <c r="J44"/>
  <c r="N44"/>
  <c r="J45"/>
  <c r="N45"/>
  <c r="C46"/>
  <c r="V24" i="12" s="1"/>
  <c r="D46" i="84"/>
  <c r="H46"/>
  <c r="I46"/>
  <c r="L46"/>
  <c r="M46"/>
  <c r="C49"/>
  <c r="D49"/>
  <c r="C52"/>
  <c r="D52"/>
  <c r="C58"/>
  <c r="D58"/>
  <c r="C62"/>
  <c r="D62"/>
  <c r="C66"/>
  <c r="D66"/>
  <c r="J74"/>
  <c r="N74"/>
  <c r="J75"/>
  <c r="N75"/>
  <c r="J76"/>
  <c r="N76"/>
  <c r="J77"/>
  <c r="N77"/>
  <c r="J78"/>
  <c r="N78"/>
  <c r="J79"/>
  <c r="N79"/>
  <c r="J80"/>
  <c r="N80"/>
  <c r="J81"/>
  <c r="N81"/>
  <c r="J82"/>
  <c r="N82"/>
  <c r="J83"/>
  <c r="N83"/>
  <c r="J84"/>
  <c r="N84"/>
  <c r="J85"/>
  <c r="N85"/>
  <c r="J86"/>
  <c r="N86"/>
  <c r="J87"/>
  <c r="N87"/>
  <c r="J88"/>
  <c r="N88"/>
  <c r="J89"/>
  <c r="N89"/>
  <c r="J90"/>
  <c r="N90"/>
  <c r="J91"/>
  <c r="N91"/>
  <c r="C92"/>
  <c r="D92"/>
  <c r="H92"/>
  <c r="I92"/>
  <c r="L92"/>
  <c r="M92"/>
  <c r="C95"/>
  <c r="D95"/>
  <c r="G31" i="12" s="1"/>
  <c r="X31" s="1"/>
  <c r="H95" i="84"/>
  <c r="I95"/>
  <c r="L95"/>
  <c r="M95"/>
  <c r="J96"/>
  <c r="N96"/>
  <c r="J97"/>
  <c r="N97"/>
  <c r="C98"/>
  <c r="D98"/>
  <c r="G33" i="12" s="1"/>
  <c r="X33" s="1"/>
  <c r="C106" i="84"/>
  <c r="C114" s="1"/>
  <c r="E42" i="12" s="1"/>
  <c r="V42" s="1"/>
  <c r="D106" i="84"/>
  <c r="D114" s="1"/>
  <c r="G42" i="12" s="1"/>
  <c r="X42" s="1"/>
  <c r="H106" i="84"/>
  <c r="H114" s="1"/>
  <c r="I106"/>
  <c r="I114" s="1"/>
  <c r="L106"/>
  <c r="L114" s="1"/>
  <c r="M106"/>
  <c r="M114" s="1"/>
  <c r="J107"/>
  <c r="J108"/>
  <c r="N106"/>
  <c r="N114" s="1"/>
  <c r="J109"/>
  <c r="C110"/>
  <c r="D110"/>
  <c r="H110"/>
  <c r="I110"/>
  <c r="L110"/>
  <c r="M110"/>
  <c r="J111"/>
  <c r="J112"/>
  <c r="N110"/>
  <c r="J113"/>
  <c r="C117"/>
  <c r="D117"/>
  <c r="C120"/>
  <c r="D120"/>
  <c r="C123"/>
  <c r="C124"/>
  <c r="D124"/>
  <c r="C134"/>
  <c r="C142" s="1"/>
  <c r="E54" i="12" s="1"/>
  <c r="V54" s="1"/>
  <c r="D134" i="84"/>
  <c r="D142" s="1"/>
  <c r="G54" i="12" s="1"/>
  <c r="X54" s="1"/>
  <c r="C148" i="84"/>
  <c r="D148"/>
  <c r="C161"/>
  <c r="D161"/>
  <c r="C3" i="82"/>
  <c r="D3"/>
  <c r="G9" i="12" s="1"/>
  <c r="H3" i="82"/>
  <c r="I3"/>
  <c r="L3"/>
  <c r="M3"/>
  <c r="J4"/>
  <c r="N4"/>
  <c r="J5"/>
  <c r="N5"/>
  <c r="J6"/>
  <c r="N6"/>
  <c r="J7"/>
  <c r="N7"/>
  <c r="J8"/>
  <c r="N8"/>
  <c r="J9"/>
  <c r="N9"/>
  <c r="C10"/>
  <c r="E10" i="12" s="1"/>
  <c r="V10" s="1"/>
  <c r="D10" i="82"/>
  <c r="G10" i="12" s="1"/>
  <c r="X10" s="1"/>
  <c r="H10" i="82"/>
  <c r="I10"/>
  <c r="L10"/>
  <c r="M10"/>
  <c r="J11"/>
  <c r="N11"/>
  <c r="N10" s="1"/>
  <c r="J12"/>
  <c r="N12"/>
  <c r="J13"/>
  <c r="N13"/>
  <c r="J14"/>
  <c r="N14"/>
  <c r="J15"/>
  <c r="N15"/>
  <c r="J16"/>
  <c r="N16"/>
  <c r="C17"/>
  <c r="D17"/>
  <c r="H17"/>
  <c r="I17"/>
  <c r="L17"/>
  <c r="M17"/>
  <c r="J18"/>
  <c r="N18"/>
  <c r="N17" s="1"/>
  <c r="J19"/>
  <c r="N19"/>
  <c r="J20"/>
  <c r="N20"/>
  <c r="J21"/>
  <c r="N21"/>
  <c r="J22"/>
  <c r="N22"/>
  <c r="J23"/>
  <c r="N23"/>
  <c r="J24"/>
  <c r="N24"/>
  <c r="J25"/>
  <c r="N25"/>
  <c r="C26"/>
  <c r="E12" i="12" s="1"/>
  <c r="V12" s="1"/>
  <c r="D26" i="82"/>
  <c r="G12" i="12" s="1"/>
  <c r="X12" s="1"/>
  <c r="H26" i="82"/>
  <c r="I26"/>
  <c r="L26"/>
  <c r="M26"/>
  <c r="J27"/>
  <c r="N27"/>
  <c r="J28"/>
  <c r="N28"/>
  <c r="C29"/>
  <c r="D29"/>
  <c r="H29"/>
  <c r="I29"/>
  <c r="L29"/>
  <c r="M29"/>
  <c r="J30"/>
  <c r="J29" s="1"/>
  <c r="N30"/>
  <c r="N29" s="1"/>
  <c r="J34"/>
  <c r="J35"/>
  <c r="J36"/>
  <c r="J37"/>
  <c r="J38"/>
  <c r="J39"/>
  <c r="J40"/>
  <c r="J41"/>
  <c r="J42"/>
  <c r="J43"/>
  <c r="C44"/>
  <c r="D44"/>
  <c r="H44"/>
  <c r="I44"/>
  <c r="L44"/>
  <c r="M44"/>
  <c r="N44"/>
  <c r="C49"/>
  <c r="D49"/>
  <c r="G16" i="12" s="1"/>
  <c r="X16" s="1"/>
  <c r="R2"/>
  <c r="I5"/>
  <c r="I6"/>
  <c r="I7"/>
  <c r="C8"/>
  <c r="T8" s="1"/>
  <c r="I8"/>
  <c r="E9"/>
  <c r="I9"/>
  <c r="I10"/>
  <c r="I11"/>
  <c r="I12"/>
  <c r="I13"/>
  <c r="C14"/>
  <c r="T14" s="1"/>
  <c r="I14"/>
  <c r="I15"/>
  <c r="C16"/>
  <c r="T16" s="1"/>
  <c r="E16"/>
  <c r="V16" s="1"/>
  <c r="I16"/>
  <c r="I17"/>
  <c r="C18"/>
  <c r="T18" s="1"/>
  <c r="I18"/>
  <c r="I19"/>
  <c r="I20"/>
  <c r="I21"/>
  <c r="I22"/>
  <c r="C23"/>
  <c r="T23" s="1"/>
  <c r="I23"/>
  <c r="C24"/>
  <c r="T24" s="1"/>
  <c r="I24"/>
  <c r="C25"/>
  <c r="T25" s="1"/>
  <c r="I25"/>
  <c r="C26"/>
  <c r="T26" s="1"/>
  <c r="I26"/>
  <c r="C27"/>
  <c r="T27" s="1"/>
  <c r="I27"/>
  <c r="C28"/>
  <c r="T28" s="1"/>
  <c r="I28"/>
  <c r="I29"/>
  <c r="C30"/>
  <c r="T30" s="1"/>
  <c r="I30"/>
  <c r="I31"/>
  <c r="E32"/>
  <c r="V32" s="1"/>
  <c r="G32"/>
  <c r="X32" s="1"/>
  <c r="I32"/>
  <c r="E33"/>
  <c r="V33" s="1"/>
  <c r="I33"/>
  <c r="E34"/>
  <c r="V34" s="1"/>
  <c r="X34"/>
  <c r="I34"/>
  <c r="I35"/>
  <c r="C36"/>
  <c r="T36" s="1"/>
  <c r="I36"/>
  <c r="I37"/>
  <c r="I38"/>
  <c r="I39"/>
  <c r="I40"/>
  <c r="I41"/>
  <c r="C42"/>
  <c r="T42" s="1"/>
  <c r="I42"/>
  <c r="I43"/>
  <c r="C44"/>
  <c r="T44" s="1"/>
  <c r="I44"/>
  <c r="V44"/>
  <c r="X44"/>
  <c r="I51"/>
  <c r="I52"/>
  <c r="I53"/>
  <c r="C54"/>
  <c r="T54" s="1"/>
  <c r="I54"/>
  <c r="I55"/>
  <c r="I56"/>
  <c r="I57"/>
  <c r="C58"/>
  <c r="T58" s="1"/>
  <c r="I58"/>
  <c r="I59"/>
  <c r="I60"/>
  <c r="I63"/>
  <c r="C64"/>
  <c r="T64" s="1"/>
  <c r="I64"/>
  <c r="I65"/>
  <c r="V65"/>
  <c r="X65"/>
  <c r="I66"/>
  <c r="V66"/>
  <c r="X66"/>
  <c r="I67"/>
  <c r="V67"/>
  <c r="X67"/>
  <c r="I68"/>
  <c r="V68"/>
  <c r="X68"/>
  <c r="I69"/>
  <c r="V69"/>
  <c r="X69"/>
  <c r="I70"/>
  <c r="V70"/>
  <c r="X70"/>
  <c r="E71"/>
  <c r="G71"/>
  <c r="I71"/>
  <c r="I72"/>
  <c r="V72"/>
  <c r="X72"/>
  <c r="E73"/>
  <c r="E87" s="1"/>
  <c r="E64" s="1"/>
  <c r="E92" s="1"/>
  <c r="G73"/>
  <c r="X73" s="1"/>
  <c r="I73"/>
  <c r="I74"/>
  <c r="V74"/>
  <c r="X74"/>
  <c r="I75"/>
  <c r="V75"/>
  <c r="X75"/>
  <c r="E76"/>
  <c r="V76" s="1"/>
  <c r="G76"/>
  <c r="X76" s="1"/>
  <c r="I76"/>
  <c r="I77"/>
  <c r="V77"/>
  <c r="X77"/>
  <c r="I78"/>
  <c r="V78"/>
  <c r="X78"/>
  <c r="E79"/>
  <c r="V79" s="1"/>
  <c r="G79"/>
  <c r="X79" s="1"/>
  <c r="I79"/>
  <c r="I80"/>
  <c r="V80"/>
  <c r="X80"/>
  <c r="I81"/>
  <c r="V81"/>
  <c r="X81"/>
  <c r="I82"/>
  <c r="V82"/>
  <c r="X82"/>
  <c r="E83"/>
  <c r="V83" s="1"/>
  <c r="G83"/>
  <c r="X83" s="1"/>
  <c r="I83"/>
  <c r="I84"/>
  <c r="V84"/>
  <c r="X84"/>
  <c r="I85"/>
  <c r="V85"/>
  <c r="X85"/>
  <c r="I86"/>
  <c r="V86"/>
  <c r="X86"/>
  <c r="I87"/>
  <c r="I88"/>
  <c r="V88"/>
  <c r="V90" s="1"/>
  <c r="X88"/>
  <c r="I89"/>
  <c r="V89"/>
  <c r="X89"/>
  <c r="E90"/>
  <c r="G90"/>
  <c r="I90"/>
  <c r="I91"/>
  <c r="I92"/>
  <c r="I93"/>
  <c r="I94"/>
  <c r="I95"/>
  <c r="V95"/>
  <c r="X95"/>
  <c r="I96"/>
  <c r="V96"/>
  <c r="X96"/>
  <c r="I97"/>
  <c r="C98"/>
  <c r="T98" s="1"/>
  <c r="E98"/>
  <c r="G98"/>
  <c r="I98"/>
  <c r="I99"/>
  <c r="V99"/>
  <c r="V98" s="1"/>
  <c r="X99"/>
  <c r="I100"/>
  <c r="V100"/>
  <c r="X100"/>
  <c r="I101"/>
  <c r="C102"/>
  <c r="T102" s="1"/>
  <c r="E102"/>
  <c r="G102"/>
  <c r="I102"/>
  <c r="I103"/>
  <c r="V103"/>
  <c r="X103"/>
  <c r="I104"/>
  <c r="V104"/>
  <c r="X104"/>
  <c r="A106"/>
  <c r="A67" i="63" s="1"/>
  <c r="R106" i="12"/>
  <c r="X107"/>
  <c r="A108"/>
  <c r="R108"/>
  <c r="T89" i="144" s="1"/>
  <c r="X109" i="12"/>
  <c r="A113"/>
  <c r="R113"/>
  <c r="A116"/>
  <c r="R116"/>
  <c r="AD122" i="15" s="1"/>
  <c r="AL1" i="151"/>
  <c r="C58" s="1"/>
  <c r="R119" i="12" s="1"/>
  <c r="AD125" i="15" s="1"/>
  <c r="AA2" i="151"/>
  <c r="AA1" s="1"/>
  <c r="AA4"/>
  <c r="A23" s="1"/>
  <c r="B6"/>
  <c r="A46"/>
  <c r="F46"/>
  <c r="C52"/>
  <c r="R117" i="12" s="1"/>
  <c r="R106" i="94" s="1"/>
  <c r="AL1" i="62"/>
  <c r="AA2"/>
  <c r="M85" i="128" s="1"/>
  <c r="N85" s="1"/>
  <c r="AA4" i="62"/>
  <c r="A23" s="1"/>
  <c r="B6"/>
  <c r="A46"/>
  <c r="F46"/>
  <c r="C52"/>
  <c r="E2" i="87"/>
  <c r="M1" s="1"/>
  <c r="W25"/>
  <c r="W30"/>
  <c r="W31"/>
  <c r="W35"/>
  <c r="X14"/>
  <c r="Y14" s="1"/>
  <c r="X15"/>
  <c r="Y15" s="1"/>
  <c r="AA40" i="97"/>
  <c r="T26"/>
  <c r="T28" s="1"/>
  <c r="S25"/>
  <c r="V14"/>
  <c r="Y14"/>
  <c r="V20"/>
  <c r="V61"/>
  <c r="V48"/>
  <c r="V3"/>
  <c r="Y3"/>
  <c r="S26"/>
  <c r="S28" s="1"/>
  <c r="Y39"/>
  <c r="U48"/>
  <c r="Q25" i="93"/>
  <c r="U25"/>
  <c r="S13"/>
  <c r="W26"/>
  <c r="T25"/>
  <c r="R17" i="72"/>
  <c r="R27" s="1"/>
  <c r="U15" i="153"/>
  <c r="U23"/>
  <c r="U39"/>
  <c r="W31"/>
  <c r="W35"/>
  <c r="P20" i="141"/>
  <c r="P30"/>
  <c r="S2"/>
  <c r="E47" i="104"/>
  <c r="E59" s="1"/>
  <c r="D33" i="64"/>
  <c r="J49" i="72"/>
  <c r="J68" s="1"/>
  <c r="E82" i="13" s="1"/>
  <c r="AT30" i="15"/>
  <c r="T87" i="144"/>
  <c r="T140" i="13"/>
  <c r="T67" i="63"/>
  <c r="D250" i="128"/>
  <c r="D200" s="1"/>
  <c r="C98"/>
  <c r="C48" s="1"/>
  <c r="D234"/>
  <c r="D199" s="1"/>
  <c r="C82"/>
  <c r="C47" s="1"/>
  <c r="D181"/>
  <c r="D156" s="1"/>
  <c r="U12" i="143"/>
  <c r="D175" i="127"/>
  <c r="D128" s="1"/>
  <c r="C122"/>
  <c r="C101" s="1"/>
  <c r="C175"/>
  <c r="C128" s="1"/>
  <c r="D122"/>
  <c r="D101" s="1"/>
  <c r="D51"/>
  <c r="D31" s="1"/>
  <c r="D27"/>
  <c r="D6" s="1"/>
  <c r="O12" i="92"/>
  <c r="W16" i="153"/>
  <c r="W20"/>
  <c r="W32"/>
  <c r="W36"/>
  <c r="W40"/>
  <c r="U13"/>
  <c r="U17"/>
  <c r="U21"/>
  <c r="U29"/>
  <c r="U33"/>
  <c r="U37"/>
  <c r="Q6" i="105"/>
  <c r="F53"/>
  <c r="M47" i="103"/>
  <c r="N47" s="1"/>
  <c r="L20" i="121"/>
  <c r="M20" s="1"/>
  <c r="L64" i="106"/>
  <c r="M64" s="1"/>
  <c r="S66" i="97"/>
  <c r="L2" i="130"/>
  <c r="M2" s="1"/>
  <c r="C106" i="127"/>
  <c r="C185" s="1"/>
  <c r="M197" i="128"/>
  <c r="N197" s="1"/>
  <c r="L9" i="130"/>
  <c r="M9" s="1"/>
  <c r="M221" i="128"/>
  <c r="N221" s="1"/>
  <c r="C8" i="121"/>
  <c r="D8" s="1"/>
  <c r="C56" i="103"/>
  <c r="D56" s="1"/>
  <c r="C65" i="64"/>
  <c r="D65" s="1"/>
  <c r="C18" i="130"/>
  <c r="D18" s="1"/>
  <c r="G11" i="65"/>
  <c r="G53" s="1"/>
  <c r="C16" i="133"/>
  <c r="D16" s="1"/>
  <c r="AD17" i="15"/>
  <c r="C173" i="124"/>
  <c r="D173" s="1"/>
  <c r="Y26" i="97"/>
  <c r="C2" i="79"/>
  <c r="D2" s="1"/>
  <c r="T1" i="144"/>
  <c r="AH69" i="15"/>
  <c r="E13" i="13"/>
  <c r="X13" s="1"/>
  <c r="F59" i="104"/>
  <c r="K104" i="65"/>
  <c r="S133" s="1"/>
  <c r="Z18" i="97"/>
  <c r="Z5"/>
  <c r="Z24"/>
  <c r="Z9"/>
  <c r="Z21"/>
  <c r="Z6"/>
  <c r="Z15"/>
  <c r="Z11"/>
  <c r="Z19"/>
  <c r="J11"/>
  <c r="Z4"/>
  <c r="J9"/>
  <c r="J18"/>
  <c r="J24"/>
  <c r="J19"/>
  <c r="J5"/>
  <c r="J22"/>
  <c r="J20" s="1"/>
  <c r="G12" i="72"/>
  <c r="M7" i="88"/>
  <c r="S25" s="1"/>
  <c r="E48" i="97"/>
  <c r="E61"/>
  <c r="M46" i="104"/>
  <c r="M47" s="1"/>
  <c r="C32" i="93"/>
  <c r="D32" s="1"/>
  <c r="D39" i="106"/>
  <c r="D47" s="1"/>
  <c r="AR13" i="15"/>
  <c r="AV13" s="1"/>
  <c r="C2" i="92"/>
  <c r="F2" s="1"/>
  <c r="D32" s="1"/>
  <c r="C183" i="124"/>
  <c r="D183" s="1"/>
  <c r="A95" i="143"/>
  <c r="C5" i="142"/>
  <c r="S92" i="84"/>
  <c r="J23" i="115"/>
  <c r="J26" s="1"/>
  <c r="K26" s="1"/>
  <c r="Y64" i="143"/>
  <c r="AR35" i="15"/>
  <c r="AV35" s="1"/>
  <c r="C19" i="104"/>
  <c r="C61" s="1"/>
  <c r="I10" i="153"/>
  <c r="F8" i="92"/>
  <c r="K103" i="65"/>
  <c r="S118" s="1"/>
  <c r="S121"/>
  <c r="K6"/>
  <c r="S76" s="1"/>
  <c r="P76" s="1"/>
  <c r="F61" i="97"/>
  <c r="D13"/>
  <c r="D27"/>
  <c r="J6"/>
  <c r="A117" i="12"/>
  <c r="N19" i="84"/>
  <c r="A56" i="100"/>
  <c r="K36" i="153"/>
  <c r="K28"/>
  <c r="I25"/>
  <c r="K20"/>
  <c r="K12"/>
  <c r="I9"/>
  <c r="F28" i="106"/>
  <c r="D26" i="93"/>
  <c r="D13"/>
  <c r="G38" i="97"/>
  <c r="E27"/>
  <c r="F20"/>
  <c r="F8"/>
  <c r="C17" i="139"/>
  <c r="S79" i="88"/>
  <c r="P80"/>
  <c r="S80"/>
  <c r="C7" i="75"/>
  <c r="Q13" i="93"/>
  <c r="Q26"/>
  <c r="J26" i="82"/>
  <c r="D38" i="69"/>
  <c r="G41" i="13" s="1"/>
  <c r="C114" i="128"/>
  <c r="C49" s="1"/>
  <c r="G26" i="93"/>
  <c r="C31" i="78"/>
  <c r="J31" s="1"/>
  <c r="N9"/>
  <c r="D14"/>
  <c r="G96" i="13" s="1"/>
  <c r="A114" i="12"/>
  <c r="A75" i="63"/>
  <c r="K4" i="65"/>
  <c r="I8" i="97"/>
  <c r="J12" i="114"/>
  <c r="D55" i="68"/>
  <c r="G43" i="13" s="1"/>
  <c r="Z43" s="1"/>
  <c r="M32" i="88"/>
  <c r="S40" s="1"/>
  <c r="BA17" i="157"/>
  <c r="E278" i="159"/>
  <c r="I3" i="97"/>
  <c r="K34" i="88"/>
  <c r="S49" s="1"/>
  <c r="P50" s="1"/>
  <c r="F404" i="154"/>
  <c r="D278" i="159"/>
  <c r="L21" i="68"/>
  <c r="T26" i="93"/>
  <c r="K7" i="88"/>
  <c r="S23" s="1"/>
  <c r="S26" i="93"/>
  <c r="U13" i="97"/>
  <c r="U26"/>
  <c r="U28" s="1"/>
  <c r="X10" i="87"/>
  <c r="Y10" s="1"/>
  <c r="M38" i="79"/>
  <c r="X3" i="93"/>
  <c r="Q27"/>
  <c r="U26"/>
  <c r="Q40" i="124"/>
  <c r="R27" i="93"/>
  <c r="R13"/>
  <c r="V30" i="87"/>
  <c r="X30" s="1"/>
  <c r="Y30" s="1"/>
  <c r="X18"/>
  <c r="Y18" s="1"/>
  <c r="V26" i="93"/>
  <c r="V8" i="97"/>
  <c r="V27" s="1"/>
  <c r="C34" i="127"/>
  <c r="D159"/>
  <c r="D127" s="1"/>
  <c r="AA39" i="97"/>
  <c r="AB39"/>
  <c r="AD39" s="1"/>
  <c r="W55"/>
  <c r="X9" i="87"/>
  <c r="Y9" s="1"/>
  <c r="W6"/>
  <c r="W33" s="1"/>
  <c r="S4" i="116"/>
  <c r="S13" s="1"/>
  <c r="Q10" i="105"/>
  <c r="D34" i="127"/>
  <c r="D29" i="128"/>
  <c r="D4" s="1"/>
  <c r="C93" i="140"/>
  <c r="C133" i="127"/>
  <c r="V36" i="12"/>
  <c r="S50" i="88"/>
  <c r="P79"/>
  <c r="K11" i="65"/>
  <c r="L6" i="121"/>
  <c r="P12" i="88"/>
  <c r="P11"/>
  <c r="M104" i="65"/>
  <c r="S135" s="1"/>
  <c r="X13" i="87"/>
  <c r="Y13" s="1"/>
  <c r="AJ82" i="15"/>
  <c r="I24" i="153"/>
  <c r="K24"/>
  <c r="E346" i="155"/>
  <c r="Z19" i="64"/>
  <c r="L16" i="139"/>
  <c r="L17" s="1"/>
  <c r="N17" i="105"/>
  <c r="Q7"/>
  <c r="D49" i="106"/>
  <c r="T148" i="13"/>
  <c r="T97" i="144"/>
  <c r="Q102" i="143"/>
  <c r="T77" i="63"/>
  <c r="AR95" i="15"/>
  <c r="AV95" s="1"/>
  <c r="AR53"/>
  <c r="AV53" s="1"/>
  <c r="AF55"/>
  <c r="C56"/>
  <c r="O52"/>
  <c r="S52" s="1"/>
  <c r="AR46"/>
  <c r="AV46" s="1"/>
  <c r="AR43"/>
  <c r="AV43" s="1"/>
  <c r="AR42"/>
  <c r="AV42" s="1"/>
  <c r="AR38"/>
  <c r="AV38" s="1"/>
  <c r="AT52"/>
  <c r="AT56" s="1"/>
  <c r="AT32" s="1"/>
  <c r="F33" i="64"/>
  <c r="G33" i="104"/>
  <c r="D33"/>
  <c r="I34" i="153"/>
  <c r="I30"/>
  <c r="K30"/>
  <c r="K15"/>
  <c r="I15"/>
  <c r="I8"/>
  <c r="K8"/>
  <c r="D66" i="69"/>
  <c r="G13" i="93"/>
  <c r="C60" i="97"/>
  <c r="C61"/>
  <c r="F3"/>
  <c r="D21" i="68"/>
  <c r="G23" i="13" s="1"/>
  <c r="Z23" s="1"/>
  <c r="D16" i="139"/>
  <c r="D17" s="1"/>
  <c r="Q99" i="143"/>
  <c r="V9" i="12"/>
  <c r="M5" i="65"/>
  <c r="S64" s="1"/>
  <c r="P65" s="1"/>
  <c r="S65"/>
  <c r="H27" i="93"/>
  <c r="H13"/>
  <c r="R109" i="12"/>
  <c r="T141" i="13" s="1"/>
  <c r="A99" i="94"/>
  <c r="A115" i="15"/>
  <c r="A109" i="12"/>
  <c r="A141" i="13"/>
  <c r="AT105" i="15"/>
  <c r="AR41"/>
  <c r="AV41" s="1"/>
  <c r="AR34"/>
  <c r="AV34" s="1"/>
  <c r="K31" i="153"/>
  <c r="I31"/>
  <c r="K8" i="88"/>
  <c r="S5" s="1"/>
  <c r="S12"/>
  <c r="E351" i="155"/>
  <c r="BA42" i="157"/>
  <c r="AZ55"/>
  <c r="P33" i="64"/>
  <c r="V58" i="104"/>
  <c r="AD56"/>
  <c r="E116" i="13"/>
  <c r="X116" s="1"/>
  <c r="R105" i="94"/>
  <c r="Y88" i="143"/>
  <c r="Y90" s="1"/>
  <c r="AF102" i="15"/>
  <c r="AR73"/>
  <c r="AV73" s="1"/>
  <c r="N19" i="64"/>
  <c r="N61" s="1"/>
  <c r="T18"/>
  <c r="T19" s="1"/>
  <c r="C18" i="105"/>
  <c r="C55" s="1"/>
  <c r="G17"/>
  <c r="G18" s="1"/>
  <c r="M32" i="104"/>
  <c r="E33"/>
  <c r="F14" i="97"/>
  <c r="Q59" i="64"/>
  <c r="C112" i="127"/>
  <c r="A103" i="143"/>
  <c r="A149" i="13"/>
  <c r="A1" i="12"/>
  <c r="A1" i="100"/>
  <c r="A1" i="94"/>
  <c r="N46" i="84"/>
  <c r="U64" i="143"/>
  <c r="X55" i="63"/>
  <c r="AF52" i="15"/>
  <c r="AF56" s="1"/>
  <c r="AR25"/>
  <c r="AV25" s="1"/>
  <c r="AR20"/>
  <c r="AV20" s="1"/>
  <c r="AF19"/>
  <c r="T32" i="64"/>
  <c r="H33"/>
  <c r="K33" i="153"/>
  <c r="I33"/>
  <c r="K18"/>
  <c r="I18"/>
  <c r="I14"/>
  <c r="K14"/>
  <c r="H41"/>
  <c r="C62" i="97"/>
  <c r="C48"/>
  <c r="J40"/>
  <c r="J41" s="1"/>
  <c r="I39"/>
  <c r="N39" s="1"/>
  <c r="K39"/>
  <c r="D48"/>
  <c r="D61"/>
  <c r="F18" i="103"/>
  <c r="BA5" i="157"/>
  <c r="AZ13"/>
  <c r="BA13" s="1"/>
  <c r="Q33" i="64"/>
  <c r="U25" i="153"/>
  <c r="W25"/>
  <c r="U28"/>
  <c r="W28"/>
  <c r="S25" i="93"/>
  <c r="S27"/>
  <c r="AQ5" i="64"/>
  <c r="AL19"/>
  <c r="AB18"/>
  <c r="AB19" s="1"/>
  <c r="AQ8"/>
  <c r="AB32"/>
  <c r="AQ22"/>
  <c r="AA32"/>
  <c r="AQ23"/>
  <c r="AA46"/>
  <c r="AA47" s="1"/>
  <c r="AQ38"/>
  <c r="AQ39"/>
  <c r="Z46"/>
  <c r="Z47" s="1"/>
  <c r="AA58"/>
  <c r="AQ48"/>
  <c r="AQ49"/>
  <c r="Z58"/>
  <c r="AB58"/>
  <c r="AQ51"/>
  <c r="Q5" i="105"/>
  <c r="N18"/>
  <c r="N55" s="1"/>
  <c r="Z58" i="104"/>
  <c r="Z59" s="1"/>
  <c r="N14" i="78"/>
  <c r="W12" i="87"/>
  <c r="W26" s="1"/>
  <c r="W34"/>
  <c r="A78" i="63"/>
  <c r="T100" i="144"/>
  <c r="Q105" i="143"/>
  <c r="V73" i="12"/>
  <c r="V87" s="1"/>
  <c r="C31" i="82"/>
  <c r="V11" i="12"/>
  <c r="L26" i="116"/>
  <c r="N17"/>
  <c r="N26" s="1"/>
  <c r="V75" i="144"/>
  <c r="AH102" i="15"/>
  <c r="AR54"/>
  <c r="AV54" s="1"/>
  <c r="AN55"/>
  <c r="AR26"/>
  <c r="AV26" s="1"/>
  <c r="AR22"/>
  <c r="AV22" s="1"/>
  <c r="AJ19"/>
  <c r="AR11"/>
  <c r="AV11" s="1"/>
  <c r="S59" i="64"/>
  <c r="M59"/>
  <c r="K59"/>
  <c r="G52" i="105"/>
  <c r="D31"/>
  <c r="I40" i="153"/>
  <c r="K40"/>
  <c r="K17"/>
  <c r="I17"/>
  <c r="C39" i="106"/>
  <c r="C47" s="1"/>
  <c r="S77" i="65"/>
  <c r="S20"/>
  <c r="P20" s="1"/>
  <c r="S21"/>
  <c r="E13" i="93"/>
  <c r="C13" i="97"/>
  <c r="C26"/>
  <c r="BA19" i="157"/>
  <c r="AZ38"/>
  <c r="BA38" s="1"/>
  <c r="F16" i="124"/>
  <c r="U19" i="153"/>
  <c r="W19"/>
  <c r="W39" i="87"/>
  <c r="W38"/>
  <c r="R114" i="12"/>
  <c r="AD120" i="15" s="1"/>
  <c r="C4" i="127"/>
  <c r="D4" s="1"/>
  <c r="Y4" i="143"/>
  <c r="O102" i="66"/>
  <c r="P102" s="1"/>
  <c r="M37" i="103"/>
  <c r="M253" i="128"/>
  <c r="N253" s="1"/>
  <c r="O95" i="66"/>
  <c r="R95" s="1"/>
  <c r="J10" i="132"/>
  <c r="K10" s="1"/>
  <c r="R2" i="78"/>
  <c r="R16" s="1"/>
  <c r="L4" i="162"/>
  <c r="L41" i="69"/>
  <c r="M41" s="1"/>
  <c r="I106" i="127"/>
  <c r="I133" s="1"/>
  <c r="L2" i="121"/>
  <c r="M2" s="1"/>
  <c r="I11" i="127"/>
  <c r="I17" s="1"/>
  <c r="C253" i="128"/>
  <c r="D253" s="1"/>
  <c r="C128"/>
  <c r="D128" s="1"/>
  <c r="C2" i="123"/>
  <c r="D2" s="1"/>
  <c r="C33" i="121"/>
  <c r="D33" s="1"/>
  <c r="C64" i="106"/>
  <c r="D64" s="1"/>
  <c r="W4" i="143"/>
  <c r="C2" i="69"/>
  <c r="D2" s="1"/>
  <c r="C2" i="75"/>
  <c r="C8" s="1"/>
  <c r="C42" i="121"/>
  <c r="D42" s="1"/>
  <c r="C2" i="133"/>
  <c r="D2" s="1"/>
  <c r="C205" i="128"/>
  <c r="D205" s="1"/>
  <c r="A17" i="15"/>
  <c r="C138" i="124"/>
  <c r="D138" s="1"/>
  <c r="R1" i="94"/>
  <c r="AD1" i="15"/>
  <c r="R1" i="12"/>
  <c r="T1" i="13" s="1"/>
  <c r="T67" s="1"/>
  <c r="J46" i="84"/>
  <c r="K46" s="1"/>
  <c r="A100" i="143"/>
  <c r="AR108" i="15"/>
  <c r="AV108" s="1"/>
  <c r="AR62"/>
  <c r="AV62" s="1"/>
  <c r="AR47"/>
  <c r="AV47" s="1"/>
  <c r="AL32"/>
  <c r="O15"/>
  <c r="S15" s="1"/>
  <c r="AN15"/>
  <c r="O59" i="64"/>
  <c r="K33"/>
  <c r="I16" i="153"/>
  <c r="K16"/>
  <c r="F16" i="92"/>
  <c r="S178" i="65"/>
  <c r="P178" s="1"/>
  <c r="M144"/>
  <c r="S144" s="1"/>
  <c r="K97"/>
  <c r="G55" i="97"/>
  <c r="F60"/>
  <c r="E62"/>
  <c r="E63" s="1"/>
  <c r="E25"/>
  <c r="E26"/>
  <c r="E28" s="1"/>
  <c r="Z10"/>
  <c r="Z17"/>
  <c r="Z12"/>
  <c r="Z7"/>
  <c r="J4"/>
  <c r="J10"/>
  <c r="J21"/>
  <c r="J23"/>
  <c r="J12"/>
  <c r="F32" i="124"/>
  <c r="W9" i="153"/>
  <c r="U9"/>
  <c r="U12"/>
  <c r="W12"/>
  <c r="M42" i="128"/>
  <c r="U34" i="123"/>
  <c r="S60" i="97"/>
  <c r="S61"/>
  <c r="X16" i="87"/>
  <c r="Y16" s="1"/>
  <c r="V17"/>
  <c r="S17" i="82"/>
  <c r="S46" i="84"/>
  <c r="U58" i="104"/>
  <c r="AB58"/>
  <c r="AB59" s="1"/>
  <c r="T58"/>
  <c r="AD50"/>
  <c r="X58"/>
  <c r="AD52"/>
  <c r="S16" i="92"/>
  <c r="R12"/>
  <c r="M98" i="128"/>
  <c r="M48" s="1"/>
  <c r="R49" i="72"/>
  <c r="R68" s="1"/>
  <c r="V31"/>
  <c r="P49"/>
  <c r="P68" s="1"/>
  <c r="V33"/>
  <c r="V31" i="87"/>
  <c r="X31" s="1"/>
  <c r="Y31" s="1"/>
  <c r="M18" i="104"/>
  <c r="M19" s="1"/>
  <c r="C23" i="71"/>
  <c r="G23" s="1"/>
  <c r="C9" i="130"/>
  <c r="D9" s="1"/>
  <c r="C102" i="66"/>
  <c r="D102" s="1"/>
  <c r="C2" i="128"/>
  <c r="D2" s="1"/>
  <c r="C32"/>
  <c r="D32" s="1"/>
  <c r="J15" i="97"/>
  <c r="J17"/>
  <c r="J7"/>
  <c r="J3" s="1"/>
  <c r="Z22"/>
  <c r="Z16"/>
  <c r="Z23"/>
  <c r="O69" i="15"/>
  <c r="S69" s="1"/>
  <c r="Q1" i="143"/>
  <c r="C188" i="124"/>
  <c r="D188" s="1"/>
  <c r="C10" i="92"/>
  <c r="F10" s="1"/>
  <c r="A2" i="143"/>
  <c r="C159" i="124"/>
  <c r="D159" s="1"/>
  <c r="C102"/>
  <c r="D102" s="1"/>
  <c r="C280" i="128"/>
  <c r="D280" s="1"/>
  <c r="C12"/>
  <c r="D12" s="1"/>
  <c r="D19" s="1"/>
  <c r="C53"/>
  <c r="D53" s="1"/>
  <c r="C66" i="97"/>
  <c r="C269" i="128"/>
  <c r="D269" s="1"/>
  <c r="AD67" i="15"/>
  <c r="C54" i="124"/>
  <c r="D54" s="1"/>
  <c r="C37" i="103"/>
  <c r="C31" i="125"/>
  <c r="C4" i="162"/>
  <c r="C99" i="127"/>
  <c r="D99" s="1"/>
  <c r="T83" i="104"/>
  <c r="U83" s="1"/>
  <c r="M164" i="128"/>
  <c r="N164" s="1"/>
  <c r="N171" s="1"/>
  <c r="M56" i="103"/>
  <c r="N56" s="1"/>
  <c r="C59" i="105"/>
  <c r="D59" s="1"/>
  <c r="N2" i="110"/>
  <c r="O2" s="1"/>
  <c r="T65" i="104"/>
  <c r="U65" s="1"/>
  <c r="R2" i="71"/>
  <c r="R41" s="1"/>
  <c r="K2" i="131"/>
  <c r="L2" s="1"/>
  <c r="M2" i="102"/>
  <c r="N2" s="1"/>
  <c r="N53" s="1"/>
  <c r="J18" i="132"/>
  <c r="K18" s="1"/>
  <c r="K16" i="133"/>
  <c r="L16" s="1"/>
  <c r="W24" i="153"/>
  <c r="C83" i="104"/>
  <c r="D83" s="1"/>
  <c r="T138" i="13"/>
  <c r="R95" i="94"/>
  <c r="G87" i="12"/>
  <c r="G64" s="1"/>
  <c r="G92" s="1"/>
  <c r="D103" i="84"/>
  <c r="Z75" i="13"/>
  <c r="T1" i="63"/>
  <c r="AR48" i="15"/>
  <c r="AV48" s="1"/>
  <c r="AR40"/>
  <c r="AV40" s="1"/>
  <c r="T46" i="64"/>
  <c r="T47" s="1"/>
  <c r="G42" i="105"/>
  <c r="G43" s="1"/>
  <c r="I38" i="153"/>
  <c r="K38"/>
  <c r="I22"/>
  <c r="K22"/>
  <c r="D43" i="123"/>
  <c r="C26" i="93"/>
  <c r="E60" i="97"/>
  <c r="G43"/>
  <c r="G62" s="1"/>
  <c r="D17" i="72"/>
  <c r="D27" s="1"/>
  <c r="S39" i="88"/>
  <c r="F294" i="154"/>
  <c r="F156" i="159"/>
  <c r="F10" i="125"/>
  <c r="U46" i="104"/>
  <c r="U47" s="1"/>
  <c r="U59" s="1"/>
  <c r="AD48"/>
  <c r="H21" i="68"/>
  <c r="T55" i="92"/>
  <c r="T54" s="1"/>
  <c r="S303" i="128"/>
  <c r="R298" s="1"/>
  <c r="W27" i="93"/>
  <c r="W28" s="1"/>
  <c r="W13"/>
  <c r="Q12" i="105"/>
  <c r="AR64" i="15"/>
  <c r="AV64" s="1"/>
  <c r="AR24"/>
  <c r="AV24" s="1"/>
  <c r="AL15"/>
  <c r="S180" i="65"/>
  <c r="P181" s="1"/>
  <c r="S181"/>
  <c r="K144"/>
  <c r="S142" s="1"/>
  <c r="C81" i="127"/>
  <c r="C33" s="1"/>
  <c r="O181" i="124"/>
  <c r="R19" i="84"/>
  <c r="AM32" i="64"/>
  <c r="AH46"/>
  <c r="AH47" s="1"/>
  <c r="P28" i="110"/>
  <c r="M17" i="105"/>
  <c r="Q13"/>
  <c r="Q14"/>
  <c r="AD6" i="104"/>
  <c r="AD10"/>
  <c r="AD14"/>
  <c r="U27" i="93"/>
  <c r="U28" s="1"/>
  <c r="U13"/>
  <c r="S48" i="97"/>
  <c r="S62"/>
  <c r="O134" i="124"/>
  <c r="X5" i="87"/>
  <c r="Y5" s="1"/>
  <c r="W36"/>
  <c r="X11"/>
  <c r="Y11" s="1"/>
  <c r="S3" i="82"/>
  <c r="N63" i="105"/>
  <c r="W58" i="104"/>
  <c r="AC58"/>
  <c r="AC59" s="1"/>
  <c r="L46" i="106"/>
  <c r="O43"/>
  <c r="M142" i="128"/>
  <c r="Q142"/>
  <c r="J156" i="127"/>
  <c r="J159" s="1"/>
  <c r="J127" s="1"/>
  <c r="T61" i="97"/>
  <c r="Q16" i="124"/>
  <c r="AD51" i="104"/>
  <c r="AD53"/>
  <c r="T90" i="144"/>
  <c r="R98" i="94"/>
  <c r="D2" i="75"/>
  <c r="D8" s="1"/>
  <c r="M45" i="102"/>
  <c r="T146" i="13"/>
  <c r="C31" i="105"/>
  <c r="BA55" i="157"/>
  <c r="C32" i="15"/>
  <c r="K8" i="65"/>
  <c r="F13" i="97"/>
  <c r="M18" i="105"/>
  <c r="I30" i="127"/>
  <c r="I84"/>
  <c r="P21" i="65"/>
  <c r="A1" i="63"/>
  <c r="A1" i="144"/>
  <c r="A1" i="13"/>
  <c r="A67" s="1"/>
  <c r="A1" i="143"/>
  <c r="A1" i="15"/>
  <c r="C19" i="128"/>
  <c r="I178" i="127"/>
  <c r="I162"/>
  <c r="N31" i="105"/>
  <c r="L40" i="97"/>
  <c r="Z33" i="64"/>
  <c r="N45" i="102"/>
  <c r="C21" i="83"/>
  <c r="X59" i="13"/>
  <c r="I27" i="127"/>
  <c r="I6" s="1"/>
  <c r="G82" i="13"/>
  <c r="F27" i="66"/>
  <c r="J18"/>
  <c r="J17"/>
  <c r="J15"/>
  <c r="J24"/>
  <c r="J22"/>
  <c r="R19"/>
  <c r="V19" s="1"/>
  <c r="O99"/>
  <c r="O108"/>
  <c r="Q27"/>
  <c r="J26"/>
  <c r="D27"/>
  <c r="H27"/>
  <c r="U14"/>
  <c r="U26"/>
  <c r="O92"/>
  <c r="R99"/>
  <c r="U22"/>
  <c r="J16"/>
  <c r="J12"/>
  <c r="C28"/>
  <c r="F20"/>
  <c r="J11"/>
  <c r="H20"/>
  <c r="R23"/>
  <c r="V26"/>
  <c r="U12"/>
  <c r="O27"/>
  <c r="J23"/>
  <c r="U15"/>
  <c r="T27"/>
  <c r="G28"/>
  <c r="U17"/>
  <c r="U16"/>
  <c r="U18"/>
  <c r="U24"/>
  <c r="U23"/>
  <c r="J19"/>
  <c r="V13"/>
  <c r="O20"/>
  <c r="V17"/>
  <c r="S27"/>
  <c r="J14"/>
  <c r="J13"/>
  <c r="D20"/>
  <c r="U10"/>
  <c r="V12"/>
  <c r="T18"/>
  <c r="V18" s="1"/>
  <c r="Q20"/>
  <c r="R24"/>
  <c r="V24" s="1"/>
  <c r="E28"/>
  <c r="I20"/>
  <c r="P22"/>
  <c r="V22" s="1"/>
  <c r="V10"/>
  <c r="V11"/>
  <c r="V15"/>
  <c r="U11"/>
  <c r="S20"/>
  <c r="S28" s="1"/>
  <c r="U13"/>
  <c r="N33" i="117"/>
  <c r="O50" s="1"/>
  <c r="O8"/>
  <c r="O11" s="1"/>
  <c r="O17" s="1"/>
  <c r="T20" i="66"/>
  <c r="T28" s="1"/>
  <c r="Z100" i="13"/>
  <c r="Z27"/>
  <c r="X100"/>
  <c r="R12" i="168"/>
  <c r="Q12"/>
  <c r="Q7"/>
  <c r="G7"/>
  <c r="A67" i="171" l="1"/>
  <c r="A120" i="170"/>
  <c r="A95" i="144"/>
  <c r="A64" i="171"/>
  <c r="A117" i="170"/>
  <c r="A59" i="171"/>
  <c r="A112" i="170"/>
  <c r="A1"/>
  <c r="A1" i="171"/>
  <c r="AF106" i="15"/>
  <c r="X39" i="87"/>
  <c r="Y39" s="1"/>
  <c r="V39"/>
  <c r="J11" i="127"/>
  <c r="J17" s="1"/>
  <c r="T95" i="144"/>
  <c r="P177" i="65"/>
  <c r="AM33" i="64"/>
  <c r="U22" i="153"/>
  <c r="X59" i="104"/>
  <c r="C67" i="135"/>
  <c r="D67" s="1"/>
  <c r="U4" i="143"/>
  <c r="C12" i="123"/>
  <c r="D12" s="1"/>
  <c r="C30" i="138"/>
  <c r="D30" s="1"/>
  <c r="C95" i="66"/>
  <c r="F95" s="1"/>
  <c r="C20" i="121"/>
  <c r="D20" s="1"/>
  <c r="C154" i="128"/>
  <c r="D154" s="1"/>
  <c r="N9" i="110"/>
  <c r="O9" s="1"/>
  <c r="M69" i="128"/>
  <c r="N69" s="1"/>
  <c r="L33" i="121"/>
  <c r="M33" s="1"/>
  <c r="M53" i="128"/>
  <c r="N53" s="1"/>
  <c r="O8" i="108"/>
  <c r="B23" i="123"/>
  <c r="T151" i="13"/>
  <c r="Q62" i="64"/>
  <c r="C162" i="127"/>
  <c r="F25" i="97"/>
  <c r="C125" i="127"/>
  <c r="A146" i="13"/>
  <c r="D22" i="87"/>
  <c r="C9" i="133"/>
  <c r="D9" s="1"/>
  <c r="C11" i="127"/>
  <c r="C2" i="102"/>
  <c r="AB1" i="62"/>
  <c r="K2" i="65"/>
  <c r="M2" s="1"/>
  <c r="M81" s="1"/>
  <c r="O10" i="92"/>
  <c r="R10" s="1"/>
  <c r="J2" i="132"/>
  <c r="K2" s="1"/>
  <c r="M2" i="75"/>
  <c r="M29" i="106"/>
  <c r="A92" i="143"/>
  <c r="T74" i="63"/>
  <c r="T145" i="13"/>
  <c r="X102" i="12"/>
  <c r="H31" i="82"/>
  <c r="G104" i="154" s="1"/>
  <c r="G28" i="12"/>
  <c r="X28" s="1"/>
  <c r="H26" i="93"/>
  <c r="W7" i="153"/>
  <c r="U7"/>
  <c r="V14" i="66"/>
  <c r="S2" i="78"/>
  <c r="S16" s="1"/>
  <c r="M171" i="128"/>
  <c r="A138" i="13"/>
  <c r="R97" i="94"/>
  <c r="U18" i="153"/>
  <c r="Y40" i="97"/>
  <c r="AD40" s="1"/>
  <c r="AA1" i="62"/>
  <c r="M184" i="128"/>
  <c r="N184" s="1"/>
  <c r="M205"/>
  <c r="N205" s="1"/>
  <c r="L15" i="121"/>
  <c r="M15" s="1"/>
  <c r="M45" i="128"/>
  <c r="N45" s="1"/>
  <c r="C184"/>
  <c r="D184" s="1"/>
  <c r="C2" i="83"/>
  <c r="D2" s="1"/>
  <c r="C79" i="135"/>
  <c r="D79" s="1"/>
  <c r="C145" i="124"/>
  <c r="D145" s="1"/>
  <c r="C197" i="128"/>
  <c r="D197" s="1"/>
  <c r="C53" i="106"/>
  <c r="D53" s="1"/>
  <c r="C221" i="128"/>
  <c r="D221" s="1"/>
  <c r="C193" i="124"/>
  <c r="D193" s="1"/>
  <c r="C2" i="70"/>
  <c r="AR91" i="15"/>
  <c r="AV91" s="1"/>
  <c r="AJ69"/>
  <c r="AR51"/>
  <c r="AV51" s="1"/>
  <c r="AR49"/>
  <c r="AV49" s="1"/>
  <c r="AH52"/>
  <c r="AB110" i="13"/>
  <c r="U27" i="153"/>
  <c r="W27"/>
  <c r="U38"/>
  <c r="W38"/>
  <c r="AZ56" i="157"/>
  <c r="O46" i="106"/>
  <c r="S31" i="82"/>
  <c r="C28" i="93"/>
  <c r="J3" i="115"/>
  <c r="J7" s="1"/>
  <c r="K7" s="1"/>
  <c r="Z14" i="97"/>
  <c r="D7" i="87"/>
  <c r="N17" i="102"/>
  <c r="N62" s="1"/>
  <c r="N76" s="1"/>
  <c r="N81" s="1"/>
  <c r="I38" i="127"/>
  <c r="Q100" i="143"/>
  <c r="M17" i="102"/>
  <c r="M62" s="1"/>
  <c r="M76" s="1"/>
  <c r="M81" s="1"/>
  <c r="S63" i="97"/>
  <c r="G53" i="105"/>
  <c r="M154" i="128"/>
  <c r="N154" s="1"/>
  <c r="M12"/>
  <c r="O12" i="123"/>
  <c r="P12" s="1"/>
  <c r="M22" i="103"/>
  <c r="N22" s="1"/>
  <c r="C50" i="69"/>
  <c r="D50" s="1"/>
  <c r="E4" i="143"/>
  <c r="C77" i="64"/>
  <c r="D77" s="1"/>
  <c r="G4" i="143"/>
  <c r="C66" i="105"/>
  <c r="D66" s="1"/>
  <c r="A102" i="94"/>
  <c r="T41" i="153"/>
  <c r="F2" i="141"/>
  <c r="C20" i="110"/>
  <c r="D20" s="1"/>
  <c r="C31" i="97"/>
  <c r="A2" i="13"/>
  <c r="C9" i="110"/>
  <c r="D9" s="1"/>
  <c r="C45" i="128"/>
  <c r="D45" s="1"/>
  <c r="K2" i="133"/>
  <c r="L2" s="1"/>
  <c r="L53" i="106"/>
  <c r="M53" s="1"/>
  <c r="L50" i="69"/>
  <c r="M50" s="1"/>
  <c r="L21" i="139"/>
  <c r="M21" s="1"/>
  <c r="L8" i="121"/>
  <c r="M8" s="1"/>
  <c r="R2" i="68"/>
  <c r="R23" s="1"/>
  <c r="A120" i="15"/>
  <c r="T80" i="63"/>
  <c r="W14" i="153"/>
  <c r="J17" i="116"/>
  <c r="J26" s="1"/>
  <c r="K26" s="1"/>
  <c r="C2" i="71"/>
  <c r="C41" s="1"/>
  <c r="I70" i="13"/>
  <c r="C41" i="69"/>
  <c r="D41" s="1"/>
  <c r="I4" i="13"/>
  <c r="AB4"/>
  <c r="AB70" s="1"/>
  <c r="C113" i="66"/>
  <c r="D113" s="1"/>
  <c r="I4" i="143"/>
  <c r="M2" i="128"/>
  <c r="N2" s="1"/>
  <c r="M101"/>
  <c r="N101" s="1"/>
  <c r="I99" i="127"/>
  <c r="J99" s="1"/>
  <c r="O2" i="123"/>
  <c r="P2" s="1"/>
  <c r="U34" i="153"/>
  <c r="W11"/>
  <c r="Z41" i="97"/>
  <c r="Z42" s="1"/>
  <c r="A67" i="15"/>
  <c r="A70" i="63"/>
  <c r="A90" i="144"/>
  <c r="A48" i="100"/>
  <c r="N35" i="116"/>
  <c r="G49" i="97"/>
  <c r="N12" i="114"/>
  <c r="M47" i="106"/>
  <c r="H59" i="104"/>
  <c r="F13" i="93"/>
  <c r="N17" i="78"/>
  <c r="S21" i="68"/>
  <c r="D26" i="116"/>
  <c r="X36" i="12" s="1"/>
  <c r="S17" i="116"/>
  <c r="S26" s="1"/>
  <c r="S28" s="1"/>
  <c r="S41" s="1"/>
  <c r="C8" i="117"/>
  <c r="C11" s="1"/>
  <c r="N4"/>
  <c r="N8" s="1"/>
  <c r="N11" s="1"/>
  <c r="N17" s="1"/>
  <c r="L3" i="79"/>
  <c r="L19" s="1"/>
  <c r="L13" i="83"/>
  <c r="L21" s="1"/>
  <c r="D82" i="128"/>
  <c r="D47" s="1"/>
  <c r="J23" i="114"/>
  <c r="C51" i="127"/>
  <c r="C31" s="1"/>
  <c r="Q54" i="92"/>
  <c r="T57"/>
  <c r="T13" i="93"/>
  <c r="T25" i="97"/>
  <c r="V60"/>
  <c r="X35" i="87"/>
  <c r="Y35" s="1"/>
  <c r="M63" i="105"/>
  <c r="H28" i="93"/>
  <c r="C55" i="84"/>
  <c r="E25" i="12" s="1"/>
  <c r="V25" s="1"/>
  <c r="H25" i="93"/>
  <c r="C48" i="125"/>
  <c r="N23" i="114"/>
  <c r="M19" i="79"/>
  <c r="S43" i="123"/>
  <c r="U61" i="97"/>
  <c r="U63" s="1"/>
  <c r="S14" i="78"/>
  <c r="L38" i="79"/>
  <c r="P43" i="123"/>
  <c r="V13" i="93"/>
  <c r="T62" i="97"/>
  <c r="T63" s="1"/>
  <c r="T60"/>
  <c r="V25" i="87"/>
  <c r="R98" i="84"/>
  <c r="R120"/>
  <c r="R134"/>
  <c r="R12" i="114"/>
  <c r="Q9" i="105"/>
  <c r="Q21"/>
  <c r="Q23"/>
  <c r="Q26"/>
  <c r="Q29"/>
  <c r="Q37"/>
  <c r="Q40"/>
  <c r="Q46"/>
  <c r="Q49"/>
  <c r="AA18" i="104"/>
  <c r="AD9"/>
  <c r="AD15"/>
  <c r="W32"/>
  <c r="W33" s="1"/>
  <c r="Y46"/>
  <c r="S7" i="141"/>
  <c r="S27"/>
  <c r="S41" i="153"/>
  <c r="W15"/>
  <c r="W39"/>
  <c r="L16" i="106"/>
  <c r="O12"/>
  <c r="N28"/>
  <c r="O22"/>
  <c r="L38"/>
  <c r="L39" s="1"/>
  <c r="O36"/>
  <c r="N46"/>
  <c r="O42"/>
  <c r="O54" i="92"/>
  <c r="R57"/>
  <c r="R65" s="1"/>
  <c r="T65" s="1"/>
  <c r="M60" i="69"/>
  <c r="N20" i="128"/>
  <c r="N23"/>
  <c r="N26"/>
  <c r="N36"/>
  <c r="N39"/>
  <c r="N74"/>
  <c r="N82" s="1"/>
  <c r="N47" s="1"/>
  <c r="N86"/>
  <c r="N98" s="1"/>
  <c r="N48" s="1"/>
  <c r="N94"/>
  <c r="O142"/>
  <c r="S142"/>
  <c r="N172"/>
  <c r="N181" s="1"/>
  <c r="N156" s="1"/>
  <c r="N175"/>
  <c r="N178"/>
  <c r="N185"/>
  <c r="N188"/>
  <c r="N194" s="1"/>
  <c r="N206"/>
  <c r="N214"/>
  <c r="N226"/>
  <c r="N238"/>
  <c r="N250" s="1"/>
  <c r="N200" s="1"/>
  <c r="N246"/>
  <c r="N258"/>
  <c r="N266" s="1"/>
  <c r="N201" s="1"/>
  <c r="N277"/>
  <c r="N159" s="1"/>
  <c r="N294"/>
  <c r="Q299"/>
  <c r="R24" i="68"/>
  <c r="R29"/>
  <c r="R38"/>
  <c r="R41"/>
  <c r="V41" i="72"/>
  <c r="V50"/>
  <c r="V62"/>
  <c r="N42" i="73"/>
  <c r="S24" i="78"/>
  <c r="S31" s="1"/>
  <c r="J14" i="127"/>
  <c r="J5" s="1"/>
  <c r="J21"/>
  <c r="J27" s="1"/>
  <c r="J6" s="1"/>
  <c r="N181" i="124"/>
  <c r="N47" i="140"/>
  <c r="S26" i="82"/>
  <c r="S117" i="84"/>
  <c r="S123" s="1"/>
  <c r="S129" s="1"/>
  <c r="S120"/>
  <c r="S124"/>
  <c r="S134"/>
  <c r="S142" s="1"/>
  <c r="S12" i="114"/>
  <c r="S23"/>
  <c r="N68" i="117"/>
  <c r="AA18" i="64"/>
  <c r="AA19" s="1"/>
  <c r="AA33" s="1"/>
  <c r="AI18"/>
  <c r="AI19" s="1"/>
  <c r="AM18"/>
  <c r="AM19" s="1"/>
  <c r="AQ25"/>
  <c r="AQ36"/>
  <c r="AP46"/>
  <c r="AO58"/>
  <c r="AQ55"/>
  <c r="L10" i="69"/>
  <c r="L12"/>
  <c r="L26"/>
  <c r="M16" i="128"/>
  <c r="M3" s="1"/>
  <c r="M70"/>
  <c r="M78"/>
  <c r="M136"/>
  <c r="M6" s="1"/>
  <c r="M168"/>
  <c r="M155" s="1"/>
  <c r="S29" i="68"/>
  <c r="S55" s="1"/>
  <c r="S35"/>
  <c r="S41"/>
  <c r="R3" i="78"/>
  <c r="R14" s="1"/>
  <c r="M15" i="102"/>
  <c r="M29"/>
  <c r="O42"/>
  <c r="I61" i="127"/>
  <c r="I153"/>
  <c r="I159" s="1"/>
  <c r="I127" s="1"/>
  <c r="I156"/>
  <c r="I163"/>
  <c r="I189"/>
  <c r="J14" i="68"/>
  <c r="N24"/>
  <c r="N21" s="1"/>
  <c r="R46" i="84"/>
  <c r="AD22" i="104"/>
  <c r="AD28"/>
  <c r="AD37"/>
  <c r="AD39"/>
  <c r="AD45"/>
  <c r="W17" i="153"/>
  <c r="W21"/>
  <c r="W33"/>
  <c r="W37"/>
  <c r="O6" i="106"/>
  <c r="N16"/>
  <c r="N17" s="1"/>
  <c r="N29" s="1"/>
  <c r="O9"/>
  <c r="O13"/>
  <c r="O20"/>
  <c r="O27"/>
  <c r="O34"/>
  <c r="O40"/>
  <c r="O45"/>
  <c r="R4" i="92"/>
  <c r="R48"/>
  <c r="R51" s="1"/>
  <c r="Q294" i="128"/>
  <c r="O299"/>
  <c r="O49" i="72"/>
  <c r="O68" s="1"/>
  <c r="V35"/>
  <c r="V40"/>
  <c r="V47"/>
  <c r="V56"/>
  <c r="V64"/>
  <c r="N30" i="73"/>
  <c r="N41" s="1"/>
  <c r="N10"/>
  <c r="X36" i="87"/>
  <c r="Y36" s="1"/>
  <c r="M26"/>
  <c r="D28" i="116"/>
  <c r="D41" s="1"/>
  <c r="P40" i="88"/>
  <c r="P41"/>
  <c r="N92" i="84"/>
  <c r="K27" i="153"/>
  <c r="M153" i="65"/>
  <c r="M106" s="1"/>
  <c r="D48" i="125"/>
  <c r="R142" i="84"/>
  <c r="M43" i="105"/>
  <c r="M53" s="1"/>
  <c r="O43"/>
  <c r="O53" s="1"/>
  <c r="AD5" i="104"/>
  <c r="W47"/>
  <c r="W61" s="1"/>
  <c r="L17" i="106"/>
  <c r="L49" s="1"/>
  <c r="Q60" i="92"/>
  <c r="M147" i="128"/>
  <c r="Q147"/>
  <c r="P27" i="66"/>
  <c r="P28" s="1"/>
  <c r="O28"/>
  <c r="W59" i="104"/>
  <c r="W62" s="1"/>
  <c r="X25" i="87"/>
  <c r="Y25" s="1"/>
  <c r="M106" i="15"/>
  <c r="M82" s="1"/>
  <c r="E31" i="105"/>
  <c r="E47" i="106"/>
  <c r="K153" i="65"/>
  <c r="S150" s="1"/>
  <c r="F48" i="97"/>
  <c r="C53" i="73"/>
  <c r="P53" i="105"/>
  <c r="R41" i="114"/>
  <c r="AP19" i="64"/>
  <c r="AP61" s="1"/>
  <c r="AF47"/>
  <c r="AP47"/>
  <c r="AP59" s="1"/>
  <c r="AD58"/>
  <c r="AJ58"/>
  <c r="R5" i="92"/>
  <c r="R7"/>
  <c r="O14"/>
  <c r="R15"/>
  <c r="I122" i="127"/>
  <c r="I101" s="1"/>
  <c r="R3" i="115"/>
  <c r="R7" s="1"/>
  <c r="X9" i="12"/>
  <c r="C51" i="125"/>
  <c r="C2" i="121"/>
  <c r="D2" s="1"/>
  <c r="C237" i="128"/>
  <c r="D237" s="1"/>
  <c r="R20" i="66"/>
  <c r="R28" s="1"/>
  <c r="R27"/>
  <c r="R32" i="71"/>
  <c r="J8" i="97"/>
  <c r="AB33" i="64"/>
  <c r="P49" i="88"/>
  <c r="D31" i="82"/>
  <c r="K35" i="88"/>
  <c r="N3" i="115"/>
  <c r="N7" s="1"/>
  <c r="AR36" i="15"/>
  <c r="AV36" s="1"/>
  <c r="F28" i="66"/>
  <c r="X11" i="12"/>
  <c r="N3" i="82"/>
  <c r="J32" i="115"/>
  <c r="X15" i="63"/>
  <c r="AJ32" i="15"/>
  <c r="E60" i="92"/>
  <c r="E57"/>
  <c r="E43" i="123"/>
  <c r="C21" i="68"/>
  <c r="E23" i="13" s="1"/>
  <c r="X23" s="1"/>
  <c r="C12" i="70"/>
  <c r="G22" i="72"/>
  <c r="D21" i="83"/>
  <c r="F19" i="125"/>
  <c r="Q51" i="105"/>
  <c r="Y47" i="104"/>
  <c r="Q16" i="92"/>
  <c r="I69" i="127"/>
  <c r="J38" i="68"/>
  <c r="G14" i="12"/>
  <c r="X14" s="1"/>
  <c r="N11" i="115"/>
  <c r="H42" i="117"/>
  <c r="H44" s="1"/>
  <c r="D52" s="1"/>
  <c r="H52" s="1"/>
  <c r="G59" i="13"/>
  <c r="Z59" s="1"/>
  <c r="G90" i="143"/>
  <c r="G93" s="1"/>
  <c r="AP55" i="15"/>
  <c r="AH55"/>
  <c r="AR55" s="1"/>
  <c r="AV55" s="1"/>
  <c r="AP15"/>
  <c r="AJ15"/>
  <c r="C59" i="64"/>
  <c r="F31" i="105"/>
  <c r="F56" s="1"/>
  <c r="I39" i="153"/>
  <c r="I21"/>
  <c r="I13"/>
  <c r="H54" i="92"/>
  <c r="I151" i="128"/>
  <c r="H146" s="1"/>
  <c r="I27" i="93"/>
  <c r="D62" i="97"/>
  <c r="D63" s="1"/>
  <c r="E13"/>
  <c r="J24" i="78"/>
  <c r="E330" i="155"/>
  <c r="F8" i="124"/>
  <c r="AQ7" i="64"/>
  <c r="R59"/>
  <c r="T61" i="104"/>
  <c r="Q34" i="105"/>
  <c r="Q44"/>
  <c r="W8" i="153"/>
  <c r="W10"/>
  <c r="W41" s="1"/>
  <c r="W26"/>
  <c r="W30"/>
  <c r="O32" i="106"/>
  <c r="S8" i="92"/>
  <c r="O13"/>
  <c r="O48"/>
  <c r="O51" s="1"/>
  <c r="Q48"/>
  <c r="Q51" s="1"/>
  <c r="R26" i="93"/>
  <c r="R28" s="1"/>
  <c r="T27"/>
  <c r="T28" s="1"/>
  <c r="X4" i="87"/>
  <c r="Y4" s="1"/>
  <c r="R17" i="82"/>
  <c r="S19" i="84"/>
  <c r="S49"/>
  <c r="S55" s="1"/>
  <c r="S52"/>
  <c r="S110"/>
  <c r="AQ53" i="64"/>
  <c r="AQ57"/>
  <c r="O28" i="110"/>
  <c r="AD7" i="104"/>
  <c r="AD12"/>
  <c r="AD20"/>
  <c r="R6" i="92"/>
  <c r="R14"/>
  <c r="R16" s="1"/>
  <c r="S7" i="115"/>
  <c r="E27" i="13"/>
  <c r="X27" s="1"/>
  <c r="N3" i="68"/>
  <c r="W27" i="87"/>
  <c r="Q28" i="93"/>
  <c r="J20" i="66"/>
  <c r="S97" i="65"/>
  <c r="M101"/>
  <c r="E49" i="106"/>
  <c r="V23" i="66"/>
  <c r="V27" s="1"/>
  <c r="H28"/>
  <c r="D28"/>
  <c r="U27"/>
  <c r="Q28"/>
  <c r="P180" i="65"/>
  <c r="L47" i="106"/>
  <c r="Z20" i="97"/>
  <c r="C63"/>
  <c r="M90" i="65"/>
  <c r="S22" i="88"/>
  <c r="P22" s="1"/>
  <c r="U41" i="153"/>
  <c r="J95" i="84"/>
  <c r="AB132" i="13"/>
  <c r="AB134" s="1"/>
  <c r="C57" i="63"/>
  <c r="C61" s="1"/>
  <c r="AR71" i="15"/>
  <c r="C59" i="104"/>
  <c r="D61"/>
  <c r="I23" i="153"/>
  <c r="I27" i="66"/>
  <c r="I28" s="1"/>
  <c r="H57" i="92"/>
  <c r="D194" i="128"/>
  <c r="C25" i="97"/>
  <c r="D19" i="79"/>
  <c r="G94" i="13" s="1"/>
  <c r="Z94" s="1"/>
  <c r="E328" i="160"/>
  <c r="D134" i="124"/>
  <c r="AF61" i="64"/>
  <c r="R21" i="68"/>
  <c r="S8" i="72"/>
  <c r="U25" i="123"/>
  <c r="U43" s="1"/>
  <c r="X14" i="93"/>
  <c r="W38" i="97"/>
  <c r="V62"/>
  <c r="V26"/>
  <c r="X87" i="12"/>
  <c r="V71"/>
  <c r="V64" s="1"/>
  <c r="V92" s="1"/>
  <c r="N32" i="115"/>
  <c r="AN19" i="15"/>
  <c r="L59" i="104"/>
  <c r="G61"/>
  <c r="C250" i="128"/>
  <c r="C200" s="1"/>
  <c r="C218"/>
  <c r="C198" s="1"/>
  <c r="C202" s="1"/>
  <c r="C25" i="132"/>
  <c r="C25" i="93"/>
  <c r="G27"/>
  <c r="G28" s="1"/>
  <c r="C14" i="78"/>
  <c r="E96" i="13" s="1"/>
  <c r="X96" s="1"/>
  <c r="F278" i="154"/>
  <c r="E344" i="160"/>
  <c r="C134" i="124"/>
  <c r="M21" i="68"/>
  <c r="M55"/>
  <c r="N3" i="78"/>
  <c r="I14"/>
  <c r="U60" i="97"/>
  <c r="X7" i="87"/>
  <c r="Y7" s="1"/>
  <c r="W28"/>
  <c r="X19"/>
  <c r="Y19" s="1"/>
  <c r="J64" i="127"/>
  <c r="J32" s="1"/>
  <c r="R3" i="82"/>
  <c r="R62" i="84"/>
  <c r="AD18" i="64"/>
  <c r="AD19" s="1"/>
  <c r="AH18"/>
  <c r="AH19" s="1"/>
  <c r="AH33" s="1"/>
  <c r="AO18"/>
  <c r="AQ9"/>
  <c r="AQ17"/>
  <c r="AD49" i="104"/>
  <c r="AD55"/>
  <c r="R54" i="92"/>
  <c r="M58" i="128"/>
  <c r="M66" s="1"/>
  <c r="M46" s="1"/>
  <c r="N299"/>
  <c r="T39" i="71"/>
  <c r="I134" i="127"/>
  <c r="M6" i="121"/>
  <c r="L31"/>
  <c r="J45" i="68"/>
  <c r="N11"/>
  <c r="L7" i="167"/>
  <c r="L9" s="1"/>
  <c r="N7" i="168"/>
  <c r="O12"/>
  <c r="AC40" i="97"/>
  <c r="E57" i="63"/>
  <c r="E61" s="1"/>
  <c r="E65" s="1"/>
  <c r="C63" s="1"/>
  <c r="AR84" i="15"/>
  <c r="AV84" s="1"/>
  <c r="E61" i="64"/>
  <c r="G30" i="105"/>
  <c r="I35" i="153"/>
  <c r="E27" i="93"/>
  <c r="I25"/>
  <c r="D25" i="97"/>
  <c r="D26"/>
  <c r="D28" s="1"/>
  <c r="R103" i="84"/>
  <c r="Q17" i="72"/>
  <c r="Q27" s="1"/>
  <c r="V27" i="93"/>
  <c r="V28" s="1"/>
  <c r="S13" i="97"/>
  <c r="O48" i="125"/>
  <c r="C64" i="127"/>
  <c r="C32" s="1"/>
  <c r="C146"/>
  <c r="C126" s="1"/>
  <c r="D47" i="140"/>
  <c r="S66" i="84"/>
  <c r="S161"/>
  <c r="S41" i="114"/>
  <c r="R39" i="116"/>
  <c r="AQ31" i="64"/>
  <c r="AQ35"/>
  <c r="AI58"/>
  <c r="AM58"/>
  <c r="Q39" i="105"/>
  <c r="AA19" i="104"/>
  <c r="O24" i="106"/>
  <c r="N38"/>
  <c r="M60"/>
  <c r="P108" i="66"/>
  <c r="N58" i="128"/>
  <c r="N66" s="1"/>
  <c r="N46" s="1"/>
  <c r="M172"/>
  <c r="M175"/>
  <c r="U49" i="72"/>
  <c r="U68" s="1"/>
  <c r="V32"/>
  <c r="V36"/>
  <c r="V54"/>
  <c r="V67"/>
  <c r="P90"/>
  <c r="J73" i="127"/>
  <c r="J109"/>
  <c r="J100" s="1"/>
  <c r="J113"/>
  <c r="J119"/>
  <c r="L12" i="121"/>
  <c r="G49" i="66"/>
  <c r="G58" s="1"/>
  <c r="G63" s="1"/>
  <c r="G68" s="1"/>
  <c r="G73" s="1"/>
  <c r="J41" i="68"/>
  <c r="N41"/>
  <c r="M9" i="167"/>
  <c r="V63" i="97"/>
  <c r="V25"/>
  <c r="C129" i="84"/>
  <c r="E58" i="12" s="1"/>
  <c r="V58" s="1"/>
  <c r="N95" i="84"/>
  <c r="D71"/>
  <c r="X26" i="12" s="1"/>
  <c r="D55" i="84"/>
  <c r="G25" i="12" s="1"/>
  <c r="X25" s="1"/>
  <c r="J19" i="84"/>
  <c r="J35" i="115"/>
  <c r="K35" s="1"/>
  <c r="J11"/>
  <c r="J16" s="1"/>
  <c r="K16" s="1"/>
  <c r="L59" i="64"/>
  <c r="I59"/>
  <c r="L33"/>
  <c r="E29" i="106"/>
  <c r="D29"/>
  <c r="D50" s="1"/>
  <c r="C55" i="68"/>
  <c r="E43" i="13" s="1"/>
  <c r="X43" s="1"/>
  <c r="T13" i="97"/>
  <c r="W49"/>
  <c r="W60" s="1"/>
  <c r="X20" i="87"/>
  <c r="Y20" s="1"/>
  <c r="D146" i="127"/>
  <c r="D126" s="1"/>
  <c r="J81"/>
  <c r="J33" s="1"/>
  <c r="AE32" i="64"/>
  <c r="AG46"/>
  <c r="AG47" s="1"/>
  <c r="AO46"/>
  <c r="AO47" s="1"/>
  <c r="AQ40"/>
  <c r="AQ44"/>
  <c r="AF58"/>
  <c r="AF59" s="1"/>
  <c r="Q11" i="105"/>
  <c r="AD25" i="104"/>
  <c r="AD40"/>
  <c r="AD42"/>
  <c r="AD44"/>
  <c r="AD57"/>
  <c r="O8" i="106"/>
  <c r="O19"/>
  <c r="V57" i="72"/>
  <c r="V61"/>
  <c r="V66"/>
  <c r="I138" i="127"/>
  <c r="M12" i="121"/>
  <c r="N35" i="68"/>
  <c r="P119" i="65"/>
  <c r="P118"/>
  <c r="J27" i="66"/>
  <c r="P135" i="65"/>
  <c r="P97"/>
  <c r="K40" i="97"/>
  <c r="I68" i="127"/>
  <c r="Z8" i="97"/>
  <c r="BA56" i="157"/>
  <c r="AT106" i="15"/>
  <c r="AT82" s="1"/>
  <c r="P23" i="88"/>
  <c r="P77" i="65"/>
  <c r="T94" i="144"/>
  <c r="R102" i="94"/>
  <c r="C32" i="92"/>
  <c r="C32" i="71"/>
  <c r="Y41" i="97"/>
  <c r="G25" i="65"/>
  <c r="G67" s="1"/>
  <c r="G39"/>
  <c r="AB3" i="62"/>
  <c r="C149" i="127"/>
  <c r="D106"/>
  <c r="C178"/>
  <c r="C58" i="62"/>
  <c r="A58" i="100" s="1"/>
  <c r="J35" i="116"/>
  <c r="AR103" i="15"/>
  <c r="AV103" s="1"/>
  <c r="AR94"/>
  <c r="AV94" s="1"/>
  <c r="AR90"/>
  <c r="AV90" s="1"/>
  <c r="AR85"/>
  <c r="AV85" s="1"/>
  <c r="AV71"/>
  <c r="O55"/>
  <c r="S55" s="1"/>
  <c r="K56"/>
  <c r="K32" s="1"/>
  <c r="K60" s="1"/>
  <c r="K65" s="1"/>
  <c r="I91" i="127"/>
  <c r="S152" i="65"/>
  <c r="S143"/>
  <c r="S141"/>
  <c r="V20" i="66"/>
  <c r="M31" i="105"/>
  <c r="P64" i="65"/>
  <c r="I54" i="127"/>
  <c r="X17" i="87"/>
  <c r="Y17" s="1"/>
  <c r="Q95" i="143"/>
  <c r="Z3" i="97"/>
  <c r="S94" i="65"/>
  <c r="Z59" i="64"/>
  <c r="AA59"/>
  <c r="M39" i="97"/>
  <c r="D19" i="92"/>
  <c r="AD119" i="15"/>
  <c r="G2" i="71"/>
  <c r="G41" s="1"/>
  <c r="D2" i="102"/>
  <c r="C33" i="104"/>
  <c r="C17" i="127"/>
  <c r="K101" i="65"/>
  <c r="K81"/>
  <c r="K90"/>
  <c r="A98" i="144"/>
  <c r="A123" i="15"/>
  <c r="A105" i="94"/>
  <c r="E28" i="12"/>
  <c r="V28" s="1"/>
  <c r="R92" i="84"/>
  <c r="N16" i="115"/>
  <c r="E18" i="12"/>
  <c r="V18" s="1"/>
  <c r="C28" i="116"/>
  <c r="C41" s="1"/>
  <c r="AB75" i="13"/>
  <c r="I88"/>
  <c r="I136" s="1"/>
  <c r="X27" i="144"/>
  <c r="X28" s="1"/>
  <c r="X35" s="1"/>
  <c r="AR99" i="15"/>
  <c r="AV99" s="1"/>
  <c r="AR87"/>
  <c r="AV87" s="1"/>
  <c r="AR45"/>
  <c r="AV45" s="1"/>
  <c r="AR33"/>
  <c r="AV33" s="1"/>
  <c r="AL19"/>
  <c r="AL60" s="1"/>
  <c r="AL65" s="1"/>
  <c r="AR23"/>
  <c r="AV23" s="1"/>
  <c r="AP19"/>
  <c r="N28" i="116"/>
  <c r="C19" i="92"/>
  <c r="M146" i="65"/>
  <c r="K25"/>
  <c r="K67" s="1"/>
  <c r="K53"/>
  <c r="F27" i="97"/>
  <c r="S24" i="88"/>
  <c r="P21" s="1"/>
  <c r="S132" i="65"/>
  <c r="T149" i="13"/>
  <c r="AD123" i="15"/>
  <c r="Q103" i="143"/>
  <c r="X98" i="12"/>
  <c r="J17" i="82"/>
  <c r="J10"/>
  <c r="AR88" i="15"/>
  <c r="AV88" s="1"/>
  <c r="AR77"/>
  <c r="AV77" s="1"/>
  <c r="AR50"/>
  <c r="AV50" s="1"/>
  <c r="S28" i="93"/>
  <c r="D2" i="70"/>
  <c r="L2" s="1"/>
  <c r="K2"/>
  <c r="Y27" i="97"/>
  <c r="Y28" s="1"/>
  <c r="S32" s="1"/>
  <c r="AB1" i="151"/>
  <c r="AB3" s="1"/>
  <c r="AC1"/>
  <c r="G279" i="154"/>
  <c r="C103" i="84"/>
  <c r="E31" i="12"/>
  <c r="W88" i="143"/>
  <c r="W90" s="1"/>
  <c r="W93" s="1"/>
  <c r="X40" i="63"/>
  <c r="X57" s="1"/>
  <c r="AR101" i="15"/>
  <c r="AV101" s="1"/>
  <c r="AR28"/>
  <c r="AV28" s="1"/>
  <c r="F59" i="64"/>
  <c r="F62" s="1"/>
  <c r="D53" i="105"/>
  <c r="D56" s="1"/>
  <c r="C8" i="92"/>
  <c r="AC39" i="97"/>
  <c r="M35" i="88"/>
  <c r="E22" i="87"/>
  <c r="C15" i="121"/>
  <c r="D15" s="1"/>
  <c r="C69" i="128"/>
  <c r="D69" s="1"/>
  <c r="C2" i="110"/>
  <c r="D2" s="1"/>
  <c r="G4" i="13"/>
  <c r="G70" s="1"/>
  <c r="T58" i="64"/>
  <c r="T59" s="1"/>
  <c r="C81" i="66"/>
  <c r="F81" s="1"/>
  <c r="C47" i="103"/>
  <c r="D47" s="1"/>
  <c r="C18" i="132"/>
  <c r="D18" s="1"/>
  <c r="E4" i="13"/>
  <c r="E70" s="1"/>
  <c r="D22" i="125"/>
  <c r="C44" i="92"/>
  <c r="C65" i="104"/>
  <c r="D65" s="1"/>
  <c r="C22" i="103"/>
  <c r="D22" s="1"/>
  <c r="K2" i="88"/>
  <c r="C2" i="78"/>
  <c r="C78" i="124"/>
  <c r="D78" s="1"/>
  <c r="C6" i="139"/>
  <c r="D6" s="1"/>
  <c r="C85" i="128"/>
  <c r="D85" s="1"/>
  <c r="AC1" i="62"/>
  <c r="A110" i="15" s="1"/>
  <c r="L42" i="121"/>
  <c r="M42" s="1"/>
  <c r="O81" i="66"/>
  <c r="R81" s="1"/>
  <c r="I4" i="127"/>
  <c r="J4" s="1"/>
  <c r="M269" i="128"/>
  <c r="N269" s="1"/>
  <c r="O2" i="138"/>
  <c r="P2" s="1"/>
  <c r="Q2" i="108"/>
  <c r="R2" s="1"/>
  <c r="M280" i="128"/>
  <c r="N280" s="1"/>
  <c r="L2" i="69"/>
  <c r="M2" s="1"/>
  <c r="O44" i="92"/>
  <c r="M237" i="128"/>
  <c r="N237" s="1"/>
  <c r="L18" i="130"/>
  <c r="M18" s="1"/>
  <c r="E33" i="64"/>
  <c r="AD114" i="15"/>
  <c r="T69" i="63"/>
  <c r="C101" i="128"/>
  <c r="D101" s="1"/>
  <c r="E2" i="108"/>
  <c r="F2" s="1"/>
  <c r="C10" i="132"/>
  <c r="D10" s="1"/>
  <c r="X90" i="12"/>
  <c r="E14"/>
  <c r="V14" s="1"/>
  <c r="J110" i="84"/>
  <c r="AB84" i="13"/>
  <c r="X75"/>
  <c r="E90" i="143"/>
  <c r="C65" i="63"/>
  <c r="E77" i="144"/>
  <c r="E81" s="1"/>
  <c r="E85" s="1"/>
  <c r="C83" s="1"/>
  <c r="C85" s="1"/>
  <c r="V60"/>
  <c r="AH105" i="15"/>
  <c r="AH106" s="1"/>
  <c r="AH82" s="1"/>
  <c r="K106"/>
  <c r="K82" s="1"/>
  <c r="M56"/>
  <c r="M32" s="1"/>
  <c r="AR37"/>
  <c r="AV37" s="1"/>
  <c r="AT19"/>
  <c r="N59" i="64"/>
  <c r="D61"/>
  <c r="J59" i="104"/>
  <c r="F6" i="108"/>
  <c r="G19" i="13" s="1"/>
  <c r="Z19" s="1"/>
  <c r="K88" i="65"/>
  <c r="D114" i="128"/>
  <c r="D49" s="1"/>
  <c r="C43" i="123"/>
  <c r="J16" i="97"/>
  <c r="J14" s="1"/>
  <c r="J26" s="1"/>
  <c r="I26" i="153"/>
  <c r="A68" i="13"/>
  <c r="E5" i="142"/>
  <c r="C8" i="108"/>
  <c r="K32" i="153"/>
  <c r="C164" i="128"/>
  <c r="C2" i="132"/>
  <c r="D2" s="1"/>
  <c r="C2" i="129"/>
  <c r="D2" s="1"/>
  <c r="C22" i="79"/>
  <c r="D22" s="1"/>
  <c r="C89" i="124"/>
  <c r="D89" s="1"/>
  <c r="C2" i="130"/>
  <c r="D2" s="1"/>
  <c r="D2" i="87"/>
  <c r="C64" i="124"/>
  <c r="D64" s="1"/>
  <c r="C168"/>
  <c r="D168" s="1"/>
  <c r="C117" i="128"/>
  <c r="D117" s="1"/>
  <c r="C2" i="138"/>
  <c r="D2" s="1"/>
  <c r="C2" i="68"/>
  <c r="C21" i="139"/>
  <c r="D21" s="1"/>
  <c r="M117" i="128"/>
  <c r="N117" s="1"/>
  <c r="R23" i="71"/>
  <c r="V23" s="1"/>
  <c r="L6" i="139"/>
  <c r="M6" s="1"/>
  <c r="O2" i="92"/>
  <c r="M128" i="128"/>
  <c r="N128" s="1"/>
  <c r="K9" i="133"/>
  <c r="L9" s="1"/>
  <c r="N20" i="110"/>
  <c r="O20" s="1"/>
  <c r="M32" i="128"/>
  <c r="N32" s="1"/>
  <c r="L2" i="83"/>
  <c r="M2" s="1"/>
  <c r="O30" i="138"/>
  <c r="P30" s="1"/>
  <c r="A112" i="15"/>
  <c r="Q94" i="143"/>
  <c r="A87" i="144"/>
  <c r="C2" i="131"/>
  <c r="D2" s="1"/>
  <c r="I31" i="82"/>
  <c r="J3"/>
  <c r="E8" i="100"/>
  <c r="E39" s="1"/>
  <c r="AL69" i="15"/>
  <c r="Q56"/>
  <c r="Q32" s="1"/>
  <c r="G59" i="64"/>
  <c r="H151" i="128"/>
  <c r="G146" s="1"/>
  <c r="G151" s="1"/>
  <c r="F146" s="1"/>
  <c r="F151" s="1"/>
  <c r="E146" s="1"/>
  <c r="E151" s="1"/>
  <c r="D146" s="1"/>
  <c r="D151" s="1"/>
  <c r="C146" s="1"/>
  <c r="C151" s="1"/>
  <c r="F27" i="93"/>
  <c r="D27"/>
  <c r="D28" s="1"/>
  <c r="J3"/>
  <c r="J26" s="1"/>
  <c r="I20" i="97"/>
  <c r="J106" i="84"/>
  <c r="C71"/>
  <c r="AR44" i="15"/>
  <c r="AV44" s="1"/>
  <c r="AR27"/>
  <c r="AV27" s="1"/>
  <c r="AR21"/>
  <c r="AV21" s="1"/>
  <c r="AF15"/>
  <c r="J59" i="64"/>
  <c r="I11" i="153"/>
  <c r="M39" i="121"/>
  <c r="M40" s="1"/>
  <c r="L34" s="1"/>
  <c r="D40"/>
  <c r="C34" s="1"/>
  <c r="F25" i="93"/>
  <c r="F26"/>
  <c r="AP52" i="15"/>
  <c r="AP56" s="1"/>
  <c r="AP32" s="1"/>
  <c r="I60"/>
  <c r="I65" s="1"/>
  <c r="G60"/>
  <c r="G65" s="1"/>
  <c r="G110" s="1"/>
  <c r="AH15"/>
  <c r="I33" i="64"/>
  <c r="C61"/>
  <c r="G59" i="104"/>
  <c r="M4" i="65"/>
  <c r="I34" i="123"/>
  <c r="J20" i="93"/>
  <c r="J25" s="1"/>
  <c r="F62" i="97"/>
  <c r="F63" s="1"/>
  <c r="N8" i="68"/>
  <c r="F17" i="72"/>
  <c r="F27" s="1"/>
  <c r="D38" i="79"/>
  <c r="G114" i="13" s="1"/>
  <c r="Z114" s="1"/>
  <c r="E335" i="155"/>
  <c r="C181" i="124"/>
  <c r="R61" i="64"/>
  <c r="P59"/>
  <c r="I21" i="68"/>
  <c r="I55"/>
  <c r="R123" i="84"/>
  <c r="R129" s="1"/>
  <c r="R6" i="108"/>
  <c r="P17" i="72"/>
  <c r="P27" s="1"/>
  <c r="S12"/>
  <c r="R43" i="123"/>
  <c r="R31" i="82"/>
  <c r="M82" i="128"/>
  <c r="M47" s="1"/>
  <c r="M50" s="1"/>
  <c r="M8" s="1"/>
  <c r="F38" i="106"/>
  <c r="C63" i="92"/>
  <c r="M88" i="65"/>
  <c r="M7" s="1"/>
  <c r="C194" i="128"/>
  <c r="C66"/>
  <c r="C46" s="1"/>
  <c r="C50" s="1"/>
  <c r="G43" i="123"/>
  <c r="G25" i="93"/>
  <c r="J8"/>
  <c r="E26"/>
  <c r="G18" i="72"/>
  <c r="E17"/>
  <c r="E27" s="1"/>
  <c r="C16" i="73"/>
  <c r="K92" i="88"/>
  <c r="S77"/>
  <c r="J9" i="78"/>
  <c r="E294" i="154"/>
  <c r="D294" i="159"/>
  <c r="Q30" i="105"/>
  <c r="T60" i="92"/>
  <c r="T63" s="1"/>
  <c r="O43" i="123"/>
  <c r="C27" i="97"/>
  <c r="C28" s="1"/>
  <c r="G156" i="154"/>
  <c r="E349" i="160"/>
  <c r="E333"/>
  <c r="F40" i="124"/>
  <c r="AB61" i="104"/>
  <c r="U8" i="153"/>
  <c r="Q63" i="92"/>
  <c r="Q32" i="124"/>
  <c r="X61" i="104"/>
  <c r="L55" i="68"/>
  <c r="J3" i="78"/>
  <c r="R71" i="84"/>
  <c r="N53" i="105"/>
  <c r="N56" s="1"/>
  <c r="N42" i="128"/>
  <c r="M218"/>
  <c r="M198" s="1"/>
  <c r="M234"/>
  <c r="M199" s="1"/>
  <c r="S7" i="72"/>
  <c r="S18"/>
  <c r="M21" i="83"/>
  <c r="J25" i="132"/>
  <c r="X8" i="93"/>
  <c r="X13" s="1"/>
  <c r="W25"/>
  <c r="U25" i="97"/>
  <c r="W43"/>
  <c r="Q10" i="125"/>
  <c r="Q19"/>
  <c r="X8" i="87"/>
  <c r="Y8" s="1"/>
  <c r="C159" i="127"/>
  <c r="C127" s="1"/>
  <c r="C129"/>
  <c r="D93" i="140"/>
  <c r="N93"/>
  <c r="R52" i="84"/>
  <c r="R23" i="114"/>
  <c r="AL32" i="64"/>
  <c r="AL33" s="1"/>
  <c r="AP32"/>
  <c r="AP33" s="1"/>
  <c r="AQ24"/>
  <c r="AQ28"/>
  <c r="AB46"/>
  <c r="AB47" s="1"/>
  <c r="AB61" s="1"/>
  <c r="AI46"/>
  <c r="AI47" s="1"/>
  <c r="AI59" s="1"/>
  <c r="AM46"/>
  <c r="AM47" s="1"/>
  <c r="AM59" s="1"/>
  <c r="AQ41"/>
  <c r="Q28" i="105"/>
  <c r="Q47"/>
  <c r="O4" i="92"/>
  <c r="P142" i="128"/>
  <c r="R147"/>
  <c r="S147"/>
  <c r="S151" s="1"/>
  <c r="R146" s="1"/>
  <c r="Q49" i="72"/>
  <c r="Q68" s="1"/>
  <c r="V42"/>
  <c r="V43"/>
  <c r="V46"/>
  <c r="V51"/>
  <c r="V55"/>
  <c r="N17" i="73"/>
  <c r="N13" i="91"/>
  <c r="K25" i="132"/>
  <c r="P10" i="103"/>
  <c r="D64" i="127"/>
  <c r="D32" s="1"/>
  <c r="D35" s="1"/>
  <c r="D7" s="1"/>
  <c r="D9" s="1"/>
  <c r="G104" i="13" s="1"/>
  <c r="D129" i="127"/>
  <c r="C29" i="128"/>
  <c r="C4" s="1"/>
  <c r="M47" i="140"/>
  <c r="AJ46" i="64"/>
  <c r="AJ47" s="1"/>
  <c r="AJ59" s="1"/>
  <c r="AD11" i="104"/>
  <c r="AD17"/>
  <c r="Q8" i="92"/>
  <c r="M194" i="128"/>
  <c r="M250"/>
  <c r="M200" s="1"/>
  <c r="S22" i="72"/>
  <c r="T43" i="123"/>
  <c r="X20" i="93"/>
  <c r="X25" s="1"/>
  <c r="U62" i="97"/>
  <c r="P18" i="103"/>
  <c r="Q8" i="124"/>
  <c r="N134"/>
  <c r="P42" i="117"/>
  <c r="S42" s="1"/>
  <c r="S44" s="1"/>
  <c r="O52" s="1"/>
  <c r="S52" s="1"/>
  <c r="AG18" i="64"/>
  <c r="AG19" s="1"/>
  <c r="AK18"/>
  <c r="AK19" s="1"/>
  <c r="AN18"/>
  <c r="AN19" s="1"/>
  <c r="AN33" s="1"/>
  <c r="AQ12"/>
  <c r="AQ16"/>
  <c r="AF32"/>
  <c r="AF33" s="1"/>
  <c r="AJ32"/>
  <c r="AQ43"/>
  <c r="AL58"/>
  <c r="AQ52"/>
  <c r="Q8" i="105"/>
  <c r="AA32" i="104"/>
  <c r="AD27"/>
  <c r="AD31"/>
  <c r="AD36"/>
  <c r="AA58"/>
  <c r="AA59" s="1"/>
  <c r="M110" i="128"/>
  <c r="M178"/>
  <c r="AO19" i="64"/>
  <c r="M7" i="167"/>
  <c r="R7" i="168"/>
  <c r="N12"/>
  <c r="R59" i="114"/>
  <c r="S75"/>
  <c r="R35" i="116"/>
  <c r="AE18" i="64"/>
  <c r="AE19" s="1"/>
  <c r="AE33" s="1"/>
  <c r="AQ10"/>
  <c r="AG32"/>
  <c r="AK32"/>
  <c r="AQ21"/>
  <c r="AQ26"/>
  <c r="AQ29"/>
  <c r="AQ30"/>
  <c r="AD46"/>
  <c r="AD47" s="1"/>
  <c r="AD59" s="1"/>
  <c r="AC58"/>
  <c r="AC59" s="1"/>
  <c r="AG58"/>
  <c r="AG59" s="1"/>
  <c r="AN58"/>
  <c r="AN59" s="1"/>
  <c r="P18" i="105"/>
  <c r="P31" s="1"/>
  <c r="P56" s="1"/>
  <c r="Q15"/>
  <c r="Q16"/>
  <c r="Q20"/>
  <c r="Q24"/>
  <c r="U32" i="104"/>
  <c r="Y32"/>
  <c r="AC32"/>
  <c r="AD26"/>
  <c r="AD30"/>
  <c r="AD35"/>
  <c r="V46"/>
  <c r="V47" s="1"/>
  <c r="V59" s="1"/>
  <c r="AD54"/>
  <c r="V41" i="153"/>
  <c r="O57" i="92"/>
  <c r="O65" s="1"/>
  <c r="Q65" s="1"/>
  <c r="L22" i="69"/>
  <c r="L30"/>
  <c r="L51"/>
  <c r="L57"/>
  <c r="L60"/>
  <c r="M102" i="128"/>
  <c r="M114" s="1"/>
  <c r="M49" s="1"/>
  <c r="M125"/>
  <c r="M7" s="1"/>
  <c r="S294"/>
  <c r="V39" i="72"/>
  <c r="V44"/>
  <c r="V48"/>
  <c r="V59"/>
  <c r="R24" i="78"/>
  <c r="I43" i="127"/>
  <c r="I51" s="1"/>
  <c r="I31" s="1"/>
  <c r="I77"/>
  <c r="I95"/>
  <c r="I34" s="1"/>
  <c r="I142"/>
  <c r="I146" s="1"/>
  <c r="I126" s="1"/>
  <c r="I167"/>
  <c r="I175" s="1"/>
  <c r="I128" s="1"/>
  <c r="I182"/>
  <c r="I129" s="1"/>
  <c r="J24" i="68"/>
  <c r="J21" s="1"/>
  <c r="N29"/>
  <c r="S62" i="84"/>
  <c r="S71" s="1"/>
  <c r="S95"/>
  <c r="S98"/>
  <c r="S106"/>
  <c r="S114" s="1"/>
  <c r="S33" i="114"/>
  <c r="S59"/>
  <c r="R67"/>
  <c r="R4" i="116"/>
  <c r="R13" s="1"/>
  <c r="R26"/>
  <c r="AC18" i="64"/>
  <c r="AQ11"/>
  <c r="AQ15"/>
  <c r="AD32"/>
  <c r="AD33" s="1"/>
  <c r="AD62" s="1"/>
  <c r="AO32"/>
  <c r="AE46"/>
  <c r="AE47" s="1"/>
  <c r="AE59" s="1"/>
  <c r="AL46"/>
  <c r="AL47" s="1"/>
  <c r="AL61" s="1"/>
  <c r="AH58"/>
  <c r="AH59" s="1"/>
  <c r="AH62" s="1"/>
  <c r="AK58"/>
  <c r="AK59" s="1"/>
  <c r="AQ54"/>
  <c r="N28" i="110"/>
  <c r="O17" i="105"/>
  <c r="O18" s="1"/>
  <c r="O55" s="1"/>
  <c r="Q35"/>
  <c r="Y18" i="104"/>
  <c r="AC18"/>
  <c r="AC19" s="1"/>
  <c r="AC33" s="1"/>
  <c r="AD23"/>
  <c r="AD41"/>
  <c r="Y58"/>
  <c r="Y59" s="1"/>
  <c r="U19" i="66"/>
  <c r="U20" s="1"/>
  <c r="P16" i="92"/>
  <c r="R60"/>
  <c r="M3" i="69"/>
  <c r="M30"/>
  <c r="M54"/>
  <c r="M66" s="1"/>
  <c r="M20" i="128"/>
  <c r="M26"/>
  <c r="N102"/>
  <c r="N114" s="1"/>
  <c r="N49" s="1"/>
  <c r="N125"/>
  <c r="N7" s="1"/>
  <c r="N147"/>
  <c r="N222"/>
  <c r="N234" s="1"/>
  <c r="N199" s="1"/>
  <c r="R299"/>
  <c r="R303" s="1"/>
  <c r="Q298" s="1"/>
  <c r="Q303" s="1"/>
  <c r="P298" s="1"/>
  <c r="P303" s="1"/>
  <c r="O298" s="1"/>
  <c r="O303" s="1"/>
  <c r="N298" s="1"/>
  <c r="T49" i="72"/>
  <c r="T68" s="1"/>
  <c r="V34"/>
  <c r="V38"/>
  <c r="V52"/>
  <c r="V58"/>
  <c r="N5" i="73"/>
  <c r="N16" s="1"/>
  <c r="Q42" i="102"/>
  <c r="M50"/>
  <c r="M74"/>
  <c r="M79"/>
  <c r="M91"/>
  <c r="J43" i="127"/>
  <c r="J51" s="1"/>
  <c r="J31" s="1"/>
  <c r="I55"/>
  <c r="I58"/>
  <c r="J95"/>
  <c r="J142"/>
  <c r="J146" s="1"/>
  <c r="J126" s="1"/>
  <c r="J167"/>
  <c r="J175" s="1"/>
  <c r="J128" s="1"/>
  <c r="M18" i="121"/>
  <c r="M45"/>
  <c r="J3" i="68"/>
  <c r="J35"/>
  <c r="N14"/>
  <c r="P12" i="168"/>
  <c r="S49" i="66"/>
  <c r="S58" s="1"/>
  <c r="S63" s="1"/>
  <c r="S68" s="1"/>
  <c r="S73" s="1"/>
  <c r="N45" i="68"/>
  <c r="M61" i="104"/>
  <c r="M33"/>
  <c r="V81" i="144"/>
  <c r="V77"/>
  <c r="P5" i="88"/>
  <c r="P6"/>
  <c r="S6"/>
  <c r="P52"/>
  <c r="P51"/>
  <c r="P48"/>
  <c r="Z96" i="13"/>
  <c r="Z41"/>
  <c r="E8" i="87"/>
  <c r="D8"/>
  <c r="X41" i="13"/>
  <c r="A105" i="143"/>
  <c r="X24" i="12"/>
  <c r="F61" i="104"/>
  <c r="F33"/>
  <c r="F62" s="1"/>
  <c r="S22" i="65"/>
  <c r="S23"/>
  <c r="P63"/>
  <c r="P61"/>
  <c r="P62"/>
  <c r="P39" i="88"/>
  <c r="P38"/>
  <c r="P37"/>
  <c r="S13"/>
  <c r="M8"/>
  <c r="S7" s="1"/>
  <c r="S14"/>
  <c r="X94" i="13"/>
  <c r="I62" i="64"/>
  <c r="P75" i="65"/>
  <c r="P79"/>
  <c r="P78"/>
  <c r="P94"/>
  <c r="P93"/>
  <c r="P95"/>
  <c r="L41" i="97"/>
  <c r="K41"/>
  <c r="I41"/>
  <c r="J42"/>
  <c r="G55" i="105"/>
  <c r="G31"/>
  <c r="G56" s="1"/>
  <c r="AR19" i="15"/>
  <c r="AV19" s="1"/>
  <c r="F39" i="106"/>
  <c r="P121" i="65"/>
  <c r="P120"/>
  <c r="P117"/>
  <c r="V8" i="12"/>
  <c r="V20" s="1"/>
  <c r="E28" i="93"/>
  <c r="AA41" i="97"/>
  <c r="AC41" s="1"/>
  <c r="AB41"/>
  <c r="AD41" s="1"/>
  <c r="C106" i="15"/>
  <c r="O105"/>
  <c r="S105" s="1"/>
  <c r="S20"/>
  <c r="O19"/>
  <c r="S19" s="1"/>
  <c r="M61" i="64"/>
  <c r="M33"/>
  <c r="M62" s="1"/>
  <c r="J61"/>
  <c r="J33"/>
  <c r="G12" i="143"/>
  <c r="W12" s="1"/>
  <c r="G13" i="13"/>
  <c r="Z13" s="1"/>
  <c r="K106" i="65"/>
  <c r="K107" s="1"/>
  <c r="S104" s="1"/>
  <c r="I26" i="93"/>
  <c r="I28" s="1"/>
  <c r="I13"/>
  <c r="AI61" i="64"/>
  <c r="AI33"/>
  <c r="AI62" s="1"/>
  <c r="V61" i="104"/>
  <c r="V33"/>
  <c r="Z61"/>
  <c r="Z33"/>
  <c r="Z62" s="1"/>
  <c r="G48" i="97"/>
  <c r="T61" i="64"/>
  <c r="G33" i="170" s="1"/>
  <c r="G32" s="1"/>
  <c r="AB62" i="104"/>
  <c r="S95" i="65"/>
  <c r="AF32" i="15"/>
  <c r="AF82"/>
  <c r="C60"/>
  <c r="C65" s="1"/>
  <c r="V38" i="87"/>
  <c r="X38" s="1"/>
  <c r="Y38" s="1"/>
  <c r="Z62" i="64"/>
  <c r="T33"/>
  <c r="I40" i="97"/>
  <c r="I149" i="127"/>
  <c r="I112"/>
  <c r="F26" i="97"/>
  <c r="V27" i="87"/>
  <c r="X27" s="1"/>
  <c r="Y27" s="1"/>
  <c r="E8" i="12"/>
  <c r="P179" i="65"/>
  <c r="V2" i="71"/>
  <c r="S79" i="65"/>
  <c r="T70" i="63"/>
  <c r="AD115" i="15"/>
  <c r="N33" i="64"/>
  <c r="N62" s="1"/>
  <c r="T62" i="104"/>
  <c r="K62" i="64"/>
  <c r="AC62" i="104"/>
  <c r="X62"/>
  <c r="E62"/>
  <c r="P62" i="64"/>
  <c r="G32" i="71"/>
  <c r="G62" i="104"/>
  <c r="AR15" i="15"/>
  <c r="Z61" i="64"/>
  <c r="D162" i="127"/>
  <c r="D112"/>
  <c r="K39" i="65"/>
  <c r="X26" i="93"/>
  <c r="V13" i="97"/>
  <c r="B53" i="73"/>
  <c r="S41" i="88"/>
  <c r="S52"/>
  <c r="S119" i="65"/>
  <c r="AA42" i="97"/>
  <c r="L62" i="64"/>
  <c r="V102" i="12"/>
  <c r="X71"/>
  <c r="X64" s="1"/>
  <c r="X30"/>
  <c r="J44" i="82"/>
  <c r="N26"/>
  <c r="N31" s="1"/>
  <c r="M31"/>
  <c r="F105" i="159" s="1"/>
  <c r="D123" i="84"/>
  <c r="D129" s="1"/>
  <c r="G58" i="12" s="1"/>
  <c r="X58" s="1"/>
  <c r="G278" i="154"/>
  <c r="N23" i="115"/>
  <c r="N26" s="1"/>
  <c r="K35" i="116"/>
  <c r="M28"/>
  <c r="J4"/>
  <c r="J13" s="1"/>
  <c r="L28"/>
  <c r="I28"/>
  <c r="I41" s="1"/>
  <c r="AB61" i="13"/>
  <c r="AB63" s="1"/>
  <c r="V55" i="63"/>
  <c r="V61" s="1"/>
  <c r="X60" i="144"/>
  <c r="X77" s="1"/>
  <c r="AR104" i="15"/>
  <c r="AV104" s="1"/>
  <c r="AN105"/>
  <c r="AN106" s="1"/>
  <c r="AN82" s="1"/>
  <c r="O102"/>
  <c r="S102" s="1"/>
  <c r="E106"/>
  <c r="E82" s="1"/>
  <c r="AR100"/>
  <c r="AV100" s="1"/>
  <c r="AP102"/>
  <c r="AL82"/>
  <c r="AR75"/>
  <c r="AV75" s="1"/>
  <c r="AR70"/>
  <c r="AR39"/>
  <c r="AV39" s="1"/>
  <c r="AK17"/>
  <c r="Q60"/>
  <c r="Q65" s="1"/>
  <c r="Q110" s="1"/>
  <c r="Q111" s="1"/>
  <c r="H59" i="64"/>
  <c r="H62" s="1"/>
  <c r="E59"/>
  <c r="D59"/>
  <c r="C33"/>
  <c r="C62" s="1"/>
  <c r="L61"/>
  <c r="K61"/>
  <c r="H61"/>
  <c r="C53" i="105"/>
  <c r="C56" s="1"/>
  <c r="F55"/>
  <c r="E55"/>
  <c r="D55"/>
  <c r="E61" i="104"/>
  <c r="E6" i="108"/>
  <c r="E19" i="13" s="1"/>
  <c r="X19" s="1"/>
  <c r="I37" i="153"/>
  <c r="I29"/>
  <c r="K19"/>
  <c r="K41" s="1"/>
  <c r="K7"/>
  <c r="F46" i="106"/>
  <c r="F47" s="1"/>
  <c r="C66" i="92"/>
  <c r="E66" s="1"/>
  <c r="S179" i="65"/>
  <c r="S63"/>
  <c r="D218" i="128"/>
  <c r="D198" s="1"/>
  <c r="D66"/>
  <c r="D46" s="1"/>
  <c r="I25" i="123"/>
  <c r="D25" i="132"/>
  <c r="E25" i="93"/>
  <c r="D25"/>
  <c r="D60" i="97"/>
  <c r="I14"/>
  <c r="I26" s="1"/>
  <c r="F10" i="103"/>
  <c r="D12" i="70"/>
  <c r="G8" i="72"/>
  <c r="G7"/>
  <c r="D31" i="78"/>
  <c r="D404" i="154"/>
  <c r="P61" i="64"/>
  <c r="R33"/>
  <c r="R62" s="1"/>
  <c r="H55" i="68"/>
  <c r="H14" i="78"/>
  <c r="M17" i="139"/>
  <c r="T98" i="144"/>
  <c r="T78" i="63"/>
  <c r="Q92" i="143"/>
  <c r="AD112" i="15"/>
  <c r="S61" i="64"/>
  <c r="S33"/>
  <c r="S62" s="1"/>
  <c r="O61"/>
  <c r="O33"/>
  <c r="O62" s="1"/>
  <c r="G61"/>
  <c r="G33"/>
  <c r="L61" i="104"/>
  <c r="L33"/>
  <c r="L62" s="1"/>
  <c r="J61"/>
  <c r="J33"/>
  <c r="J62" s="1"/>
  <c r="I61"/>
  <c r="I33"/>
  <c r="H61"/>
  <c r="H33"/>
  <c r="H62" s="1"/>
  <c r="F16" i="106"/>
  <c r="F17" s="1"/>
  <c r="C17"/>
  <c r="AJ33" i="64"/>
  <c r="AJ62" s="1"/>
  <c r="K61" i="104"/>
  <c r="K33"/>
  <c r="K62" s="1"/>
  <c r="U61"/>
  <c r="U33"/>
  <c r="U62" s="1"/>
  <c r="AA61"/>
  <c r="AA33"/>
  <c r="D62" i="64"/>
  <c r="V28" i="97"/>
  <c r="L31" i="82"/>
  <c r="G105" i="154" s="1"/>
  <c r="J114" i="84"/>
  <c r="K114" s="1"/>
  <c r="J92"/>
  <c r="K92" s="1"/>
  <c r="N35" i="115"/>
  <c r="J39" i="116"/>
  <c r="K39" s="1"/>
  <c r="H28"/>
  <c r="H41" s="1"/>
  <c r="G8" i="100"/>
  <c r="G39" s="1"/>
  <c r="U42" i="143"/>
  <c r="AR92" i="15"/>
  <c r="AV92" s="1"/>
  <c r="I110"/>
  <c r="AR74"/>
  <c r="AV74" s="1"/>
  <c r="AR58"/>
  <c r="AV58" s="1"/>
  <c r="E56"/>
  <c r="AN52"/>
  <c r="AH19"/>
  <c r="I61" i="64"/>
  <c r="E53" i="105"/>
  <c r="E56" s="1"/>
  <c r="M58" i="104"/>
  <c r="M59" s="1"/>
  <c r="I59"/>
  <c r="D59"/>
  <c r="D62" s="1"/>
  <c r="E50" i="106"/>
  <c r="E48" i="92"/>
  <c r="E51" s="1"/>
  <c r="E63" s="1"/>
  <c r="E64" s="1"/>
  <c r="D266" i="128"/>
  <c r="D201" s="1"/>
  <c r="C42"/>
  <c r="F43" i="123"/>
  <c r="C13" i="93"/>
  <c r="C38" i="79"/>
  <c r="E114" i="13" s="1"/>
  <c r="F104" i="159"/>
  <c r="J17" i="78"/>
  <c r="W62" i="97"/>
  <c r="D130" i="127"/>
  <c r="D102" s="1"/>
  <c r="D104" s="1"/>
  <c r="G122" i="13" s="1"/>
  <c r="Z122" s="1"/>
  <c r="AC61" i="104"/>
  <c r="C14" i="168"/>
  <c r="D14" s="1"/>
  <c r="C3" i="167"/>
  <c r="C11" i="69"/>
  <c r="D11" s="1"/>
  <c r="N14" i="168"/>
  <c r="O14" s="1"/>
  <c r="L3" i="167"/>
  <c r="L11" i="69"/>
  <c r="M11" s="1"/>
  <c r="N23" i="123"/>
  <c r="AK61" i="64"/>
  <c r="P55" i="105"/>
  <c r="O38" i="106"/>
  <c r="N39"/>
  <c r="AE62" i="64"/>
  <c r="N39" i="116"/>
  <c r="N41" s="1"/>
  <c r="A53" i="100"/>
  <c r="E7" i="87"/>
  <c r="F7" s="1"/>
  <c r="G7" s="1"/>
  <c r="F61" i="64"/>
  <c r="J8" i="68"/>
  <c r="G157" i="154"/>
  <c r="R55" i="84"/>
  <c r="Q6" i="108"/>
  <c r="AN61" i="64"/>
  <c r="V6" i="87"/>
  <c r="L28" i="106"/>
  <c r="O6" i="92"/>
  <c r="M22" i="69"/>
  <c r="M38" s="1"/>
  <c r="J88" i="127"/>
  <c r="J34" s="1"/>
  <c r="F832" i="155"/>
  <c r="V28" i="87"/>
  <c r="X28" s="1"/>
  <c r="Y28" s="1"/>
  <c r="P147" i="128"/>
  <c r="V63" i="72"/>
  <c r="N47" i="73"/>
  <c r="N53" s="1"/>
  <c r="R17" i="78"/>
  <c r="R31" s="1"/>
  <c r="C832" i="155"/>
  <c r="J38" i="127"/>
  <c r="J84"/>
  <c r="J91"/>
  <c r="R30" i="141"/>
  <c r="R20"/>
  <c r="X8" i="12"/>
  <c r="X20" s="1"/>
  <c r="K137" i="65"/>
  <c r="G109"/>
  <c r="G123"/>
  <c r="K146"/>
  <c r="Q113" i="15"/>
  <c r="J106" i="127"/>
  <c r="I185"/>
  <c r="I125"/>
  <c r="R103" i="94"/>
  <c r="T75" i="63"/>
  <c r="M53" i="102"/>
  <c r="G53" i="13" l="1"/>
  <c r="G8" i="170"/>
  <c r="W8" s="1"/>
  <c r="G53"/>
  <c r="G112" s="1"/>
  <c r="E53" i="13"/>
  <c r="E8" i="170"/>
  <c r="U8" s="1"/>
  <c r="G108"/>
  <c r="A100" i="144"/>
  <c r="A69" i="171"/>
  <c r="A122" i="170"/>
  <c r="W63" i="97"/>
  <c r="AA62" i="64"/>
  <c r="V28" i="66"/>
  <c r="G61" i="97"/>
  <c r="G60"/>
  <c r="C54" i="127"/>
  <c r="D11"/>
  <c r="C91"/>
  <c r="J68"/>
  <c r="O8" i="92"/>
  <c r="AE61" i="64"/>
  <c r="C8" i="128"/>
  <c r="C10" s="1"/>
  <c r="E31" i="13" s="1"/>
  <c r="X31" s="1"/>
  <c r="AJ61" i="64"/>
  <c r="J14" i="78"/>
  <c r="AA61" i="64"/>
  <c r="I43" i="123"/>
  <c r="AH61" i="64"/>
  <c r="AQ32"/>
  <c r="A151" i="13"/>
  <c r="A107" i="94"/>
  <c r="N303" i="128"/>
  <c r="M298" s="1"/>
  <c r="M303" s="1"/>
  <c r="N50"/>
  <c r="N8" s="1"/>
  <c r="U28" i="66"/>
  <c r="M181" i="128"/>
  <c r="M156" s="1"/>
  <c r="C130" i="127"/>
  <c r="C102" s="1"/>
  <c r="C104" s="1"/>
  <c r="E122" i="13" s="1"/>
  <c r="E22" i="12"/>
  <c r="E38" s="1"/>
  <c r="D20" i="87" s="1"/>
  <c r="C62" i="104"/>
  <c r="S2" i="68"/>
  <c r="S23" s="1"/>
  <c r="M56" i="105"/>
  <c r="J54" i="127"/>
  <c r="J28" i="66"/>
  <c r="AO59" i="64"/>
  <c r="O16" i="92"/>
  <c r="C38" i="127"/>
  <c r="O16" i="106"/>
  <c r="O17" s="1"/>
  <c r="N12" i="128"/>
  <c r="N19" s="1"/>
  <c r="M19"/>
  <c r="M50" i="106"/>
  <c r="O31" i="105"/>
  <c r="O56" s="1"/>
  <c r="G62" i="64"/>
  <c r="E86" i="144"/>
  <c r="D50" i="128"/>
  <c r="D8" s="1"/>
  <c r="D10" s="1"/>
  <c r="G31" i="13" s="1"/>
  <c r="Z31" s="1"/>
  <c r="X92" i="12"/>
  <c r="J62" i="64"/>
  <c r="G22" i="12"/>
  <c r="G38" s="1"/>
  <c r="E20" i="87" s="1"/>
  <c r="M3" s="1"/>
  <c r="A125" i="15"/>
  <c r="A80" i="63"/>
  <c r="AM62" i="64"/>
  <c r="W48" i="97"/>
  <c r="C30" i="127"/>
  <c r="R55" i="68"/>
  <c r="N29" i="128"/>
  <c r="N4" s="1"/>
  <c r="Y42" i="97"/>
  <c r="AC42" s="1"/>
  <c r="AC38" s="1"/>
  <c r="Z44"/>
  <c r="AB42"/>
  <c r="A65" i="63"/>
  <c r="A85" i="144"/>
  <c r="N2" i="75"/>
  <c r="N8" s="1"/>
  <c r="M8"/>
  <c r="Q8" i="108"/>
  <c r="O46"/>
  <c r="O60"/>
  <c r="AD61" i="64"/>
  <c r="J13" i="93"/>
  <c r="X22" i="12"/>
  <c r="A119"/>
  <c r="M29" i="128"/>
  <c r="M4" s="1"/>
  <c r="M10" s="1"/>
  <c r="Q42" i="105"/>
  <c r="Q43" s="1"/>
  <c r="S103" i="84"/>
  <c r="I81" i="127"/>
  <c r="I33" s="1"/>
  <c r="R151" i="128"/>
  <c r="Q146" s="1"/>
  <c r="Q151" s="1"/>
  <c r="P146" s="1"/>
  <c r="P151" s="1"/>
  <c r="O146" s="1"/>
  <c r="O151" s="1"/>
  <c r="N146" s="1"/>
  <c r="N151" s="1"/>
  <c r="M146" s="1"/>
  <c r="M151" s="1"/>
  <c r="Q52" i="105"/>
  <c r="AP62" i="64"/>
  <c r="F28" i="93"/>
  <c r="C68" i="127"/>
  <c r="Z26" i="97"/>
  <c r="Z27" s="1"/>
  <c r="Z28" s="1"/>
  <c r="S33" s="1"/>
  <c r="J30" i="127"/>
  <c r="J122"/>
  <c r="J101" s="1"/>
  <c r="C35"/>
  <c r="C7" s="1"/>
  <c r="C9" s="1"/>
  <c r="E104" i="13" s="1"/>
  <c r="X104" s="1"/>
  <c r="X110" s="1"/>
  <c r="H63" i="92"/>
  <c r="H64" s="1"/>
  <c r="R8"/>
  <c r="C84" i="127"/>
  <c r="N218" i="128"/>
  <c r="N198" s="1"/>
  <c r="N202" s="1"/>
  <c r="N160" s="1"/>
  <c r="N162" s="1"/>
  <c r="D10" i="141"/>
  <c r="G2"/>
  <c r="C53" i="102"/>
  <c r="C17"/>
  <c r="C62" s="1"/>
  <c r="C76" s="1"/>
  <c r="C81" s="1"/>
  <c r="C45"/>
  <c r="P150" i="65"/>
  <c r="P151"/>
  <c r="AJ60" i="15"/>
  <c r="AJ65" s="1"/>
  <c r="AJ110" s="1"/>
  <c r="M55" i="105"/>
  <c r="S153" i="65"/>
  <c r="M107"/>
  <c r="S106" s="1"/>
  <c r="G63" i="97"/>
  <c r="AF62" i="64"/>
  <c r="X28" i="93"/>
  <c r="X53" i="13"/>
  <c r="D11" i="87"/>
  <c r="D7" i="152" s="1"/>
  <c r="D17" s="1"/>
  <c r="G27" i="94"/>
  <c r="G43" s="1"/>
  <c r="G47" s="1"/>
  <c r="G51" s="1"/>
  <c r="I41" i="153"/>
  <c r="AK33" i="64"/>
  <c r="AT15" i="15"/>
  <c r="AT60" s="1"/>
  <c r="AT65" s="1"/>
  <c r="AT110" s="1"/>
  <c r="J31" i="82"/>
  <c r="AH56" i="15"/>
  <c r="AH32" s="1"/>
  <c r="AH60" s="1"/>
  <c r="AH65" s="1"/>
  <c r="AH110" s="1"/>
  <c r="G8" i="12"/>
  <c r="M9" i="65"/>
  <c r="S8" s="1"/>
  <c r="S87"/>
  <c r="E110" i="13"/>
  <c r="D15" i="87" s="1"/>
  <c r="X122" i="13"/>
  <c r="E132"/>
  <c r="AL110" i="15"/>
  <c r="J35" i="127"/>
  <c r="J7" s="1"/>
  <c r="J9" s="1"/>
  <c r="G17" i="72"/>
  <c r="G27" s="1"/>
  <c r="B50" i="106"/>
  <c r="V26" i="12"/>
  <c r="V22" s="1"/>
  <c r="V49" i="72"/>
  <c r="V68" s="1"/>
  <c r="L66" i="69"/>
  <c r="AD32" i="104"/>
  <c r="M202" i="128"/>
  <c r="M160" s="1"/>
  <c r="M162" s="1"/>
  <c r="F28" i="97"/>
  <c r="L38" i="69"/>
  <c r="C160" i="128"/>
  <c r="C162" s="1"/>
  <c r="E49" i="13" s="1"/>
  <c r="E61" s="1"/>
  <c r="D9" i="87" s="1"/>
  <c r="M137" i="65"/>
  <c r="K123"/>
  <c r="K109"/>
  <c r="AV15" i="15"/>
  <c r="E62" i="64"/>
  <c r="B33" i="104"/>
  <c r="AQ46" i="64"/>
  <c r="AQ47" s="1"/>
  <c r="J27" i="93"/>
  <c r="W61" i="97"/>
  <c r="N28" i="73"/>
  <c r="N56"/>
  <c r="J27" i="97"/>
  <c r="J28" s="1"/>
  <c r="C33" s="1"/>
  <c r="Z104" i="13"/>
  <c r="Z110" s="1"/>
  <c r="G110"/>
  <c r="E15" i="87" s="1"/>
  <c r="X61" i="63"/>
  <c r="X65"/>
  <c r="V63" s="1"/>
  <c r="V65" s="1"/>
  <c r="T62" i="64"/>
  <c r="E33" i="170" s="1"/>
  <c r="E32" s="1"/>
  <c r="E53" s="1"/>
  <c r="V62" i="104"/>
  <c r="Y19"/>
  <c r="AD18"/>
  <c r="AD19" s="1"/>
  <c r="O63" i="92"/>
  <c r="O64" s="1"/>
  <c r="C39" i="121"/>
  <c r="L39" s="1"/>
  <c r="L40" s="1"/>
  <c r="O32" i="92"/>
  <c r="O19"/>
  <c r="R2"/>
  <c r="L1" i="87"/>
  <c r="L26"/>
  <c r="E8" i="108"/>
  <c r="C60"/>
  <c r="C46"/>
  <c r="K29" i="88"/>
  <c r="K10"/>
  <c r="K16"/>
  <c r="K21"/>
  <c r="M2"/>
  <c r="S34"/>
  <c r="P133" i="65"/>
  <c r="P131"/>
  <c r="P132"/>
  <c r="D17" i="102"/>
  <c r="D62" s="1"/>
  <c r="D76" s="1"/>
  <c r="D81" s="1"/>
  <c r="D45"/>
  <c r="D53"/>
  <c r="P152" i="65"/>
  <c r="P149"/>
  <c r="P153"/>
  <c r="B53" i="105"/>
  <c r="T2" i="13"/>
  <c r="T68" s="1"/>
  <c r="N57" i="73"/>
  <c r="AA62" i="104"/>
  <c r="R66" i="92"/>
  <c r="T66" s="1"/>
  <c r="T64" s="1"/>
  <c r="R63"/>
  <c r="Q53" i="105"/>
  <c r="AC19" i="64"/>
  <c r="AQ18"/>
  <c r="AQ19" s="1"/>
  <c r="AQ61" s="1"/>
  <c r="AG61"/>
  <c r="AG33"/>
  <c r="AG62" s="1"/>
  <c r="Q64" i="92"/>
  <c r="C28" i="73"/>
  <c r="C57" s="1"/>
  <c r="C56"/>
  <c r="AM61" i="64"/>
  <c r="K7" i="65"/>
  <c r="S86" s="1"/>
  <c r="V31" i="12"/>
  <c r="V30" s="1"/>
  <c r="P25" i="88"/>
  <c r="P24"/>
  <c r="AD58" i="104"/>
  <c r="AB88" i="13"/>
  <c r="P142" i="65"/>
  <c r="P141"/>
  <c r="P140"/>
  <c r="AB136" i="13"/>
  <c r="D133" i="127"/>
  <c r="D178"/>
  <c r="D125"/>
  <c r="D149"/>
  <c r="D185"/>
  <c r="AA3" i="62"/>
  <c r="AA8"/>
  <c r="C25" s="1"/>
  <c r="AD1"/>
  <c r="AF1" s="1"/>
  <c r="J28" i="93"/>
  <c r="I64" i="127"/>
  <c r="I32" s="1"/>
  <c r="I35" s="1"/>
  <c r="I7" s="1"/>
  <c r="I9" s="1"/>
  <c r="AO61" i="64"/>
  <c r="AO33"/>
  <c r="AO62" s="1"/>
  <c r="C171" i="128"/>
  <c r="D164"/>
  <c r="D171" s="1"/>
  <c r="E91" i="143"/>
  <c r="E93"/>
  <c r="E95"/>
  <c r="AA3" i="151"/>
  <c r="AD1"/>
  <c r="AF1" s="1"/>
  <c r="C25"/>
  <c r="AQ58" i="64"/>
  <c r="AQ59" s="1"/>
  <c r="AD46" i="104"/>
  <c r="AD47" s="1"/>
  <c r="AD59" s="1"/>
  <c r="K110" i="15"/>
  <c r="K113" s="1"/>
  <c r="F113" s="1"/>
  <c r="Q17" i="105"/>
  <c r="Q18" s="1"/>
  <c r="AK62" i="64"/>
  <c r="J130" i="127"/>
  <c r="J102" s="1"/>
  <c r="J104" s="1"/>
  <c r="AL59" i="64"/>
  <c r="AL62" s="1"/>
  <c r="R28" i="116"/>
  <c r="R41" s="1"/>
  <c r="I130" i="127"/>
  <c r="I102" s="1"/>
  <c r="I104" s="1"/>
  <c r="AN62" i="64"/>
  <c r="X27" i="93"/>
  <c r="S17" i="72"/>
  <c r="S27" s="1"/>
  <c r="P77" i="88"/>
  <c r="P78"/>
  <c r="P76"/>
  <c r="H2" i="68"/>
  <c r="J2"/>
  <c r="I2"/>
  <c r="C23"/>
  <c r="D2"/>
  <c r="I6" i="66"/>
  <c r="B342" i="155"/>
  <c r="B4" i="137"/>
  <c r="B61" i="64"/>
  <c r="B35"/>
  <c r="B47"/>
  <c r="B15" i="137"/>
  <c r="B18" i="105"/>
  <c r="AD9" i="15"/>
  <c r="B5" i="105"/>
  <c r="B35" i="104"/>
  <c r="AD110" i="15"/>
  <c r="K31" i="106"/>
  <c r="B47" i="135"/>
  <c r="B19" i="64"/>
  <c r="B56" i="73"/>
  <c r="B7" i="72"/>
  <c r="B19" i="104"/>
  <c r="AD15" i="15"/>
  <c r="N4" i="72"/>
  <c r="B61" i="104"/>
  <c r="B31" i="73"/>
  <c r="B43" i="105"/>
  <c r="B326" i="155"/>
  <c r="B189" i="65"/>
  <c r="B30" i="136"/>
  <c r="B17" i="72"/>
  <c r="B15" i="136"/>
  <c r="B39" i="106"/>
  <c r="B83" i="88"/>
  <c r="B94" s="1"/>
  <c r="N17" i="72"/>
  <c r="B55" i="73"/>
  <c r="C6" i="66"/>
  <c r="A65" i="15"/>
  <c r="B41" i="136"/>
  <c r="B86" i="138"/>
  <c r="A9" i="15"/>
  <c r="B55" i="105"/>
  <c r="A2" i="15"/>
  <c r="B31" i="105"/>
  <c r="B27" i="72"/>
  <c r="B43" i="73"/>
  <c r="B141" i="128"/>
  <c r="B146"/>
  <c r="B33" i="105"/>
  <c r="B3" i="73"/>
  <c r="B16"/>
  <c r="B151" i="128"/>
  <c r="B75" i="138"/>
  <c r="B303" i="128"/>
  <c r="B34" i="135"/>
  <c r="B30" i="72"/>
  <c r="B6" i="73"/>
  <c r="B47" i="104"/>
  <c r="B56" i="135"/>
  <c r="B59" i="104"/>
  <c r="B33" i="64"/>
  <c r="N7" i="72"/>
  <c r="AD65" i="15"/>
  <c r="B4" i="136"/>
  <c r="B13" i="135"/>
  <c r="B88" i="88"/>
  <c r="B49" i="106"/>
  <c r="B5"/>
  <c r="B4" i="135"/>
  <c r="AD60" i="15"/>
  <c r="B18" i="73"/>
  <c r="E6" i="66"/>
  <c r="B41" i="73"/>
  <c r="B324" i="160"/>
  <c r="B47" i="106"/>
  <c r="K47"/>
  <c r="B57" i="73"/>
  <c r="B59" i="64"/>
  <c r="B62"/>
  <c r="B68" i="72"/>
  <c r="B29" i="73"/>
  <c r="B5" i="104"/>
  <c r="B5" i="64"/>
  <c r="B25" i="135"/>
  <c r="B31" i="106"/>
  <c r="B340" i="160"/>
  <c r="B49" i="72"/>
  <c r="A15" i="15"/>
  <c r="B298" i="128"/>
  <c r="A60" i="15"/>
  <c r="B184" i="65"/>
  <c r="B195" s="1"/>
  <c r="B17" i="106"/>
  <c r="B293" i="128"/>
  <c r="B4" i="72"/>
  <c r="B28" i="73"/>
  <c r="B62" i="104"/>
  <c r="I2" i="78"/>
  <c r="J2"/>
  <c r="H2"/>
  <c r="C16"/>
  <c r="D2"/>
  <c r="AB59" i="64"/>
  <c r="AB62" s="1"/>
  <c r="P144" i="65"/>
  <c r="P143"/>
  <c r="E27" i="94"/>
  <c r="E43" s="1"/>
  <c r="E47" s="1"/>
  <c r="E51" s="1"/>
  <c r="B56" i="105"/>
  <c r="B29" i="106"/>
  <c r="AD2" i="15"/>
  <c r="I27" i="97"/>
  <c r="I28" s="1"/>
  <c r="C32" s="1"/>
  <c r="AT111" i="15"/>
  <c r="AT113"/>
  <c r="S105" i="65"/>
  <c r="P104"/>
  <c r="P103"/>
  <c r="P105"/>
  <c r="S9"/>
  <c r="P8"/>
  <c r="P9"/>
  <c r="X85" i="144"/>
  <c r="V83" s="1"/>
  <c r="X81"/>
  <c r="O28" i="106"/>
  <c r="O29" s="1"/>
  <c r="L29"/>
  <c r="L50" s="1"/>
  <c r="N47"/>
  <c r="N50" s="1"/>
  <c r="N49"/>
  <c r="X114" i="13"/>
  <c r="X132" s="1"/>
  <c r="S32" i="88"/>
  <c r="E32" i="15"/>
  <c r="O56"/>
  <c r="S56" s="1"/>
  <c r="F29" i="106"/>
  <c r="F50" s="1"/>
  <c r="E21" i="13" s="1"/>
  <c r="X21" s="1"/>
  <c r="F49" i="106"/>
  <c r="G21" i="13" s="1"/>
  <c r="Z21" s="1"/>
  <c r="G116"/>
  <c r="N31" i="78"/>
  <c r="AP106" i="15"/>
  <c r="AP82" s="1"/>
  <c r="AR82" s="1"/>
  <c r="AV82" s="1"/>
  <c r="AR102"/>
  <c r="AV102" s="1"/>
  <c r="N40" i="97"/>
  <c r="M40"/>
  <c r="G8" i="143"/>
  <c r="G9" i="13"/>
  <c r="E10" i="143"/>
  <c r="U10" s="1"/>
  <c r="E11" i="13"/>
  <c r="X11" s="1"/>
  <c r="J44" i="97"/>
  <c r="K42"/>
  <c r="L42"/>
  <c r="I42"/>
  <c r="P7" i="88"/>
  <c r="S8"/>
  <c r="P8"/>
  <c r="P22" i="65"/>
  <c r="P19"/>
  <c r="P23"/>
  <c r="G15" i="13"/>
  <c r="Z15" s="1"/>
  <c r="G14" i="143"/>
  <c r="W14" s="1"/>
  <c r="D202" i="128"/>
  <c r="D160" s="1"/>
  <c r="D162" s="1"/>
  <c r="G49" i="13" s="1"/>
  <c r="S151" i="65"/>
  <c r="S88"/>
  <c r="AR105" i="15"/>
  <c r="AV105" s="1"/>
  <c r="K111"/>
  <c r="F111" s="1"/>
  <c r="X38" i="12"/>
  <c r="X40" s="1"/>
  <c r="X52" s="1"/>
  <c r="X56" s="1"/>
  <c r="X60" s="1"/>
  <c r="X94" s="1"/>
  <c r="V85" i="144"/>
  <c r="V34" i="87"/>
  <c r="X34" s="1"/>
  <c r="Y34" s="1"/>
  <c r="V33"/>
  <c r="X33" s="1"/>
  <c r="Y33" s="1"/>
  <c r="V12"/>
  <c r="X6"/>
  <c r="Y6" s="1"/>
  <c r="O47" i="106"/>
  <c r="O39"/>
  <c r="O49" s="1"/>
  <c r="AR52" i="15"/>
  <c r="AV52" s="1"/>
  <c r="AN56"/>
  <c r="U91" i="143"/>
  <c r="C29" i="106"/>
  <c r="C50" s="1"/>
  <c r="C49"/>
  <c r="Z53" i="13"/>
  <c r="E66" i="63"/>
  <c r="E68"/>
  <c r="E11" i="87"/>
  <c r="AV70" i="15"/>
  <c r="AR69"/>
  <c r="AV69" s="1"/>
  <c r="J28" i="116"/>
  <c r="J41" s="1"/>
  <c r="K13"/>
  <c r="V32" i="71"/>
  <c r="V41"/>
  <c r="D19" i="87"/>
  <c r="E20" i="12"/>
  <c r="E9" i="13"/>
  <c r="E8" i="143"/>
  <c r="AF60" i="15"/>
  <c r="AF65" s="1"/>
  <c r="AF110" s="1"/>
  <c r="C86" i="144"/>
  <c r="C88"/>
  <c r="O106" i="15"/>
  <c r="S106" s="1"/>
  <c r="C82"/>
  <c r="P88" i="65"/>
  <c r="P87"/>
  <c r="G10" i="143"/>
  <c r="W10" s="1"/>
  <c r="G11" i="13"/>
  <c r="Z11" s="1"/>
  <c r="M41" i="97"/>
  <c r="N41"/>
  <c r="P13" i="88"/>
  <c r="P14"/>
  <c r="P10"/>
  <c r="I62" i="104"/>
  <c r="E88" i="144"/>
  <c r="C64" i="92"/>
  <c r="V57" i="63"/>
  <c r="F8" i="87"/>
  <c r="G8" s="1"/>
  <c r="P4" i="88"/>
  <c r="M62" i="104"/>
  <c r="D16" i="87"/>
  <c r="J162" i="127"/>
  <c r="J178"/>
  <c r="J125"/>
  <c r="J185"/>
  <c r="J112"/>
  <c r="J133"/>
  <c r="J149"/>
  <c r="F15" i="87" l="1"/>
  <c r="G15" s="1"/>
  <c r="E57" i="171"/>
  <c r="E55"/>
  <c r="C55"/>
  <c r="C57"/>
  <c r="C68" i="63"/>
  <c r="C66"/>
  <c r="A68" s="1"/>
  <c r="A110" i="170"/>
  <c r="E108"/>
  <c r="A108"/>
  <c r="E112"/>
  <c r="X19" i="94"/>
  <c r="X27" s="1"/>
  <c r="X43" s="1"/>
  <c r="X47" s="1"/>
  <c r="X51" s="1"/>
  <c r="V19"/>
  <c r="V27" s="1"/>
  <c r="V43" s="1"/>
  <c r="V47" s="1"/>
  <c r="V51" s="1"/>
  <c r="L3" i="87"/>
  <c r="F20"/>
  <c r="G20" s="1"/>
  <c r="X134" i="13"/>
  <c r="AD42" i="97"/>
  <c r="AD38" s="1"/>
  <c r="Q46" i="108"/>
  <c r="Q60"/>
  <c r="N10" i="128"/>
  <c r="E134" i="13"/>
  <c r="AA44" i="97"/>
  <c r="AB44"/>
  <c r="Y44"/>
  <c r="Z45"/>
  <c r="D91" i="127"/>
  <c r="D30"/>
  <c r="D68"/>
  <c r="D38"/>
  <c r="D17"/>
  <c r="D54"/>
  <c r="D84"/>
  <c r="AQ33" i="64"/>
  <c r="AQ62" s="1"/>
  <c r="D20" i="141"/>
  <c r="F10"/>
  <c r="D30"/>
  <c r="S107" i="65"/>
  <c r="P106"/>
  <c r="P107"/>
  <c r="X49" i="13"/>
  <c r="X61" s="1"/>
  <c r="AH113" i="15"/>
  <c r="AH111"/>
  <c r="D10" i="87"/>
  <c r="E19"/>
  <c r="F19" s="1"/>
  <c r="G19" s="1"/>
  <c r="G20" i="12"/>
  <c r="D6" i="87"/>
  <c r="D33" s="1"/>
  <c r="L52" s="1"/>
  <c r="AR106" i="15"/>
  <c r="AV106" s="1"/>
  <c r="A66" i="63"/>
  <c r="C40" i="121"/>
  <c r="V38" i="12"/>
  <c r="V40" s="1"/>
  <c r="V52" s="1"/>
  <c r="V56" s="1"/>
  <c r="V60" s="1"/>
  <c r="V94" s="1"/>
  <c r="V66" i="63"/>
  <c r="V68"/>
  <c r="Y61" i="104"/>
  <c r="Y33"/>
  <c r="Y62" s="1"/>
  <c r="B345" i="160"/>
  <c r="B351"/>
  <c r="B335"/>
  <c r="B329"/>
  <c r="B353" i="155"/>
  <c r="B347"/>
  <c r="T2" i="63"/>
  <c r="T2" i="144"/>
  <c r="A2"/>
  <c r="A2" i="63"/>
  <c r="A2" i="12"/>
  <c r="A2" i="94" s="1"/>
  <c r="A2" i="100"/>
  <c r="R64" i="92"/>
  <c r="P19"/>
  <c r="P32"/>
  <c r="M2" i="78"/>
  <c r="L2"/>
  <c r="D16"/>
  <c r="N2"/>
  <c r="D33" i="82"/>
  <c r="E3" i="144"/>
  <c r="D43" i="114"/>
  <c r="E264" i="159"/>
  <c r="S2" i="84"/>
  <c r="X3" i="63"/>
  <c r="D2" i="116"/>
  <c r="S2"/>
  <c r="E106" i="159"/>
  <c r="E211"/>
  <c r="O2" i="117"/>
  <c r="D27" i="114"/>
  <c r="F54" i="154"/>
  <c r="E280" i="159"/>
  <c r="D10" i="115"/>
  <c r="D53" i="114"/>
  <c r="G4" i="100"/>
  <c r="D70" i="114"/>
  <c r="X4" i="12"/>
  <c r="G4"/>
  <c r="G4" i="94" s="1"/>
  <c r="S3" i="114"/>
  <c r="S2" i="82"/>
  <c r="S46" s="1"/>
  <c r="E54" i="159"/>
  <c r="S27" i="114"/>
  <c r="S14"/>
  <c r="D2" i="117"/>
  <c r="D14" i="114"/>
  <c r="D19" i="115"/>
  <c r="D2" i="84"/>
  <c r="S70" i="114"/>
  <c r="E159" i="159"/>
  <c r="D3" i="114"/>
  <c r="D61"/>
  <c r="D35"/>
  <c r="S61"/>
  <c r="S53"/>
  <c r="D2" i="82"/>
  <c r="D29" i="115"/>
  <c r="D2"/>
  <c r="X3" i="144"/>
  <c r="E3" i="63"/>
  <c r="S43" i="114"/>
  <c r="S35"/>
  <c r="S85" i="65"/>
  <c r="K9"/>
  <c r="S6" s="1"/>
  <c r="P35" i="88"/>
  <c r="P34"/>
  <c r="S35"/>
  <c r="E60" i="108"/>
  <c r="E46"/>
  <c r="B337" i="155"/>
  <c r="B331"/>
  <c r="D23" i="68"/>
  <c r="N2"/>
  <c r="M2"/>
  <c r="L2"/>
  <c r="Q31" i="105"/>
  <c r="Q56" s="1"/>
  <c r="Q55"/>
  <c r="V4" i="12"/>
  <c r="D54" i="159"/>
  <c r="C3" i="63"/>
  <c r="D211" i="159"/>
  <c r="E54" i="154"/>
  <c r="C3" i="114"/>
  <c r="N2" i="117"/>
  <c r="C19" i="115"/>
  <c r="V3" i="63"/>
  <c r="C27" i="114"/>
  <c r="R3"/>
  <c r="R2" i="116"/>
  <c r="C2" i="82"/>
  <c r="C10" i="115"/>
  <c r="C61" i="114"/>
  <c r="C33" i="82"/>
  <c r="C70" i="114"/>
  <c r="D106" i="159"/>
  <c r="D264"/>
  <c r="R35" i="114"/>
  <c r="R27"/>
  <c r="C2" i="117"/>
  <c r="C43" i="114"/>
  <c r="E4" i="12"/>
  <c r="E4" i="94" s="1"/>
  <c r="C3" i="144"/>
  <c r="C2" i="116"/>
  <c r="R14" i="114"/>
  <c r="R2" i="82"/>
  <c r="R46" s="1"/>
  <c r="C35" i="114"/>
  <c r="C2" i="115"/>
  <c r="V3" i="144"/>
  <c r="R70" i="114"/>
  <c r="R61"/>
  <c r="C14"/>
  <c r="C53"/>
  <c r="E4" i="100"/>
  <c r="D280" i="159"/>
  <c r="D159"/>
  <c r="R53" i="114"/>
  <c r="R43"/>
  <c r="C2" i="84"/>
  <c r="R2"/>
  <c r="C29" i="115"/>
  <c r="AC33" i="64"/>
  <c r="AC62" s="1"/>
  <c r="AC61"/>
  <c r="M16" i="88"/>
  <c r="M10"/>
  <c r="M21"/>
  <c r="M29"/>
  <c r="K37"/>
  <c r="K43"/>
  <c r="K48"/>
  <c r="AD61" i="104"/>
  <c r="AD33"/>
  <c r="AD62" s="1"/>
  <c r="AF111" i="15"/>
  <c r="AF113"/>
  <c r="E14" i="143"/>
  <c r="U14" s="1"/>
  <c r="E15" i="13"/>
  <c r="X15" s="1"/>
  <c r="A88" i="144"/>
  <c r="A86"/>
  <c r="X9" i="13"/>
  <c r="D4" i="87"/>
  <c r="E7" i="152"/>
  <c r="E17" s="1"/>
  <c r="F11" i="87"/>
  <c r="G11" s="1"/>
  <c r="AN32" i="15"/>
  <c r="AR56"/>
  <c r="AV56" s="1"/>
  <c r="E10" i="87"/>
  <c r="Z49" i="13"/>
  <c r="Z61" s="1"/>
  <c r="G61"/>
  <c r="E9" i="87" s="1"/>
  <c r="I44" i="97"/>
  <c r="K44"/>
  <c r="L44"/>
  <c r="J45"/>
  <c r="W8" i="143"/>
  <c r="Y42" s="1"/>
  <c r="I42"/>
  <c r="Z116" i="13"/>
  <c r="Z132" s="1"/>
  <c r="Z134" s="1"/>
  <c r="G132"/>
  <c r="O32" i="15"/>
  <c r="S32" s="1"/>
  <c r="E60"/>
  <c r="E65" s="1"/>
  <c r="E110" s="1"/>
  <c r="O50" i="106"/>
  <c r="O82" i="15"/>
  <c r="S82" s="1"/>
  <c r="C110"/>
  <c r="U8" i="143"/>
  <c r="W42" s="1"/>
  <c r="G42"/>
  <c r="D18" i="87"/>
  <c r="E40" i="12"/>
  <c r="E52" s="1"/>
  <c r="T68" i="63"/>
  <c r="T66"/>
  <c r="V26" i="87"/>
  <c r="X26" s="1"/>
  <c r="Y26" s="1"/>
  <c r="X12"/>
  <c r="Y12" s="1"/>
  <c r="V88" i="144"/>
  <c r="V86"/>
  <c r="N42" i="97"/>
  <c r="N38" s="1"/>
  <c r="M42"/>
  <c r="M38" s="1"/>
  <c r="E4" i="87"/>
  <c r="Z9" i="13"/>
  <c r="Z37" s="1"/>
  <c r="G37"/>
  <c r="P32" i="88"/>
  <c r="P31"/>
  <c r="P33"/>
  <c r="S33"/>
  <c r="D36" i="87"/>
  <c r="D35"/>
  <c r="D17"/>
  <c r="F9"/>
  <c r="G9" s="1"/>
  <c r="A55" i="171" l="1"/>
  <c r="A57"/>
  <c r="E6" i="87"/>
  <c r="D34"/>
  <c r="L53" s="1"/>
  <c r="Y45" i="97"/>
  <c r="AB45"/>
  <c r="AA45"/>
  <c r="Z46"/>
  <c r="Z63" i="13"/>
  <c r="AC44" i="97"/>
  <c r="AD44"/>
  <c r="F30" i="141"/>
  <c r="F20"/>
  <c r="E18" i="87"/>
  <c r="G52" i="12"/>
  <c r="G56" s="1"/>
  <c r="G60" s="1"/>
  <c r="E37" i="13"/>
  <c r="E63" s="1"/>
  <c r="C151" i="84"/>
  <c r="C105"/>
  <c r="C73"/>
  <c r="C116"/>
  <c r="H2"/>
  <c r="C21"/>
  <c r="C131"/>
  <c r="C57"/>
  <c r="J2"/>
  <c r="I2"/>
  <c r="C48"/>
  <c r="C145"/>
  <c r="C94"/>
  <c r="J2" i="116"/>
  <c r="I2"/>
  <c r="C16"/>
  <c r="H2"/>
  <c r="C31"/>
  <c r="P5" i="65"/>
  <c r="P6"/>
  <c r="S7"/>
  <c r="P7"/>
  <c r="M2" i="82"/>
  <c r="D46"/>
  <c r="L2"/>
  <c r="N2"/>
  <c r="S31" i="116"/>
  <c r="S16"/>
  <c r="I3" i="114"/>
  <c r="H3"/>
  <c r="J3"/>
  <c r="P85" i="65"/>
  <c r="P86"/>
  <c r="P84"/>
  <c r="N3" i="114"/>
  <c r="L3"/>
  <c r="M3"/>
  <c r="L2" i="84"/>
  <c r="D131"/>
  <c r="D145"/>
  <c r="D151"/>
  <c r="D21"/>
  <c r="D73"/>
  <c r="D48"/>
  <c r="D105"/>
  <c r="N2"/>
  <c r="M2"/>
  <c r="D94"/>
  <c r="D57"/>
  <c r="D116"/>
  <c r="D31" i="116"/>
  <c r="M2"/>
  <c r="D16"/>
  <c r="N2"/>
  <c r="L2"/>
  <c r="X37" i="13"/>
  <c r="X63" s="1"/>
  <c r="M37" i="88"/>
  <c r="M43"/>
  <c r="M48"/>
  <c r="J2" i="82"/>
  <c r="C46"/>
  <c r="I2"/>
  <c r="H2"/>
  <c r="E106" i="154"/>
  <c r="E159"/>
  <c r="E264"/>
  <c r="E211"/>
  <c r="E280"/>
  <c r="X4" i="13"/>
  <c r="X70" s="1"/>
  <c r="V4" i="94"/>
  <c r="M2" i="115"/>
  <c r="N2"/>
  <c r="L2"/>
  <c r="R57" i="84"/>
  <c r="R145"/>
  <c r="R131"/>
  <c r="R105"/>
  <c r="R116"/>
  <c r="R151"/>
  <c r="R73"/>
  <c r="R94"/>
  <c r="R21"/>
  <c r="R48"/>
  <c r="I2" i="115"/>
  <c r="J2"/>
  <c r="H2"/>
  <c r="R16" i="116"/>
  <c r="R31"/>
  <c r="Z4" i="13"/>
  <c r="Z70" s="1"/>
  <c r="X4" i="94"/>
  <c r="F280" i="154"/>
  <c r="F211"/>
  <c r="F264"/>
  <c r="F106"/>
  <c r="F159"/>
  <c r="S116" i="84"/>
  <c r="S57"/>
  <c r="S145"/>
  <c r="S105"/>
  <c r="S73"/>
  <c r="S151"/>
  <c r="S131"/>
  <c r="S94"/>
  <c r="S48"/>
  <c r="S21"/>
  <c r="E5" i="87"/>
  <c r="E24" i="152" s="1"/>
  <c r="G63" i="13"/>
  <c r="F18" i="87"/>
  <c r="G18" s="1"/>
  <c r="L2"/>
  <c r="L4" s="1"/>
  <c r="D30"/>
  <c r="D31"/>
  <c r="Q93" i="143"/>
  <c r="W91"/>
  <c r="Q91"/>
  <c r="E111" i="15"/>
  <c r="E113"/>
  <c r="E16" i="87"/>
  <c r="E35" s="1"/>
  <c r="G134" i="13"/>
  <c r="N44" i="97"/>
  <c r="M44"/>
  <c r="D5" i="87"/>
  <c r="D15" i="152" s="1"/>
  <c r="T88" i="144"/>
  <c r="T86"/>
  <c r="E56" i="12"/>
  <c r="E60" s="1"/>
  <c r="A93" i="143"/>
  <c r="G91"/>
  <c r="G95"/>
  <c r="A91"/>
  <c r="C113" i="15"/>
  <c r="C111"/>
  <c r="J46" i="97"/>
  <c r="I45"/>
  <c r="K45"/>
  <c r="L45"/>
  <c r="F10" i="87"/>
  <c r="G10" s="1"/>
  <c r="AN60" i="15"/>
  <c r="AN65" s="1"/>
  <c r="AN110" s="1"/>
  <c r="AR32"/>
  <c r="AV32" s="1"/>
  <c r="F4" i="87"/>
  <c r="G4" s="1"/>
  <c r="E12"/>
  <c r="F6"/>
  <c r="G6" s="1"/>
  <c r="L55"/>
  <c r="L54"/>
  <c r="D28" i="152" l="1"/>
  <c r="D11"/>
  <c r="E34" i="87"/>
  <c r="Z47" i="97"/>
  <c r="AA46"/>
  <c r="AB46"/>
  <c r="Y46"/>
  <c r="AC45"/>
  <c r="AD45"/>
  <c r="M2" i="87"/>
  <c r="M4" s="1"/>
  <c r="E31"/>
  <c r="E30"/>
  <c r="F30" s="1"/>
  <c r="G30" s="1"/>
  <c r="G94" i="12"/>
  <c r="E14" i="87" s="1"/>
  <c r="G6" i="100"/>
  <c r="G41" s="1"/>
  <c r="M30" i="15"/>
  <c r="G86" i="13"/>
  <c r="F31" i="87"/>
  <c r="G31" s="1"/>
  <c r="M54"/>
  <c r="F35"/>
  <c r="G35" s="1"/>
  <c r="E33"/>
  <c r="M52" s="1"/>
  <c r="AN111" i="15"/>
  <c r="AI111" s="1"/>
  <c r="AN113"/>
  <c r="AI113" s="1"/>
  <c r="J47" i="97"/>
  <c r="I46"/>
  <c r="L46"/>
  <c r="K46"/>
  <c r="N45"/>
  <c r="M45"/>
  <c r="E94" i="12"/>
  <c r="D14" i="87" s="1"/>
  <c r="M80" i="15"/>
  <c r="E6" i="100"/>
  <c r="E41" s="1"/>
  <c r="E86" i="13"/>
  <c r="D24" i="152"/>
  <c r="F5" i="87"/>
  <c r="G5" s="1"/>
  <c r="D12"/>
  <c r="D30" i="152" s="1"/>
  <c r="E36" i="87"/>
  <c r="E17"/>
  <c r="F16"/>
  <c r="G16" s="1"/>
  <c r="E28" i="152"/>
  <c r="E11"/>
  <c r="E30"/>
  <c r="M53" i="87"/>
  <c r="F34"/>
  <c r="G34" s="1"/>
  <c r="F12" l="1"/>
  <c r="G12" s="1"/>
  <c r="AD46" i="97"/>
  <c r="AC46"/>
  <c r="Z50"/>
  <c r="AB47"/>
  <c r="AA47"/>
  <c r="Y47"/>
  <c r="M60" i="15"/>
  <c r="M65" s="1"/>
  <c r="M110" s="1"/>
  <c r="O30"/>
  <c r="AP30"/>
  <c r="E28" i="87"/>
  <c r="E26"/>
  <c r="G107" i="12"/>
  <c r="G85" i="13"/>
  <c r="Z86"/>
  <c r="G105" i="12"/>
  <c r="G44" i="100"/>
  <c r="G46"/>
  <c r="F33" i="87"/>
  <c r="G33" s="1"/>
  <c r="M55"/>
  <c r="F36"/>
  <c r="G36" s="1"/>
  <c r="E85" i="13"/>
  <c r="X86"/>
  <c r="F14" i="87"/>
  <c r="G14" s="1"/>
  <c r="D28"/>
  <c r="F28" s="1"/>
  <c r="G28" s="1"/>
  <c r="D26"/>
  <c r="F26" s="1"/>
  <c r="G26" s="1"/>
  <c r="D27"/>
  <c r="I47" i="97"/>
  <c r="J50"/>
  <c r="L47"/>
  <c r="K47"/>
  <c r="E15" i="152"/>
  <c r="F17" i="87"/>
  <c r="G17" s="1"/>
  <c r="E27"/>
  <c r="E44" i="100"/>
  <c r="E46"/>
  <c r="AP80" i="15"/>
  <c r="AR80" s="1"/>
  <c r="O80"/>
  <c r="M46" i="97"/>
  <c r="N46"/>
  <c r="E105" i="12"/>
  <c r="E107"/>
  <c r="AV80" i="15"/>
  <c r="AB50" i="97" l="1"/>
  <c r="Z51"/>
  <c r="Y50"/>
  <c r="AA50"/>
  <c r="Y38"/>
  <c r="AD47"/>
  <c r="AD43" s="1"/>
  <c r="AC47"/>
  <c r="AC43" s="1"/>
  <c r="G84" i="13"/>
  <c r="Z85"/>
  <c r="Z84" s="1"/>
  <c r="Z88" s="1"/>
  <c r="Z136" s="1"/>
  <c r="AP60" i="15"/>
  <c r="AP65" s="1"/>
  <c r="AP110" s="1"/>
  <c r="AR30"/>
  <c r="O60"/>
  <c r="O65" s="1"/>
  <c r="S30"/>
  <c r="S60" s="1"/>
  <c r="S65" s="1"/>
  <c r="A105" i="12"/>
  <c r="A107"/>
  <c r="S80" i="15"/>
  <c r="O110"/>
  <c r="M47" i="97"/>
  <c r="M43" s="1"/>
  <c r="N47"/>
  <c r="N43" s="1"/>
  <c r="I38"/>
  <c r="V109" i="12"/>
  <c r="V107"/>
  <c r="F27" i="87"/>
  <c r="G27" s="1"/>
  <c r="A46" i="100"/>
  <c r="A44"/>
  <c r="J51" i="97"/>
  <c r="I50"/>
  <c r="K50"/>
  <c r="L50"/>
  <c r="X85" i="13"/>
  <c r="X84" s="1"/>
  <c r="E84"/>
  <c r="AP113" i="15" l="1"/>
  <c r="S110"/>
  <c r="AD50" i="97"/>
  <c r="AC50"/>
  <c r="Z52"/>
  <c r="Y51"/>
  <c r="AA51"/>
  <c r="AB51"/>
  <c r="E9" i="152"/>
  <c r="G88" i="13"/>
  <c r="D56" i="73"/>
  <c r="E26" i="152"/>
  <c r="E32" s="1"/>
  <c r="AR60" i="15"/>
  <c r="AR65" s="1"/>
  <c r="AR110" s="1"/>
  <c r="AV30"/>
  <c r="AV60" s="1"/>
  <c r="AV65" s="1"/>
  <c r="AV110" s="1"/>
  <c r="Z139" i="13"/>
  <c r="Z137"/>
  <c r="M111" i="15"/>
  <c r="E88" i="13"/>
  <c r="D57" i="73"/>
  <c r="D9" i="152"/>
  <c r="D26"/>
  <c r="D32" s="1"/>
  <c r="M113" i="15"/>
  <c r="N50" i="97"/>
  <c r="M50"/>
  <c r="X88" i="13"/>
  <c r="AP111" i="15"/>
  <c r="I51" i="97"/>
  <c r="J52"/>
  <c r="L51"/>
  <c r="K51"/>
  <c r="R107" i="12"/>
  <c r="R105"/>
  <c r="Y52" i="97" l="1"/>
  <c r="Z53"/>
  <c r="AB52"/>
  <c r="AA52"/>
  <c r="AC51"/>
  <c r="AD51"/>
  <c r="AV111" i="15"/>
  <c r="AV113"/>
  <c r="G136" i="13"/>
  <c r="E13" i="87"/>
  <c r="J53" i="97"/>
  <c r="I52"/>
  <c r="K52"/>
  <c r="L52"/>
  <c r="M51"/>
  <c r="N51"/>
  <c r="X136" i="13"/>
  <c r="AR111" i="15"/>
  <c r="AD111" s="1"/>
  <c r="AR113"/>
  <c r="AD113" s="1"/>
  <c r="S113"/>
  <c r="E136" i="13"/>
  <c r="S111" i="15"/>
  <c r="O111"/>
  <c r="A111" s="1"/>
  <c r="D13" i="87"/>
  <c r="O113" i="15"/>
  <c r="A113" s="1"/>
  <c r="AC52" i="97" l="1"/>
  <c r="AD52"/>
  <c r="AA53"/>
  <c r="Y53"/>
  <c r="AB53"/>
  <c r="Z54"/>
  <c r="G139" i="13"/>
  <c r="G141"/>
  <c r="G137"/>
  <c r="E39" i="87"/>
  <c r="M28" s="1"/>
  <c r="E38"/>
  <c r="M27" s="1"/>
  <c r="E25"/>
  <c r="E137" i="13"/>
  <c r="A139"/>
  <c r="E139"/>
  <c r="E141"/>
  <c r="A137"/>
  <c r="X139"/>
  <c r="T137"/>
  <c r="T139"/>
  <c r="X137"/>
  <c r="N52" i="97"/>
  <c r="M52"/>
  <c r="D38" i="87"/>
  <c r="D25"/>
  <c r="F25" s="1"/>
  <c r="G25" s="1"/>
  <c r="F13"/>
  <c r="G13" s="1"/>
  <c r="D39"/>
  <c r="K53" i="97"/>
  <c r="L53"/>
  <c r="I53"/>
  <c r="J54"/>
  <c r="AB54" l="1"/>
  <c r="Y54"/>
  <c r="Z56"/>
  <c r="AA54"/>
  <c r="AC53"/>
  <c r="AD53"/>
  <c r="L27" i="87"/>
  <c r="F38"/>
  <c r="G38" s="1"/>
  <c r="L54" i="97"/>
  <c r="K54"/>
  <c r="J56"/>
  <c r="I54"/>
  <c r="N53"/>
  <c r="M53"/>
  <c r="L28" i="87"/>
  <c r="F39"/>
  <c r="G39" s="1"/>
  <c r="AC54" i="97" l="1"/>
  <c r="AC49" s="1"/>
  <c r="AD54"/>
  <c r="AD49" s="1"/>
  <c r="Y56"/>
  <c r="AA56"/>
  <c r="Z57"/>
  <c r="AB56"/>
  <c r="N54"/>
  <c r="N49" s="1"/>
  <c r="M54"/>
  <c r="M49" s="1"/>
  <c r="I56"/>
  <c r="L56"/>
  <c r="K56"/>
  <c r="J57"/>
  <c r="AA57" l="1"/>
  <c r="Y57"/>
  <c r="AB57"/>
  <c r="Z58"/>
  <c r="AD56"/>
  <c r="AC56"/>
  <c r="M56"/>
  <c r="N56"/>
  <c r="L57"/>
  <c r="J58"/>
  <c r="K57"/>
  <c r="I57"/>
  <c r="AB58" l="1"/>
  <c r="AA58"/>
  <c r="Y58"/>
  <c r="Z59"/>
  <c r="AC57"/>
  <c r="AD57"/>
  <c r="M57"/>
  <c r="N57"/>
  <c r="I58"/>
  <c r="K58"/>
  <c r="J59"/>
  <c r="L58"/>
  <c r="AD58" l="1"/>
  <c r="AC58"/>
  <c r="AB59"/>
  <c r="Y59"/>
  <c r="AA59"/>
  <c r="L59"/>
  <c r="K59"/>
  <c r="I59"/>
  <c r="M58"/>
  <c r="N58"/>
  <c r="AC59" l="1"/>
  <c r="AC55" s="1"/>
  <c r="AC61" s="1"/>
  <c r="AC62" s="1"/>
  <c r="AC63" s="1"/>
  <c r="S67" s="1"/>
  <c r="AD59"/>
  <c r="AD55" s="1"/>
  <c r="AD61" s="1"/>
  <c r="AD62" s="1"/>
  <c r="AD63" s="1"/>
  <c r="S68" s="1"/>
  <c r="Y49"/>
  <c r="M59"/>
  <c r="M55" s="1"/>
  <c r="M61" s="1"/>
  <c r="N59"/>
  <c r="N55" s="1"/>
  <c r="N61" s="1"/>
  <c r="I49"/>
  <c r="M62" l="1"/>
  <c r="M63" s="1"/>
  <c r="C67" s="1"/>
  <c r="N62"/>
  <c r="N63" s="1"/>
  <c r="C68" s="1"/>
  <c r="A8" i="120"/>
  <c r="A9"/>
  <c r="A10"/>
  <c r="A11"/>
  <c r="A12"/>
  <c r="A13"/>
  <c r="A14"/>
  <c r="A15"/>
  <c r="A16"/>
  <c r="A43"/>
  <c r="A44"/>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8" s="1"/>
  <c r="A79" s="1"/>
  <c r="A80" s="1"/>
  <c r="A17"/>
  <c r="A18"/>
  <c r="A19"/>
  <c r="A20"/>
  <c r="A21"/>
  <c r="A22"/>
  <c r="A23"/>
  <c r="A24"/>
  <c r="A25"/>
  <c r="A26"/>
  <c r="A27"/>
  <c r="A28"/>
  <c r="A29"/>
  <c r="A30"/>
  <c r="A31"/>
  <c r="A32"/>
  <c r="A33"/>
  <c r="A34"/>
  <c r="A35"/>
  <c r="A36"/>
  <c r="A37"/>
  <c r="A38"/>
  <c r="A39"/>
  <c r="A40"/>
</calcChain>
</file>

<file path=xl/comments1.xml><?xml version="1.0" encoding="utf-8"?>
<comments xmlns="http://schemas.openxmlformats.org/spreadsheetml/2006/main">
  <authors>
    <author>Betty</author>
    <author>RSM BX</author>
  </authors>
  <commentList>
    <comment ref="A5" authorId="0">
      <text>
        <r>
          <rPr>
            <b/>
            <sz val="9"/>
            <color indexed="81"/>
            <rFont val="Tahoma"/>
            <family val="2"/>
            <charset val="204"/>
          </rPr>
          <t>RSM BX Внимание: Цифрите в тази колона се пренасят автоматично в Баланса и отчета, в колоната с препратка към Notes.  Променете номерацията в зависимост от статиите които имате в първата колона. Н.р. ако нямате Приходи от правителствени дарения, финансовите стават 1.1.3.  За  улеснение може да скриете ( с Hide) редовете, които нямат отношение към Вашия отчет. Така остават само тези, по които работите и преномерират.</t>
        </r>
      </text>
    </comment>
    <comment ref="B170" authorId="0">
      <text>
        <r>
          <rPr>
            <b/>
            <sz val="9"/>
            <color indexed="81"/>
            <rFont val="Tahoma"/>
            <family val="2"/>
            <charset val="204"/>
          </rPr>
          <t>RSM BX:
Всички таблици до ред 141</t>
        </r>
        <r>
          <rPr>
            <sz val="9"/>
            <color indexed="81"/>
            <rFont val="Tahoma"/>
            <family val="2"/>
            <charset val="204"/>
          </rPr>
          <t xml:space="preserve">
</t>
        </r>
      </text>
    </comment>
    <comment ref="B199" authorId="0">
      <text>
        <r>
          <rPr>
            <b/>
            <sz val="9"/>
            <color indexed="81"/>
            <rFont val="Tahoma"/>
            <family val="2"/>
            <charset val="204"/>
          </rPr>
          <t>RSM BX:
Всички таблици от ред 141 до края</t>
        </r>
        <r>
          <rPr>
            <sz val="9"/>
            <color indexed="81"/>
            <rFont val="Tahoma"/>
            <family val="2"/>
            <charset val="204"/>
          </rPr>
          <t xml:space="preserve">
</t>
        </r>
      </text>
    </comment>
    <comment ref="B226" authorId="0">
      <text>
        <r>
          <rPr>
            <b/>
            <sz val="9"/>
            <color indexed="81"/>
            <rFont val="Tahoma"/>
            <family val="2"/>
            <charset val="204"/>
          </rPr>
          <t>RSM BX:
Избирате таблиците които Ви касаят според правната форма
Ако сте АД и допълнителите оповестявания с "I"</t>
        </r>
        <r>
          <rPr>
            <sz val="9"/>
            <color indexed="81"/>
            <rFont val="Tahoma"/>
            <family val="2"/>
            <charset val="204"/>
          </rPr>
          <t xml:space="preserve">
</t>
        </r>
      </text>
    </comment>
    <comment ref="B312" authorId="0">
      <text>
        <r>
          <rPr>
            <b/>
            <sz val="9"/>
            <color indexed="81"/>
            <rFont val="Tahoma"/>
            <family val="2"/>
            <charset val="204"/>
          </rPr>
          <t>RSM BX:
Всички таблици, които Ви касаят</t>
        </r>
        <r>
          <rPr>
            <sz val="9"/>
            <color indexed="81"/>
            <rFont val="Tahoma"/>
            <family val="2"/>
            <charset val="204"/>
          </rPr>
          <t xml:space="preserve">
</t>
        </r>
      </text>
    </comment>
    <comment ref="B353" authorId="1">
      <text>
        <r>
          <rPr>
            <b/>
            <sz val="9"/>
            <color indexed="81"/>
            <rFont val="Tahoma"/>
            <family val="2"/>
            <charset val="204"/>
          </rPr>
          <t>RSM BX:</t>
        </r>
        <r>
          <rPr>
            <sz val="9"/>
            <color indexed="81"/>
            <rFont val="Tahoma"/>
            <family val="2"/>
            <charset val="204"/>
          </rPr>
          <t xml:space="preserve">
Всички таблици от групата свързани лица, които Ви касаят</t>
        </r>
      </text>
    </comment>
  </commentList>
</comments>
</file>

<file path=xl/comments10.xml><?xml version="1.0" encoding="utf-8"?>
<comments xmlns="http://schemas.openxmlformats.org/spreadsheetml/2006/main">
  <authors>
    <author xml:space="preserve"> </author>
    <author>Betty</author>
  </authors>
  <commentList>
    <comment ref="N2" authorId="0">
      <text>
        <r>
          <rPr>
            <b/>
            <sz val="9"/>
            <color indexed="81"/>
            <rFont val="Tahoma"/>
            <family val="2"/>
            <charset val="204"/>
          </rPr>
          <t xml:space="preserve"> RSM BX:</t>
        </r>
        <r>
          <rPr>
            <sz val="9"/>
            <color indexed="81"/>
            <rFont val="Tahoma"/>
            <family val="2"/>
            <charset val="204"/>
          </rPr>
          <t xml:space="preserve">
Тук са активи, които се отдавад на оперативен лизинг, без земи и сгради, които са признати като инвестиционни имоти. Ако са съшествени и различни, могат да се разбият по групи.
</t>
        </r>
      </text>
    </comment>
    <comment ref="AK2" authorId="0">
      <text>
        <r>
          <rPr>
            <b/>
            <sz val="9"/>
            <color indexed="81"/>
            <rFont val="Tahoma"/>
            <family val="2"/>
            <charset val="204"/>
          </rPr>
          <t xml:space="preserve"> RSM BX:</t>
        </r>
        <r>
          <rPr>
            <sz val="9"/>
            <color indexed="81"/>
            <rFont val="Tahoma"/>
            <family val="2"/>
            <charset val="204"/>
          </rPr>
          <t xml:space="preserve">
Тук са активи, които се отдавад на оперативен лизинг, без земи и сгради, които са признати като инвестиционни имоти. Ако са съшествени и различни, могат да се разбият по групи.
</t>
        </r>
      </text>
    </comment>
    <comment ref="B34" authorId="1">
      <text>
        <r>
          <rPr>
            <b/>
            <sz val="9"/>
            <color indexed="81"/>
            <rFont val="Tahoma"/>
            <family val="2"/>
            <charset val="204"/>
          </rPr>
          <t xml:space="preserve">RSM BX:
Амортизациите се въвеждат със знак (-), а само на отписаните със знак (+) </t>
        </r>
        <r>
          <rPr>
            <sz val="9"/>
            <color indexed="81"/>
            <rFont val="Tahoma"/>
            <family val="2"/>
            <charset val="204"/>
          </rPr>
          <t xml:space="preserve">
</t>
        </r>
      </text>
    </comment>
    <comment ref="Y34" authorId="1">
      <text>
        <r>
          <rPr>
            <b/>
            <sz val="9"/>
            <color indexed="81"/>
            <rFont val="Tahoma"/>
            <family val="2"/>
            <charset val="204"/>
          </rPr>
          <t xml:space="preserve">RSM BX:
Амортизациите се въвеждат със знак (-), а само на отписаните със знак (+) </t>
        </r>
        <r>
          <rPr>
            <sz val="9"/>
            <color indexed="81"/>
            <rFont val="Tahoma"/>
            <family val="2"/>
            <charset val="204"/>
          </rPr>
          <t xml:space="preserve">
</t>
        </r>
      </text>
    </comment>
  </commentList>
</comments>
</file>

<file path=xl/comments11.xml><?xml version="1.0" encoding="utf-8"?>
<comments xmlns="http://schemas.openxmlformats.org/spreadsheetml/2006/main">
  <authors>
    <author>Betty</author>
  </authors>
  <commentList>
    <comment ref="B11" authorId="0">
      <text>
        <r>
          <rPr>
            <b/>
            <sz val="9"/>
            <color indexed="81"/>
            <rFont val="Tahoma"/>
            <family val="2"/>
            <charset val="204"/>
          </rPr>
          <t>RSM BX:
Процента е примерен</t>
        </r>
        <r>
          <rPr>
            <sz val="9"/>
            <color indexed="81"/>
            <rFont val="Tahoma"/>
            <family val="2"/>
            <charset val="204"/>
          </rPr>
          <t xml:space="preserve">
</t>
        </r>
      </text>
    </comment>
    <comment ref="M11" authorId="0">
      <text>
        <r>
          <rPr>
            <b/>
            <sz val="9"/>
            <color indexed="81"/>
            <rFont val="Tahoma"/>
            <family val="2"/>
            <charset val="204"/>
          </rPr>
          <t>RSM BX:
Процента е примерен</t>
        </r>
        <r>
          <rPr>
            <sz val="9"/>
            <color indexed="81"/>
            <rFont val="Tahoma"/>
            <family val="2"/>
            <charset val="204"/>
          </rPr>
          <t xml:space="preserve">
</t>
        </r>
      </text>
    </comment>
  </commentList>
</comments>
</file>

<file path=xl/comments12.xml><?xml version="1.0" encoding="utf-8"?>
<comments xmlns="http://schemas.openxmlformats.org/spreadsheetml/2006/main">
  <authors>
    <author>Betty</author>
  </authors>
  <commentList>
    <comment ref="B32" authorId="0">
      <text>
        <r>
          <rPr>
            <b/>
            <sz val="9"/>
            <color indexed="81"/>
            <rFont val="Tahoma"/>
            <family val="2"/>
            <charset val="204"/>
          </rPr>
          <t xml:space="preserve">RSM BX:
Амортизациите се въвеждат със знак (-), а само на отписаните със знак (+) </t>
        </r>
        <r>
          <rPr>
            <sz val="9"/>
            <color indexed="81"/>
            <rFont val="Tahoma"/>
            <family val="2"/>
            <charset val="204"/>
          </rPr>
          <t xml:space="preserve">
</t>
        </r>
      </text>
    </comment>
    <comment ref="L32" authorId="0">
      <text>
        <r>
          <rPr>
            <b/>
            <sz val="9"/>
            <color indexed="81"/>
            <rFont val="Tahoma"/>
            <family val="2"/>
            <charset val="204"/>
          </rPr>
          <t xml:space="preserve">RSM BX:
Амортизациите се въвеждат със знак (-), а само на отписаните със знак (+) </t>
        </r>
        <r>
          <rPr>
            <sz val="9"/>
            <color indexed="81"/>
            <rFont val="Tahoma"/>
            <family val="2"/>
            <charset val="204"/>
          </rPr>
          <t xml:space="preserve">
</t>
        </r>
      </text>
    </comment>
  </commentList>
</comments>
</file>

<file path=xl/comments13.xml><?xml version="1.0" encoding="utf-8"?>
<comments xmlns="http://schemas.openxmlformats.org/spreadsheetml/2006/main">
  <authors>
    <author>Betty</author>
  </authors>
  <commentList>
    <comment ref="B34" authorId="0">
      <text>
        <r>
          <rPr>
            <b/>
            <sz val="9"/>
            <color indexed="81"/>
            <rFont val="Tahoma"/>
            <family val="2"/>
            <charset val="204"/>
          </rPr>
          <t xml:space="preserve">RSM BX:
Амортизациите се въвеждат със знак (-), а само на отписаните със знак (+) </t>
        </r>
        <r>
          <rPr>
            <sz val="9"/>
            <color indexed="81"/>
            <rFont val="Tahoma"/>
            <family val="2"/>
            <charset val="204"/>
          </rPr>
          <t xml:space="preserve">
</t>
        </r>
      </text>
    </comment>
    <comment ref="S34" authorId="0">
      <text>
        <r>
          <rPr>
            <b/>
            <sz val="9"/>
            <color indexed="81"/>
            <rFont val="Tahoma"/>
            <family val="2"/>
            <charset val="204"/>
          </rPr>
          <t xml:space="preserve">RSM BX:
Амортизациите се въвеждат със знак (-), а само на отписаните със знак (+) </t>
        </r>
        <r>
          <rPr>
            <sz val="9"/>
            <color indexed="81"/>
            <rFont val="Tahoma"/>
            <family val="2"/>
            <charset val="204"/>
          </rPr>
          <t xml:space="preserve">
</t>
        </r>
      </text>
    </comment>
  </commentList>
</comments>
</file>

<file path=xl/comments14.xml><?xml version="1.0" encoding="utf-8"?>
<comments xmlns="http://schemas.openxmlformats.org/spreadsheetml/2006/main">
  <authors>
    <author>Betty</author>
  </authors>
  <commentList>
    <comment ref="B54" authorId="0">
      <text>
        <r>
          <rPr>
            <b/>
            <sz val="9"/>
            <color indexed="81"/>
            <rFont val="Tahoma"/>
            <family val="2"/>
            <charset val="204"/>
          </rPr>
          <t>Betty:</t>
        </r>
        <r>
          <rPr>
            <sz val="9"/>
            <color indexed="81"/>
            <rFont val="Tahoma"/>
            <family val="2"/>
            <charset val="204"/>
          </rPr>
          <t xml:space="preserve">
- това са получените приплоди /създадени в самото предприя¬тие/ или придобити по друг начин млади животни до навършването на опреде¬лена възраст</t>
        </r>
      </text>
    </comment>
    <comment ref="K54" authorId="0">
      <text>
        <r>
          <rPr>
            <b/>
            <sz val="9"/>
            <color indexed="81"/>
            <rFont val="Tahoma"/>
            <family val="2"/>
            <charset val="204"/>
          </rPr>
          <t>Betty:</t>
        </r>
        <r>
          <rPr>
            <sz val="9"/>
            <color indexed="81"/>
            <rFont val="Tahoma"/>
            <family val="2"/>
            <charset val="204"/>
          </rPr>
          <t xml:space="preserve">
- това са получените приплоди /създадени в самото предприя¬тие/ или придобити по друг начин млади животни до навършването на опреде¬лена възраст</t>
        </r>
      </text>
    </comment>
    <comment ref="B55" authorId="0">
      <text>
        <r>
          <rPr>
            <b/>
            <sz val="9"/>
            <color indexed="81"/>
            <rFont val="Tahoma"/>
            <family val="2"/>
            <charset val="204"/>
          </rPr>
          <t>Betty:</t>
        </r>
        <r>
          <rPr>
            <sz val="9"/>
            <color indexed="81"/>
            <rFont val="Tahoma"/>
            <family val="2"/>
            <charset val="204"/>
          </rPr>
          <t xml:space="preserve">
- това са животни, поставени в условията на определен хранителен режим, с цел увеличаване на теглото им /получаване на прираст/;</t>
        </r>
      </text>
    </comment>
    <comment ref="K55" authorId="0">
      <text>
        <r>
          <rPr>
            <b/>
            <sz val="9"/>
            <color indexed="81"/>
            <rFont val="Tahoma"/>
            <family val="2"/>
            <charset val="204"/>
          </rPr>
          <t>Betty:</t>
        </r>
        <r>
          <rPr>
            <sz val="9"/>
            <color indexed="81"/>
            <rFont val="Tahoma"/>
            <family val="2"/>
            <charset val="204"/>
          </rPr>
          <t xml:space="preserve">
- това са животни, поставени в условията на определен хранителен режим, с цел увеличаване на теглото им /получаване на прираст/;</t>
        </r>
      </text>
    </comment>
    <comment ref="B56" authorId="0">
      <text>
        <r>
          <rPr>
            <b/>
            <sz val="9"/>
            <color indexed="81"/>
            <rFont val="Tahoma"/>
            <family val="2"/>
            <charset val="204"/>
          </rPr>
          <t>Betty:</t>
        </r>
        <r>
          <rPr>
            <sz val="9"/>
            <color indexed="81"/>
            <rFont val="Tahoma"/>
            <family val="2"/>
            <charset val="204"/>
          </rPr>
          <t xml:space="preserve">
- това са птици, зайци, пчелните семейства, риби-производители и дребните диви зверове /белки, нут- рии и други/</t>
        </r>
      </text>
    </comment>
    <comment ref="K56" authorId="0">
      <text>
        <r>
          <rPr>
            <b/>
            <sz val="9"/>
            <color indexed="81"/>
            <rFont val="Tahoma"/>
            <family val="2"/>
            <charset val="204"/>
          </rPr>
          <t>Betty:</t>
        </r>
        <r>
          <rPr>
            <sz val="9"/>
            <color indexed="81"/>
            <rFont val="Tahoma"/>
            <family val="2"/>
            <charset val="204"/>
          </rPr>
          <t xml:space="preserve">
- това са птици, зайци, пчелните семейства, риби-производители и дребните диви зверове /белки, нут- рии и други/</t>
        </r>
      </text>
    </comment>
    <comment ref="B57" authorId="0">
      <text>
        <r>
          <rPr>
            <b/>
            <sz val="9"/>
            <color indexed="81"/>
            <rFont val="Tahoma"/>
            <family val="2"/>
            <charset val="204"/>
          </rPr>
          <t>Betty:</t>
        </r>
        <r>
          <rPr>
            <sz val="9"/>
            <color indexed="81"/>
            <rFont val="Tahoma"/>
            <family val="2"/>
            <charset val="204"/>
          </rPr>
          <t xml:space="preserve">
с оглед на факта, че освен изброените животни, в страната съ¬ществуват ферми, в които се отглеждат охлюви и жаби, които са със къс биоло¬гичен цикъл; по наше мнение те също трябва да намерят отражение в състава на краткотрайните биологични активи. Като други краткотрайни биологични акти¬ви се третират и животните за експериментални цели</t>
        </r>
      </text>
    </comment>
    <comment ref="K57" authorId="0">
      <text>
        <r>
          <rPr>
            <b/>
            <sz val="9"/>
            <color indexed="81"/>
            <rFont val="Tahoma"/>
            <family val="2"/>
            <charset val="204"/>
          </rPr>
          <t>Betty:</t>
        </r>
        <r>
          <rPr>
            <sz val="9"/>
            <color indexed="81"/>
            <rFont val="Tahoma"/>
            <family val="2"/>
            <charset val="204"/>
          </rPr>
          <t xml:space="preserve">
с оглед на факта, че освен изброените животни, в страната съ¬ществуват ферми, в които се отглеждат охлюви и жаби, които са със къс биоло¬гичен цикъл; по наше мнение те също трябва да намерят отражение в състава на краткотрайните биологични активи. Като други краткотрайни биологични акти¬ви се третират и животните за експериментални цели</t>
        </r>
      </text>
    </comment>
    <comment ref="B58" authorId="0">
      <text>
        <r>
          <rPr>
            <b/>
            <sz val="9"/>
            <color indexed="81"/>
            <rFont val="Tahoma"/>
            <family val="2"/>
            <charset val="204"/>
          </rPr>
          <t>Betty:</t>
        </r>
        <r>
          <rPr>
            <sz val="9"/>
            <color indexed="81"/>
            <rFont val="Tahoma"/>
            <family val="2"/>
            <charset val="204"/>
          </rPr>
          <t xml:space="preserve">
 - тук се отнасят различните растителни масиви от житни растения, зеленчуци, технически култури.</t>
        </r>
      </text>
    </comment>
    <comment ref="K58" authorId="0">
      <text>
        <r>
          <rPr>
            <b/>
            <sz val="9"/>
            <color indexed="81"/>
            <rFont val="Tahoma"/>
            <family val="2"/>
            <charset val="204"/>
          </rPr>
          <t>Betty:</t>
        </r>
        <r>
          <rPr>
            <sz val="9"/>
            <color indexed="81"/>
            <rFont val="Tahoma"/>
            <family val="2"/>
            <charset val="204"/>
          </rPr>
          <t xml:space="preserve">
 - тук се отнасят различните растителни масиви от житни растения, зеленчуци, технически култури.</t>
        </r>
      </text>
    </comment>
  </commentList>
</comments>
</file>

<file path=xl/comments15.xml><?xml version="1.0" encoding="utf-8"?>
<comments xmlns="http://schemas.openxmlformats.org/spreadsheetml/2006/main">
  <authors>
    <author>Izabela Dzhalazova</author>
    <author>RSM BX</author>
    <author>Betty</author>
  </authors>
  <commentList>
    <comment ref="G7" authorId="0">
      <text>
        <r>
          <rPr>
            <b/>
            <sz val="9"/>
            <color indexed="81"/>
            <rFont val="Tahoma"/>
            <family val="2"/>
            <charset val="204"/>
          </rPr>
          <t>RSM BX:
Намалението се записва със знак минус</t>
        </r>
        <r>
          <rPr>
            <sz val="9"/>
            <color indexed="81"/>
            <rFont val="Tahoma"/>
            <family val="2"/>
            <charset val="204"/>
          </rPr>
          <t xml:space="preserve">
</t>
        </r>
      </text>
    </comment>
    <comment ref="D10" authorId="1">
      <text>
        <r>
          <rPr>
            <b/>
            <sz val="9"/>
            <color indexed="81"/>
            <rFont val="Tahoma"/>
            <family val="2"/>
            <charset val="204"/>
          </rPr>
          <t>RSM BX:</t>
        </r>
        <r>
          <rPr>
            <sz val="9"/>
            <color indexed="81"/>
            <rFont val="Tahoma"/>
            <family val="2"/>
            <charset val="204"/>
          </rPr>
          <t xml:space="preserve">
Независимо от формулата, която е контролна, в тези клетки запишете кръгло число. Ако останат изчисленията по формула, от закръгленията дава неравнение в баланса.</t>
        </r>
      </text>
    </comment>
    <comment ref="F10" authorId="1">
      <text>
        <r>
          <rPr>
            <b/>
            <sz val="9"/>
            <color indexed="81"/>
            <rFont val="Tahoma"/>
            <family val="2"/>
            <charset val="204"/>
          </rPr>
          <t>RSM BX:</t>
        </r>
        <r>
          <rPr>
            <sz val="9"/>
            <color indexed="81"/>
            <rFont val="Tahoma"/>
            <family val="2"/>
            <charset val="204"/>
          </rPr>
          <t xml:space="preserve">
Независимо от формулата, която е контролна, в тези клетки запишете кръгло число. Ако останат изчисленията по формула, от закръгленията дава неравнение в баланса.</t>
        </r>
      </text>
    </comment>
    <comment ref="H10" authorId="1">
      <text>
        <r>
          <rPr>
            <b/>
            <sz val="9"/>
            <color indexed="81"/>
            <rFont val="Tahoma"/>
            <family val="2"/>
            <charset val="204"/>
          </rPr>
          <t>RSM BX:</t>
        </r>
        <r>
          <rPr>
            <sz val="9"/>
            <color indexed="81"/>
            <rFont val="Tahoma"/>
            <family val="2"/>
            <charset val="204"/>
          </rPr>
          <t xml:space="preserve">
Независимо от формулата, която е контролна, в тези клетки запишете кръгло число. Ако останат изчисленията по формула, от закръгленията дава неравнение в баланса.</t>
        </r>
      </text>
    </comment>
    <comment ref="P10" authorId="1">
      <text>
        <r>
          <rPr>
            <b/>
            <sz val="9"/>
            <color indexed="81"/>
            <rFont val="Tahoma"/>
            <family val="2"/>
            <charset val="204"/>
          </rPr>
          <t>RSM BX:</t>
        </r>
        <r>
          <rPr>
            <sz val="9"/>
            <color indexed="81"/>
            <rFont val="Tahoma"/>
            <family val="2"/>
            <charset val="204"/>
          </rPr>
          <t xml:space="preserve">
Независимо от формулата, която е контролна, в тези клетки запишете кръгло число. Ако останат изчисленията по формула, от закръгленията дава неравнение в баланса.</t>
        </r>
      </text>
    </comment>
    <comment ref="R10" authorId="1">
      <text>
        <r>
          <rPr>
            <b/>
            <sz val="9"/>
            <color indexed="81"/>
            <rFont val="Tahoma"/>
            <family val="2"/>
            <charset val="204"/>
          </rPr>
          <t>RSM BX:</t>
        </r>
        <r>
          <rPr>
            <sz val="9"/>
            <color indexed="81"/>
            <rFont val="Tahoma"/>
            <family val="2"/>
            <charset val="204"/>
          </rPr>
          <t xml:space="preserve">
Независимо от формулата, която е контролна, в тези клетки запишете кръгло число. Ако останат изчисленията по формула, от закръгленията дава неравнение в баланса.</t>
        </r>
      </text>
    </comment>
    <comment ref="T10" authorId="1">
      <text>
        <r>
          <rPr>
            <b/>
            <sz val="9"/>
            <color indexed="81"/>
            <rFont val="Tahoma"/>
            <family val="2"/>
            <charset val="204"/>
          </rPr>
          <t>RSM BX:</t>
        </r>
        <r>
          <rPr>
            <sz val="9"/>
            <color indexed="81"/>
            <rFont val="Tahoma"/>
            <family val="2"/>
            <charset val="204"/>
          </rPr>
          <t xml:space="preserve">
Независимо от формулата, която е контролна, в тези клетки запишете кръгло число. Ако останат изчисленията по формула, от закръгленията дава неравнение в баланса.</t>
        </r>
      </text>
    </comment>
    <comment ref="N21" authorId="2">
      <text>
        <r>
          <rPr>
            <b/>
            <sz val="9"/>
            <color indexed="81"/>
            <rFont val="Tahoma"/>
            <family val="2"/>
            <charset val="204"/>
          </rPr>
          <t>RSM BX:
Пасивите са със знак минус</t>
        </r>
        <r>
          <rPr>
            <sz val="9"/>
            <color indexed="81"/>
            <rFont val="Tahoma"/>
            <family val="2"/>
            <charset val="204"/>
          </rPr>
          <t xml:space="preserve">
</t>
        </r>
      </text>
    </comment>
  </commentList>
</comments>
</file>

<file path=xl/comments16.xml><?xml version="1.0" encoding="utf-8"?>
<comments xmlns="http://schemas.openxmlformats.org/spreadsheetml/2006/main">
  <authors>
    <author>Betty</author>
  </authors>
  <commentList>
    <comment ref="E3" authorId="0">
      <text>
        <r>
          <rPr>
            <b/>
            <sz val="9"/>
            <color indexed="81"/>
            <rFont val="Tahoma"/>
            <family val="2"/>
            <charset val="204"/>
          </rPr>
          <t>RSM BX:</t>
        </r>
        <r>
          <rPr>
            <sz val="9"/>
            <color indexed="81"/>
            <rFont val="Tahoma"/>
            <family val="2"/>
            <charset val="204"/>
          </rPr>
          <t xml:space="preserve">
вземания/задължения изискуеми съгласно нормативен акт или друг документ над една година, разсрочени данъчни задължения.</t>
        </r>
      </text>
    </comment>
    <comment ref="Q3" authorId="0">
      <text>
        <r>
          <rPr>
            <b/>
            <sz val="9"/>
            <color indexed="81"/>
            <rFont val="Tahoma"/>
            <family val="2"/>
            <charset val="204"/>
          </rPr>
          <t>RSM BX:</t>
        </r>
        <r>
          <rPr>
            <sz val="9"/>
            <color indexed="81"/>
            <rFont val="Tahoma"/>
            <family val="2"/>
            <charset val="204"/>
          </rPr>
          <t xml:space="preserve">
вземания/задължения изискуеми съгласно нормативен акт или друг документ над една година, разсрочени данъчни задължения.</t>
        </r>
      </text>
    </comment>
    <comment ref="T3" authorId="0">
      <text>
        <r>
          <rPr>
            <b/>
            <sz val="9"/>
            <color indexed="81"/>
            <rFont val="Tahoma"/>
            <family val="2"/>
            <charset val="204"/>
          </rPr>
          <t>RSM BX:</t>
        </r>
        <r>
          <rPr>
            <sz val="9"/>
            <color indexed="81"/>
            <rFont val="Tahoma"/>
            <family val="2"/>
            <charset val="204"/>
          </rPr>
          <t xml:space="preserve">
вземания/задължения изискуеми съгласно нормативен акт или друг документ над една година, разсрочени данъчни задължения.</t>
        </r>
      </text>
    </comment>
    <comment ref="Q11" authorId="0">
      <text>
        <r>
          <rPr>
            <b/>
            <sz val="9"/>
            <color indexed="81"/>
            <rFont val="Tahoma"/>
            <family val="2"/>
            <charset val="204"/>
          </rPr>
          <t>RSM BX:</t>
        </r>
        <r>
          <rPr>
            <sz val="9"/>
            <color indexed="81"/>
            <rFont val="Tahoma"/>
            <family val="2"/>
            <charset val="204"/>
          </rPr>
          <t xml:space="preserve">
вземания/задължения изискуеми съгласно нормативен акт или друг документ над една година, разсрочени данъчни задължения.</t>
        </r>
      </text>
    </comment>
    <comment ref="T11" authorId="0">
      <text>
        <r>
          <rPr>
            <b/>
            <sz val="9"/>
            <color indexed="81"/>
            <rFont val="Tahoma"/>
            <family val="2"/>
            <charset val="204"/>
          </rPr>
          <t>RSM BX:</t>
        </r>
        <r>
          <rPr>
            <sz val="9"/>
            <color indexed="81"/>
            <rFont val="Tahoma"/>
            <family val="2"/>
            <charset val="204"/>
          </rPr>
          <t xml:space="preserve">
вземания/задължения изискуеми съгласно нормативен акт или друг документ над една година, разсрочени данъчни задължения.</t>
        </r>
      </text>
    </comment>
  </commentList>
</comments>
</file>

<file path=xl/comments17.xml><?xml version="1.0" encoding="utf-8"?>
<comments xmlns="http://schemas.openxmlformats.org/spreadsheetml/2006/main">
  <authors>
    <author>Betty</author>
  </authors>
  <commentList>
    <comment ref="C20" authorId="0">
      <text>
        <r>
          <rPr>
            <b/>
            <sz val="9"/>
            <color indexed="81"/>
            <rFont val="Tahoma"/>
            <family val="2"/>
            <charset val="204"/>
          </rPr>
          <t>RSM BX:
Обезценките са със знак минус</t>
        </r>
        <r>
          <rPr>
            <sz val="9"/>
            <color indexed="81"/>
            <rFont val="Tahoma"/>
            <family val="2"/>
            <charset val="204"/>
          </rPr>
          <t xml:space="preserve">
</t>
        </r>
      </text>
    </comment>
    <comment ref="C24" authorId="0">
      <text>
        <r>
          <rPr>
            <b/>
            <sz val="9"/>
            <color indexed="81"/>
            <rFont val="Tahoma"/>
            <family val="2"/>
            <charset val="204"/>
          </rPr>
          <t>RSM BX:
Обезценките са със знак минус</t>
        </r>
        <r>
          <rPr>
            <sz val="9"/>
            <color indexed="81"/>
            <rFont val="Tahoma"/>
            <family val="2"/>
            <charset val="204"/>
          </rPr>
          <t xml:space="preserve">
</t>
        </r>
      </text>
    </comment>
  </commentList>
</comments>
</file>

<file path=xl/comments18.xml><?xml version="1.0" encoding="utf-8"?>
<comments xmlns="http://schemas.openxmlformats.org/spreadsheetml/2006/main">
  <authors>
    <author>Izabela Dzhalazova</author>
  </authors>
  <commentList>
    <comment ref="B18" authorId="0">
      <text>
        <r>
          <rPr>
            <b/>
            <sz val="9"/>
            <color indexed="81"/>
            <rFont val="Tahoma"/>
            <family val="2"/>
            <charset val="204"/>
          </rPr>
          <t>Izabela Dzhalazova:</t>
        </r>
        <r>
          <rPr>
            <sz val="9"/>
            <color indexed="81"/>
            <rFont val="Tahoma"/>
            <family val="2"/>
            <charset val="204"/>
          </rPr>
          <t xml:space="preserve">
Тук се оповестват кредити, които се отчитат по ефективен лихвне процент</t>
        </r>
      </text>
    </comment>
    <comment ref="L18" authorId="0">
      <text>
        <r>
          <rPr>
            <b/>
            <sz val="9"/>
            <color indexed="81"/>
            <rFont val="Tahoma"/>
            <family val="2"/>
            <charset val="204"/>
          </rPr>
          <t>Izabela Dzhalazova:</t>
        </r>
        <r>
          <rPr>
            <sz val="9"/>
            <color indexed="81"/>
            <rFont val="Tahoma"/>
            <family val="2"/>
            <charset val="204"/>
          </rPr>
          <t xml:space="preserve">
Тук се оповестват кредити, които се отчитат по ефективен лихвне процент</t>
        </r>
      </text>
    </comment>
    <comment ref="B170" authorId="0">
      <text>
        <r>
          <rPr>
            <b/>
            <sz val="9"/>
            <color indexed="81"/>
            <rFont val="Tahoma"/>
            <family val="2"/>
            <charset val="204"/>
          </rPr>
          <t>Izabela Dzhalazova:</t>
        </r>
        <r>
          <rPr>
            <sz val="9"/>
            <color indexed="81"/>
            <rFont val="Tahoma"/>
            <family val="2"/>
            <charset val="204"/>
          </rPr>
          <t xml:space="preserve">
Тук се оповестват кредити, които се отчитат по ефективен лихвне процент</t>
        </r>
      </text>
    </comment>
    <comment ref="L170" authorId="0">
      <text>
        <r>
          <rPr>
            <b/>
            <sz val="9"/>
            <color indexed="81"/>
            <rFont val="Tahoma"/>
            <family val="2"/>
            <charset val="204"/>
          </rPr>
          <t>Izabela Dzhalazova:</t>
        </r>
        <r>
          <rPr>
            <sz val="9"/>
            <color indexed="81"/>
            <rFont val="Tahoma"/>
            <family val="2"/>
            <charset val="204"/>
          </rPr>
          <t xml:space="preserve">
Тук се оповестват кредити, които се отчитат по ефективен лихвне процент</t>
        </r>
      </text>
    </comment>
  </commentList>
</comments>
</file>

<file path=xl/comments19.xml><?xml version="1.0" encoding="utf-8"?>
<comments xmlns="http://schemas.openxmlformats.org/spreadsheetml/2006/main">
  <authors>
    <author>Betty</author>
  </authors>
  <commentList>
    <comment ref="F7" authorId="0">
      <text>
        <r>
          <rPr>
            <b/>
            <sz val="9"/>
            <color indexed="81"/>
            <rFont val="Tahoma"/>
            <family val="2"/>
            <charset val="204"/>
          </rPr>
          <t xml:space="preserve">RSM BX:
</t>
        </r>
        <r>
          <rPr>
            <b/>
            <sz val="11"/>
            <color indexed="81"/>
            <rFont val="Tahoma"/>
            <family val="2"/>
            <charset val="204"/>
          </rPr>
          <t>Обезценките са със знак минус</t>
        </r>
        <r>
          <rPr>
            <sz val="11"/>
            <color indexed="81"/>
            <rFont val="Tahoma"/>
            <family val="2"/>
            <charset val="204"/>
          </rPr>
          <t xml:space="preserve">
</t>
        </r>
      </text>
    </comment>
  </commentList>
</comments>
</file>

<file path=xl/comments2.xml><?xml version="1.0" encoding="utf-8"?>
<comments xmlns="http://schemas.openxmlformats.org/spreadsheetml/2006/main">
  <authors>
    <author>RSM BX</author>
    <author>Betty</author>
  </authors>
  <commentList>
    <comment ref="C79" authorId="0">
      <text>
        <r>
          <rPr>
            <b/>
            <sz val="9"/>
            <color indexed="81"/>
            <rFont val="Tahoma"/>
            <family val="2"/>
            <charset val="204"/>
          </rPr>
          <t>RSM BX:</t>
        </r>
        <r>
          <rPr>
            <sz val="9"/>
            <color indexed="81"/>
            <rFont val="Tahoma"/>
            <family val="2"/>
            <charset val="204"/>
          </rPr>
          <t xml:space="preserve">
Има две таблици. Масово дружествата в тази за частните компании. В първата са само публичните дружества
</t>
        </r>
      </text>
    </comment>
    <comment ref="C85" authorId="1">
      <text>
        <r>
          <rPr>
            <b/>
            <sz val="9"/>
            <color indexed="81"/>
            <rFont val="Tahoma"/>
            <family val="2"/>
            <charset val="204"/>
          </rPr>
          <t>RSM BX:
Нама формули</t>
        </r>
        <r>
          <rPr>
            <sz val="9"/>
            <color indexed="81"/>
            <rFont val="Tahoma"/>
            <family val="2"/>
            <charset val="204"/>
          </rPr>
          <t xml:space="preserve">
</t>
        </r>
      </text>
    </comment>
  </commentList>
</comments>
</file>

<file path=xl/comments20.xml><?xml version="1.0" encoding="utf-8"?>
<comments xmlns="http://schemas.openxmlformats.org/spreadsheetml/2006/main">
  <authors>
    <author>Betty</author>
  </authors>
  <commentList>
    <comment ref="B11" authorId="0">
      <text>
        <r>
          <rPr>
            <b/>
            <sz val="9"/>
            <color indexed="81"/>
            <rFont val="Tahoma"/>
            <family val="2"/>
            <charset val="204"/>
          </rPr>
          <t>RSM BX:
За дългосрочните депозити следва да се прецени, дали са блокурани средства или следва да не се класифицират като парични средства, а като вземане</t>
        </r>
        <r>
          <rPr>
            <sz val="9"/>
            <color indexed="81"/>
            <rFont val="Tahoma"/>
            <family val="2"/>
            <charset val="204"/>
          </rPr>
          <t xml:space="preserve">
</t>
        </r>
      </text>
    </comment>
    <comment ref="J11" authorId="0">
      <text>
        <r>
          <rPr>
            <b/>
            <sz val="9"/>
            <color indexed="81"/>
            <rFont val="Tahoma"/>
            <family val="2"/>
            <charset val="204"/>
          </rPr>
          <t>RSM BX:
За дългосрочните депозити следва да се прецени, дали са блокурани средства или следва да не се класифицират като парични средства, а като вземане</t>
        </r>
        <r>
          <rPr>
            <sz val="9"/>
            <color indexed="81"/>
            <rFont val="Tahoma"/>
            <family val="2"/>
            <charset val="204"/>
          </rPr>
          <t xml:space="preserve">
</t>
        </r>
      </text>
    </comment>
  </commentList>
</comments>
</file>

<file path=xl/comments21.xml><?xml version="1.0" encoding="utf-8"?>
<comments xmlns="http://schemas.openxmlformats.org/spreadsheetml/2006/main">
  <authors>
    <author>Izabela Dzhalazova</author>
  </authors>
  <commentList>
    <comment ref="B16" authorId="0">
      <text>
        <r>
          <rPr>
            <b/>
            <sz val="9"/>
            <color indexed="81"/>
            <rFont val="Tahoma"/>
            <family val="2"/>
            <charset val="204"/>
          </rPr>
          <t>Izabela Dzhalazova:</t>
        </r>
        <r>
          <rPr>
            <sz val="9"/>
            <color indexed="81"/>
            <rFont val="Tahoma"/>
            <family val="2"/>
            <charset val="204"/>
          </rPr>
          <t xml:space="preserve">
Тук се оповестват кредити, които се отчитат по ефективен лихвне процент</t>
        </r>
      </text>
    </comment>
    <comment ref="B37" authorId="0">
      <text>
        <r>
          <rPr>
            <b/>
            <sz val="9"/>
            <color indexed="81"/>
            <rFont val="Tahoma"/>
            <family val="2"/>
            <charset val="204"/>
          </rPr>
          <t>Izabela Dzhalazova:</t>
        </r>
        <r>
          <rPr>
            <sz val="9"/>
            <color indexed="81"/>
            <rFont val="Tahoma"/>
            <family val="2"/>
            <charset val="204"/>
          </rPr>
          <t xml:space="preserve">
Тук се оповестват кредити, които не се отчитат по ефективен лихвне процент</t>
        </r>
      </text>
    </comment>
    <comment ref="B111" authorId="0">
      <text>
        <r>
          <rPr>
            <b/>
            <sz val="9"/>
            <color indexed="81"/>
            <rFont val="Tahoma"/>
            <family val="2"/>
            <charset val="204"/>
          </rPr>
          <t>Izabela Dzhalazova:</t>
        </r>
        <r>
          <rPr>
            <sz val="9"/>
            <color indexed="81"/>
            <rFont val="Tahoma"/>
            <family val="2"/>
            <charset val="204"/>
          </rPr>
          <t xml:space="preserve">
Тук се оповестват кредити, които се отчитат по ефективен лихвне процент</t>
        </r>
      </text>
    </comment>
    <comment ref="B132" authorId="0">
      <text>
        <r>
          <rPr>
            <b/>
            <sz val="9"/>
            <color indexed="81"/>
            <rFont val="Tahoma"/>
            <family val="2"/>
            <charset val="204"/>
          </rPr>
          <t>Izabela Dzhalazova:</t>
        </r>
        <r>
          <rPr>
            <sz val="9"/>
            <color indexed="81"/>
            <rFont val="Tahoma"/>
            <family val="2"/>
            <charset val="204"/>
          </rPr>
          <t xml:space="preserve">
Тук се оповестват кредити, които не се отчитат по ефективен лихвне процент</t>
        </r>
      </text>
    </comment>
  </commentList>
</comments>
</file>

<file path=xl/comments22.xml><?xml version="1.0" encoding="utf-8"?>
<comments xmlns="http://schemas.openxmlformats.org/spreadsheetml/2006/main">
  <authors>
    <author>Betty</author>
  </authors>
  <commentList>
    <comment ref="I2" authorId="0">
      <text>
        <r>
          <rPr>
            <b/>
            <sz val="9"/>
            <color indexed="81"/>
            <rFont val="Tahoma"/>
            <family val="2"/>
            <charset val="204"/>
          </rPr>
          <t xml:space="preserve">RSM BX:
</t>
        </r>
        <r>
          <rPr>
            <b/>
            <sz val="8"/>
            <color indexed="81"/>
            <rFont val="Tahoma"/>
            <family val="2"/>
            <charset val="204"/>
          </rPr>
          <t xml:space="preserve">Удръжките представляват суми от междинните фактурирани суми, които
не се изплащат, докато не бъдат изпълнени посочените в договора условия или
докато не бъдат отстранени дефектите. Междинните фактурирани суми
представляват фактурирани суми за извършената по договора работа, независимо
дали са изплатени от клиента. Авансите представляват суми, получени от
изпълнителя преди изпълнението на съответната работа.
</t>
        </r>
        <r>
          <rPr>
            <sz val="8"/>
            <color indexed="81"/>
            <rFont val="Tahoma"/>
            <family val="2"/>
            <charset val="204"/>
          </rPr>
          <t xml:space="preserve">
</t>
        </r>
      </text>
    </comment>
    <comment ref="V2" authorId="0">
      <text>
        <r>
          <rPr>
            <b/>
            <sz val="9"/>
            <color indexed="81"/>
            <rFont val="Tahoma"/>
            <family val="2"/>
            <charset val="204"/>
          </rPr>
          <t xml:space="preserve">RSM BX:
</t>
        </r>
        <r>
          <rPr>
            <b/>
            <sz val="8"/>
            <color indexed="81"/>
            <rFont val="Tahoma"/>
            <family val="2"/>
            <charset val="204"/>
          </rPr>
          <t xml:space="preserve">Удръжките представляват суми от междинните фактурирани суми, които
не се изплащат, докато не бъдат изпълнени посочените в договора условия или
докато не бъдат отстранени дефектите. Междинните фактурирани суми
представляват фактурирани суми за извършената по договора работа, независимо
дали са изплатени от клиента. Авансите представляват суми, получени от
изпълнителя преди изпълнението на съответната работа.
</t>
        </r>
        <r>
          <rPr>
            <sz val="8"/>
            <color indexed="81"/>
            <rFont val="Tahoma"/>
            <family val="2"/>
            <charset val="204"/>
          </rPr>
          <t xml:space="preserve">
</t>
        </r>
      </text>
    </comment>
  </commentList>
</comments>
</file>

<file path=xl/comments23.xml><?xml version="1.0" encoding="utf-8"?>
<comments xmlns="http://schemas.openxmlformats.org/spreadsheetml/2006/main">
  <authors>
    <author>Betty</author>
  </authors>
  <commentList>
    <comment ref="J2" authorId="0">
      <text>
        <r>
          <rPr>
            <b/>
            <sz val="9"/>
            <color indexed="81"/>
            <rFont val="Tahoma"/>
            <family val="2"/>
            <charset val="204"/>
          </rPr>
          <t xml:space="preserve">RSM BX:
</t>
        </r>
        <r>
          <rPr>
            <sz val="9"/>
            <color indexed="81"/>
            <rFont val="Tahoma"/>
            <family val="2"/>
            <charset val="204"/>
          </rPr>
          <t xml:space="preserve">Изчисленията не се копират в оповестяването, само таблиците с резултатите
</t>
        </r>
      </text>
    </comment>
    <comment ref="Z2" authorId="0">
      <text>
        <r>
          <rPr>
            <b/>
            <sz val="9"/>
            <color indexed="81"/>
            <rFont val="Tahoma"/>
            <family val="2"/>
            <charset val="204"/>
          </rPr>
          <t xml:space="preserve">RSM BX:
</t>
        </r>
        <r>
          <rPr>
            <sz val="9"/>
            <color indexed="81"/>
            <rFont val="Tahoma"/>
            <family val="2"/>
            <charset val="204"/>
          </rPr>
          <t xml:space="preserve">Изчисленията не се копират в оповестяването, само таблиците с резултатите
</t>
        </r>
      </text>
    </comment>
    <comment ref="I36" authorId="0">
      <text>
        <r>
          <rPr>
            <b/>
            <sz val="9"/>
            <color indexed="81"/>
            <rFont val="Tahoma"/>
            <family val="2"/>
            <charset val="204"/>
          </rPr>
          <t xml:space="preserve">RSM BX:
</t>
        </r>
        <r>
          <rPr>
            <sz val="9"/>
            <color indexed="81"/>
            <rFont val="Tahoma"/>
            <family val="2"/>
            <charset val="204"/>
          </rPr>
          <t>Изчисленията не се копират в оповестяването, само таблиците с резултатите</t>
        </r>
      </text>
    </comment>
    <comment ref="Y36" authorId="0">
      <text>
        <r>
          <rPr>
            <b/>
            <sz val="9"/>
            <color indexed="81"/>
            <rFont val="Tahoma"/>
            <family val="2"/>
            <charset val="204"/>
          </rPr>
          <t xml:space="preserve">RSM BX:
</t>
        </r>
        <r>
          <rPr>
            <sz val="9"/>
            <color indexed="81"/>
            <rFont val="Tahoma"/>
            <family val="2"/>
            <charset val="204"/>
          </rPr>
          <t>Изчисленията не се копират в оповестяването, само таблиците с резултатите</t>
        </r>
      </text>
    </comment>
    <comment ref="J37" authorId="0">
      <text>
        <r>
          <rPr>
            <b/>
            <sz val="9"/>
            <color indexed="81"/>
            <rFont val="Tahoma"/>
            <family val="2"/>
            <charset val="204"/>
          </rPr>
          <t>RSM BX:</t>
        </r>
        <r>
          <rPr>
            <sz val="9"/>
            <color indexed="81"/>
            <rFont val="Tahoma"/>
            <family val="2"/>
            <charset val="204"/>
          </rPr>
          <t xml:space="preserve">
Сменете курса с този към 31.12. на съответната година за която е фин.отчет
</t>
        </r>
      </text>
    </comment>
    <comment ref="Z37" authorId="0">
      <text>
        <r>
          <rPr>
            <b/>
            <sz val="9"/>
            <color indexed="81"/>
            <rFont val="Tahoma"/>
            <family val="2"/>
            <charset val="204"/>
          </rPr>
          <t>RSM BX:</t>
        </r>
        <r>
          <rPr>
            <sz val="9"/>
            <color indexed="81"/>
            <rFont val="Tahoma"/>
            <family val="2"/>
            <charset val="204"/>
          </rPr>
          <t xml:space="preserve">
Сменете курса с този към 31.12. на съответната година за която е фин.отчет
</t>
        </r>
      </text>
    </comment>
  </commentList>
</comments>
</file>

<file path=xl/comments24.xml><?xml version="1.0" encoding="utf-8"?>
<comments xmlns="http://schemas.openxmlformats.org/spreadsheetml/2006/main">
  <authors>
    <author>Izabela Dzhalazova</author>
  </authors>
  <commentList>
    <comment ref="C4" authorId="0">
      <text>
        <r>
          <rPr>
            <b/>
            <sz val="9"/>
            <color indexed="81"/>
            <rFont val="Tahoma"/>
            <family val="2"/>
            <charset val="204"/>
          </rPr>
          <t>Izabela Dzhalazova:
Договорите с отрицателна стойност до съаповете се нанасят със знак минус</t>
        </r>
        <r>
          <rPr>
            <sz val="9"/>
            <color indexed="81"/>
            <rFont val="Tahoma"/>
            <family val="2"/>
            <charset val="204"/>
          </rPr>
          <t xml:space="preserve">
</t>
        </r>
      </text>
    </comment>
  </commentList>
</comments>
</file>

<file path=xl/comments25.xml><?xml version="1.0" encoding="utf-8"?>
<comments xmlns="http://schemas.openxmlformats.org/spreadsheetml/2006/main">
  <authors>
    <author>RSM BX</author>
  </authors>
  <commentList>
    <comment ref="E13" authorId="0">
      <text>
        <r>
          <rPr>
            <b/>
            <sz val="9"/>
            <color indexed="81"/>
            <rFont val="Tahoma"/>
            <family val="2"/>
            <charset val="204"/>
          </rPr>
          <t>RSM BX:</t>
        </r>
        <r>
          <rPr>
            <sz val="9"/>
            <color indexed="81"/>
            <rFont val="Tahoma"/>
            <family val="2"/>
            <charset val="204"/>
          </rPr>
          <t xml:space="preserve">
</t>
        </r>
        <r>
          <rPr>
            <b/>
            <sz val="9"/>
            <color indexed="81"/>
            <rFont val="Tahoma"/>
            <family val="2"/>
            <charset val="204"/>
          </rPr>
          <t>Пазарната капитализация е произведение от броя емитирани акции и среднопретеглената им цена за деня на борсовата сесия.</t>
        </r>
      </text>
    </comment>
    <comment ref="R13" authorId="0">
      <text>
        <r>
          <rPr>
            <b/>
            <sz val="9"/>
            <color indexed="81"/>
            <rFont val="Tahoma"/>
            <family val="2"/>
            <charset val="204"/>
          </rPr>
          <t>RSM BX:</t>
        </r>
        <r>
          <rPr>
            <sz val="9"/>
            <color indexed="81"/>
            <rFont val="Tahoma"/>
            <family val="2"/>
            <charset val="204"/>
          </rPr>
          <t xml:space="preserve">
</t>
        </r>
        <r>
          <rPr>
            <b/>
            <sz val="9"/>
            <color indexed="81"/>
            <rFont val="Tahoma"/>
            <family val="2"/>
            <charset val="204"/>
          </rPr>
          <t>Пазарната капитализация е произведение от броя емитирани акции и среднопретеглената им цена за деня на борсовата сесия.</t>
        </r>
      </text>
    </comment>
  </commentList>
</comments>
</file>

<file path=xl/comments26.xml><?xml version="1.0" encoding="utf-8"?>
<comments xmlns="http://schemas.openxmlformats.org/spreadsheetml/2006/main">
  <authors>
    <author>Betty</author>
    <author xml:space="preserve"> </author>
  </authors>
  <commentList>
    <comment ref="R1" authorId="0">
      <text>
        <r>
          <rPr>
            <b/>
            <sz val="9"/>
            <color indexed="81"/>
            <rFont val="Tahoma"/>
            <family val="2"/>
            <charset val="204"/>
          </rPr>
          <t xml:space="preserve">RSM BX:
Въведете тук името на английски
</t>
        </r>
        <r>
          <rPr>
            <sz val="9"/>
            <color indexed="81"/>
            <rFont val="Tahoma"/>
            <family val="2"/>
            <charset val="204"/>
          </rPr>
          <t xml:space="preserve">
</t>
        </r>
      </text>
    </comment>
    <comment ref="C8" authorId="1">
      <text>
        <r>
          <rPr>
            <b/>
            <sz val="8"/>
            <color indexed="10"/>
            <rFont val="Tahoma"/>
            <family val="2"/>
            <charset val="204"/>
          </rPr>
          <t xml:space="preserve">RRSM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
</t>
        </r>
      </text>
    </comment>
    <comment ref="T8" authorId="1">
      <text>
        <r>
          <rPr>
            <b/>
            <sz val="8"/>
            <color indexed="10"/>
            <rFont val="Tahoma"/>
            <family val="2"/>
            <charset val="204"/>
          </rPr>
          <t xml:space="preserve">RRSM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
</t>
        </r>
      </text>
    </comment>
    <comment ref="T14" authorId="1">
      <text>
        <r>
          <rPr>
            <b/>
            <sz val="8"/>
            <color indexed="10"/>
            <rFont val="Tahoma"/>
            <family val="2"/>
            <charset val="204"/>
          </rPr>
          <t xml:space="preserve">RRSM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
</t>
        </r>
      </text>
    </comment>
    <comment ref="T16" authorId="1">
      <text>
        <r>
          <rPr>
            <b/>
            <sz val="8"/>
            <color indexed="10"/>
            <rFont val="Tahoma"/>
            <family val="2"/>
            <charset val="204"/>
          </rPr>
          <t xml:space="preserve">RRSM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
</t>
        </r>
      </text>
    </comment>
    <comment ref="T18" authorId="1">
      <text>
        <r>
          <rPr>
            <b/>
            <sz val="8"/>
            <color indexed="10"/>
            <rFont val="Tahoma"/>
            <family val="2"/>
            <charset val="204"/>
          </rPr>
          <t xml:space="preserve">RRSM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
</t>
        </r>
      </text>
    </comment>
    <comment ref="T30" authorId="1">
      <text>
        <r>
          <rPr>
            <b/>
            <sz val="8"/>
            <color indexed="10"/>
            <rFont val="Tahoma"/>
            <family val="2"/>
            <charset val="204"/>
          </rPr>
          <t xml:space="preserve">RRSM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
</t>
        </r>
      </text>
    </comment>
    <comment ref="T36" authorId="1">
      <text>
        <r>
          <rPr>
            <b/>
            <sz val="8"/>
            <color indexed="10"/>
            <rFont val="Tahoma"/>
            <family val="2"/>
            <charset val="204"/>
          </rPr>
          <t xml:space="preserve">RRSM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
</t>
        </r>
      </text>
    </comment>
    <comment ref="T54" authorId="1">
      <text>
        <r>
          <rPr>
            <b/>
            <sz val="8"/>
            <color indexed="10"/>
            <rFont val="Tahoma"/>
            <family val="2"/>
            <charset val="204"/>
          </rPr>
          <t xml:space="preserve">RRSM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
</t>
        </r>
      </text>
    </comment>
  </commentList>
</comments>
</file>

<file path=xl/comments27.xml><?xml version="1.0" encoding="utf-8"?>
<comments xmlns="http://schemas.openxmlformats.org/spreadsheetml/2006/main">
  <authors>
    <author xml:space="preserve"> </author>
    <author>Betty</author>
    <author>Evgeni Atanasov</author>
  </authors>
  <commentList>
    <comment ref="C9"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9"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C11"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1"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C13"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3"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5"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7"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9"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21"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23"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25"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27"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29"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31"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33"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35"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41"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43"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45"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47"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49"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51"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53"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55"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57"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59"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73"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E76" authorId="1">
      <text>
        <r>
          <rPr>
            <b/>
            <sz val="9"/>
            <color indexed="81"/>
            <rFont val="Tahoma"/>
            <family val="2"/>
            <charset val="204"/>
          </rPr>
          <t>RSM BX:</t>
        </r>
        <r>
          <rPr>
            <sz val="9"/>
            <color indexed="81"/>
            <rFont val="Tahoma"/>
            <family val="2"/>
            <charset val="204"/>
          </rPr>
          <t xml:space="preserve">
Попълва се ръчно</t>
        </r>
      </text>
    </comment>
    <comment ref="G76" authorId="1">
      <text>
        <r>
          <rPr>
            <b/>
            <sz val="9"/>
            <color indexed="81"/>
            <rFont val="Tahoma"/>
            <family val="2"/>
            <charset val="204"/>
          </rPr>
          <t>RSM BX:</t>
        </r>
        <r>
          <rPr>
            <sz val="9"/>
            <color indexed="81"/>
            <rFont val="Tahoma"/>
            <family val="2"/>
            <charset val="204"/>
          </rPr>
          <t xml:space="preserve">
Попълва се ръчно</t>
        </r>
      </text>
    </comment>
    <comment ref="V76"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77"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78"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E80" authorId="2">
      <text>
        <r>
          <rPr>
            <b/>
            <sz val="9"/>
            <color indexed="81"/>
            <rFont val="Tahoma"/>
            <family val="2"/>
            <charset val="204"/>
          </rPr>
          <t>Evgeni Atanasov:</t>
        </r>
        <r>
          <rPr>
            <sz val="9"/>
            <color indexed="81"/>
            <rFont val="Tahoma"/>
            <family val="2"/>
            <charset val="204"/>
          </rPr>
          <t xml:space="preserve">
попълва се ръчно</t>
        </r>
      </text>
    </comment>
    <comment ref="G80" authorId="2">
      <text>
        <r>
          <rPr>
            <b/>
            <sz val="9"/>
            <color indexed="81"/>
            <rFont val="Tahoma"/>
            <family val="2"/>
            <charset val="204"/>
          </rPr>
          <t>Evgeni Atanasov:</t>
        </r>
        <r>
          <rPr>
            <sz val="9"/>
            <color indexed="81"/>
            <rFont val="Tahoma"/>
            <family val="2"/>
            <charset val="204"/>
          </rPr>
          <t xml:space="preserve">
попълва се ръчно</t>
        </r>
      </text>
    </comment>
    <comment ref="V89"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90"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94"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96"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98"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00"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02"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04"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06"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08"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14"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16"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18"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20"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22"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24"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26"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28"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 ref="V130" authorId="0">
      <text>
        <r>
          <rPr>
            <b/>
            <sz val="8"/>
            <color indexed="10"/>
            <rFont val="Tahoma"/>
            <family val="2"/>
            <charset val="204"/>
          </rPr>
          <t xml:space="preserve"> RSM BX Внимание: В колона С - Приложение цифрите, които сме поставили се теглят от Sheet "More information".  Променете номерацията в зависимост от статиите които имате в първата колона. Ту ще се промени автоматично.</t>
        </r>
      </text>
    </comment>
  </commentList>
</comments>
</file>

<file path=xl/comments28.xml><?xml version="1.0" encoding="utf-8"?>
<comments xmlns="http://schemas.openxmlformats.org/spreadsheetml/2006/main">
  <authors>
    <author xml:space="preserve"> </author>
  </authors>
  <commentList>
    <comment ref="C8"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8"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10"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12"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14"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16"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18"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20"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22"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24"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26"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28"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30"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32"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34"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36"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38"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40"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46"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48"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50"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52"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54"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56"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58"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60"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62"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66"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68"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70"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72"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74"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76"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78"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80"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82"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84"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86"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List>
</comments>
</file>

<file path=xl/comments3.xml><?xml version="1.0" encoding="utf-8"?>
<comments xmlns="http://schemas.openxmlformats.org/spreadsheetml/2006/main">
  <authors>
    <author>Kalin</author>
    <author>user</author>
  </authors>
  <commentList>
    <comment ref="AA2" authorId="0">
      <text>
        <r>
          <rPr>
            <b/>
            <sz val="9"/>
            <color indexed="81"/>
            <rFont val="Tahoma"/>
            <family val="2"/>
            <charset val="204"/>
          </rPr>
          <t>"Биекс Одит" ООД:</t>
        </r>
        <r>
          <rPr>
            <sz val="9"/>
            <color indexed="81"/>
            <rFont val="Tahoma"/>
            <family val="2"/>
            <charset val="204"/>
          </rPr>
          <t xml:space="preserve">
Попълнете дата на отчета
САМО ТУК!
В ТОЗИ ФОРМАТ!</t>
        </r>
      </text>
    </comment>
    <comment ref="D18" authorId="1">
      <text>
        <r>
          <rPr>
            <sz val="9"/>
            <color indexed="10"/>
            <rFont val="Georgia"/>
            <family val="1"/>
            <charset val="204"/>
          </rPr>
          <t>RSM BX Внимание:
Имената на представляващия  и съставителя на ГФО, както и датата на отчета се попълват само на тази страница, на указаните места!</t>
        </r>
        <r>
          <rPr>
            <sz val="9"/>
            <color indexed="81"/>
            <rFont val="Georgia"/>
            <family val="1"/>
            <charset val="204"/>
          </rPr>
          <t xml:space="preserve">
</t>
        </r>
      </text>
    </comment>
    <comment ref="O29" authorId="0">
      <text>
        <r>
          <rPr>
            <b/>
            <sz val="9"/>
            <color indexed="81"/>
            <rFont val="Tahoma"/>
            <family val="2"/>
            <charset val="204"/>
          </rPr>
          <t>Формат на датата:
дд.мм.гггг</t>
        </r>
        <r>
          <rPr>
            <sz val="9"/>
            <color indexed="81"/>
            <rFont val="Tahoma"/>
            <family val="2"/>
            <charset val="204"/>
          </rPr>
          <t xml:space="preserve">
</t>
        </r>
      </text>
    </comment>
  </commentList>
</comments>
</file>

<file path=xl/comments4.xml><?xml version="1.0" encoding="utf-8"?>
<comments xmlns="http://schemas.openxmlformats.org/spreadsheetml/2006/main">
  <authors>
    <author>Kalin</author>
    <author>user</author>
  </authors>
  <commentList>
    <comment ref="AA2" authorId="0">
      <text>
        <r>
          <rPr>
            <b/>
            <sz val="9"/>
            <color indexed="81"/>
            <rFont val="Tahoma"/>
            <family val="2"/>
            <charset val="204"/>
          </rPr>
          <t>"Биекс Одит" ООД:</t>
        </r>
        <r>
          <rPr>
            <sz val="9"/>
            <color indexed="81"/>
            <rFont val="Tahoma"/>
            <family val="2"/>
            <charset val="204"/>
          </rPr>
          <t xml:space="preserve">
Попълнете дата на отчета
САМО ТУК!
В ТОЗИ ФОРМАТ!</t>
        </r>
      </text>
    </comment>
    <comment ref="D18" authorId="1">
      <text>
        <r>
          <rPr>
            <sz val="9"/>
            <color indexed="10"/>
            <rFont val="Georgia"/>
            <family val="1"/>
            <charset val="204"/>
          </rPr>
          <t>RSM BX Внимание:
Имената на представляващия  и съставителя на ГФО, както и датата на отчета се попълват само на тази страница, на указаните места!</t>
        </r>
        <r>
          <rPr>
            <sz val="9"/>
            <color indexed="81"/>
            <rFont val="Georgia"/>
            <family val="1"/>
            <charset val="204"/>
          </rPr>
          <t xml:space="preserve">
</t>
        </r>
      </text>
    </comment>
    <comment ref="O29" authorId="0">
      <text>
        <r>
          <rPr>
            <b/>
            <sz val="9"/>
            <color indexed="81"/>
            <rFont val="Tahoma"/>
            <family val="2"/>
            <charset val="204"/>
          </rPr>
          <t>Формат на датата:
дд.мм.гггг</t>
        </r>
        <r>
          <rPr>
            <sz val="9"/>
            <color indexed="81"/>
            <rFont val="Tahoma"/>
            <family val="2"/>
            <charset val="204"/>
          </rPr>
          <t xml:space="preserve">
</t>
        </r>
      </text>
    </comment>
  </commentList>
</comments>
</file>

<file path=xl/comments5.xml><?xml version="1.0" encoding="utf-8"?>
<comments xmlns="http://schemas.openxmlformats.org/spreadsheetml/2006/main">
  <authors>
    <author xml:space="preserve"> </author>
  </authors>
  <commentList>
    <comment ref="S8"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87"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89"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91"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93"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95"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97"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99"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101"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 ref="S103" authorId="0">
      <text>
        <r>
          <rPr>
            <b/>
            <sz val="8"/>
            <color indexed="10"/>
            <rFont val="Tahoma"/>
            <family val="2"/>
            <charset val="204"/>
          </rPr>
          <t xml:space="preserve"> RSM BX Внимание: В колона С - Приложение цифрите, които сме поставили отговарят на номерацията на съответната статия в Оповестяването.  Ако промените номерацията в Оповестяването - Моля да коригирате и тази колна.</t>
        </r>
      </text>
    </comment>
  </commentList>
</comments>
</file>

<file path=xl/comments6.xml><?xml version="1.0" encoding="utf-8"?>
<comments xmlns="http://schemas.openxmlformats.org/spreadsheetml/2006/main">
  <authors>
    <author>Betty</author>
  </authors>
  <commentList>
    <comment ref="B98" authorId="0">
      <text>
        <r>
          <rPr>
            <b/>
            <sz val="9"/>
            <color indexed="81"/>
            <rFont val="Tahoma"/>
            <family val="2"/>
            <charset val="204"/>
          </rPr>
          <t>RSM BX:</t>
        </r>
        <r>
          <rPr>
            <sz val="9"/>
            <color indexed="81"/>
            <rFont val="Tahoma"/>
            <family val="2"/>
            <charset val="204"/>
          </rPr>
          <t xml:space="preserve">
измененията да се запишат, със знак минус или плюс в зависимост от посоката - увеличение или намаление</t>
        </r>
      </text>
    </comment>
    <comment ref="Q98" authorId="0">
      <text>
        <r>
          <rPr>
            <b/>
            <sz val="9"/>
            <color indexed="81"/>
            <rFont val="Tahoma"/>
            <family val="2"/>
            <charset val="204"/>
          </rPr>
          <t>RSM BX:</t>
        </r>
        <r>
          <rPr>
            <sz val="9"/>
            <color indexed="81"/>
            <rFont val="Tahoma"/>
            <family val="2"/>
            <charset val="204"/>
          </rPr>
          <t xml:space="preserve">
измененията да се запишат, със знак минус или плюс в зависимост от посоката - увеличение или намаление</t>
        </r>
      </text>
    </comment>
    <comment ref="B101" authorId="0">
      <text>
        <r>
          <rPr>
            <b/>
            <sz val="9"/>
            <color indexed="81"/>
            <rFont val="Tahoma"/>
            <family val="2"/>
            <charset val="204"/>
          </rPr>
          <t>RSM BX:</t>
        </r>
        <r>
          <rPr>
            <sz val="9"/>
            <color indexed="81"/>
            <rFont val="Tahoma"/>
            <family val="2"/>
            <charset val="204"/>
          </rPr>
          <t xml:space="preserve">
измененията да се запишат, със знак минус или плюс в зависимост от посоката - увеличение или намаление</t>
        </r>
      </text>
    </comment>
    <comment ref="Q101" authorId="0">
      <text>
        <r>
          <rPr>
            <b/>
            <sz val="9"/>
            <color indexed="81"/>
            <rFont val="Tahoma"/>
            <family val="2"/>
            <charset val="204"/>
          </rPr>
          <t>RSM BX:</t>
        </r>
        <r>
          <rPr>
            <sz val="9"/>
            <color indexed="81"/>
            <rFont val="Tahoma"/>
            <family val="2"/>
            <charset val="204"/>
          </rPr>
          <t xml:space="preserve">
измененията да се запишат, със знак минус или плюс в зависимост от посоката - увеличение или намаление</t>
        </r>
      </text>
    </comment>
  </commentList>
</comments>
</file>

<file path=xl/comments7.xml><?xml version="1.0" encoding="utf-8"?>
<comments xmlns="http://schemas.openxmlformats.org/spreadsheetml/2006/main">
  <authors>
    <author>Betty</author>
  </authors>
  <commentList>
    <comment ref="G81" authorId="0">
      <text>
        <r>
          <rPr>
            <b/>
            <sz val="9"/>
            <color indexed="81"/>
            <rFont val="Tahoma"/>
            <family val="2"/>
            <charset val="204"/>
          </rPr>
          <t>RSM BX:</t>
        </r>
        <r>
          <rPr>
            <sz val="9"/>
            <color indexed="81"/>
            <rFont val="Tahoma"/>
            <family val="2"/>
            <charset val="204"/>
          </rPr>
          <t xml:space="preserve">
Ако да, моля оповестете следната информация за всяка група активи:</t>
        </r>
      </text>
    </comment>
  </commentList>
</comments>
</file>

<file path=xl/comments8.xml><?xml version="1.0" encoding="utf-8"?>
<comments xmlns="http://schemas.openxmlformats.org/spreadsheetml/2006/main">
  <authors>
    <author>Betty</author>
  </authors>
  <commentList>
    <comment ref="B3" authorId="0">
      <text>
        <r>
          <rPr>
            <b/>
            <sz val="9"/>
            <color indexed="81"/>
            <rFont val="Tahoma"/>
            <family val="2"/>
            <charset val="204"/>
          </rPr>
          <t>RSM BX:</t>
        </r>
        <r>
          <rPr>
            <sz val="9"/>
            <color indexed="81"/>
            <rFont val="Tahoma"/>
            <family val="2"/>
            <charset val="204"/>
          </rPr>
          <t xml:space="preserve">
70 Предприятието оповестява:
(а) сумите, използвани като числители при изчисляването на основните нетна печалба на акция, и нетната печалба на акция с намалена стойност, и равнението между тези суми и нетната печалба или загуба  за периода, подлежаща на разпределение към предприятието майка.
Равняването включва индивидуалния ефект от всеки клас инструменти върху нетната печалба на акции;
</t>
        </r>
      </text>
    </comment>
    <comment ref="M3" authorId="0">
      <text>
        <r>
          <rPr>
            <b/>
            <sz val="9"/>
            <color indexed="81"/>
            <rFont val="Tahoma"/>
            <family val="2"/>
            <charset val="204"/>
          </rPr>
          <t>RSM BX:</t>
        </r>
        <r>
          <rPr>
            <sz val="9"/>
            <color indexed="81"/>
            <rFont val="Tahoma"/>
            <family val="2"/>
            <charset val="204"/>
          </rPr>
          <t xml:space="preserve">
70 Предприятието оповестява:
(а) сумите, използвани като числители при изчисляването на основните нетна печалба на акция, и нетната печалба на акция с намалена стойност, и равнението между тези суми и нетната печалба или загуба  за периода, подлежаща на разпределение към предприятието майка.
Равняването включва индивидуалния ефект от всеки клас инструменти върху нетната печалба на акции;
</t>
        </r>
      </text>
    </comment>
    <comment ref="B13" authorId="0">
      <text>
        <r>
          <rPr>
            <b/>
            <sz val="9"/>
            <color indexed="81"/>
            <rFont val="Tahoma"/>
            <family val="2"/>
            <charset val="204"/>
          </rPr>
          <t>RSM BX:</t>
        </r>
        <r>
          <rPr>
            <sz val="9"/>
            <color indexed="81"/>
            <rFont val="Tahoma"/>
            <family val="2"/>
            <charset val="204"/>
          </rPr>
          <t xml:space="preserve">
70, b) среднопретегления брой обикновени акции, използвани като знаменател при изчисляването на основната нетна печалба на акция, и нетната печалба на акция с намалена стойност, и равнението на тези знаменатели помежду им. Равняването включва индивидуалния ефект от всеки клас инструменти върху нетната печалба на акции;
</t>
        </r>
      </text>
    </comment>
    <comment ref="M13" authorId="0">
      <text>
        <r>
          <rPr>
            <b/>
            <sz val="9"/>
            <color indexed="81"/>
            <rFont val="Tahoma"/>
            <family val="2"/>
            <charset val="204"/>
          </rPr>
          <t>RSM BX:</t>
        </r>
        <r>
          <rPr>
            <sz val="9"/>
            <color indexed="81"/>
            <rFont val="Tahoma"/>
            <family val="2"/>
            <charset val="204"/>
          </rPr>
          <t xml:space="preserve">
70, b) среднопретегления брой обикновени акции, използвани като знаменател при изчисляването на основната нетна печалба на акция, и нетната печалба на акция с намалена стойност, и равнението на тези знаменатели помежду им. Равняването включва индивидуалния ефект от всеки клас инструменти върху нетната печалба на акции;
</t>
        </r>
      </text>
    </comment>
  </commentList>
</comments>
</file>

<file path=xl/comments9.xml><?xml version="1.0" encoding="utf-8"?>
<comments xmlns="http://schemas.openxmlformats.org/spreadsheetml/2006/main">
  <authors>
    <author>Betty</author>
  </authors>
  <commentList>
    <comment ref="D31" authorId="0">
      <text>
        <r>
          <rPr>
            <b/>
            <sz val="9"/>
            <color indexed="81"/>
            <rFont val="Tahoma"/>
            <family val="2"/>
            <charset val="204"/>
          </rPr>
          <t>RSM BX:</t>
        </r>
        <r>
          <rPr>
            <sz val="9"/>
            <color indexed="81"/>
            <rFont val="Tahoma"/>
            <family val="2"/>
            <charset val="204"/>
          </rPr>
          <t xml:space="preserve">
Балансовата стойност е със знак минус</t>
        </r>
      </text>
    </comment>
    <comment ref="I31" authorId="0">
      <text>
        <r>
          <rPr>
            <b/>
            <sz val="9"/>
            <color indexed="81"/>
            <rFont val="Tahoma"/>
            <family val="2"/>
            <charset val="204"/>
          </rPr>
          <t>RSM BX:</t>
        </r>
        <r>
          <rPr>
            <sz val="9"/>
            <color indexed="81"/>
            <rFont val="Tahoma"/>
            <family val="2"/>
            <charset val="204"/>
          </rPr>
          <t xml:space="preserve">
Балансовата стойност е със знак минус</t>
        </r>
      </text>
    </comment>
    <comment ref="M31" authorId="0">
      <text>
        <r>
          <rPr>
            <b/>
            <sz val="9"/>
            <color indexed="81"/>
            <rFont val="Tahoma"/>
            <family val="2"/>
            <charset val="204"/>
          </rPr>
          <t>RSM BX:</t>
        </r>
        <r>
          <rPr>
            <sz val="9"/>
            <color indexed="81"/>
            <rFont val="Tahoma"/>
            <family val="2"/>
            <charset val="204"/>
          </rPr>
          <t xml:space="preserve">
Балансовата стойност е със знак минус</t>
        </r>
      </text>
    </comment>
    <comment ref="S31" authorId="0">
      <text>
        <r>
          <rPr>
            <b/>
            <sz val="9"/>
            <color indexed="81"/>
            <rFont val="Tahoma"/>
            <family val="2"/>
            <charset val="204"/>
          </rPr>
          <t>RSM BX:</t>
        </r>
        <r>
          <rPr>
            <sz val="9"/>
            <color indexed="81"/>
            <rFont val="Tahoma"/>
            <family val="2"/>
            <charset val="204"/>
          </rPr>
          <t xml:space="preserve">
Балансовата стойност е със знак минус</t>
        </r>
      </text>
    </comment>
  </commentList>
</comments>
</file>

<file path=xl/sharedStrings.xml><?xml version="1.0" encoding="utf-8"?>
<sst xmlns="http://schemas.openxmlformats.org/spreadsheetml/2006/main" count="13970" uniqueCount="7116">
  <si>
    <t>Приложение</t>
  </si>
  <si>
    <t>Разходи за външни услуги</t>
  </si>
  <si>
    <t>Разходи за амортизации</t>
  </si>
  <si>
    <t>Други разходи</t>
  </si>
  <si>
    <t>АКТИВ</t>
  </si>
  <si>
    <t>Общи резерви</t>
  </si>
  <si>
    <t>Постъпления от клиенти</t>
  </si>
  <si>
    <t>Плащания на доставчици</t>
  </si>
  <si>
    <t>Плащания на персонала и за социално осигуряване</t>
  </si>
  <si>
    <t>Парични средства и парични еквиваленти на 1 януари</t>
  </si>
  <si>
    <t>Други плащания, нетно</t>
  </si>
  <si>
    <t>Други плащания (нетно)</t>
  </si>
  <si>
    <t>Съставител:</t>
  </si>
  <si>
    <t>BGN'000</t>
  </si>
  <si>
    <t>Разходи по икономически елементи</t>
  </si>
  <si>
    <t>Суми с корективен характер</t>
  </si>
  <si>
    <t>Дълготрайни нематериални активи</t>
  </si>
  <si>
    <t>Материални запаси</t>
  </si>
  <si>
    <t>Собствен капитал</t>
  </si>
  <si>
    <t>Основен капитал</t>
  </si>
  <si>
    <t>Други резерви</t>
  </si>
  <si>
    <t>Общо собствен капитал</t>
  </si>
  <si>
    <t>Резерви</t>
  </si>
  <si>
    <t>Финансов резултат</t>
  </si>
  <si>
    <t>Резерв от последващи оценки</t>
  </si>
  <si>
    <t>Парични средства</t>
  </si>
  <si>
    <t>Натрупани печалби/ загуби</t>
  </si>
  <si>
    <t xml:space="preserve"> </t>
  </si>
  <si>
    <t>Други парични потоци от финансова дейност</t>
  </si>
  <si>
    <t>Текущи активи</t>
  </si>
  <si>
    <t>Данъчни задължения</t>
  </si>
  <si>
    <t>Други</t>
  </si>
  <si>
    <t>Активи по отсрочени данъци</t>
  </si>
  <si>
    <t>Инвестиционни имоти</t>
  </si>
  <si>
    <t>Други изменения в собствения капитал</t>
  </si>
  <si>
    <t>Промени в наличностите на готовата продукция и незавършено производство</t>
  </si>
  <si>
    <t>Използвани суровини, материали и консумативи</t>
  </si>
  <si>
    <t>Нетекущи  пасиви</t>
  </si>
  <si>
    <t>Текущи пасиви</t>
  </si>
  <si>
    <t>Дивиденти</t>
  </si>
  <si>
    <t>Заверил:</t>
  </si>
  <si>
    <t xml:space="preserve">Приходи </t>
  </si>
  <si>
    <t>Продукция</t>
  </si>
  <si>
    <t>Стоки</t>
  </si>
  <si>
    <t>Обезценка на активи</t>
  </si>
  <si>
    <t>Разходи капитализирани в стойността на активи</t>
  </si>
  <si>
    <t xml:space="preserve">Финансови разходи </t>
  </si>
  <si>
    <t>Финансови приходи</t>
  </si>
  <si>
    <t>Нетни приходи от продажби</t>
  </si>
  <si>
    <t>Печалба/загуба за годината</t>
  </si>
  <si>
    <t>Регистриран капитал</t>
  </si>
  <si>
    <t>Невнесен капитал</t>
  </si>
  <si>
    <t>Изкупени собствени акции</t>
  </si>
  <si>
    <t>Нетекущи финансови пасиви</t>
  </si>
  <si>
    <t>Правителствени дарения нетекуща част</t>
  </si>
  <si>
    <t>Текущи финансови пасиви</t>
  </si>
  <si>
    <t>Задължения към персонала</t>
  </si>
  <si>
    <t>Провизии</t>
  </si>
  <si>
    <t>Правителствени дарения текуща част</t>
  </si>
  <si>
    <t>Постъпления по получени  заеми</t>
  </si>
  <si>
    <t>Плащания по получени заеми</t>
  </si>
  <si>
    <t>Постъпления от емитирането на акции или други капиталови инструменти</t>
  </si>
  <si>
    <t>Плащания за обратно изкупуване на акции или други капиталови инструменти</t>
  </si>
  <si>
    <t>Парични  потоци от оперативна дейност</t>
  </si>
  <si>
    <t>Нетни парични потоци от оперативна дейност</t>
  </si>
  <si>
    <t>Парични потци от инвестиционна дейност</t>
  </si>
  <si>
    <t>Парични потоци от финансова дейност</t>
  </si>
  <si>
    <t>Нето парични средства  използвани в инвестиционната дейност</t>
  </si>
  <si>
    <t>Нето парични средства използвани във финансовата дейност</t>
  </si>
  <si>
    <t>Земи</t>
  </si>
  <si>
    <t>Сгради</t>
  </si>
  <si>
    <t>Общо</t>
  </si>
  <si>
    <t>Отчетна стойност</t>
  </si>
  <si>
    <t>Амортизация</t>
  </si>
  <si>
    <t>Балансова стойност</t>
  </si>
  <si>
    <t>Общо:</t>
  </si>
  <si>
    <t>Други материали</t>
  </si>
  <si>
    <t>Други данъци</t>
  </si>
  <si>
    <t>Блокирани парични средства</t>
  </si>
  <si>
    <t>Парични еквиваленти</t>
  </si>
  <si>
    <t>Във валута</t>
  </si>
  <si>
    <t>Вид акции</t>
  </si>
  <si>
    <t>Емитирани</t>
  </si>
  <si>
    <t>Изкупени и платени</t>
  </si>
  <si>
    <t>Изкупени и неплатени</t>
  </si>
  <si>
    <t>Неизкупени</t>
  </si>
  <si>
    <t>Привилигировани</t>
  </si>
  <si>
    <t>Общо резерви</t>
  </si>
  <si>
    <t>Увеличения от:</t>
  </si>
  <si>
    <t>Разпределение на печалба</t>
  </si>
  <si>
    <t>Намаления от:</t>
  </si>
  <si>
    <t>Покриване на загуба</t>
  </si>
  <si>
    <t>Стойност</t>
  </si>
  <si>
    <t>Вид разход</t>
  </si>
  <si>
    <t>Спомагателни материали</t>
  </si>
  <si>
    <t>Други финансови приходи</t>
  </si>
  <si>
    <t>Разходи за алтернативни данъци</t>
  </si>
  <si>
    <t>Разходи за командиравки</t>
  </si>
  <si>
    <t>Разходи представителни</t>
  </si>
  <si>
    <t>Разходи за брак</t>
  </si>
  <si>
    <t>Договори за строителство</t>
  </si>
  <si>
    <t>ИЗЧИСЛЯВАНЕ ДОХОД НА ОБИКНОВЕННИ АКЦИИ</t>
  </si>
  <si>
    <t>Изчисляване на нетна печалба загуба:</t>
  </si>
  <si>
    <t>Коригиране с:</t>
  </si>
  <si>
    <t>*Задължителни отчисления по закон:</t>
  </si>
  <si>
    <t>*Плащания за фин инструменти</t>
  </si>
  <si>
    <t>*Плащания за привилигиров акции</t>
  </si>
  <si>
    <t>*Други</t>
  </si>
  <si>
    <t>Нетна печалба/загуба</t>
  </si>
  <si>
    <t>Изчисляване на средно претеглен брой акции за период</t>
  </si>
  <si>
    <t>Средно времеви фактор:</t>
  </si>
  <si>
    <t>Брой на дни/месеци/ през които конкретните</t>
  </si>
  <si>
    <t>акции са били в обръщение</t>
  </si>
  <si>
    <t>Средновремеви ф-р</t>
  </si>
  <si>
    <t>Изкупени</t>
  </si>
  <si>
    <t>Акции</t>
  </si>
  <si>
    <t>Брой дни</t>
  </si>
  <si>
    <t>Ср.прет</t>
  </si>
  <si>
    <t>Ср.прет бр</t>
  </si>
  <si>
    <t>акции</t>
  </si>
  <si>
    <t>собст.акц</t>
  </si>
  <si>
    <t>в обръщ.</t>
  </si>
  <si>
    <t>в обръщ</t>
  </si>
  <si>
    <t>бр/дни</t>
  </si>
  <si>
    <t>акц/Дни</t>
  </si>
  <si>
    <t>Салдо към:</t>
  </si>
  <si>
    <t>Салдо на</t>
  </si>
  <si>
    <t>Изчисляване на доход от акция:</t>
  </si>
  <si>
    <t>Нетна печалба/загуба:</t>
  </si>
  <si>
    <t>Среднопрет бр.акции/ДНИ/</t>
  </si>
  <si>
    <t>Доход на акция:</t>
  </si>
  <si>
    <t>Доходи на ключов ръководен персонал</t>
  </si>
  <si>
    <t>С НЕЗАВИСИМ ОДИТОРСКИ ДОКЛАД</t>
  </si>
  <si>
    <t>Други активи</t>
  </si>
  <si>
    <t>активи</t>
  </si>
  <si>
    <t>УКАЗАНИЯ ЗА ПОПЪЛВАНЕ НА ОТЧЕТА</t>
  </si>
  <si>
    <t>1. Всички общи данни се попълват само в таблицата по-долу!</t>
  </si>
  <si>
    <t>2. Данните за дружеството, представляващия, съставителя, датата на отчета</t>
  </si>
  <si>
    <t>3. В отчета има засечки между всички компоненти, при евентуално разми-</t>
  </si>
  <si>
    <t>ване в данните по съответните справки ще се появят предупреждуния.</t>
  </si>
  <si>
    <t>4. Ненужните редове по четирите форми и приложенията НЕ ТРЯБВА</t>
  </si>
  <si>
    <t>ДА СЕ ТРИЯТ! В случай, че има излишни /празни/ редове, то те трябва</t>
  </si>
  <si>
    <t>5. Допълнителни редове НЕ ТРЯБВА ДА СЕ ПРИБАВЯТ!</t>
  </si>
  <si>
    <t>6. Всички справки са странирани за разпечатване.</t>
  </si>
  <si>
    <t>да се скрият. Функция HIDE</t>
  </si>
  <si>
    <t>7. От отчета се разпечатват заглавната страница /настоящата/, опр, баланс,</t>
  </si>
  <si>
    <t>опп и отчет за собствения капитал. Останалите справки се копират в опо-</t>
  </si>
  <si>
    <t>вестяването.</t>
  </si>
  <si>
    <t>Въведете име на Дружеството ТУК!</t>
  </si>
  <si>
    <t>Избор на вид отчет ТУК!</t>
  </si>
  <si>
    <t>Въведете дата на отчета ТУК!</t>
  </si>
  <si>
    <t>Въведете дата на съставяне ТУК!</t>
  </si>
  <si>
    <t>ПОЛЕТА! Данните се разнасят автоматично по компонентите.</t>
  </si>
  <si>
    <t>Въведете име на съставителя ТУК!</t>
  </si>
  <si>
    <t>Въведете име на управителя ТУК!</t>
  </si>
  <si>
    <t>Въведете име на одитора ТУК!</t>
  </si>
  <si>
    <t>Въведете броя на страниците на оповестяването в полето по-долу!</t>
  </si>
  <si>
    <t>Първата страница на оповестяването следва да започва след тази на</t>
  </si>
  <si>
    <t>отчета за собствения капитал - №6</t>
  </si>
  <si>
    <t>Въведете страниците ТУК!        От:</t>
  </si>
  <si>
    <t>До:</t>
  </si>
  <si>
    <t>януари</t>
  </si>
  <si>
    <t>февруари</t>
  </si>
  <si>
    <t>март</t>
  </si>
  <si>
    <t>април</t>
  </si>
  <si>
    <t>май</t>
  </si>
  <si>
    <t>юни</t>
  </si>
  <si>
    <t>юли</t>
  </si>
  <si>
    <t>август</t>
  </si>
  <si>
    <t>септември</t>
  </si>
  <si>
    <t>октомври</t>
  </si>
  <si>
    <t>ноември</t>
  </si>
  <si>
    <t>декември</t>
  </si>
  <si>
    <t>Въведете град на регистрация ТУК!</t>
  </si>
  <si>
    <t>Машини и обороудване</t>
  </si>
  <si>
    <t>Инвестиции в дъщерни предприятия</t>
  </si>
  <si>
    <t>Участия</t>
  </si>
  <si>
    <t>размер</t>
  </si>
  <si>
    <t>стойност</t>
  </si>
  <si>
    <t>Инвестиции в асоциирани предприятия</t>
  </si>
  <si>
    <t>Инвестиции в други предприятия</t>
  </si>
  <si>
    <t>Вид</t>
  </si>
  <si>
    <t>Емитент</t>
  </si>
  <si>
    <t>увеличение</t>
  </si>
  <si>
    <t xml:space="preserve">намаление </t>
  </si>
  <si>
    <t>Амортизации</t>
  </si>
  <si>
    <t>Компенсируми отпуски</t>
  </si>
  <si>
    <t>Пасиви по отсрочени данъци</t>
  </si>
  <si>
    <t>Преоценъчен резерв</t>
  </si>
  <si>
    <t>Отсрочени данъци (нето)</t>
  </si>
  <si>
    <t>Слаба капитализация</t>
  </si>
  <si>
    <t>До 1 год.</t>
  </si>
  <si>
    <t>От 1 до 5 г.</t>
  </si>
  <si>
    <t>Лизингови постъпления</t>
  </si>
  <si>
    <t>Дисконтиране</t>
  </si>
  <si>
    <t>Нетна настояща стойност</t>
  </si>
  <si>
    <t>Вземания по продажби</t>
  </si>
  <si>
    <t>Вземания по лизингови договори</t>
  </si>
  <si>
    <t>Вземания по дивиденти</t>
  </si>
  <si>
    <t>Вземания бруто</t>
  </si>
  <si>
    <t>Вземания от социално осигуряване в т.ч.</t>
  </si>
  <si>
    <t>Социално осигуряване</t>
  </si>
  <si>
    <t>Здравно осигуряване</t>
  </si>
  <si>
    <t>Данък върху печалбата</t>
  </si>
  <si>
    <t>Данък върху добавената стойност</t>
  </si>
  <si>
    <t>Вземания по липси и начети</t>
  </si>
  <si>
    <t>Вземания по рекламации</t>
  </si>
  <si>
    <t>Вземания по предоставени аванси</t>
  </si>
  <si>
    <t>Вземания от свързани предприятия в т.ч. /нето/</t>
  </si>
  <si>
    <t>Други вземания</t>
  </si>
  <si>
    <t>Вземания по лизингови договори /нето/</t>
  </si>
  <si>
    <t>Вземания по предоставени аванси /нето/</t>
  </si>
  <si>
    <t>Други дългосрочни вземания</t>
  </si>
  <si>
    <t>Вземания от продажби в /нето/</t>
  </si>
  <si>
    <t>Други вземания в т.ч. /нето/</t>
  </si>
  <si>
    <t>Предплатени разходи</t>
  </si>
  <si>
    <t>Други дългосрочни вземания в т.ч. /нето/</t>
  </si>
  <si>
    <t>Други краткосрочни вземания</t>
  </si>
  <si>
    <t>Вземания по съдебни спорове</t>
  </si>
  <si>
    <t>Обезценка на вземания от свързани лица</t>
  </si>
  <si>
    <t>Обезценка на търговски вземания</t>
  </si>
  <si>
    <t>Обезценка на вземания по аванси</t>
  </si>
  <si>
    <t>Обезценка на други вземания</t>
  </si>
  <si>
    <t>Обезценка на вземания по лизингови договори</t>
  </si>
  <si>
    <t>Вземания по дивиденти /нето/</t>
  </si>
  <si>
    <t>Обезценка на вземания по дивиденти</t>
  </si>
  <si>
    <t>Вземания по съдебни спорове /нето/</t>
  </si>
  <si>
    <t>Обезценка на вземания по съдебни спорове</t>
  </si>
  <si>
    <t>.........................................................</t>
  </si>
  <si>
    <t>Предоставени гаранции и депозити</t>
  </si>
  <si>
    <t>Вземания по застраховане</t>
  </si>
  <si>
    <t>Основни материали</t>
  </si>
  <si>
    <t>Резервни части</t>
  </si>
  <si>
    <t>Горива и смазочни материали</t>
  </si>
  <si>
    <t>Незавършено производство</t>
  </si>
  <si>
    <t>Материали на отговорно пазене</t>
  </si>
  <si>
    <t>Материали собствено производство</t>
  </si>
  <si>
    <t>Стоки /нето/</t>
  </si>
  <si>
    <t>Продукция /нето/</t>
  </si>
  <si>
    <t>Незавършено производство /нето/</t>
  </si>
  <si>
    <t>Парични средства в брой в т.ч.</t>
  </si>
  <si>
    <t>В лева</t>
  </si>
  <si>
    <t>Парични средства в разплащателни сметки в т.ч.</t>
  </si>
  <si>
    <t>Основен /записан/ капитал АД</t>
  </si>
  <si>
    <t>Акционер</t>
  </si>
  <si>
    <t>Брой акции</t>
  </si>
  <si>
    <t>Платени</t>
  </si>
  <si>
    <t>% Дял</t>
  </si>
  <si>
    <t>Съдружник</t>
  </si>
  <si>
    <t>Брой дялове</t>
  </si>
  <si>
    <t>Обикновени</t>
  </si>
  <si>
    <t>Номинал</t>
  </si>
  <si>
    <t>В ЛЕВА</t>
  </si>
  <si>
    <t>Резерв от последващи оценки на активи</t>
  </si>
  <si>
    <t>Промяна в счетоводната политика</t>
  </si>
  <si>
    <t>Ефект от отсрочени данъци</t>
  </si>
  <si>
    <t>Преоценка на активи</t>
  </si>
  <si>
    <t>Покриване на загуби</t>
  </si>
  <si>
    <t>Продажба на активи</t>
  </si>
  <si>
    <t>Въведете намаленията на печалбата със знак минус (-)!</t>
  </si>
  <si>
    <t>Отписан преоценъчен резерв</t>
  </si>
  <si>
    <t>Покриване на загуби с резерви и печалби</t>
  </si>
  <si>
    <t>Въведете намалението на загубата с положителен знак!</t>
  </si>
  <si>
    <t>Правителствени дарения</t>
  </si>
  <si>
    <t>Вид дарение</t>
  </si>
  <si>
    <t>Дарения за дълготрайни активи</t>
  </si>
  <si>
    <t>Дарения за текуща дейност</t>
  </si>
  <si>
    <t>Задължения към свързани предприятия в т.ч.</t>
  </si>
  <si>
    <t>Задължения по доставки</t>
  </si>
  <si>
    <t>Задължения по лизингови договори</t>
  </si>
  <si>
    <t>Задължения по облигационни заеми</t>
  </si>
  <si>
    <t>Други дългосрочни задължения в т.ч.</t>
  </si>
  <si>
    <t>Задължения по получени аванси</t>
  </si>
  <si>
    <t>Други краткосрочни задължения в т.ч.</t>
  </si>
  <si>
    <t>Други краткосрочни задължения</t>
  </si>
  <si>
    <t>Други задължения</t>
  </si>
  <si>
    <t>.............................................................</t>
  </si>
  <si>
    <t>Други дългосрочни задължения</t>
  </si>
  <si>
    <t>...........................................................</t>
  </si>
  <si>
    <t>Задължения по дивиденти</t>
  </si>
  <si>
    <t>Задължения по застраховки</t>
  </si>
  <si>
    <t>Задължения по гаранции и депозити</t>
  </si>
  <si>
    <t>....................................................</t>
  </si>
  <si>
    <t>Провизии за правни задължения в т.ч.</t>
  </si>
  <si>
    <t>.......................................................................</t>
  </si>
  <si>
    <t>Провизии за конструктивни задължения в т.ч.</t>
  </si>
  <si>
    <t>Приходи от продажби</t>
  </si>
  <si>
    <t>От операции с финансови инструменти</t>
  </si>
  <si>
    <t>Положителни курсови разлики</t>
  </si>
  <si>
    <t>Продажби на продукция в т.ч.</t>
  </si>
  <si>
    <t>Продажби на ..............................</t>
  </si>
  <si>
    <t>Продажби на стоки в т.ч.</t>
  </si>
  <si>
    <t>Продажби на услуги в т.ч.</t>
  </si>
  <si>
    <t>Услуги по дългосрочни договори в т.ч.</t>
  </si>
  <si>
    <t>начислени на етап</t>
  </si>
  <si>
    <t>Други приходи в т.ч.</t>
  </si>
  <si>
    <t>Вид приход</t>
  </si>
  <si>
    <t>Приходи от участия</t>
  </si>
  <si>
    <t>Приходи от лихви в т.ч.</t>
  </si>
  <si>
    <t>по заеми</t>
  </si>
  <si>
    <t>по лизингови договори</t>
  </si>
  <si>
    <t>други</t>
  </si>
  <si>
    <t>по депозити и сметки</t>
  </si>
  <si>
    <t>търговски вземания</t>
  </si>
  <si>
    <t>К</t>
  </si>
  <si>
    <t>С</t>
  </si>
  <si>
    <t>САМОСТОЯТЕЛЕН</t>
  </si>
  <si>
    <t>ИНДИВИДУАЛЕН</t>
  </si>
  <si>
    <t>Пасиви държани за продажба</t>
  </si>
  <si>
    <t>Разходи за материали</t>
  </si>
  <si>
    <t>Горивни и смазочни материали</t>
  </si>
  <si>
    <t>Инструменти</t>
  </si>
  <si>
    <t>Работно облекло</t>
  </si>
  <si>
    <t>Ел. енергия</t>
  </si>
  <si>
    <t>Вода</t>
  </si>
  <si>
    <t>Офис материали и консумативи</t>
  </si>
  <si>
    <t>Ремонти</t>
  </si>
  <si>
    <t>Реклама</t>
  </si>
  <si>
    <t>Съобщителни услуги</t>
  </si>
  <si>
    <t>Консултански и други договори</t>
  </si>
  <si>
    <t>Граждански договори и хонорари</t>
  </si>
  <si>
    <t>Застраховки</t>
  </si>
  <si>
    <t>Данъци и такси</t>
  </si>
  <si>
    <t>Охрана</t>
  </si>
  <si>
    <t>Други разходи за външни услуги</t>
  </si>
  <si>
    <t>дълготрайни материални активи</t>
  </si>
  <si>
    <t>дълготрайни нематериални активи</t>
  </si>
  <si>
    <t>Разходи за:</t>
  </si>
  <si>
    <t>производствен персонал</t>
  </si>
  <si>
    <t>административен персонал</t>
  </si>
  <si>
    <t>в т.ч. разходи по неизпозвани отпуски</t>
  </si>
  <si>
    <t>Балансова стойност на продадени активи</t>
  </si>
  <si>
    <t>Изменение на запасите от продукция</t>
  </si>
  <si>
    <t>Капитализирани разходи за активи</t>
  </si>
  <si>
    <t>Други суми с корективен характер</t>
  </si>
  <si>
    <t>в т.ч. дълготрайни материални активи</t>
  </si>
  <si>
    <t>в т.ч. дълготрайни неатериални активи</t>
  </si>
  <si>
    <t>В ОПР се посочва само нетния резултат от продажбата!</t>
  </si>
  <si>
    <t>Финансови разходи</t>
  </si>
  <si>
    <t>Отрицателни курсови разлики</t>
  </si>
  <si>
    <t>Разходи за данъци</t>
  </si>
  <si>
    <t>............................................................</t>
  </si>
  <si>
    <t>Разходи за амортизации на производствени</t>
  </si>
  <si>
    <t>Разходи за амортизации на административни</t>
  </si>
  <si>
    <t>Разходи за заплати на в т.ч.</t>
  </si>
  <si>
    <t>Разходи за осигуровки на в т.ч.</t>
  </si>
  <si>
    <t>Разходи за предпазна храна</t>
  </si>
  <si>
    <t>Разходи за трудова медицина</t>
  </si>
  <si>
    <t>Разходи за глоби и неустойки</t>
  </si>
  <si>
    <t>Разходи за лихви по търговски сделки</t>
  </si>
  <si>
    <t>Разходи за лихви по държавни вземания</t>
  </si>
  <si>
    <t>Разходи за лихви в т.ч.</t>
  </si>
  <si>
    <t>Балансова стойност на продадени активи /нето/</t>
  </si>
  <si>
    <t>Изменение на запасите от продукция /нето/</t>
  </si>
  <si>
    <t>Разлика</t>
  </si>
  <si>
    <t>%</t>
  </si>
  <si>
    <t>№</t>
  </si>
  <si>
    <t>Показатели</t>
  </si>
  <si>
    <t>Коефициенти</t>
  </si>
  <si>
    <t>Активи държани за продажба</t>
  </si>
  <si>
    <t>Обща сума на активите</t>
  </si>
  <si>
    <t>Приходи общо</t>
  </si>
  <si>
    <t>Разходи общо</t>
  </si>
  <si>
    <t>Рентабилност:</t>
  </si>
  <si>
    <t>На собствения капитал</t>
  </si>
  <si>
    <t>На активите</t>
  </si>
  <si>
    <t>На пасивите</t>
  </si>
  <si>
    <t>На приходите от продажби</t>
  </si>
  <si>
    <t>Ефективност:</t>
  </si>
  <si>
    <t>На разходите</t>
  </si>
  <si>
    <t>На приходите</t>
  </si>
  <si>
    <t>Ликвидност:</t>
  </si>
  <si>
    <t>Обща ликвидност</t>
  </si>
  <si>
    <t>Бърза ликвидност</t>
  </si>
  <si>
    <t>Незабавна ликвидност</t>
  </si>
  <si>
    <t>Абсолютна ликвидност</t>
  </si>
  <si>
    <t>Финансова автономност:</t>
  </si>
  <si>
    <t>Финансова автономност</t>
  </si>
  <si>
    <t>Задлъжнялост</t>
  </si>
  <si>
    <t>Общо текущи активи</t>
  </si>
  <si>
    <t>Общо нетекущи активи</t>
  </si>
  <si>
    <t>Търговска репутация</t>
  </si>
  <si>
    <t>Текущи търговски и други вземания</t>
  </si>
  <si>
    <t>Нетекущи финансови активи</t>
  </si>
  <si>
    <t>Дялове и участия</t>
  </si>
  <si>
    <t>Финансови активи държани до падеж</t>
  </si>
  <si>
    <t>Финансови активи налични за продажба</t>
  </si>
  <si>
    <t>Нетекущи търговски и други задължения</t>
  </si>
  <si>
    <t>Нетекущи активи</t>
  </si>
  <si>
    <t>Вземания по кредити от свързани предприятия</t>
  </si>
  <si>
    <t>Обезценка на вземания по кредити</t>
  </si>
  <si>
    <t>Вземания по кредити от свързани предприятия /нето/</t>
  </si>
  <si>
    <t>Обезценка на вземания по кредити от свръзани предприятия</t>
  </si>
  <si>
    <t>Вземания по предоставени кредити /нето/</t>
  </si>
  <si>
    <t>Вземания по предоставени кредити</t>
  </si>
  <si>
    <t>Вземания по лизинг от свързани предприятия /нето/</t>
  </si>
  <si>
    <t>Обезценка на вземания по лизинг от свръзани предприятия</t>
  </si>
  <si>
    <t>Вземания по лизинг от свързани предприятия</t>
  </si>
  <si>
    <t>Лизинг - дългосрочни</t>
  </si>
  <si>
    <t>Кредити - дългосрочни</t>
  </si>
  <si>
    <t>Текущи финансови активи</t>
  </si>
  <si>
    <t>Кредити - краткосрочни</t>
  </si>
  <si>
    <t>Лизинг - краткосрочни</t>
  </si>
  <si>
    <t>Финансови активи държани за търгуване</t>
  </si>
  <si>
    <t>Задължения по получени кредити</t>
  </si>
  <si>
    <t>Други финансови пасиви</t>
  </si>
  <si>
    <t>Задължения по кредити към свързани предприятия</t>
  </si>
  <si>
    <t>Задължения по лизингови договори към свързани предприятия</t>
  </si>
  <si>
    <t>Други финансови пасиви - дългосрочни</t>
  </si>
  <si>
    <t>..........................................................................................</t>
  </si>
  <si>
    <t>Други финансови пасиви - краткосрочни</t>
  </si>
  <si>
    <t>Лизингови плащания</t>
  </si>
  <si>
    <t>Обща сума на пасивите</t>
  </si>
  <si>
    <t>Кредитополучател</t>
  </si>
  <si>
    <t>Валута</t>
  </si>
  <si>
    <t>Падеж</t>
  </si>
  <si>
    <t>Обезпечения / Гаранции</t>
  </si>
  <si>
    <t>Л. %</t>
  </si>
  <si>
    <t>Вземания
 до 1 година</t>
  </si>
  <si>
    <t>Вземания
 над 1 година</t>
  </si>
  <si>
    <t>Банка / Кредитор</t>
  </si>
  <si>
    <t>Задължения
 до 1 година</t>
  </si>
  <si>
    <t>Задължения
 над 1 година</t>
  </si>
  <si>
    <t>в консолидиран отчет или не. В случай, че дружеството изготвя или участва</t>
  </si>
  <si>
    <t>Изберете вид на отчета в зависимост от това дали дружеството изготвя или участва</t>
  </si>
  <si>
    <t>Заеми получени от свързани лица</t>
  </si>
  <si>
    <t>Заеми предоставени на свързани лица</t>
  </si>
  <si>
    <t>Финансов лизинг - вземания от свързани предприятия</t>
  </si>
  <si>
    <t>Оперативен лизинг - вземания от свързани предприятия</t>
  </si>
  <si>
    <t>Финансов лизинг - задължения към свързани предприятия</t>
  </si>
  <si>
    <t>Оперативен лизинг - задължения към свързани предприятия</t>
  </si>
  <si>
    <t>Салда по заеми предоставени на свързани лица</t>
  </si>
  <si>
    <t>Задължения по кредити към финансови предприятия</t>
  </si>
  <si>
    <t>Задължения по получени кредити от трети лица</t>
  </si>
  <si>
    <t>Начислени приходи от лихви по заеми предоставени на свързани лица</t>
  </si>
  <si>
    <t>Вземане към</t>
  </si>
  <si>
    <t>Начислени</t>
  </si>
  <si>
    <t>Салда по заеми получени от свързани лица</t>
  </si>
  <si>
    <t>Получени</t>
  </si>
  <si>
    <t>Задължение</t>
  </si>
  <si>
    <t>Вид сделка</t>
  </si>
  <si>
    <t>Свързано лице - доставчик</t>
  </si>
  <si>
    <t>Свързано лице - клиент</t>
  </si>
  <si>
    <t>Покупки от свързани лица</t>
  </si>
  <si>
    <t>Продажби на свързани лица</t>
  </si>
  <si>
    <t>Вземания от свързани лица</t>
  </si>
  <si>
    <t>Гаранции</t>
  </si>
  <si>
    <t>Задължения към свързани лица</t>
  </si>
  <si>
    <t>Салда по получени заеми, без свързани предприятия</t>
  </si>
  <si>
    <t>Получени заеми, без свързани предприятия</t>
  </si>
  <si>
    <t>Предоставени заеми, без свързани предприятия</t>
  </si>
  <si>
    <t>Салда по предоставени заеми, без свързани предприятия</t>
  </si>
  <si>
    <t>Финансов лизинг, без свързани предприятия</t>
  </si>
  <si>
    <t>Оперативен лизинг, без свързани предприятия</t>
  </si>
  <si>
    <t>Премии от емисии</t>
  </si>
  <si>
    <t>Нетекущи финансови активи - приложение №1</t>
  </si>
  <si>
    <t>Текущи финансови активи - приложение №2</t>
  </si>
  <si>
    <t>ДОГОВОРИ</t>
  </si>
  <si>
    <t xml:space="preserve">Разходи съответст-ващи на признатите приходи </t>
  </si>
  <si>
    <t xml:space="preserve">Отчетени разходи   срещу които няма признат приход </t>
  </si>
  <si>
    <t>Начислени приходи на база етап на завършен договор</t>
  </si>
  <si>
    <t>Признати печалби</t>
  </si>
  <si>
    <t>Размер на получените авансови плащания</t>
  </si>
  <si>
    <t>договор 1</t>
  </si>
  <si>
    <t>договор 2</t>
  </si>
  <si>
    <t>Всичко строителни договори</t>
  </si>
  <si>
    <t xml:space="preserve">Предоставени гаранции и обезпечения на трети лица </t>
  </si>
  <si>
    <t>Справката се попълва задължително когато:</t>
  </si>
  <si>
    <t>Договор/контрагент</t>
  </si>
  <si>
    <t>Учредена гаранция,обезпечение в полза на - контрагент</t>
  </si>
  <si>
    <t xml:space="preserve">Сума на обезпечението </t>
  </si>
  <si>
    <t>1.Дружеството е предоставило обезпечение или гаранция на трето лице по банкови, търговски заеми, лизингови договори , търговски договори</t>
  </si>
  <si>
    <t>2.Трето дружество е обезпечило или гарантирало горепосочените задължения на Вашето дружество</t>
  </si>
  <si>
    <t>3.Тези вземания и задължения по обезпечения и гаранции не са отразени в баланса на дружеството и</t>
  </si>
  <si>
    <t xml:space="preserve">същите са условни активи и пасиви </t>
  </si>
  <si>
    <t xml:space="preserve"> и лизингови договори , когато обезпечението по тях е предоставено от свързано лице  </t>
  </si>
  <si>
    <t xml:space="preserve">Предоставени гаранции и обезпечения от трети лица </t>
  </si>
  <si>
    <t>Учредена гаранция,обезпечение от  контрагент</t>
  </si>
  <si>
    <t>Вид грешка</t>
  </si>
  <si>
    <t>Сума</t>
  </si>
  <si>
    <t>Нетекущи финансови пасиви - приложение №1</t>
  </si>
  <si>
    <t>Текущи финансови пасиви - приложение № 2</t>
  </si>
  <si>
    <t>Данъци за възстановяване</t>
  </si>
  <si>
    <t>.......................................................</t>
  </si>
  <si>
    <t>Имоти, машини, съоръжения и оборудване</t>
  </si>
  <si>
    <t>Нетекущи вземания</t>
  </si>
  <si>
    <t>Текущи вземания</t>
  </si>
  <si>
    <t>Нетекущи задължения</t>
  </si>
  <si>
    <t>Текущи задължения</t>
  </si>
  <si>
    <t>Текуща част</t>
  </si>
  <si>
    <t>Нетекуща част</t>
  </si>
  <si>
    <t>Задължения към осигурителни предприятия</t>
  </si>
  <si>
    <t>в т.ч. задължения по неизползвани отпуски</t>
  </si>
  <si>
    <t>Корективни суми</t>
  </si>
  <si>
    <t xml:space="preserve">Основни материали </t>
  </si>
  <si>
    <t>Представляващи:</t>
  </si>
  <si>
    <t>Продажби на електроенергия</t>
  </si>
  <si>
    <t>Продажби на услуги</t>
  </si>
  <si>
    <t>Продажби</t>
  </si>
  <si>
    <t>Други финансови разходи</t>
  </si>
  <si>
    <t>Наеми</t>
  </si>
  <si>
    <t>Топлоенергия</t>
  </si>
  <si>
    <t>Водоподаване</t>
  </si>
  <si>
    <t>Задължения по начислени разходи</t>
  </si>
  <si>
    <t>Финансови активи</t>
  </si>
  <si>
    <t>Брутна печалба</t>
  </si>
  <si>
    <t>Други доходи</t>
  </si>
  <si>
    <t>Разходи за продажби</t>
  </si>
  <si>
    <t>Административни разходи</t>
  </si>
  <si>
    <t>в т.ч.  Приходи от лихви</t>
  </si>
  <si>
    <t xml:space="preserve">           Приходи от такси</t>
  </si>
  <si>
    <t>в т.ч.  Разходи за лихви</t>
  </si>
  <si>
    <t xml:space="preserve">           Разходи за такси</t>
  </si>
  <si>
    <t xml:space="preserve">           Обезценка на финансови инструменти</t>
  </si>
  <si>
    <t>в т.ч. за групата</t>
  </si>
  <si>
    <t xml:space="preserve">          за малцинствено участие</t>
  </si>
  <si>
    <t>Обезценка на активи (МСС 36)</t>
  </si>
  <si>
    <t xml:space="preserve">Имало ли е обезценки на активи през периода? </t>
  </si>
  <si>
    <t>не</t>
  </si>
  <si>
    <t>да</t>
  </si>
  <si>
    <t>х</t>
  </si>
  <si>
    <t>- събитията и обстоятелствата, довели до обезценката или до обръщането на обезценка, призната в предходни периоди</t>
  </si>
  <si>
    <t>Финансови активи на разположение за продажба</t>
  </si>
  <si>
    <t>Валутен риск</t>
  </si>
  <si>
    <t>1.1.1.</t>
  </si>
  <si>
    <t>1.1.2.</t>
  </si>
  <si>
    <t>1.1.3.</t>
  </si>
  <si>
    <t>1.2.1.</t>
  </si>
  <si>
    <t>1.2.2.</t>
  </si>
  <si>
    <t>1.2.3.</t>
  </si>
  <si>
    <t>1.2.4.</t>
  </si>
  <si>
    <t>1.2.5.</t>
  </si>
  <si>
    <t>1.2.6.</t>
  </si>
  <si>
    <t>1.2.7.</t>
  </si>
  <si>
    <t>1.2.8.</t>
  </si>
  <si>
    <t>1.2.9.</t>
  </si>
  <si>
    <t>2.1.</t>
  </si>
  <si>
    <t>2.2.</t>
  </si>
  <si>
    <t>2.3.</t>
  </si>
  <si>
    <t>2.4.</t>
  </si>
  <si>
    <t>2.7.</t>
  </si>
  <si>
    <t>2.9.</t>
  </si>
  <si>
    <t>2.11.</t>
  </si>
  <si>
    <t>2.12.</t>
  </si>
  <si>
    <t>2.13.</t>
  </si>
  <si>
    <t>2.14.</t>
  </si>
  <si>
    <t>2.15.</t>
  </si>
  <si>
    <t>2.16.</t>
  </si>
  <si>
    <t>2.18.</t>
  </si>
  <si>
    <t>2.17.</t>
  </si>
  <si>
    <t>2.19.</t>
  </si>
  <si>
    <t>2.20.</t>
  </si>
  <si>
    <t>2.21.</t>
  </si>
  <si>
    <t>2.22.</t>
  </si>
  <si>
    <t>2.23.</t>
  </si>
  <si>
    <t>………………</t>
  </si>
  <si>
    <t>…………..</t>
  </si>
  <si>
    <t>Балансова печалба: / загуба</t>
  </si>
  <si>
    <t>Всичко ср.претеглен бр.акции</t>
  </si>
  <si>
    <t>Печалба/(загуба) за периода от преустановени дейности</t>
  </si>
  <si>
    <t>Печалба/(загуба) за периода</t>
  </si>
  <si>
    <t>Печалба/(загуба) за периода от продължаващи дейности</t>
  </si>
  <si>
    <t>Друг всеобхватен доход</t>
  </si>
  <si>
    <t>Хеджиране на парични потоци</t>
  </si>
  <si>
    <t>Курсови разлики от преизчисление на чуждестранни дейности</t>
  </si>
  <si>
    <t>Дял от друг всеобхватен доход от инвестиции, отчитани по метода на собствения капитал</t>
  </si>
  <si>
    <t xml:space="preserve">- от текущия период </t>
  </si>
  <si>
    <t>Данък върху дохода, отнасящ се до компонентите на друг всеобхватен доход</t>
  </si>
  <si>
    <t>Друг всеобхватен доход за периода, нетно от данъци</t>
  </si>
  <si>
    <t>Общо всеобхватен доход за периода</t>
  </si>
  <si>
    <t>Печалба/загуба за периода</t>
  </si>
  <si>
    <t>Обезценка на нефинансови активи</t>
  </si>
  <si>
    <t>Себестойност на продадените стоки и други краткотрайни активи (без продукция)</t>
  </si>
  <si>
    <t>Печалба/загуба от продължаващи дейности преди разходи за данъци</t>
  </si>
  <si>
    <t xml:space="preserve">Промени в началните салда, поради промяна в счетоводната политика </t>
  </si>
  <si>
    <t>Емисия на собствен капитал</t>
  </si>
  <si>
    <t>Операции със собствениците</t>
  </si>
  <si>
    <t>Получени лихви</t>
  </si>
  <si>
    <t>Плащания от разпределение на печалба / дивиденти</t>
  </si>
  <si>
    <t>Продължаващи дейности</t>
  </si>
  <si>
    <t xml:space="preserve">                                                                                                                                                                                                                                                                                                                                                                                                                                                                                                                                                                                                                                                                                                                                                                                                                                                                                                                                                                                                                                                                                                                                                                                                                                                                                                                                                                                     </t>
  </si>
  <si>
    <t>вземания!A1</t>
  </si>
  <si>
    <t>материални запаси'!A1</t>
  </si>
  <si>
    <t>Корекции на грешки и/или промяна на счет.политика МСС</t>
  </si>
  <si>
    <t>1.2.11.</t>
  </si>
  <si>
    <t xml:space="preserve">Други задължения </t>
  </si>
  <si>
    <t>Продажби на .............</t>
  </si>
  <si>
    <t>Нетекущи задължения свързани с персонала</t>
  </si>
  <si>
    <t>Текущи задължения свързани с персонала</t>
  </si>
  <si>
    <t>в т.ч. участията в разпределението на печалбата и премиите, платими в рамките на дванадесет месеца след края на периода, през който наетите лица са положили свързания с тези доходи труд</t>
  </si>
  <si>
    <t>в т.ч. задължения по непарични възнаграждения</t>
  </si>
  <si>
    <t>в т.ч. задължения по планове с дефинирани вноски</t>
  </si>
  <si>
    <t>в т.ч. задължения по планове с дефинирани доходи</t>
  </si>
  <si>
    <t>Разходи на персонала за доходи при напускане</t>
  </si>
  <si>
    <t>по задължения по планове с дефинирани вноски</t>
  </si>
  <si>
    <t>по задължения по планове с дефинирани доходи</t>
  </si>
  <si>
    <t>Начално салдо</t>
  </si>
  <si>
    <t>Настоящата стойност на задължението по изплащане на дефинирани доходи</t>
  </si>
  <si>
    <t>Разходи по текущ трудов стаж</t>
  </si>
  <si>
    <t xml:space="preserve">Задължения за други дългосрочни доходи на наети лица
</t>
  </si>
  <si>
    <t>Задължения по доходи при напускане на наетите лица</t>
  </si>
  <si>
    <t>в т.ч. частта, възникваща от планове, които са напълно или частично финансирани</t>
  </si>
  <si>
    <t>в т.ч. частта, възникваща от планове, които са напълно нефинансирани</t>
  </si>
  <si>
    <t>Крайно салдо</t>
  </si>
  <si>
    <t>Справедливата стойност на активите на плана по изплащане на дефинирани доходи</t>
  </si>
  <si>
    <t>Очаквана възвръщаемост от активите на плана</t>
  </si>
  <si>
    <t>Актюерски печалби и загуби</t>
  </si>
  <si>
    <t>Промени от разликите във валутните курсове по планове, оценявани във валута, различна от валутата на представяне на предприятието</t>
  </si>
  <si>
    <t>Вноски от работодателя</t>
  </si>
  <si>
    <t>Вноски от участниците в плана</t>
  </si>
  <si>
    <t>Изплатени доходи</t>
  </si>
  <si>
    <t>Бизнес комбинации</t>
  </si>
  <si>
    <t>Уреждания</t>
  </si>
  <si>
    <t>в т.ч. разходите за текущ и минал трудов стаж, разходите за лихви, очакваната възвръщаемост от активите на плана и  право на възстановяване, признато като актив, актюерски печалби и загуби, ефект от уреждане или съкращаване</t>
  </si>
  <si>
    <t>Разходи на персонала за други дългосрочни доходи</t>
  </si>
  <si>
    <t>Statement of comprehensive income, profit or loss, by nature of expense</t>
  </si>
  <si>
    <t>Profit or loss [abstract]</t>
  </si>
  <si>
    <t>Profit (loss) [abstract]</t>
  </si>
  <si>
    <t>Revenue</t>
  </si>
  <si>
    <r>
      <t>X</t>
    </r>
    <r>
      <rPr>
        <vertAlign val="subscript"/>
        <sz val="10"/>
        <color indexed="8"/>
        <rFont val="Arial"/>
        <family val="2"/>
        <charset val="204"/>
      </rPr>
      <t>duration, credit</t>
    </r>
  </si>
  <si>
    <r>
      <t xml:space="preserve">IAS 1.102 </t>
    </r>
    <r>
      <rPr>
        <vertAlign val="subscript"/>
        <sz val="10"/>
        <color indexed="54"/>
        <rFont val="Arial"/>
        <family val="2"/>
        <charset val="204"/>
      </rPr>
      <t>Example</t>
    </r>
    <r>
      <rPr>
        <sz val="10"/>
        <color indexed="8"/>
        <rFont val="Arial"/>
        <family val="2"/>
        <charset val="204"/>
      </rPr>
      <t xml:space="preserve">, </t>
    </r>
    <r>
      <rPr>
        <sz val="10"/>
        <color indexed="54"/>
        <rFont val="Arial"/>
        <family val="2"/>
        <charset val="204"/>
      </rPr>
      <t xml:space="preserve">IAS 1.103 </t>
    </r>
    <r>
      <rPr>
        <vertAlign val="subscript"/>
        <sz val="10"/>
        <color indexed="54"/>
        <rFont val="Arial"/>
        <family val="2"/>
        <charset val="204"/>
      </rPr>
      <t>Example</t>
    </r>
    <r>
      <rPr>
        <sz val="10"/>
        <color indexed="8"/>
        <rFont val="Arial"/>
        <family val="2"/>
        <charset val="204"/>
      </rPr>
      <t xml:space="preserve">, </t>
    </r>
    <r>
      <rPr>
        <sz val="10"/>
        <color indexed="54"/>
        <rFont val="Arial"/>
        <family val="2"/>
        <charset val="204"/>
      </rPr>
      <t xml:space="preserve">IAS 1.82 a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IAS 18.35 b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Expiry date 2013-01-01 IAS 28.37 b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Expiry date 2013-01-01 IAS 28.37 i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Expiry date 2013-01-01 IAS 31.56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Effective 2013-01-01 IFRS 12.B10 b </t>
    </r>
    <r>
      <rPr>
        <vertAlign val="subscript"/>
        <sz val="10"/>
        <color indexed="54"/>
        <rFont val="Arial"/>
        <family val="2"/>
        <charset val="204"/>
      </rPr>
      <t>Example</t>
    </r>
    <r>
      <rPr>
        <sz val="10"/>
        <color indexed="8"/>
        <rFont val="Arial"/>
        <family val="2"/>
        <charset val="204"/>
      </rPr>
      <t xml:space="preserve">, </t>
    </r>
    <r>
      <rPr>
        <sz val="10"/>
        <color indexed="54"/>
        <rFont val="Arial"/>
        <family val="2"/>
        <charset val="204"/>
      </rPr>
      <t xml:space="preserve">Effective 2013-01-01 IFRS 12.B12 b (v)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IFRS 8.23 a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IFRS 8.28 a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IFRS 8.32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IFRS 8.33 a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IFRS 8.34 </t>
    </r>
    <r>
      <rPr>
        <vertAlign val="subscript"/>
        <sz val="10"/>
        <color indexed="54"/>
        <rFont val="Arial"/>
        <family val="2"/>
        <charset val="204"/>
      </rPr>
      <t>Disclosure</t>
    </r>
  </si>
  <si>
    <t>Other income</t>
  </si>
  <si>
    <r>
      <t xml:space="preserve">IAS 1.102 </t>
    </r>
    <r>
      <rPr>
        <vertAlign val="subscript"/>
        <sz val="10"/>
        <color indexed="54"/>
        <rFont val="Arial"/>
        <family val="2"/>
        <charset val="204"/>
      </rPr>
      <t>Example</t>
    </r>
    <r>
      <rPr>
        <sz val="10"/>
        <color indexed="8"/>
        <rFont val="Arial"/>
        <family val="2"/>
        <charset val="204"/>
      </rPr>
      <t xml:space="preserve">, </t>
    </r>
    <r>
      <rPr>
        <sz val="10"/>
        <color indexed="54"/>
        <rFont val="Arial"/>
        <family val="2"/>
        <charset val="204"/>
      </rPr>
      <t xml:space="preserve">IAS 1.103 </t>
    </r>
    <r>
      <rPr>
        <vertAlign val="subscript"/>
        <sz val="10"/>
        <color indexed="54"/>
        <rFont val="Arial"/>
        <family val="2"/>
        <charset val="204"/>
      </rPr>
      <t>Example</t>
    </r>
    <r>
      <rPr>
        <sz val="10"/>
        <color indexed="8"/>
        <rFont val="Arial"/>
        <family val="2"/>
        <charset val="204"/>
      </rPr>
      <t xml:space="preserve">, </t>
    </r>
    <r>
      <rPr>
        <sz val="10"/>
        <color indexed="54"/>
        <rFont val="Arial"/>
        <family val="2"/>
        <charset val="204"/>
      </rPr>
      <t xml:space="preserve">IAS 26.35 b (iv) </t>
    </r>
    <r>
      <rPr>
        <vertAlign val="subscript"/>
        <sz val="10"/>
        <color indexed="54"/>
        <rFont val="Arial"/>
        <family val="2"/>
        <charset val="204"/>
      </rPr>
      <t>Disclosure</t>
    </r>
  </si>
  <si>
    <t>Increase (decrease) in inventories of finished goods and work in progress</t>
  </si>
  <si>
    <r>
      <t>(X)</t>
    </r>
    <r>
      <rPr>
        <vertAlign val="subscript"/>
        <sz val="10"/>
        <color indexed="8"/>
        <rFont val="Arial"/>
        <family val="2"/>
        <charset val="204"/>
      </rPr>
      <t>duration, debit</t>
    </r>
  </si>
  <si>
    <r>
      <t xml:space="preserve">IAS 1.102 </t>
    </r>
    <r>
      <rPr>
        <vertAlign val="subscript"/>
        <sz val="10"/>
        <color indexed="54"/>
        <rFont val="Arial"/>
        <family val="2"/>
        <charset val="204"/>
      </rPr>
      <t>Example</t>
    </r>
    <r>
      <rPr>
        <sz val="10"/>
        <color indexed="8"/>
        <rFont val="Arial"/>
        <family val="2"/>
        <charset val="204"/>
      </rPr>
      <t xml:space="preserve">, </t>
    </r>
    <r>
      <rPr>
        <sz val="10"/>
        <color indexed="54"/>
        <rFont val="Arial"/>
        <family val="2"/>
        <charset val="204"/>
      </rPr>
      <t xml:space="preserve">IAS 1.99 </t>
    </r>
    <r>
      <rPr>
        <vertAlign val="subscript"/>
        <sz val="10"/>
        <color indexed="54"/>
        <rFont val="Arial"/>
        <family val="2"/>
        <charset val="204"/>
      </rPr>
      <t>Disclosure</t>
    </r>
  </si>
  <si>
    <t>Other work performed by entity and capitalised</t>
  </si>
  <si>
    <t>IAS 1.IG6 Example</t>
  </si>
  <si>
    <t>Raw materials and consumables used</t>
  </si>
  <si>
    <t>Employee benefits expense</t>
  </si>
  <si>
    <r>
      <t xml:space="preserve">IAS 1.102 </t>
    </r>
    <r>
      <rPr>
        <vertAlign val="subscript"/>
        <sz val="10"/>
        <color indexed="54"/>
        <rFont val="Arial"/>
        <family val="2"/>
        <charset val="204"/>
      </rPr>
      <t>Example</t>
    </r>
    <r>
      <rPr>
        <sz val="10"/>
        <color indexed="8"/>
        <rFont val="Arial"/>
        <family val="2"/>
        <charset val="204"/>
      </rPr>
      <t xml:space="preserve">, </t>
    </r>
    <r>
      <rPr>
        <sz val="10"/>
        <color indexed="54"/>
        <rFont val="Arial"/>
        <family val="2"/>
        <charset val="204"/>
      </rPr>
      <t xml:space="preserve">IAS 1.104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IAS 1.99 </t>
    </r>
    <r>
      <rPr>
        <vertAlign val="subscript"/>
        <sz val="10"/>
        <color indexed="54"/>
        <rFont val="Arial"/>
        <family val="2"/>
        <charset val="204"/>
      </rPr>
      <t>Disclosure</t>
    </r>
  </si>
  <si>
    <t>Depreciation and amortisation expense</t>
  </si>
  <si>
    <r>
      <t xml:space="preserve">IAS 1.102 </t>
    </r>
    <r>
      <rPr>
        <vertAlign val="subscript"/>
        <sz val="10"/>
        <color indexed="54"/>
        <rFont val="Arial"/>
        <family val="2"/>
        <charset val="204"/>
      </rPr>
      <t>Example</t>
    </r>
    <r>
      <rPr>
        <sz val="10"/>
        <color indexed="8"/>
        <rFont val="Arial"/>
        <family val="2"/>
        <charset val="204"/>
      </rPr>
      <t xml:space="preserve">, </t>
    </r>
    <r>
      <rPr>
        <sz val="10"/>
        <color indexed="54"/>
        <rFont val="Arial"/>
        <family val="2"/>
        <charset val="204"/>
      </rPr>
      <t xml:space="preserve">IAS 1.104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IAS 1.99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Effective 2013-01-01 IFRS 12.B13 d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IFRS 8.23 e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IFRS 8.28 e </t>
    </r>
    <r>
      <rPr>
        <vertAlign val="subscript"/>
        <sz val="10"/>
        <color indexed="54"/>
        <rFont val="Arial"/>
        <family val="2"/>
        <charset val="204"/>
      </rPr>
      <t>Disclosure</t>
    </r>
  </si>
  <si>
    <t>Reversal of impairment loss (impairment loss) recognised in profit or loss</t>
  </si>
  <si>
    <t>IAS 1.99 Disclosure</t>
  </si>
  <si>
    <t>Other expenses</t>
  </si>
  <si>
    <t>Other gains (losses)</t>
  </si>
  <si>
    <r>
      <t xml:space="preserve">IAS 1.102 </t>
    </r>
    <r>
      <rPr>
        <vertAlign val="subscript"/>
        <sz val="10"/>
        <color indexed="54"/>
        <rFont val="Arial"/>
        <family val="2"/>
        <charset val="204"/>
      </rPr>
      <t>Common practice</t>
    </r>
    <r>
      <rPr>
        <sz val="10"/>
        <color indexed="8"/>
        <rFont val="Arial"/>
        <family val="2"/>
        <charset val="204"/>
      </rPr>
      <t xml:space="preserve">, </t>
    </r>
    <r>
      <rPr>
        <sz val="10"/>
        <color indexed="54"/>
        <rFont val="Arial"/>
        <family val="2"/>
        <charset val="204"/>
      </rPr>
      <t xml:space="preserve">IAS 1.103 </t>
    </r>
    <r>
      <rPr>
        <vertAlign val="subscript"/>
        <sz val="10"/>
        <color indexed="54"/>
        <rFont val="Arial"/>
        <family val="2"/>
        <charset val="204"/>
      </rPr>
      <t>Common practice</t>
    </r>
  </si>
  <si>
    <t>Profit (loss) from operating activities</t>
  </si>
  <si>
    <t>IAS 32.IE33 Example</t>
  </si>
  <si>
    <t>Difference between carrying amount of dividends payable and carrying amount of non-cash assets distributed</t>
  </si>
  <si>
    <t>IFRIC 17.15 Disclosure</t>
  </si>
  <si>
    <t>Gains (losses) on net monetary position</t>
  </si>
  <si>
    <t>IAS 29.9 Disclosure</t>
  </si>
  <si>
    <t>Gain (loss) arising from derecognition of financial assets measured at amortised cost</t>
  </si>
  <si>
    <t>IAS 1.82 aa Disclosure</t>
  </si>
  <si>
    <t>Finance income</t>
  </si>
  <si>
    <t>IAS 1.85 Common practice</t>
  </si>
  <si>
    <t>Finance costs</t>
  </si>
  <si>
    <t>IAS 1.82 b Disclosure</t>
  </si>
  <si>
    <t>Share of profit (loss) of associates and joint ventures accounted for using equity method</t>
  </si>
  <si>
    <r>
      <t xml:space="preserve">IAS 1.82 c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IFRS 8.23 g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IFRS 8.28 e </t>
    </r>
    <r>
      <rPr>
        <vertAlign val="subscript"/>
        <sz val="10"/>
        <color indexed="54"/>
        <rFont val="Arial"/>
        <family val="2"/>
        <charset val="204"/>
      </rPr>
      <t>Disclosure</t>
    </r>
  </si>
  <si>
    <t>Other income (expense) from subsidiaries, jointly controlled entities and associates</t>
  </si>
  <si>
    <t>Gains (losses) arising from difference between previous carrying amount and fair value of financial assets reclassified as measured at fair value</t>
  </si>
  <si>
    <t>Effective 2015-01-01 IAS 1.82 ca Disclosure</t>
  </si>
  <si>
    <t>Profit (loss) before tax</t>
  </si>
  <si>
    <r>
      <t xml:space="preserve">IAS 1.102 </t>
    </r>
    <r>
      <rPr>
        <vertAlign val="subscript"/>
        <sz val="10"/>
        <color indexed="54"/>
        <rFont val="Arial"/>
        <family val="2"/>
        <charset val="204"/>
      </rPr>
      <t>Example</t>
    </r>
    <r>
      <rPr>
        <sz val="10"/>
        <color indexed="8"/>
        <rFont val="Arial"/>
        <family val="2"/>
        <charset val="204"/>
      </rPr>
      <t xml:space="preserve">, </t>
    </r>
    <r>
      <rPr>
        <sz val="10"/>
        <color indexed="54"/>
        <rFont val="Arial"/>
        <family val="2"/>
        <charset val="204"/>
      </rPr>
      <t xml:space="preserve">IAS 1.103 </t>
    </r>
    <r>
      <rPr>
        <vertAlign val="subscript"/>
        <sz val="10"/>
        <color indexed="54"/>
        <rFont val="Arial"/>
        <family val="2"/>
        <charset val="204"/>
      </rPr>
      <t>Example</t>
    </r>
    <r>
      <rPr>
        <sz val="10"/>
        <color indexed="8"/>
        <rFont val="Arial"/>
        <family val="2"/>
        <charset val="204"/>
      </rPr>
      <t xml:space="preserve">, </t>
    </r>
    <r>
      <rPr>
        <sz val="10"/>
        <color indexed="54"/>
        <rFont val="Arial"/>
        <family val="2"/>
        <charset val="204"/>
      </rPr>
      <t xml:space="preserve">IFRS 8.23 </t>
    </r>
    <r>
      <rPr>
        <vertAlign val="subscript"/>
        <sz val="10"/>
        <color indexed="54"/>
        <rFont val="Arial"/>
        <family val="2"/>
        <charset val="204"/>
      </rPr>
      <t>Example</t>
    </r>
    <r>
      <rPr>
        <sz val="10"/>
        <color indexed="8"/>
        <rFont val="Arial"/>
        <family val="2"/>
        <charset val="204"/>
      </rPr>
      <t xml:space="preserve">, </t>
    </r>
    <r>
      <rPr>
        <sz val="10"/>
        <color indexed="54"/>
        <rFont val="Arial"/>
        <family val="2"/>
        <charset val="204"/>
      </rPr>
      <t xml:space="preserve">IFRS 8.28 b </t>
    </r>
    <r>
      <rPr>
        <vertAlign val="subscript"/>
        <sz val="10"/>
        <color indexed="54"/>
        <rFont val="Arial"/>
        <family val="2"/>
        <charset val="204"/>
      </rPr>
      <t>Example</t>
    </r>
  </si>
  <si>
    <t>Tax income (expense)</t>
  </si>
  <si>
    <r>
      <t xml:space="preserve">IAS 12.79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IAS 12.81 c (ii)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IAS 12.81 c (i)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IAS 1.82 d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IAS 26.35 b (viii)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Effective 2013-01-01 IFRS 12.B13 g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IFRS 8.23 h </t>
    </r>
    <r>
      <rPr>
        <vertAlign val="subscript"/>
        <sz val="10"/>
        <color indexed="54"/>
        <rFont val="Arial"/>
        <family val="2"/>
        <charset val="204"/>
      </rPr>
      <t>Disclosure</t>
    </r>
  </si>
  <si>
    <t>Profit (loss) from continuing operations</t>
  </si>
  <si>
    <r>
      <t xml:space="preserve">Effective 2012-07-01 IAS 1.81A a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Expiry date 2012-07-01 IAS 1.82 f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Effective 2013-01-01 IFRS 12.B12 b (vi)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IFRS 8.23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IFRS 8.28 b </t>
    </r>
    <r>
      <rPr>
        <vertAlign val="subscript"/>
        <sz val="10"/>
        <color indexed="54"/>
        <rFont val="Arial"/>
        <family val="2"/>
        <charset val="204"/>
      </rPr>
      <t>Disclosure</t>
    </r>
  </si>
  <si>
    <t>Profit (loss) from discontinued operations</t>
  </si>
  <si>
    <r>
      <t xml:space="preserve">Expiry date 2012-07-01 IAS 1.82 e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Effective 2012-07-01 IAS 1.82 ea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Effective 2013-01-01 IFRS 12.B12 b (vii)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IFRS 5.33 a </t>
    </r>
    <r>
      <rPr>
        <vertAlign val="subscript"/>
        <sz val="10"/>
        <color indexed="54"/>
        <rFont val="Arial"/>
        <family val="2"/>
        <charset val="204"/>
      </rPr>
      <t>Disclosure</t>
    </r>
  </si>
  <si>
    <t>Profit (loss)</t>
  </si>
  <si>
    <r>
      <t xml:space="preserve">IAS 1.106 d (i)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Effective 2012-07-01 IAS 1.81A a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Expiry date 2012-07-01 IAS 1.82 f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Expiry date 2013-01-01 IAS 28.37 b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Expiry date 2013-01-01 IAS 28.37 i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IAS 7.18 b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IFRS 1.24 b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Effective 2013-01-01 IFRS 12.B10 b </t>
    </r>
    <r>
      <rPr>
        <vertAlign val="subscript"/>
        <sz val="10"/>
        <color indexed="54"/>
        <rFont val="Arial"/>
        <family val="2"/>
        <charset val="204"/>
      </rPr>
      <t>Example</t>
    </r>
    <r>
      <rPr>
        <sz val="10"/>
        <color indexed="8"/>
        <rFont val="Arial"/>
        <family val="2"/>
        <charset val="204"/>
      </rPr>
      <t xml:space="preserve">, </t>
    </r>
    <r>
      <rPr>
        <sz val="10"/>
        <color indexed="54"/>
        <rFont val="Arial"/>
        <family val="2"/>
        <charset val="204"/>
      </rPr>
      <t xml:space="preserve">IFRS 1.32 a (ii)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IFRS 8.23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IFRS 8.28 b </t>
    </r>
    <r>
      <rPr>
        <vertAlign val="subscript"/>
        <sz val="10"/>
        <color indexed="54"/>
        <rFont val="Arial"/>
        <family val="2"/>
        <charset val="204"/>
      </rPr>
      <t>Disclosure</t>
    </r>
  </si>
  <si>
    <t>Profit (loss), attributable to [abstract]</t>
  </si>
  <si>
    <t>Profit (loss), attributable to owners of parent</t>
  </si>
  <si>
    <r>
      <t xml:space="preserve">Effective 2012-07-01 IAS 1.81B a (ii)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Expiry date 2012-07-01 IAS 1.83 a (ii) </t>
    </r>
    <r>
      <rPr>
        <vertAlign val="subscript"/>
        <sz val="10"/>
        <color indexed="54"/>
        <rFont val="Arial"/>
        <family val="2"/>
        <charset val="204"/>
      </rPr>
      <t>Disclosure</t>
    </r>
  </si>
  <si>
    <t>Profit (loss), attributable to non-controlling interests</t>
  </si>
  <si>
    <r>
      <t xml:space="preserve">Effective 2012-07-01 IAS 1.81B a (i)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Expiry date 2012-07-01 IAS 1.83 a (i) </t>
    </r>
    <r>
      <rPr>
        <vertAlign val="subscript"/>
        <sz val="10"/>
        <color indexed="54"/>
        <rFont val="Arial"/>
        <family val="2"/>
        <charset val="204"/>
      </rPr>
      <t>Disclosure</t>
    </r>
    <r>
      <rPr>
        <sz val="10"/>
        <color indexed="8"/>
        <rFont val="Arial"/>
        <family val="2"/>
        <charset val="204"/>
      </rPr>
      <t xml:space="preserve">, </t>
    </r>
    <r>
      <rPr>
        <sz val="10"/>
        <color indexed="54"/>
        <rFont val="Arial"/>
        <family val="2"/>
        <charset val="204"/>
      </rPr>
      <t xml:space="preserve">Effective 2013-01-01 IFRS 12.12 e </t>
    </r>
    <r>
      <rPr>
        <vertAlign val="subscript"/>
        <sz val="10"/>
        <color indexed="54"/>
        <rFont val="Arial"/>
        <family val="2"/>
        <charset val="204"/>
      </rPr>
      <t>Disclosure</t>
    </r>
  </si>
  <si>
    <t>Earnings per share [abstract]</t>
  </si>
  <si>
    <t>Earnings per share [table]</t>
  </si>
  <si>
    <t>table</t>
  </si>
  <si>
    <t>IAS 33.66 Disclosure</t>
  </si>
  <si>
    <t>Classes of ordinary shares [axis]</t>
  </si>
  <si>
    <t>axis</t>
  </si>
  <si>
    <t>Ordinary shares [member]</t>
  </si>
  <si>
    <t>member [default]</t>
  </si>
  <si>
    <t>Earnings per share [line items]</t>
  </si>
  <si>
    <t>line items</t>
  </si>
  <si>
    <t>Basic earnings per share [abstract]</t>
  </si>
  <si>
    <t>Basic earnings (loss) per share from continuing operations</t>
  </si>
  <si>
    <r>
      <t>X.XX</t>
    </r>
    <r>
      <rPr>
        <vertAlign val="subscript"/>
        <sz val="10"/>
        <color indexed="8"/>
        <rFont val="Arial"/>
        <family val="2"/>
        <charset val="204"/>
      </rPr>
      <t>duration</t>
    </r>
  </si>
  <si>
    <t>Basic earnings (loss) per share from discontinued operations</t>
  </si>
  <si>
    <t>IAS 33.68 Disclosure</t>
  </si>
  <si>
    <t>Total basic earnings (loss) per share</t>
  </si>
  <si>
    <t>Diluted earnings per share [abstract]</t>
  </si>
  <si>
    <t>Diluted earnings (loss) per share from continuing operations</t>
  </si>
  <si>
    <t>Diluted earnings (loss) per share from discontinued operations</t>
  </si>
  <si>
    <t>Total diluted earnings (loss) per share</t>
  </si>
  <si>
    <t>[410000] Statement of comprehensive income, OCI components presented net of tax</t>
  </si>
  <si>
    <t>1.1.4.</t>
  </si>
  <si>
    <t>Възнаграждения за права</t>
  </si>
  <si>
    <t>Други приходи</t>
  </si>
  <si>
    <t xml:space="preserve">Приходи от безвъзмездни средства, предоставени от държавата
</t>
  </si>
  <si>
    <t>Приходи от безвъзмездни средства, предоставени от държавата</t>
  </si>
  <si>
    <t xml:space="preserve">Други приходи </t>
  </si>
  <si>
    <t>Разходи за персонала</t>
  </si>
  <si>
    <t>Общо приходи от продължаващи дейности</t>
  </si>
  <si>
    <t>Възстановена обезценка на вземания, призната в печалба или загуба</t>
  </si>
  <si>
    <t>Разходи за персонал</t>
  </si>
  <si>
    <t>Възстановена обезценка на търговска репутация, призната в печалба или загуба</t>
  </si>
  <si>
    <t>Възстановена обезценка на финансови активи, призната в печалба или загуба</t>
  </si>
  <si>
    <t>Възстановена обезценка на Материални Запаси, призната в печалба или загуба</t>
  </si>
  <si>
    <t>Продажби на права в т.ч.</t>
  </si>
  <si>
    <t xml:space="preserve">Общо разходи от продължаващи дейности без разходи за данъци </t>
  </si>
  <si>
    <t>Печалба/загуба от оперативната дейност</t>
  </si>
  <si>
    <t>Балансова стойност на дължимите дивиденти</t>
  </si>
  <si>
    <t>Нетни печалби (загуби) от нетната парична позиция</t>
  </si>
  <si>
    <t>Печалби и загуби от операции, които се отчитат нетно</t>
  </si>
  <si>
    <t>Печалба (загуба) от отписване на финансови активи, оценявани по амортизирана стойност</t>
  </si>
  <si>
    <t>Дял от печалбите или загубите на асоциирани и съвместни предприятия,
отчетен по метода на собствения капитал</t>
  </si>
  <si>
    <t>1.2.10.</t>
  </si>
  <si>
    <t>1.2.12.</t>
  </si>
  <si>
    <t>Печалби и загуби от преустановени дейности</t>
  </si>
  <si>
    <t>в т.ч. ...............................................</t>
  </si>
  <si>
    <t>Приходи от преустановените дейности</t>
  </si>
  <si>
    <t>Разходи от преустановените дейности</t>
  </si>
  <si>
    <t>Печалба/(загуба) от преустановени дейности преди данъци</t>
  </si>
  <si>
    <t>Печалбата или загубата, призната при оценката по справедлива стойност, намалена с разходите за продажбата или при освобождаването на
активите или групата (ите) за изваждане от употреба, съставляваща
преустановената дейност</t>
  </si>
  <si>
    <t>Разход за данък върху дохода от печалбата или загубата, призната при оценката по справедлива стойност, намалена с разходите за продажбата</t>
  </si>
  <si>
    <t>в т.ч. от преустановени дейности</t>
  </si>
  <si>
    <t>в т.ч. от продължаващи дейности</t>
  </si>
  <si>
    <t>Печалба (загуба) от инвестиции в капиталови инструменти</t>
  </si>
  <si>
    <t>Печалба (загуба) от преоценки</t>
  </si>
  <si>
    <t>Актюерски печалби (загуби) планове за дефинирани доходи</t>
  </si>
  <si>
    <t>Последиците от ограничението в МСС 19, параграф 58 б</t>
  </si>
  <si>
    <t>Промени в справедливата стойност на финансов пасив свързани с промени в кредитния риск на задължението</t>
  </si>
  <si>
    <t>Печалби (загуби) от преоценките на планове за дефинирани доходи</t>
  </si>
  <si>
    <t xml:space="preserve">Компоненти на друг всеобхватен доход, които няма да бъдат прекласифицирани към печалба или загуба преди облагане с данъци </t>
  </si>
  <si>
    <t xml:space="preserve">Компонентите на друг всеобхватен доход, които ще бъдат прекласифицирани към печалба или загуба преди облагане с данъци </t>
  </si>
  <si>
    <t xml:space="preserve"> - Нетни печалби (загуби) от курсови разлики от преизчисление на чуждестранни дейности</t>
  </si>
  <si>
    <t xml:space="preserve"> - Корекции от прекласификация на курсовите разлики, свързани от преизчисление на чуждестранни дейности</t>
  </si>
  <si>
    <t xml:space="preserve"> - Печалби (загуби) от преоценяване на финансови активи на разположение за продажба</t>
  </si>
  <si>
    <t xml:space="preserve"> - Корекции от прекласификация на финансови активи на разположение за продажба</t>
  </si>
  <si>
    <t xml:space="preserve"> - Печалби (загуби) от хеджиране на парични потоци</t>
  </si>
  <si>
    <t xml:space="preserve"> - Корекции от прекласификация на хеджиране на парични потоци </t>
  </si>
  <si>
    <t xml:space="preserve">  - Стойността, която е извадена от собствения капитал през периода и е включена в първоначалната цена на придобиване или друга отчетна стойност на нефинансов актив или нефинансов пасив, чието придобиване или възникване е било хеджирано като много вероятна прогнозна сделка</t>
  </si>
  <si>
    <t xml:space="preserve">Хеджиране на нетна инвестиция в чуждестранна дейност </t>
  </si>
  <si>
    <t xml:space="preserve"> - Нетни печалби (загуби) от хеджиране на нетна инвестиция в чуждестранна дейност</t>
  </si>
  <si>
    <t xml:space="preserve"> - Корекции от прекласификация за хеджиране на нетна инвестиция в чуждестранна дейност</t>
  </si>
  <si>
    <t>Дял на другия всеобхватен доход на асоциирани и съвместни предприятия, отчетени за използване на метода на собствения капитал, които ще бъдат прекласифицирани към печалба или загуба</t>
  </si>
  <si>
    <t xml:space="preserve">Общо друг всеобхватен доход, които ще бъдат прекласифицирани към печалба или загуба </t>
  </si>
  <si>
    <t xml:space="preserve">Общо друг всеобхватен доход, които няма да бъдат прекласифицирани към печалба или загуба </t>
  </si>
  <si>
    <t xml:space="preserve">Данък върху доходите, свързани с компоненти на друг всеобхватен доход, които няма да бъдат прекласифицирани към печалба или загуба </t>
  </si>
  <si>
    <t xml:space="preserve">Данък върху доходите, свързани с компоненти на друг всеобхватен доход, които ще бъдат прекласифицирани към печалбата или загубата </t>
  </si>
  <si>
    <t>Други печалби (загуби)</t>
  </si>
  <si>
    <t>Печалба (загуба) от оперативна дейност</t>
  </si>
  <si>
    <t>Разлика между балансовата сума на дължимите дивиденти и балансовата сума на разпределените непарични активи</t>
  </si>
  <si>
    <t>Други приходи (разходи) от дъщерни предприятия, съвместно контролирани предприятия и асоциирани предприятия</t>
  </si>
  <si>
    <t>Печалби (загуби), произтичащи от разликата между предишната балансова стойност и справедливата стойност на финансовите активи прекласифицирани като оценяват по справедлива стойност</t>
  </si>
  <si>
    <t>Нематериални активи, различни от репутация</t>
  </si>
  <si>
    <t>Инвестиции, отчетени  по метода на собствения капитал</t>
  </si>
  <si>
    <t>Инвестиции в дъщерни, съвместни и асоциирани предприятия</t>
  </si>
  <si>
    <t>Нетекущи биологични активи</t>
  </si>
  <si>
    <t>Търговски и други нетекущи вземания</t>
  </si>
  <si>
    <t>Нетекущи материални запаси</t>
  </si>
  <si>
    <t>Нетекущи непарични активи, заложени като обезпечение, за които приобретателят има право по силата на договор или обичай да продаде или заложи отново обезпечение</t>
  </si>
  <si>
    <t>Текущи материални запаси</t>
  </si>
  <si>
    <t>Текущи биологични активи</t>
  </si>
  <si>
    <t>Текущи непарични активи, заложени като обезпечение, за които приобретателят има право по силата на договор или обичай да продаде или заложи отново обезпечение</t>
  </si>
  <si>
    <t>Общо текущи активи, различни от нетекущите активи или групи за изваждане от употреба, класифицирани като държани за продажба или като държан за разпределение към собствениците</t>
  </si>
  <si>
    <t>Нетекущи активи или групи за изваждане от употреба, класифицирани като държани за продажба или държани за разпределение към собствениците</t>
  </si>
  <si>
    <t>Неразпределени печалби/непокрити загуби</t>
  </si>
  <si>
    <t>Нетекущи провизии</t>
  </si>
  <si>
    <t>Нетекущи Провизии</t>
  </si>
  <si>
    <t xml:space="preserve"> Текущи Провизии</t>
  </si>
  <si>
    <t>Нетекуща част на текущи данъчни задължения</t>
  </si>
  <si>
    <t>Други нетекущи финансови пасиви</t>
  </si>
  <si>
    <t>Други нетекущи нефинансови пасиви</t>
  </si>
  <si>
    <t>Текущи провизии</t>
  </si>
  <si>
    <t>Текущи търговски и други задължения</t>
  </si>
  <si>
    <t>Текуща част на текущи данъчни задължения</t>
  </si>
  <si>
    <t>Общо текущи задължения, с изключение на пасивите, включени групи за изваждане от употреба, класифицирани като държани за продажба</t>
  </si>
  <si>
    <t>Задължения, включени в изваждане от употреба, класифицирани групи като държани за продажба</t>
  </si>
  <si>
    <t>Сума  пасив и собствен капитал</t>
  </si>
  <si>
    <t>Платени лихви</t>
  </si>
  <si>
    <t>2.5.</t>
  </si>
  <si>
    <t>2.6.</t>
  </si>
  <si>
    <t>2.8.</t>
  </si>
  <si>
    <t>2.10.</t>
  </si>
  <si>
    <t>2.24.</t>
  </si>
  <si>
    <t>2.25.</t>
  </si>
  <si>
    <t>2.25.1.</t>
  </si>
  <si>
    <t>2.25.2.</t>
  </si>
  <si>
    <t>2.25.3.</t>
  </si>
  <si>
    <t>2.26.</t>
  </si>
  <si>
    <t>2.27.</t>
  </si>
  <si>
    <t>2.28.</t>
  </si>
  <si>
    <t>2.29.</t>
  </si>
  <si>
    <t>2.30.</t>
  </si>
  <si>
    <t>2.31.</t>
  </si>
  <si>
    <t>2.32.</t>
  </si>
  <si>
    <t>2.33.</t>
  </si>
  <si>
    <t>2.34.</t>
  </si>
  <si>
    <t>2.35.</t>
  </si>
  <si>
    <t>2.36.</t>
  </si>
  <si>
    <t>2.37.</t>
  </si>
  <si>
    <t>2.38.</t>
  </si>
  <si>
    <t>2.39.</t>
  </si>
  <si>
    <t>2.40.</t>
  </si>
  <si>
    <t>Доход на акция</t>
  </si>
  <si>
    <t>Доход  на акция с намалена стойност</t>
  </si>
  <si>
    <t>1.2.13.</t>
  </si>
  <si>
    <t>1.2.14.</t>
  </si>
  <si>
    <t>Текущи нефинансови активи</t>
  </si>
  <si>
    <t>Нетекущи нефинансови активи</t>
  </si>
  <si>
    <t xml:space="preserve">Потоци от загубата на контрол над дъщерни предприятия или други стопански единици
</t>
  </si>
  <si>
    <t xml:space="preserve">Потоци, използван за получаване на контрол над дъщерни предприятия или други стопански единици
</t>
  </si>
  <si>
    <t>Постъпления от продажбата на капиталови или дългови инструменти на други предприятия</t>
  </si>
  <si>
    <t>Плащания за придобиване на капиталови или дългови инструменти на други предприятия</t>
  </si>
  <si>
    <t>Постъпления от продажби на интереси в съвместни предприятия</t>
  </si>
  <si>
    <t>Плащания за придобиване на дялове в съвместни предприятия</t>
  </si>
  <si>
    <t>Постъпления от продажби на имоти, машини, съоръжения и оборудване</t>
  </si>
  <si>
    <t>Покупка на имоти, машини, съоръжения и оборудване</t>
  </si>
  <si>
    <t>Постъпления от продажба на нематериални активи</t>
  </si>
  <si>
    <t>Придобиване на нематериални активи</t>
  </si>
  <si>
    <t>Постъпления от продажби на други дълготрайни активи</t>
  </si>
  <si>
    <t>Покупка на други дълготрайни активи</t>
  </si>
  <si>
    <t>Постъпления от правителствени дарения</t>
  </si>
  <si>
    <t>Паричните аванси и кредити, предоставени на трети страни</t>
  </si>
  <si>
    <t>Постъпления от изплащане на аванси и кредити, предоставени на трети страни</t>
  </si>
  <si>
    <t>Плащания за бъдещи договори, форуърдни договори, опционни договори и суапови договори</t>
  </si>
  <si>
    <t>Постъпления от бъдещи договори, форуърдни договори, опционни договори и суапови договори</t>
  </si>
  <si>
    <t>Получени дивиденти</t>
  </si>
  <si>
    <t>Данъчно облагане възстановяване (платен)</t>
  </si>
  <si>
    <t>Постъпления от промени в притежаваните участия в дъщерни предприятия, които не водят до загуба на контрол</t>
  </si>
  <si>
    <t>Плащания от промени в притежаваните участия в дъщерните предприятия, които не водят до загуба на контрол</t>
  </si>
  <si>
    <t>Плащания  на задължения по финансов лизинг</t>
  </si>
  <si>
    <t>Постъпления от разпределение на печалба / дивиденти</t>
  </si>
  <si>
    <t>Нетно увеличение (намаление) на паричните средства и паричните еквиваленти преди ефектът от промените в обменните курсове</t>
  </si>
  <si>
    <t xml:space="preserve">Нетно увеличение (намаление) на паричните средства и паричните еквиваленти </t>
  </si>
  <si>
    <t>Ефект от промените във валутните курсове върху паричните средства и паричните еквиваленти</t>
  </si>
  <si>
    <t>Общо собствен капитал, принадлежащ на групата</t>
  </si>
  <si>
    <t>Промени в началните салда, поради  корекции на грешки от предходни периоди</t>
  </si>
  <si>
    <t>Увеличение чрез други вноски от собствениците</t>
  </si>
  <si>
    <t>Намаление чрез други разпределения на собствениците</t>
  </si>
  <si>
    <t>Увеличение (намаление) чрез промени в притежаваните участия в дъщерните предприятия, които не водят до загуба на контрол, собствения капитал</t>
  </si>
  <si>
    <t>Увеличение (намаление) чрез сделки с плащане на базата на акции</t>
  </si>
  <si>
    <t xml:space="preserve"> - Стойността, която е извадена от собствения капитал през периода и е включена в първоначалната цена на придобиване или друга отчетна стойност на нефинансов актив или нефинансов пасив, чието придобиване или възникване е било хеджирано като много вероятна прогнозна сделка</t>
  </si>
  <si>
    <t>Друг всеобхватен доход за периода</t>
  </si>
  <si>
    <t>и броя на страниците се попълват САМО ТУК, САМО В СИНИТЕ</t>
  </si>
  <si>
    <t xml:space="preserve">Подизпълнители        </t>
  </si>
  <si>
    <t xml:space="preserve">Нает транспорт                     </t>
  </si>
  <si>
    <t xml:space="preserve">Абонаменти                           </t>
  </si>
  <si>
    <t>Кораби</t>
  </si>
  <si>
    <t>Самолети</t>
  </si>
  <si>
    <t>Моторни Превозни средства</t>
  </si>
  <si>
    <t>Обзавеждане и вътрешни инсталации</t>
  </si>
  <si>
    <t>Офис Обзавеждане</t>
  </si>
  <si>
    <t>Комуникационно и мрежово оборудване</t>
  </si>
  <si>
    <t>Подобрения в наети активи</t>
  </si>
  <si>
    <t>В процес на изграждане</t>
  </si>
  <si>
    <t xml:space="preserve">Амортизация и обезценка </t>
  </si>
  <si>
    <t>Постъпили чрез бизнескомбинация</t>
  </si>
  <si>
    <t>Постъпили не чрез бизнескомбинация</t>
  </si>
  <si>
    <t>Увеличения(намаления) нетни курсови разлики от преизчесление на финансовите отчети от функционална валута във валута на представяне</t>
  </si>
  <si>
    <t>Амортизация за годината</t>
  </si>
  <si>
    <t>Загуби от обезценки, които са признати в отчета за доходите</t>
  </si>
  <si>
    <t>Загуби от обезценки, които са възстановени обратно в отчета за доходите</t>
  </si>
  <si>
    <t>Увеличения в резултат от преоценка, които са признати в друг всеобхватен доход</t>
  </si>
  <si>
    <t>Намаления в резултат от загуба от обезценка, които са възстановени в друг всеобхватен доход</t>
  </si>
  <si>
    <t>Обратно проявление на загуба от обезценка, които са признати в друг всеобхватен доход</t>
  </si>
  <si>
    <t>Трансфери и други промени /от МСС16 към МСС40 и обратно/</t>
  </si>
  <si>
    <t>Излезли от употреба</t>
  </si>
  <si>
    <t xml:space="preserve">Намаление в резултат на класифицирани като активи държани за продажба </t>
  </si>
  <si>
    <t>Общо увеличения(намаления) за периода</t>
  </si>
  <si>
    <t>Сумата на разходите, призната в балансовата стойност на актив от имоти, машини или съоръжения в процеса на неговото построяване</t>
  </si>
  <si>
    <t>Брутната балансова стойност на всички напълно амортизирани имоти, машини и съоръжения, които все още са в употреба</t>
  </si>
  <si>
    <t>Балансовата стойност на временно неизползваните имоти, машини и съоръжения</t>
  </si>
  <si>
    <t>Балансовата стойност на имотите, машините и съоръженията, които са извадени от активна употреба и които не са класифицирани като държани за продажба съгласно МСФО 5</t>
  </si>
  <si>
    <t xml:space="preserve">Справедливите стойности на активите, които са определени пряко чрез препратка към актуални цени на активен пазар </t>
  </si>
  <si>
    <t xml:space="preserve">Справедливите стойности на активите,които са определени чрез приблизителни оценки </t>
  </si>
  <si>
    <t>Балансовата стойност на преоценените активи, които се посочват по справедливи стойности</t>
  </si>
  <si>
    <t>Балансовата стойност на преоценените активи, която би била призната, ако активите се отчитаха съгласно метода на цената на придобиване</t>
  </si>
  <si>
    <t xml:space="preserve"> - в началото на периода</t>
  </si>
  <si>
    <t xml:space="preserve"> - движения през периода</t>
  </si>
  <si>
    <t xml:space="preserve"> - в края на периода</t>
  </si>
  <si>
    <t>Преоценъчен резерв, върху които има ограничения върху разпределянето между държателите на капитала на дружеството</t>
  </si>
  <si>
    <t>Допълнителна информация за имоти, машини и съоръжения</t>
  </si>
  <si>
    <t>Допълнителна информация за имоти, машини или съоръжения, които се посочват по справедливи стойности</t>
  </si>
  <si>
    <t>Стойност на договорните задължения за придобиването на имоти, машини и съоръжения</t>
  </si>
  <si>
    <t>Стойност и вид на имоти, машини и съоръжения заложени като обезпечения по задължения</t>
  </si>
  <si>
    <t>Стойност на съществуващите ограничения върху правото на собствеността</t>
  </si>
  <si>
    <t>Стойността на компенсацията от трети страни за активи от имоти, машини и съоръжения, които са обезценени, загубени или отдадени и които са включени в отчета за доходите</t>
  </si>
  <si>
    <t>Справедлива стойност на имоти, машини и оборудване, за които се използва моделът на цената на придобиване, която съществено се различават от балансовата стойност</t>
  </si>
  <si>
    <t>Амортизация на излезли от употреба</t>
  </si>
  <si>
    <t>Търговски имена</t>
  </si>
  <si>
    <t>Рубрики и издателски права</t>
  </si>
  <si>
    <t>Компютърен софтуер</t>
  </si>
  <si>
    <t>Лицензи и франчайзи</t>
  </si>
  <si>
    <t>Авторски права, патенти и други права на индустриална собственост, услуги и оперативни права</t>
  </si>
  <si>
    <t>Рецептури, формули, модели, дизайни и прототипи</t>
  </si>
  <si>
    <t>Активи по проучване и оценка на минерални ресурси</t>
  </si>
  <si>
    <t xml:space="preserve">Трансфери и други промени </t>
  </si>
  <si>
    <t>Допълнителна информация за нематериални активи, различни от репутация</t>
  </si>
  <si>
    <t xml:space="preserve">Балансова стойност на нематериални активи, придобити чрез правителствено дарение и признати първоначално по справедлива стойност </t>
  </si>
  <si>
    <t xml:space="preserve">Справедлива стойност на нематериални активи, придобити чрез правителствено дарение и признати първоначално по справедлива стойност </t>
  </si>
  <si>
    <t>Стойност и вид на нематериалните активи, различни от репутация заложени като обезпечения по задължения</t>
  </si>
  <si>
    <t>Стойност на договорните задължения за придобиването на нематериалните активи, различни от репутация</t>
  </si>
  <si>
    <t>Сума на разходите за научноизследователска и развойна дейност, признати като разход през периода</t>
  </si>
  <si>
    <t>Придобивания в резултат на последващи разходи, признати като актив</t>
  </si>
  <si>
    <t>Придобивания чрез бизнескомбинация</t>
  </si>
  <si>
    <t xml:space="preserve"> Нетни печалби и загуби от корекции на справедливата стойност</t>
  </si>
  <si>
    <t>Прехвърляния към и от материални запаси и ползван от собственика имот</t>
  </si>
  <si>
    <t>Отписани инвестиционни имоти</t>
  </si>
  <si>
    <t>Имоти, машини и съоръжения'!A1</t>
  </si>
  <si>
    <t>Инвестиционни имоти'!A1</t>
  </si>
  <si>
    <t>Допълнителна информация за инвестиционни имоти</t>
  </si>
  <si>
    <t xml:space="preserve"> Доход от наеми от инвестиционен имот</t>
  </si>
  <si>
    <t>Преки оперативни разходи (включително ремонт и поддържане), възникващи от инвестиционния имот, които са генерирали приходи от наеми през периода</t>
  </si>
  <si>
    <t>Преки оперативни разходи (включително ремонт и поддържане), възникващи от инвестиционния имот, които не са генерирали приходи от наеми през периода</t>
  </si>
  <si>
    <t>Кумулативната промяна в справедливата стойност, призната в отчета за доходите, при продажба на инвестиционен имот от група активи в които се използва модела на цената на придобиване в група активи, за които се използва модела на справедливата стойност</t>
  </si>
  <si>
    <t>Сумите на съществуващите ограничения за реализуемостта на инвестиционни имоти или паричния превод на доходи и постъпления от освобождаване на инвестиционни имоти</t>
  </si>
  <si>
    <t xml:space="preserve"> Сума на договорните задължения за покупка, изграждане или разработване на инвестиционни имоти или за ремонти, поддържане или подобрения</t>
  </si>
  <si>
    <t>Оповестяване на следните суми при освобождаване от инвестиционен имот, който не се отчита по справедлива стойност</t>
  </si>
  <si>
    <t xml:space="preserve"> - балансовата сума на този инвестиционен имот към момента на продажбата</t>
  </si>
  <si>
    <t xml:space="preserve"> - сумата на признатата печалба или загуба</t>
  </si>
  <si>
    <t>Животни</t>
  </si>
  <si>
    <t>Растения</t>
  </si>
  <si>
    <t>Балансовата стойност на временно неизползваните нематериални</t>
  </si>
  <si>
    <t>Брутната балансова стойност на всички напълно амортизирани нематериални активи, които все още са в употреба</t>
  </si>
  <si>
    <t>Балансовата стойност на нематериални активи, които са извадени от активна употреба и които не са класифицирани като държани за продажба съгласно МСФО 5</t>
  </si>
  <si>
    <t>Стойност и вид на нематериални активи заложени като обезпечения по задължения</t>
  </si>
  <si>
    <t>Стойност на договорните задължения за придобиването на нематериални активи</t>
  </si>
  <si>
    <t>Стойността на компенсацията от трети страни за нематериални активи, които са обезценени, загубени или отдадени и които са включени в отчета за доходите</t>
  </si>
  <si>
    <t>Справедлива стойност на нематериални активи, за които се използва моделът на цената на придобиване, която съществено се различават от балансовата стойност</t>
  </si>
  <si>
    <t>Допълнителна информация за биологичните активи</t>
  </si>
  <si>
    <t>Стойност и вид на биологичните активи заложени като обезпечения по задължения</t>
  </si>
  <si>
    <t>Стойност на договорните задължения за развитието или придобиването на биологичните активи</t>
  </si>
  <si>
    <t>Нетни печалби (загуби) от коригиране на справедливата стойност, дължащи се на физически промени или промени в цените</t>
  </si>
  <si>
    <t>Излезли от употреба(отписани)</t>
  </si>
  <si>
    <t>Намаление вследствие на реколтата</t>
  </si>
  <si>
    <t>Печалба или загуба за текущия период при първоначалното признаване на биологични активи и земеделска продукция</t>
  </si>
  <si>
    <t>Печалба или загуба за текущия период от промяната на справедливата стойност, намалена с разходите за продажба на биологичните активи</t>
  </si>
  <si>
    <t>Текущ разход за данък</t>
  </si>
  <si>
    <t xml:space="preserve">Корекции за текущ данък за предходен период
</t>
  </si>
  <si>
    <t>Други компоненти на текущ данъчен разход</t>
  </si>
  <si>
    <t>Разход/приход по отсрочени данъци, отнасяща се до възникването и обратното проявление на временни разлики</t>
  </si>
  <si>
    <t>Отсрочения данъчен разход/приход, отнасяща се до промени в данъчните ставки или въвеждането на нови данъци</t>
  </si>
  <si>
    <t>Сумата на ползите, възникващи от непризната преди данъчна загуба, данъчен кредит или временна разлика за предходен период, използвана, за да се намали разходът за текущи данъци</t>
  </si>
  <si>
    <t>Сумата на ползите, възникващи от непризната преди данъчна загуба, данъчен кредит или временна разлика за предходен период, използвана, за да се намали отсроченият данъчен разход</t>
  </si>
  <si>
    <t>Отсрочения данъчен разход, възникващ в резултат на обезценката или отчитането с обратен ефект на предишна обезценка на отсрочен данъчен актив</t>
  </si>
  <si>
    <t>Данъчния разход/приход, отнасящ се до онези промени в счетоводната политика и грешки, които са включени в печалбата или загубата в съответствие с МСС 8,  тъй като не могат да бъдат отчетени с обратна сила</t>
  </si>
  <si>
    <t>Разходи за данъци от продължаващи дейности</t>
  </si>
  <si>
    <t>Разход за данъци от продължаващи дейности</t>
  </si>
  <si>
    <t>Текущият данък, отнасящи се до статии, кредитирани (такса) директно в собствения капитал</t>
  </si>
  <si>
    <t>Отсрочените данъци, отнасящи се до статии, кредитирани (такса) директно в собствения капитал</t>
  </si>
  <si>
    <t>Разходи за данъци в отчет за друг всеобхватен доход</t>
  </si>
  <si>
    <t xml:space="preserve">Данък върху дохода, свързани с курсови разлики за превод на друг всеобхватен доход
</t>
  </si>
  <si>
    <t xml:space="preserve">Данък върху дохода, свързани с финансови активи на разположение за продажба на друг всеобхватен доход
</t>
  </si>
  <si>
    <t xml:space="preserve">Данък върху дохода, свързани с промените в преоценъчния резерв на друг всеобхватен доход
</t>
  </si>
  <si>
    <t xml:space="preserve">Планове за Данък върху дохода, свързани с дефинирани доходи на друг всеобхватен доход
</t>
  </si>
  <si>
    <t xml:space="preserve">Данък върху дохода ограничен до размер в МСС 19, параграф 58 б от друг всеобхватен доход
</t>
  </si>
  <si>
    <t xml:space="preserve">Данък върху дохода, свързани с инвестиции в капиталови инструменти на другия всеобхватен доход
</t>
  </si>
  <si>
    <t xml:space="preserve">Данък върху дохода, свързани с хеджиране на нетна инвестиция в чуждестранна дейност на друг всеобхватен доход
</t>
  </si>
  <si>
    <t xml:space="preserve">Данък върху дохода, свързани с промени в справедливата стойност на финансов пасив свързани с промени в кредитния риск на задължението на друг всеобхватен доход
</t>
  </si>
  <si>
    <t>Данък върху дохода, свързани с акции на друг всеобхватен доход на асоциирани и съвместни предприятия отчитани по метода на собствения капитал</t>
  </si>
  <si>
    <t>Разход за данък върху дохода от преустановени дейности</t>
  </si>
  <si>
    <t xml:space="preserve"> в т.ч. печалбата или загубата от преустановяването</t>
  </si>
  <si>
    <t xml:space="preserve"> в т.ч. печалбата или загубата от обичайна дейност на преустановените дейности за периода заедно със съответните суми за всеки предходен представен период
</t>
  </si>
  <si>
    <t>Дан.Основа</t>
  </si>
  <si>
    <t xml:space="preserve"> Приспадащи се временни разлики и неизползваните данъчни загуби и кредити, за които в баланса не е бил признат отсрочен данъчен актив</t>
  </si>
  <si>
    <t>Дан.Загуба</t>
  </si>
  <si>
    <t>.....................................</t>
  </si>
  <si>
    <t>Общо непризнат отсрочен данъчен актив</t>
  </si>
  <si>
    <t xml:space="preserve">Дата на възникване </t>
  </si>
  <si>
    <t xml:space="preserve">Дата на изтичане </t>
  </si>
  <si>
    <t>Общата сума на временните разлики, свързани с инвестиции в дъщерни предприятия, клонове и асоциирани предприятия и участия в съвместни предприятия, за които не са били признати отсрочени данъчни пасиви</t>
  </si>
  <si>
    <t>Общо непризнат отсрочен данъчен пасив</t>
  </si>
  <si>
    <t>Обезценки</t>
  </si>
  <si>
    <t>Неизползвани данъчни загуби</t>
  </si>
  <si>
    <t>Временна разлика, неизползвани данъчни загуби, неизполвани данъчни кредити</t>
  </si>
  <si>
    <t>Общо активи по отсрочени данъци:</t>
  </si>
  <si>
    <t>Общо пасиви по отсрочени данъци:</t>
  </si>
  <si>
    <t>Допълнителна информация за данъци върху дохода</t>
  </si>
  <si>
    <t>Размер на ефекта на изплатените на акционерите в предприятието дивиденти върху данъка върху дохода, предложен или деклариран преди финансовите отчети да бъдат одобрени за публикуване, но непризнат като пасив във финансовите отчети</t>
  </si>
  <si>
    <t>Биологични активи - нетекущи</t>
  </si>
  <si>
    <t xml:space="preserve">Равнение на счетоводната печалба, умножена по приложимите данъчни ставки </t>
  </si>
  <si>
    <t>Счетоводна печалба</t>
  </si>
  <si>
    <t>Данъчен разход (приход) по 10% данъчна ставка</t>
  </si>
  <si>
    <t>Данъчен ефект от приходи, освободени от данъчно облагане</t>
  </si>
  <si>
    <t>Данъчен ефект от разходите, които не се признават при определяне на облагаемата печалба (данъчна загуба)</t>
  </si>
  <si>
    <t>Данъчен ефект от данъчните загуби</t>
  </si>
  <si>
    <t>Данъчен ефект от чуждестранните данъчни ставки</t>
  </si>
  <si>
    <t>Данъчен ефект от промяна в данъчната ставка</t>
  </si>
  <si>
    <t>Други данъчни ефекти в резултат на различия при признаване между счетоводната печалба и разходите за данъци (приходи)</t>
  </si>
  <si>
    <t>или</t>
  </si>
  <si>
    <t>Равнение на средната ефективна данъчна ставка и приложимата данъчна ставка</t>
  </si>
  <si>
    <t>Приложимата данъчна ставка</t>
  </si>
  <si>
    <t>Ефективна данъчна ставка на приходите, освободени от данъчно облагане</t>
  </si>
  <si>
    <t>Ефективна данъчна ставка  на разходите, които не се приспадат при определяне на облагаемата печалба (данъчна загуба)</t>
  </si>
  <si>
    <t>Ефективна данъчна ставка от данъчните загуби</t>
  </si>
  <si>
    <t>Ефективна данъчна ставка от чуждестранните данъчни ставки</t>
  </si>
  <si>
    <t>Ефективна данъчна ставка от промяна в данъчната ставка</t>
  </si>
  <si>
    <t>Ефективна данъчна ставка от различия при признаване между счетоводната печалба и разходите за данъци (приходи)</t>
  </si>
  <si>
    <t>Общо разходи за данъци върху дохода</t>
  </si>
  <si>
    <t>Общо разходи за данъци върху дохода в %</t>
  </si>
  <si>
    <t>Материални запаси, отчитани по справедлива стойност минус разходите за продажба</t>
  </si>
  <si>
    <t>....................................................................</t>
  </si>
  <si>
    <t>Материали</t>
  </si>
  <si>
    <t xml:space="preserve">Стоки </t>
  </si>
  <si>
    <t xml:space="preserve">Продукция </t>
  </si>
  <si>
    <t>Материалните запаси, заложени като обезпечения по задължения</t>
  </si>
  <si>
    <t>Сумата на материалните запаси призната като разход за текущият период</t>
  </si>
  <si>
    <t>Разходи свързани с нематериални активи</t>
  </si>
  <si>
    <t>Научноизследователска и развойна дейност</t>
  </si>
  <si>
    <t xml:space="preserve">Обезценка на репутация </t>
  </si>
  <si>
    <t xml:space="preserve">Обезценка на други нематериални активи </t>
  </si>
  <si>
    <t xml:space="preserve">Амортизацията на други нематериални активи </t>
  </si>
  <si>
    <t>Материали за подръжка и ремонт на ДМА</t>
  </si>
  <si>
    <t>Правителствени дарения за нетекущи материални и нематериални активи</t>
  </si>
  <si>
    <t>Правителствени дарения за текуща дейност</t>
  </si>
  <si>
    <t>Размер на задържани средства (удръжки)</t>
  </si>
  <si>
    <t>Загуби, признати директно на разход</t>
  </si>
  <si>
    <t>Възстановена обезценка на ИМС, призната в печалба или загуба</t>
  </si>
  <si>
    <t>Възстановена обезценка на нематериални активи, призната в печалба или загуба</t>
  </si>
  <si>
    <t>Възстановена обезценка на инвестиции, отчетени по метода на собствения капитал</t>
  </si>
  <si>
    <t>Възстановена обезценка на други активи</t>
  </si>
  <si>
    <t>Приходи от възстановена обезценка в т.ч.</t>
  </si>
  <si>
    <t>Разходи от обезценка на ИМС, призната в печалба или загуба</t>
  </si>
  <si>
    <t>Разходи от обезценка на нематериални активи, призната в печалба или загуба</t>
  </si>
  <si>
    <t>Разходи от обезценка на Материални Запаси, призната в печалба или загуба</t>
  </si>
  <si>
    <t>Разходи от обезценка на вземания, призната в печалба или загуба</t>
  </si>
  <si>
    <t>Разходи от обезценка на финансови активи, призната в печалба или загуба</t>
  </si>
  <si>
    <t>Разходи от обезценка на търговска репутация, призната в печалба или загуба</t>
  </si>
  <si>
    <t>Разходи от обезценка на инвестиции, отчетени по метода на собствения капитал</t>
  </si>
  <si>
    <t>Разходи от обезценка на други активи</t>
  </si>
  <si>
    <t xml:space="preserve">по депозити и сметки       </t>
  </si>
  <si>
    <t>Приходи, свързани с лизингови сделки</t>
  </si>
  <si>
    <t>Разходи, свързани с лизингови сделки</t>
  </si>
  <si>
    <t>Отписани задължения</t>
  </si>
  <si>
    <t xml:space="preserve">Получени дарения </t>
  </si>
  <si>
    <t>Финансови сделки, отчетени на нетна база</t>
  </si>
  <si>
    <t>Условните наеми, признати като разход, класифицирани като финансов лизинг</t>
  </si>
  <si>
    <t>Сублизингови плащания, признати като разход</t>
  </si>
  <si>
    <t>Минимални плащания по оперативен лизинг, признати като разход</t>
  </si>
  <si>
    <t>Общо лизинг и сублизингови плащания, признати като разход</t>
  </si>
  <si>
    <t xml:space="preserve">Лизингови и сублизингови плащания, признати като разход </t>
  </si>
  <si>
    <t>Наеми, признати като разход, класифицирани като оперативен лизинг</t>
  </si>
  <si>
    <t>Условните наеми, признати като доход, класифицирани като оперативен лизинг</t>
  </si>
  <si>
    <t xml:space="preserve">Условни наеми, признати като доход </t>
  </si>
  <si>
    <t>Минимални плащания по оперативен лизинг, признати като доход</t>
  </si>
  <si>
    <t>Други приходи  (част от)</t>
  </si>
  <si>
    <t>Други разходи (част от)</t>
  </si>
  <si>
    <t>Оповестяване на финансов лизинг при лизингодател</t>
  </si>
  <si>
    <t>Доходи от продажби на активи на финансов лизинг</t>
  </si>
  <si>
    <t xml:space="preserve">Оповестяване на сделки по обратен лизинг </t>
  </si>
  <si>
    <t>Доходи от продажби на активи при условията на обратен лизинг</t>
  </si>
  <si>
    <t>Балансова стойност на продадените активи</t>
  </si>
  <si>
    <t>Резултат от сделките</t>
  </si>
  <si>
    <t>Общо резултат финансов лизинг</t>
  </si>
  <si>
    <t>Призната част от лихвен приход за периода</t>
  </si>
  <si>
    <t>Приходи от лихви по лизингови сделки от продадени активи през минали отчетни периоди</t>
  </si>
  <si>
    <t>Начислени обезценки на вземания по лизингови договори</t>
  </si>
  <si>
    <t>Нетен резултат от сделките</t>
  </si>
  <si>
    <t>Общо призната част от резултат по сделки при условията на обратен лизинг</t>
  </si>
  <si>
    <t>Юридическо обслужване</t>
  </si>
  <si>
    <t>Доход на акции</t>
  </si>
  <si>
    <t>Всичко печалба/загуба</t>
  </si>
  <si>
    <t xml:space="preserve">Неконтролиращите участия </t>
  </si>
  <si>
    <t xml:space="preserve">Продължаващи дейности, отнасящи се към собствениците на компанията-майка </t>
  </si>
  <si>
    <t xml:space="preserve">Преустановени дейности: загуба за годината </t>
  </si>
  <si>
    <t xml:space="preserve">Лихви по конвертируеми облигации </t>
  </si>
  <si>
    <t>Нетната печалба / загуба</t>
  </si>
  <si>
    <t>Знаменател: средно претегления брой на акции</t>
  </si>
  <si>
    <t>Числител : доходи, свързани с капитала</t>
  </si>
  <si>
    <t>БАЗА</t>
  </si>
  <si>
    <t xml:space="preserve">Преобразуване на конвертируеми облигации в собствения капитал </t>
  </si>
  <si>
    <t xml:space="preserve">Намаление от ефекта на опциите за акции  </t>
  </si>
  <si>
    <t>Призната част от резултат от сделки по обратен лизинг, осъществени в минал отчетен период</t>
  </si>
  <si>
    <t>Призната част от резултата през текущия отчетен период</t>
  </si>
  <si>
    <t xml:space="preserve">Разходи за начислени провизии за гаранции </t>
  </si>
  <si>
    <t>Разходи за начислени провизии при преструктуриране</t>
  </si>
  <si>
    <t xml:space="preserve">Разходи за начислени провизии при съдебни производства </t>
  </si>
  <si>
    <t xml:space="preserve">Разходи за начислени провизии на обременяващи договори </t>
  </si>
  <si>
    <t>Разходи за начислени разни други провизии</t>
  </si>
  <si>
    <t>Корекции на начислени провизии в т.ч.</t>
  </si>
  <si>
    <t>Начислени провизии през годината в т.ч.</t>
  </si>
  <si>
    <t xml:space="preserve">Увеличения на начислени провизии за гаранции </t>
  </si>
  <si>
    <t>Увеличения на начислени провизии при преструктуриране</t>
  </si>
  <si>
    <t xml:space="preserve">Увеличения на начислени провизии при съдебни производства </t>
  </si>
  <si>
    <t xml:space="preserve">Увеличения на начислени провизии на обременяващи договори </t>
  </si>
  <si>
    <t>Увеличения на начислени разни други провизии</t>
  </si>
  <si>
    <t xml:space="preserve">Намаления на начислени провизии за гаранции </t>
  </si>
  <si>
    <t>Намаления на начислени провизии при преструктуриране</t>
  </si>
  <si>
    <t xml:space="preserve">Намаления на начислени провизии при съдебни производства </t>
  </si>
  <si>
    <t xml:space="preserve">Намаления на начислени провизии на обременяващи договори </t>
  </si>
  <si>
    <t>Намаления на начислени разни други провизии</t>
  </si>
  <si>
    <t>Приблизителни оценки</t>
  </si>
  <si>
    <t>Корекции на приблизителни оценки в т.ч.</t>
  </si>
  <si>
    <t xml:space="preserve">Увеличения на </t>
  </si>
  <si>
    <t xml:space="preserve">Намаления на </t>
  </si>
  <si>
    <t>Увеличения на провизии за търговски отстъпки, отстъпки за обеми и такси за връщане на продукти, предвидени в договорите за продажба</t>
  </si>
  <si>
    <t>Намаления на провизии за търговски отстъпки, отстъпки за обеми и такси за връщане на продукти, предвидени в договорите за продажба</t>
  </si>
  <si>
    <t>Увеличения на оценки при плащания на база акции</t>
  </si>
  <si>
    <t>Намаления на оценки при плащания на база акции</t>
  </si>
  <si>
    <t>Увеличения на оценка на емисии на парникови газове</t>
  </si>
  <si>
    <t>Намаления на  оценка на емисии на парникови газове</t>
  </si>
  <si>
    <t>Балансова стойност на непаричните активи, които са разпределени</t>
  </si>
  <si>
    <t xml:space="preserve">          - данъци</t>
  </si>
  <si>
    <t xml:space="preserve">          - отчислeния за резерви</t>
  </si>
  <si>
    <r>
      <rPr>
        <i/>
        <sz val="10"/>
        <rFont val="Georgia"/>
        <family val="1"/>
        <charset val="204"/>
      </rPr>
      <t>Забележка</t>
    </r>
    <r>
      <rPr>
        <sz val="10"/>
        <rFont val="Georgia"/>
        <family val="1"/>
        <charset val="204"/>
      </rPr>
      <t>: Изчисляването на среднопретеглен брой се извършва на база един от двата варианта който е по подходящ в конкретния случай-дни или месеци</t>
    </r>
  </si>
  <si>
    <t>P&amp;L финансови сделки'!A1</t>
  </si>
  <si>
    <t>P&amp;L приходи'!A1</t>
  </si>
  <si>
    <t>P&amp;L разходи'!A1</t>
  </si>
  <si>
    <t>P&amp;L доход на акция'!A1</t>
  </si>
  <si>
    <t>P&amp;L ОД'!A1</t>
  </si>
  <si>
    <t>P&amp;L обезц,провиз,прибл.оценки'!A1</t>
  </si>
  <si>
    <t>P&amp;L лизинг'!A1</t>
  </si>
  <si>
    <t>баланс!A1</t>
  </si>
  <si>
    <t xml:space="preserve">Нетекущи материални запаси в т.ч. </t>
  </si>
  <si>
    <t xml:space="preserve">Текущи материални запаси в т.ч. </t>
  </si>
  <si>
    <t>Резервни части, отчитани като ИМС</t>
  </si>
  <si>
    <t>Материални запаси които се държат за да отговарят на бъдещите изисквания за сезонност и свръх натоварване, а също и като застраховка срещу непредвидени прекъсвания на доставки.</t>
  </si>
  <si>
    <t>Запаси, които е малко вероятно да се обработват в рамките на 12 месеца от датата на счетоводния баланс (н.р. материални запаси, свързани с дългосрочни договори и др.)</t>
  </si>
  <si>
    <t>Материални запаси, свързани с разходи за придобиване на нетекущи материални активи (ИМС)</t>
  </si>
  <si>
    <t>……………………………</t>
  </si>
  <si>
    <t>Вземания по Правителствени дарения</t>
  </si>
  <si>
    <t>Вземания по правителствени дарения - компенсируеми отпуски</t>
  </si>
  <si>
    <t>Вземания по правителствени дарения …….</t>
  </si>
  <si>
    <t>Вземания по правителствени дарения ………..</t>
  </si>
  <si>
    <t>Безналични</t>
  </si>
  <si>
    <t>Налични в т.ч.</t>
  </si>
  <si>
    <t>Поименни</t>
  </si>
  <si>
    <t>Акции на приносител</t>
  </si>
  <si>
    <t>Показател</t>
  </si>
  <si>
    <t>Равнение на броя на акциите в обращение</t>
  </si>
  <si>
    <t>Брой на акциите в обращение в началото на периода</t>
  </si>
  <si>
    <t>Общо увеличение (намаление) на броя на акциите в обращение</t>
  </si>
  <si>
    <t>Брой на акциите в обращение в края на периода</t>
  </si>
  <si>
    <t>Брой акции, запазени за издаване в рамките на опции или договори за продажба на акции</t>
  </si>
  <si>
    <t xml:space="preserve">Промени в броя на акциите в обращение </t>
  </si>
  <si>
    <t>Брой акции, държани от самото предприятие или от 
дъщерни или асоциирани предприятия</t>
  </si>
  <si>
    <t>основен капитал'!A1</t>
  </si>
  <si>
    <t>резерви!A1</t>
  </si>
  <si>
    <t>Резерв от хеджиране на нетна инвестиция в чуждестранна дейност</t>
  </si>
  <si>
    <t>Резерв на печалби и загуби от преоценка на финансови активи на разположение за продажба</t>
  </si>
  <si>
    <t xml:space="preserve">Резерв от хеджиране на парични потоци </t>
  </si>
  <si>
    <t xml:space="preserve">Резерв на плащания, базирани на акции </t>
  </si>
  <si>
    <t xml:space="preserve">Резерв на измервания на планове с дефинирани доходи </t>
  </si>
  <si>
    <t xml:space="preserve">Сумата, призната в друг всеобхватен доход и се натрупва в собствения капитал, във връзка с нетекущите активи или групи за изваждане от употреба, държани за продажба </t>
  </si>
  <si>
    <t xml:space="preserve">Резерв на печалби и загуби от инвестиции в капиталови инструменти </t>
  </si>
  <si>
    <t>Резерв за бедствие</t>
  </si>
  <si>
    <t xml:space="preserve">Резерв за изравняване </t>
  </si>
  <si>
    <t xml:space="preserve">Резерв на негарантирани доходи </t>
  </si>
  <si>
    <t>Резерв от курсови разлики по преизчисляване, при част от нетната инвестиция  в чуждестранна дейност</t>
  </si>
  <si>
    <t>Краткосрочни депозити (под 30 дни падеж)</t>
  </si>
  <si>
    <t>Плащания, базирани на акции:</t>
  </si>
  <si>
    <t xml:space="preserve">Печалба от хеджиране на парични потоци </t>
  </si>
  <si>
    <t xml:space="preserve">Преоценка на инвестиции </t>
  </si>
  <si>
    <t>Курсови разлики</t>
  </si>
  <si>
    <t xml:space="preserve">   - Отсрочени данъци за тях </t>
  </si>
  <si>
    <t xml:space="preserve">Хедж прехвърлен в печалба </t>
  </si>
  <si>
    <t xml:space="preserve">Реализирани при изваждане на актива от употреба </t>
  </si>
  <si>
    <t>Предоставяне на услуга</t>
  </si>
  <si>
    <t>Резерв от хеджиране</t>
  </si>
  <si>
    <t>Резерв от преоценки</t>
  </si>
  <si>
    <t>Плащане на база акции</t>
  </si>
  <si>
    <t>Всичко</t>
  </si>
  <si>
    <t>Конвертируеми облигации</t>
  </si>
  <si>
    <t>Курсови разлики / Превалутиране</t>
  </si>
  <si>
    <t>Хедж прехвърлен в материални запаси</t>
  </si>
  <si>
    <t xml:space="preserve">
Нетекущи провизии за възнаграждения на служителите</t>
  </si>
  <si>
    <t xml:space="preserve">
Текущи провизии за възнаграждения на служителите</t>
  </si>
  <si>
    <t xml:space="preserve">Провизия за разходи за извеждане от експлоатация, възстановяване и рехабилитация </t>
  </si>
  <si>
    <t>Нетекущи провизии по обременяващи договори</t>
  </si>
  <si>
    <t>Провизии при преструктуриране</t>
  </si>
  <si>
    <t>Текущи договори за възмездно предоставяне</t>
  </si>
  <si>
    <t>Текущи провизии при преструктуриране</t>
  </si>
  <si>
    <t xml:space="preserve">Текуща провизия за разходи за извеждане от експлоатация, възстановяване и рехабилитация </t>
  </si>
  <si>
    <t>Активи/Пасиви държани за продажба</t>
  </si>
  <si>
    <t>Общо пасиви държани за продажба</t>
  </si>
  <si>
    <t>Общо активи държани за продажба</t>
  </si>
  <si>
    <t>Класифицирани като държани за продажба имоти, машини, съоръжения и оборудване</t>
  </si>
  <si>
    <t>Класифицирани като държани за продажба нетекущи нематериални активи</t>
  </si>
  <si>
    <t>Класифицирани като държани за продажба инвестиционни имоти</t>
  </si>
  <si>
    <t>Класифицирани като държани за продажба активи от прустановена дейност</t>
  </si>
  <si>
    <t xml:space="preserve">Отчитани по себестойност инвестиции. класифицирани в съответствие с МСФО 5  </t>
  </si>
  <si>
    <t>Парични средства и парични еквиваленти, класифицирани като част от група за изваждане от употреба, държани за продажба</t>
  </si>
  <si>
    <t xml:space="preserve">Сумата, призната в друг всеобхватен доход, натрупаna в собствения капитал, във връзка с нетекущите активи или групи за изваждане от употреба, държани за продажба </t>
  </si>
  <si>
    <t>Активи в процес на ликвидация, класифицирани групи като държани за продажба</t>
  </si>
  <si>
    <t>Класифицирани като държани за продажба разходи за придобиване на активи</t>
  </si>
  <si>
    <t>Получени аванси от свързани лица</t>
  </si>
  <si>
    <t>За вид доставка</t>
  </si>
  <si>
    <t>Свързано лице</t>
  </si>
  <si>
    <t>Предоставени аванси от свързани лица</t>
  </si>
  <si>
    <t>Вид свързаност</t>
  </si>
  <si>
    <t xml:space="preserve">Свързано лице </t>
  </si>
  <si>
    <t>Описание  на свързани лица и естеството на свързаност</t>
  </si>
  <si>
    <t>Покупка на имоти и други активи от свързани лица</t>
  </si>
  <si>
    <t>Вид на актива</t>
  </si>
  <si>
    <t>ABC</t>
  </si>
  <si>
    <t>Продажна цена</t>
  </si>
  <si>
    <t>Баласова стойност на отписания актив</t>
  </si>
  <si>
    <t>Резултат от сделката</t>
  </si>
  <si>
    <t>ХХХ</t>
  </si>
  <si>
    <t>YYY</t>
  </si>
  <si>
    <t>ZZZ</t>
  </si>
  <si>
    <t>ABC 2</t>
  </si>
  <si>
    <t>ABC 3</t>
  </si>
  <si>
    <t>Общо резултат</t>
  </si>
  <si>
    <t>активи_пасиви за продажба'!A1</t>
  </si>
  <si>
    <t>Кредитор</t>
  </si>
  <si>
    <t>Покупките на стоки, сделки със свързани лица</t>
  </si>
  <si>
    <t>Приходи от продажба на стоки, сделки със свързани лица</t>
  </si>
  <si>
    <t>Покупките на имоти и други активи, сделки със свързани лица</t>
  </si>
  <si>
    <t>Продажбите на имоти и други активи, сделки със свързани лица</t>
  </si>
  <si>
    <t>Получените услуги, сделки със свързани лица</t>
  </si>
  <si>
    <t>Приходите от предоставяне на услуги, сделки със свързани лица</t>
  </si>
  <si>
    <t>Лизинг като лизингодател, сделки със свързани лица</t>
  </si>
  <si>
    <t>Лизинг като лизингополучател, сделки със свързани лица</t>
  </si>
  <si>
    <t>Прехвърляне на научноизследователска и развойна дейност от предприятие, сделки със свързани лица</t>
  </si>
  <si>
    <t>Прехвърляне на научноизследователската и развойна дейност на предприятието, сделки със свързани лица</t>
  </si>
  <si>
    <t>Трансфер по лицензионни споразумения от предприятието, сделки със свързани лица</t>
  </si>
  <si>
    <t>Трансфер по лицензионни споразумения на предприятието, сделки със свързани лица</t>
  </si>
  <si>
    <t>Трансфери по финансовите споразумения от предприятието, сделки със свързани лица</t>
  </si>
  <si>
    <t>Трансфери по финансови споразумения на предприятието, сделки със свързани лица</t>
  </si>
  <si>
    <t>Предоставяне на гаранции или обезпечение от предприятието, сделки със свързани лица</t>
  </si>
  <si>
    <t>Предоставяне на гаранции или обезпечение за лице, сделки със свързани лица</t>
  </si>
  <si>
    <t>Ангажиментите, поети от предприятието, сделки със свързани лица</t>
  </si>
  <si>
    <t>Ангажиментите, поети от името на предприятието, транзакциите между свързани лица</t>
  </si>
  <si>
    <t>Уреждане на задължения от страна на лице от името на свързани с него лица, сделките със свързани лица</t>
  </si>
  <si>
    <t>Уреждане на задължения от името на лице от свързано лице, сделките със свързани лица</t>
  </si>
  <si>
    <t>Участие в план за дефинирани доходи, при който рисковете между предприятията на групата, сделки със свързани лица</t>
  </si>
  <si>
    <t>Задължения, сделките между свързани лица</t>
  </si>
  <si>
    <t>Вземания, сделките между свързани лица</t>
  </si>
  <si>
    <t>Непогасената част от ангажиментите, поети от лице, сделки със свързани лица</t>
  </si>
  <si>
    <t>Непогасената част от ангажиментите, поети от името на лице, сделките със свързани лица</t>
  </si>
  <si>
    <t>Обяснение на реда и условията на дължимите суми за свързани лица сделка</t>
  </si>
  <si>
    <t>Обяснение на подробности за гаранциите, дадени или получени на дължимите суми за свързани лица сделка</t>
  </si>
  <si>
    <t>Разпоредби за съмнителни дългове, свързани с неуредени салда на свързани лица сделка</t>
  </si>
  <si>
    <t>Разходите, признати през периода, за лоши и съмнителни дългове за свързани лица сделка</t>
  </si>
  <si>
    <t>Оповестяването, че сделки между свързани лица са осъществени при условия, равностойни на тези, които преобладават в сделки между несвързани лица</t>
  </si>
  <si>
    <t>Обяснение на това дали предприятието прилага освобождаване в МСС 24.25</t>
  </si>
  <si>
    <t>Име на правителството и естеството на отношенията с правителството</t>
  </si>
  <si>
    <t>Обяснение на естеството и размера на значителни сделки</t>
  </si>
  <si>
    <t xml:space="preserve">Оповестяване на сделки между свързани лица </t>
  </si>
  <si>
    <t>Категории свързани лица</t>
  </si>
  <si>
    <t xml:space="preserve">Майка </t>
  </si>
  <si>
    <t xml:space="preserve">Предприятия със съвместен контрол или значително влияние върху предприятието </t>
  </si>
  <si>
    <t xml:space="preserve">Дъщерни </t>
  </si>
  <si>
    <t xml:space="preserve">Associates </t>
  </si>
  <si>
    <t xml:space="preserve">Съвместните предприятия, когато предприятието е съдружник </t>
  </si>
  <si>
    <t>Ключовия ръководен персонал на предприятието или групата</t>
  </si>
  <si>
    <t xml:space="preserve">Други свързани лица </t>
  </si>
  <si>
    <t xml:space="preserve">Неизплатени суми за сделки между свързани лица </t>
  </si>
  <si>
    <t>Описание на други сделки, които са значителни за групата</t>
  </si>
  <si>
    <t>Указание: минимални изисквания за опвестяване - попълват се в "свързани лица 1, 2 и 3"</t>
  </si>
  <si>
    <t>Обезщетения след напускане</t>
  </si>
  <si>
    <t>Възнаграждения и осигуровки за периода</t>
  </si>
  <si>
    <t>Компенсируеми отпуски</t>
  </si>
  <si>
    <t>Дългосрочни доходи</t>
  </si>
  <si>
    <t>Вид доход /Име,фамилия или категория</t>
  </si>
  <si>
    <t>Кмпенсации, обезщетения при прекратяване</t>
  </si>
  <si>
    <t>Обезщетение, плащане на базата на акции</t>
  </si>
  <si>
    <t>Предоставяне на гаранции или обезпечение в полза на:</t>
  </si>
  <si>
    <t>Вид на Обезпечения / Гаранции</t>
  </si>
  <si>
    <t>Кредитор в полза на който е обезпечението, гаранцията</t>
  </si>
  <si>
    <t>Свързано лице - задължено лице (длъжник)</t>
  </si>
  <si>
    <t>Ангажиментите, поети от предприятието, по сделки на свързани лица и от името на свързани лица</t>
  </si>
  <si>
    <t>Вид на ангажимента</t>
  </si>
  <si>
    <t xml:space="preserve">Ангажиментите, поети от името на предприятието от свързани лица </t>
  </si>
  <si>
    <t>НАЧАЛО!A1</t>
  </si>
  <si>
    <t>P&amp;L ОД_Функцион'!A1</t>
  </si>
  <si>
    <t>ОПП!A1</t>
  </si>
  <si>
    <t>СК!A1</t>
  </si>
  <si>
    <t>Имоти, Машини и съоръжения'!A1</t>
  </si>
  <si>
    <t>Нематериални  активи '!A1</t>
  </si>
  <si>
    <t>Инвест в дъщ,асоц,съвместни'!A1</t>
  </si>
  <si>
    <t>Биологични активи'!A1</t>
  </si>
  <si>
    <t>Отсрочен данъчен актив и пасив'!A1</t>
  </si>
  <si>
    <t>Данъци върху дохода'!A1</t>
  </si>
  <si>
    <t>парични средства'!A1</t>
  </si>
  <si>
    <t>финансов резултат'!A1</t>
  </si>
  <si>
    <t>корекции на грешки'!A1</t>
  </si>
  <si>
    <t>правителствени дарения'!A1</t>
  </si>
  <si>
    <t>персонал!A1</t>
  </si>
  <si>
    <t>задължения!A1</t>
  </si>
  <si>
    <t>провизии!A1</t>
  </si>
  <si>
    <t>коефициенти!A1</t>
  </si>
  <si>
    <t>в т.ч. Справедлива стойност на материалните запаси</t>
  </si>
  <si>
    <t xml:space="preserve"> в т.ч. Разходите за продажба на материалните запаси</t>
  </si>
  <si>
    <t xml:space="preserve">Нетекущи финансови активи </t>
  </si>
  <si>
    <t>Финансови активи отчитани по амортизируема стойност</t>
  </si>
  <si>
    <t>Финансови активи, отчитани по справедлива стойност в печалбата или загубата</t>
  </si>
  <si>
    <t>Печалби (загуби), признати в печалбата или загубата за финансови инструменти измерена в ниво 3 от йерархията на справедливата стойност</t>
  </si>
  <si>
    <t>Начално Салдо</t>
  </si>
  <si>
    <t>Печалби (загуби), които са признати в друг всеобхватен доход за финансова инструменти, измерена в ниво 3 от йерархията на справедливата стойност</t>
  </si>
  <si>
    <t>Покупка на финансови инструменти, измерена в ниво 3 от йерархията на справедливата стойност</t>
  </si>
  <si>
    <t>Продажби на финансови инструменти, измерени в ниво 3 от йерархията на справедливата стойност</t>
  </si>
  <si>
    <t>Емисии финансови инструменти, измерени в ниво 3 от йерархията на справедливата стойност</t>
  </si>
  <si>
    <t>Трансфер на финансови инструменти в ниво 3 от йерархията на справедливата стойност</t>
  </si>
  <si>
    <t>Трансфер на финансови инструменти от ниво 3 от йерархията на справедливата стойност</t>
  </si>
  <si>
    <t xml:space="preserve"> в т.ч. Печалби (загуби) за периода, включени в печалбата или загубата за активи или пасиви, държани в края на отчетния период</t>
  </si>
  <si>
    <t>Описание на счетоводната политика за признаване на разликата между справедливата стойност при първоначалното признаване и размер, определени чрез използването на техника за оценка</t>
  </si>
  <si>
    <t>Общия размер на разликата между справедливата стойност при първоначалното признаване и размер, определени чрез използването на техника за оценяване, която е призната в началото на периода</t>
  </si>
  <si>
    <t>Увеличение (намаление) чрез нови сделки, общата разлика между справедливата стойност при първоначалното признаване и размер, определен с помощта на техника за оценяване, която е призната през периода</t>
  </si>
  <si>
    <t xml:space="preserve">Увеличение (намаление) чрез сумите, признати в печалбата или загубата, общата разлика между справедливата стойност при първоначалното признаване и стойността, определена, използвайки техника за оценка, която е призната през периода
</t>
  </si>
  <si>
    <t>Други увеличения, на общия размер на разликата между справедливата стойност при първоначалното признаване и размер, определени чрез използването на техника за оценяване, която е призната през периода</t>
  </si>
  <si>
    <t>Други намаления, на общия размер на разликата между справедливата стойност при първоначалното признаване и размер, определени чрез използването на техника за оценяване, която е призната през периода</t>
  </si>
  <si>
    <t>Общия размер на разликата между справедливата стойност при първоначалното признаване и размер, определени чрез използването на техника за оценяване, която е призната в края на периода</t>
  </si>
  <si>
    <t>Общо увеличение (намаление) в общия размер на разликата между справедливата стойност при първоначалното признаване и размер, определени чрез използването на техника за оценяване, която е призната през периода</t>
  </si>
  <si>
    <r>
      <t xml:space="preserve">Финансови активи, отчитани по справедлива стойност в печалбата или загубата - прехвърляния между </t>
    </r>
    <r>
      <rPr>
        <b/>
        <i/>
        <sz val="10"/>
        <rFont val="Georgia"/>
        <family val="1"/>
        <charset val="204"/>
      </rPr>
      <t>1 и 2 ниво</t>
    </r>
  </si>
  <si>
    <r>
      <t xml:space="preserve">Финансови активи, отчитани по справедлива стойност в печалбата или загубата - </t>
    </r>
    <r>
      <rPr>
        <b/>
        <i/>
        <sz val="10"/>
        <rFont val="Georgia"/>
        <family val="1"/>
        <charset val="204"/>
      </rPr>
      <t>ниво 3</t>
    </r>
  </si>
  <si>
    <t>Финансови активи, отчитани по справедлива стойност в печалбата или загубата, определена при първоначалното признаване</t>
  </si>
  <si>
    <t>Финансови активи, отчитани по справедлива стойност в печалбата или загубата, класифицирани като държани за търгуване</t>
  </si>
  <si>
    <t>Финансови активи, отчитани по справедлива стойност в печалбата или загубата, които задължително се оценяват по справедлива стойност</t>
  </si>
  <si>
    <t>Инвестиции, държани до падеж</t>
  </si>
  <si>
    <t>Кредити и вземания</t>
  </si>
  <si>
    <t>Финансови активи, отчитани по справедлива стойност в друг всеобхватен доход</t>
  </si>
  <si>
    <t>Общо увеличение (намаление) на провизиите за обезценка за кредитни загуби на финансови активи</t>
  </si>
  <si>
    <t xml:space="preserve">Корективна сметка за кредитни загуби на финансови активи </t>
  </si>
  <si>
    <t>Финансови активи представени по балансова стойност</t>
  </si>
  <si>
    <t>Начислена обезценка  през периода</t>
  </si>
  <si>
    <t>Реинтегрирана  обезценка през периода</t>
  </si>
  <si>
    <t>Обезценка от отписани финансови активи</t>
  </si>
  <si>
    <t>Печалби и загуби по сегменти</t>
  </si>
  <si>
    <t>Сегмент 1</t>
  </si>
  <si>
    <t>Сегмент 2</t>
  </si>
  <si>
    <t>Сегмент Х</t>
  </si>
  <si>
    <t>REVENUE BY SEGMENT</t>
  </si>
  <si>
    <t>- Sale of Goods</t>
  </si>
  <si>
    <t>Съдържание 1'!A1</t>
  </si>
  <si>
    <t>- Servicing and installation fees</t>
  </si>
  <si>
    <t>- Royalty income</t>
  </si>
  <si>
    <t>- Other</t>
  </si>
  <si>
    <t>Total Revenue by Segment</t>
  </si>
  <si>
    <t>Inter-segment sales</t>
  </si>
  <si>
    <t>External sales revenue</t>
  </si>
  <si>
    <t>Recurring EBITDA</t>
  </si>
  <si>
    <t>Depreciation</t>
  </si>
  <si>
    <t>Amortisation</t>
  </si>
  <si>
    <t>Impairment</t>
  </si>
  <si>
    <t>Other non-recurring items</t>
  </si>
  <si>
    <t>ORBIT</t>
  </si>
  <si>
    <t>REPORTABLE SEGMENT ASSETS</t>
  </si>
  <si>
    <t>Share of profit from associates</t>
  </si>
  <si>
    <t>Investment in associates</t>
  </si>
  <si>
    <t>Reportable segment assets</t>
  </si>
  <si>
    <t>Expenditures for reportable non-current assets</t>
  </si>
  <si>
    <t>REPORTABLE SEGMENT LIABILITIES</t>
  </si>
  <si>
    <t>Reportable segment liabilities</t>
  </si>
  <si>
    <r>
      <t xml:space="preserve">
The following tables illustrate the reconciliations of reportable segment revenue, profit or loss, assets and liabilities to the </t>
    </r>
    <r>
      <rPr>
        <sz val="10"/>
        <color indexed="10"/>
        <rFont val="Georgia"/>
        <family val="1"/>
        <charset val="204"/>
      </rPr>
      <t>Group's</t>
    </r>
    <r>
      <rPr>
        <sz val="10"/>
        <rFont val="Georgia"/>
        <family val="1"/>
        <charset val="204"/>
      </rPr>
      <t xml:space="preserve"> corresponding amounts reported in the consolidated financial statements
</t>
    </r>
  </si>
  <si>
    <t>RECONCILIATION OF REPORTABLE SEGMENTS' REVENUE</t>
  </si>
  <si>
    <t>Total revenue for reportable segments Cash discounts</t>
  </si>
  <si>
    <t>Elimination of inter-segment revenue</t>
  </si>
  <si>
    <t>Total revenue for reportable segments</t>
  </si>
  <si>
    <t>Cash discounts</t>
  </si>
  <si>
    <t xml:space="preserve"> Groups’ revenue from continuing operations</t>
  </si>
  <si>
    <t xml:space="preserve">
Receivables collection policies vary depending on the type of industry, type of client and the country where customers are domiciled. In the vast majority of cases, receivables are due for collection between 30 and 90 days after the invoice has been issued. However, in order to speed up the cash collection, it is the Group's policy to provide cash discounts to clients that agree to pay receivables within 15 days from the date of issuance of the invoice.
For internal reporting purposes, these discounts are presented as an operating component but are considered a finance component for the preparation of the IFRS financial statements.
</t>
  </si>
  <si>
    <t>RECONCILIATION OF REPORTABLE SEGMENTS' PROFIT</t>
  </si>
  <si>
    <t>Operating result for reportable segments (ORBIT)</t>
  </si>
  <si>
    <t>Other corporate expense</t>
  </si>
  <si>
    <t>Share of profit (loss) of associates</t>
  </si>
  <si>
    <t>Gain on sale of investments</t>
  </si>
  <si>
    <t>Gain (loss) on revaluation of an associate becoming a subsidiary</t>
  </si>
  <si>
    <t xml:space="preserve"> Groups’ profit before tax from continuing operations</t>
  </si>
  <si>
    <t xml:space="preserve">Corporate liabilities are mainly represented by pension schemes and other miscellaneous employee payables relating to corporate personnel.
Unallocated liabilities are represented by borrowings and current and deferred tax liabilities which are typically managed by central treasury and tax departments at a corporate level.
</t>
  </si>
  <si>
    <r>
      <rPr>
        <b/>
        <sz val="10"/>
        <rFont val="Georgia"/>
        <family val="1"/>
        <charset val="204"/>
      </rPr>
      <t>Geographical information</t>
    </r>
    <r>
      <rPr>
        <sz val="10"/>
        <rFont val="Georgia"/>
        <family val="1"/>
        <charset val="204"/>
      </rPr>
      <t xml:space="preserve">
The segmental information below is based on the segment revenue from external customers by country of domicile of
customers. The global scale operations of the Group are divided into five principal geographical areas. In each geographical
area the Group has all the three business segments described above. In Europe, information for Newland is reported separately.
</t>
    </r>
  </si>
  <si>
    <t>REVENUE FROM EXTERNAL CUSTOMERS</t>
  </si>
  <si>
    <t>………………………</t>
  </si>
  <si>
    <t>………………………..</t>
  </si>
  <si>
    <t>…………………………..</t>
  </si>
  <si>
    <t>……………………………….</t>
  </si>
  <si>
    <t>…………………………………</t>
  </si>
  <si>
    <t>………………………………………</t>
  </si>
  <si>
    <t>…………………………………………………</t>
  </si>
  <si>
    <t>Groups' revenue from continuing operations</t>
  </si>
  <si>
    <t>NON-CURRENT ASSETS</t>
  </si>
  <si>
    <t>Total non-current assets</t>
  </si>
  <si>
    <r>
      <rPr>
        <b/>
        <sz val="10"/>
        <rFont val="Georgia"/>
        <family val="1"/>
        <charset val="204"/>
      </rPr>
      <t xml:space="preserve">ANALYSIS OF EXPENSES BY NATURE
</t>
    </r>
    <r>
      <rPr>
        <sz val="10"/>
        <rFont val="Georgia"/>
        <family val="1"/>
        <charset val="204"/>
      </rPr>
      <t xml:space="preserve">The following table illustrates the breakdown by nature of cost of sales, distribution costs and other administrative expenses
</t>
    </r>
  </si>
  <si>
    <t>EMPLOYEE BENEFITS EXPENSES</t>
  </si>
  <si>
    <t>Wages and salaries</t>
  </si>
  <si>
    <t>Social security costs</t>
  </si>
  <si>
    <t>Defined contribution costs</t>
  </si>
  <si>
    <t>Defined benefit obligation costs</t>
  </si>
  <si>
    <t>Share-based payments: equity settled</t>
  </si>
  <si>
    <t>Total</t>
  </si>
  <si>
    <t>INTANGIBLE ASSETS</t>
  </si>
  <si>
    <t xml:space="preserve">Impairment of goodwill </t>
  </si>
  <si>
    <t xml:space="preserve">Impairment of other intangible assets </t>
  </si>
  <si>
    <t xml:space="preserve">Amortisation of other intangible assets </t>
  </si>
  <si>
    <t>Research and development</t>
  </si>
  <si>
    <t>PROPERTY, PLANT AND EQUIPMENT</t>
  </si>
  <si>
    <t xml:space="preserve">Depreciation of property, plant and equipment </t>
  </si>
  <si>
    <t xml:space="preserve">Impairment of property, plant and equipment </t>
  </si>
  <si>
    <t>Loss on disposal of property, plant and equipment</t>
  </si>
  <si>
    <t xml:space="preserve">Operating leases </t>
  </si>
  <si>
    <t xml:space="preserve">Foreign exchange differences </t>
  </si>
  <si>
    <t xml:space="preserve">Consumables and raw materials used </t>
  </si>
  <si>
    <t xml:space="preserve">Write-down of inventories (net of reversal) </t>
  </si>
  <si>
    <t>Freight costs expense</t>
  </si>
  <si>
    <t xml:space="preserve">Transportation costs </t>
  </si>
  <si>
    <t xml:space="preserve">Advertising costs </t>
  </si>
  <si>
    <t xml:space="preserve">Write-off and provision of doubtful receivables, net </t>
  </si>
  <si>
    <t>TOTAL COST OF SALES, DISTRIBUTION COSTS AND ADMINISTRATIVE EXPENSES</t>
  </si>
  <si>
    <r>
      <rPr>
        <b/>
        <sz val="10"/>
        <rFont val="Georgia"/>
        <family val="1"/>
        <charset val="204"/>
      </rPr>
      <t xml:space="preserve">FINANCE INCOME AND COSTS
</t>
    </r>
    <r>
      <rPr>
        <sz val="10"/>
        <rFont val="Georgia"/>
        <family val="1"/>
        <charset val="204"/>
      </rPr>
      <t xml:space="preserve">The following table analyses the total amount of finance income and costs classified by underlying category of financial assets and liabilities
</t>
    </r>
  </si>
  <si>
    <t xml:space="preserve">Interest expense on financial liabilities measured at amortised cost </t>
  </si>
  <si>
    <t xml:space="preserve">Interest income on financial assets measured at amortised cost </t>
  </si>
  <si>
    <t xml:space="preserve">Dividend income from available-for-sale investments </t>
  </si>
  <si>
    <t>NET FINANCE COSTS</t>
  </si>
  <si>
    <t>NET INTEREST EXPENSE ON FINANCIAL INSTRUMENTS MEASURED AT AMORTISED COST</t>
  </si>
  <si>
    <t xml:space="preserve">Finance leases </t>
  </si>
  <si>
    <t xml:space="preserve">Factored debts </t>
  </si>
  <si>
    <t xml:space="preserve">Bank borrowings </t>
  </si>
  <si>
    <t>Preference share dividends</t>
  </si>
  <si>
    <t>Convertible bonds</t>
  </si>
  <si>
    <t>Provisions: discount unwinding</t>
  </si>
  <si>
    <t>Borrowing costs capitalised at 6%</t>
  </si>
  <si>
    <t xml:space="preserve">Total interest expense on financial liabilities measured at amortised cost </t>
  </si>
  <si>
    <t>Interest income from instruments measured at amortised cost</t>
  </si>
  <si>
    <t>NET INTEREST EXPENSE</t>
  </si>
  <si>
    <r>
      <rPr>
        <b/>
        <sz val="10"/>
        <rFont val="Georgia"/>
        <family val="1"/>
        <charset val="204"/>
      </rPr>
      <t xml:space="preserve">GAIN / LOSS ON AVAILABLE-FOR-SALE FINANCIAL ASSETS
</t>
    </r>
    <r>
      <rPr>
        <sz val="10"/>
        <rFont val="Georgia"/>
        <family val="1"/>
        <charset val="204"/>
      </rPr>
      <t xml:space="preserve">The following table analyses the amount of total gain or loss generated by available-for-sale investments
</t>
    </r>
  </si>
  <si>
    <t>NET INCOME (LOSS) RECOGNISED IN THE INCOME STATEMENT</t>
  </si>
  <si>
    <t xml:space="preserve">Income recognised directly in profit or loss </t>
  </si>
  <si>
    <t>Gain released to profit or loss from equity</t>
  </si>
  <si>
    <t>NET INCOME (LOSS) RECOGNISED IN EQUITY</t>
  </si>
  <si>
    <t xml:space="preserve">Income recognised directly in equity </t>
  </si>
  <si>
    <t>INCOME TAX EXPENSE</t>
  </si>
  <si>
    <t xml:space="preserve">Current taxes </t>
  </si>
  <si>
    <t>Deferred taxes</t>
  </si>
  <si>
    <t>TOTAL INCOME TAX EXPENSE</t>
  </si>
  <si>
    <t>TAX CHARGE ON CONTINUING OPERATIONS
CURRENT</t>
  </si>
  <si>
    <t xml:space="preserve">Current tax for the year </t>
  </si>
  <si>
    <t>Adjustments recognised in the year for current tax of prior periods</t>
  </si>
  <si>
    <t>DEFERRED</t>
  </si>
  <si>
    <t xml:space="preserve">Change in tax rates </t>
  </si>
  <si>
    <t>Temporary differences</t>
  </si>
  <si>
    <t>TOTAL INCOME TAXES ON CONTINUING OPERATIONS</t>
  </si>
  <si>
    <t>TAX CHARGE ON DISCONTINUED OPERATIONS</t>
  </si>
  <si>
    <t xml:space="preserve">Current </t>
  </si>
  <si>
    <t>Deferred</t>
  </si>
  <si>
    <t>TOTAL INCOME TAXES ON DISCONTINUED OPERATIONS</t>
  </si>
  <si>
    <t>TAX EXPENSE RECONCILIATION</t>
  </si>
  <si>
    <t xml:space="preserve">Profit for the year </t>
  </si>
  <si>
    <t xml:space="preserve">Less: Share of post-tax results of associates </t>
  </si>
  <si>
    <t>ADJUSTED FOR THE EFFECTS OF:</t>
  </si>
  <si>
    <t>Expenses not deductible for tax purposes</t>
  </si>
  <si>
    <t xml:space="preserve">Different tax rates in foreign jurisdictions </t>
  </si>
  <si>
    <t xml:space="preserve">Income not liable to tax </t>
  </si>
  <si>
    <t xml:space="preserve">Not deductible goodwill impairment </t>
  </si>
  <si>
    <t>Adjustments to tax in respect of previous periods</t>
  </si>
  <si>
    <t>Other minor items</t>
  </si>
  <si>
    <t>INCOME TAX EXPENSE FOR THE YEAR</t>
  </si>
  <si>
    <t>EFFECTIVE TAX RATE в %</t>
  </si>
  <si>
    <r>
      <rPr>
        <sz val="10"/>
        <color indexed="10"/>
        <rFont val="Georgia"/>
        <family val="1"/>
        <charset val="204"/>
      </rPr>
      <t>The amount of income taxes outstanding as of 31 December 2011 was CU 523,000 (2010: CU 415,000). Such an amount is net
of tax advances, which, according to the tax rules of certain jurisdictions, were paid before the year-end.
Note 21 provides additional details with regard to current and deferred tax on discontinued operations and Note 28 provides
additional details with regard to deferred tax at the reporting date.
The effective tax rate for 2011 was 33.0% (31.7% in 2010). The theoretical income taxes are determined by applying the
domestic corporate tax rate in Republic of Newland, where the parent is domiciled. The effective tax rate is calculated including
the share of post-tax results of associates. This calculation is consistent with that used in prior years.</t>
    </r>
    <r>
      <rPr>
        <sz val="10"/>
        <rFont val="Georgia"/>
        <family val="1"/>
        <charset val="204"/>
      </rPr>
      <t xml:space="preserve">
</t>
    </r>
  </si>
  <si>
    <t>И</t>
  </si>
  <si>
    <t>КОНСОЛИДИРАН</t>
  </si>
  <si>
    <t>в консолидиран отчет въведете "И", ако не изготвя и не участва въведете "С"!</t>
  </si>
  <si>
    <t>Финансов лизинг</t>
  </si>
  <si>
    <t>Минимални лизингови плащания</t>
  </si>
  <si>
    <t xml:space="preserve">В рамките на една година </t>
  </si>
  <si>
    <t xml:space="preserve">Повече от една година, но в рамките на 5 години </t>
  </si>
  <si>
    <t xml:space="preserve">След 5 години </t>
  </si>
  <si>
    <t xml:space="preserve">Общата дължима сума </t>
  </si>
  <si>
    <t>Бъдещи финансови плащания</t>
  </si>
  <si>
    <t xml:space="preserve">Представени като текущи задължения </t>
  </si>
  <si>
    <t xml:space="preserve">  - Дължими по-късно от една година и не по-късно от пет години</t>
  </si>
  <si>
    <t xml:space="preserve">  - Дължими по-късно от пет години</t>
  </si>
  <si>
    <t>Представени като нетекущи задължения в т.ч.</t>
  </si>
  <si>
    <t>31.12.2011 г.</t>
  </si>
  <si>
    <t xml:space="preserve">Общо минимални лизингови плащания </t>
  </si>
  <si>
    <t xml:space="preserve">
Бъдещи минимални плащания по договори за финансов лизинг 
заедно с настоящата стойност на нетните минимални лизингови плащания</t>
  </si>
  <si>
    <t>Ангажименти по оперативен лизинг - лизингодател</t>
  </si>
  <si>
    <t>Ангажименти по оперативен лизинг - лизингополучател</t>
  </si>
  <si>
    <r>
      <t xml:space="preserve">Дружеството участва в оперативен лизинг на .................................................. . Тези лизинги имат средна продължителност на живота </t>
    </r>
    <r>
      <rPr>
        <sz val="10"/>
        <color indexed="10"/>
        <rFont val="Georgia"/>
        <family val="1"/>
        <charset val="204"/>
      </rPr>
      <t>между три и пет години, без опция за подновяване</t>
    </r>
    <r>
      <rPr>
        <sz val="10"/>
        <rFont val="Georgia"/>
        <family val="1"/>
        <charset val="204"/>
      </rPr>
      <t>, включени в договорите. Има (няма) ограничения върху дружеството от влизането в тези лизинги.
Бъдещите минимални наеми, дължими по силата на неотменими договори за оперативен лизинг към 31 декември са както следва:</t>
    </r>
  </si>
  <si>
    <r>
      <t xml:space="preserve">Дружеството участва в оперативен лизинг на .................................................. . Тези лизинги имат средна продължителност на живота </t>
    </r>
    <r>
      <rPr>
        <sz val="10"/>
        <color indexed="10"/>
        <rFont val="Georgia"/>
        <family val="1"/>
        <charset val="204"/>
      </rPr>
      <t>между три и пет години, без опция за подновяване</t>
    </r>
    <r>
      <rPr>
        <sz val="10"/>
        <rFont val="Georgia"/>
        <family val="1"/>
        <charset val="204"/>
      </rPr>
      <t xml:space="preserve">, включени в договорите. </t>
    </r>
    <r>
      <rPr>
        <sz val="10"/>
        <color indexed="10"/>
        <rFont val="Georgia"/>
        <family val="1"/>
        <charset val="204"/>
      </rPr>
      <t>Всички лизинги включват клауза, която да позволи завишаване на стойността на наема на годишна база, в съответствие с установените пазарни условия.</t>
    </r>
    <r>
      <rPr>
        <sz val="10"/>
        <rFont val="Georgia"/>
        <family val="1"/>
        <charset val="204"/>
      </rPr>
      <t xml:space="preserve">
Бъдещите минимални наеми, дължими по силата на неотменими договори за оперативен лизинг към 31 декември са както следва:</t>
    </r>
  </si>
  <si>
    <t>Дружеството разполага с финансов лизинг и покупка на изплащане по договори за различни позиции на машини и съоръжения. Тези лизини съдържат (не съдържат) клауза (опция) за придобиване на собственост  в края на лизинговия период. Бъдещите минимални плащания по договори за финансов лизинг, заедно с настоящата стойност на нетните минимални лизингови плащания са както следва:</t>
  </si>
  <si>
    <t>Информация за активи, придобити на лизинг</t>
  </si>
  <si>
    <t>Оперативен лизинг</t>
  </si>
  <si>
    <t>Цена на придобиване</t>
  </si>
  <si>
    <t>Натрупана амортизация</t>
  </si>
  <si>
    <t>Настояща стойност на минималните лизингови плащания</t>
  </si>
  <si>
    <t>Споразумения, включващи правната форма на лизинг</t>
  </si>
  <si>
    <t xml:space="preserve">Нематериални активи, различни от репутация </t>
  </si>
  <si>
    <t xml:space="preserve">Инвестиционни имоти </t>
  </si>
  <si>
    <t xml:space="preserve">Биологични активи </t>
  </si>
  <si>
    <t xml:space="preserve">Други активи </t>
  </si>
  <si>
    <t>Бъдещи минимални лизингови плащания</t>
  </si>
  <si>
    <t>Лихва</t>
  </si>
  <si>
    <t>2014 г.</t>
  </si>
  <si>
    <t>Инвестиционни задължения</t>
  </si>
  <si>
    <t>……………….</t>
  </si>
  <si>
    <t>……………………………..</t>
  </si>
  <si>
    <t>Приходи от</t>
  </si>
  <si>
    <t>Всичко приходи по концесия ….</t>
  </si>
  <si>
    <t xml:space="preserve">Разходи </t>
  </si>
  <si>
    <t>Всичко разходи по концесия ….</t>
  </si>
  <si>
    <t>Печалба / загуба по концесионен договор …..</t>
  </si>
  <si>
    <t>Оповестяване на приходи и разходи от дейност по концесионен договор</t>
  </si>
  <si>
    <t>2015 г.</t>
  </si>
  <si>
    <t>За целия срок на концесията Дружеството е задължено да извърши инвестиции в съответствие с утвърдена инвестиционна програма, в срок до …… , в размер на ……… . Правото на собственост върху …… , изградена по силата на концесионния договор, със средства на Дружеството, е на Българската държава (......... ) и не подлежи на прехвърляне. Инвестиционните задължения за следващите три отчетни периода са както следва:</t>
  </si>
  <si>
    <t>Добити обеми ……… по концесионни договори</t>
  </si>
  <si>
    <t>Мерна е-ца</t>
  </si>
  <si>
    <t>Допълнителни оповестявания</t>
  </si>
  <si>
    <t>Задълженията за придобиване или изграждане на имоти, машини и съоръжения</t>
  </si>
  <si>
    <t>Задълженията за предоставяне на услуги или правата за очакване на предоставяне на услуги</t>
  </si>
  <si>
    <t>…………………………………….</t>
  </si>
  <si>
    <t>Приходи, признати към обмен на строителни услуги за финансов актив</t>
  </si>
  <si>
    <t>Приходи, признати към обмен на строителни услуги за нематериален актив</t>
  </si>
  <si>
    <t>Печалба (загуба), призната към обмен на строителни услуги за финансов актив</t>
  </si>
  <si>
    <t>Печалба (загуба), призната към обмен на строителни услуги за нематериален актив</t>
  </si>
  <si>
    <t>Основния актив и всички ограничения върху неговото използване;</t>
  </si>
  <si>
    <t>Срока и други значими условия на споразумението;</t>
  </si>
  <si>
    <t>Операциите, които са взаимно свързани, включително всички опции;</t>
  </si>
  <si>
    <t>Оповестяване на:</t>
  </si>
  <si>
    <t>Общо финансови активи</t>
  </si>
  <si>
    <t>Финансови пасиви, отчитани по справедлива стойност в печалбата или загубата, определена при първоначалното признаване</t>
  </si>
  <si>
    <t>Общо финансови пасиви</t>
  </si>
  <si>
    <t>Увеличение (намаление) на справедливата стойност на кредити или вземания, което се дължи на промени в кредитния риск на финансовите активи</t>
  </si>
  <si>
    <t>Натрупаното увеличение (намаление) в справедливата стойност на кредита или вземането, което се дължи на промени в кредитния риск на финансовите активи</t>
  </si>
  <si>
    <t>Увеличение (намаление) на справедливата стойност на кредити или вземания, свързани с кредитни деривативи или подобни инструменти</t>
  </si>
  <si>
    <t>Натрупаното увеличение (намаление) в справедливата стойност на кредити или вземания, свързани с кредитни деривативи или подобни инструменти</t>
  </si>
  <si>
    <t>Прехвърляне на натрупаната печалба (загуба) в рамките на собствения капитал</t>
  </si>
  <si>
    <t>Справедлива стойност на инвестициите в капиталови инструменти се оценяват по справедлива стойност в друг всеобхватен доход към датата на отписването</t>
  </si>
  <si>
    <t>Натрупаната печалба (загуба) от продажба на инвестиции, определени в капиталови инструменти, се оценяват по справедлива стойност в друг всеобхватен доход</t>
  </si>
  <si>
    <t>Прекласификация на финансови активи, отчитани по справедлива стойност в печалбата или загубата</t>
  </si>
  <si>
    <t>Прекласификация като финансови активи, отчитани по справедлива стойност в печалбата или загубата</t>
  </si>
  <si>
    <t>Прекласификация на финансови активи на разположение за продажба</t>
  </si>
  <si>
    <t>Прекласификация в финансови активи на разположение за продажба</t>
  </si>
  <si>
    <t>Прекласификация от инвестиции, държани до падеж</t>
  </si>
  <si>
    <t>Прекласификация в инвестициите, държани до падеж</t>
  </si>
  <si>
    <t>Прекласификация на кредити и вземания</t>
  </si>
  <si>
    <t>Прекласификация в кредити и вземания</t>
  </si>
  <si>
    <t>Финансови активи прекласифицирани от финансови активи на разположение за продажба, балансовата стойност</t>
  </si>
  <si>
    <t>На справедливата стойност печалби (загуби) от финансови активи прекласифицира извън категорията на финансовите активи, отчитани по справедлива стойност в печалбата или загубата, признати в печалбата или загубата</t>
  </si>
  <si>
    <t>На справедливата стойност печалби (загуби) от финансови активи прекласифицирани от финансови активи на разположение за продажба, признати в друг всеобхватен доход</t>
  </si>
  <si>
    <t>На справедливата стойност печалби (загуби) от финансови активи прекласифицирани от финансови активи на разположение за продажба, не са признати в друг всеобхватен доход</t>
  </si>
  <si>
    <t>Печалби (загуби) от финансови активи прекласифицирани от финансови активи на разположение за продажба, признати в друг всеобхватен доход</t>
  </si>
  <si>
    <t>Доходите на финансови активи прекласифицирани от финансови активи на разположение за продажба, признати в друг всеобхватен доход</t>
  </si>
  <si>
    <t>Разходи за финансови активи прекласифицира извън категорията на финансовите активи, отчитани по справедлива стойност в печалбата или загубата, признати в печалбата или загубата</t>
  </si>
  <si>
    <t>Разходи за финансови активи прекласифицирани от финансови активи на разположение за продажба, признати в друг всеобхватен доход</t>
  </si>
  <si>
    <t>Ефективен лихвен процент на финансовите активи прекласифицирани от финансови активи на разположение за продажба</t>
  </si>
  <si>
    <t>Очакваните парични потоци на финансовите активи прекласифицирани от финансови активи на разположение за продажба</t>
  </si>
  <si>
    <t>Описание на датата на прекласификация на финансови активи в резултат на промяна в бизнес модела</t>
  </si>
  <si>
    <t>Обяснение на промяна в бизнес модела за управление на финансови активи</t>
  </si>
  <si>
    <t>Описание на ефекта от промяна на бизнес модела за управление на финансови активи на финансовите отчети</t>
  </si>
  <si>
    <t>Ефективен лихвен процент, определен на датата на прекласификацията</t>
  </si>
  <si>
    <t>Справедлива стойност печалба (загуба), която би била призната в печалбата или загубата, ако финансовите активи, които не са били прекласифицирани</t>
  </si>
  <si>
    <t>Финансови активи, заложени като обезпечение за пасиви или условни задължения</t>
  </si>
  <si>
    <t>Описание на срока и условията на финансови активи, заложени като обезпечение за пасиви или условни задължения</t>
  </si>
  <si>
    <t>Финансови инструменти, чиято справедлива стойност, по-рано не може да бъде надеждно оценена в момента на отписване</t>
  </si>
  <si>
    <t>Печалба (загуба) се признават на финансови инструменти, чиято предишна справедлива стойност не може да бъде надеждно измерена</t>
  </si>
  <si>
    <t>Описание на държаното обезпечение и другите кредитни разширения, финансови активи, които са индивидуално определени да бъдат обезценени</t>
  </si>
  <si>
    <t>Финансови активи, които са индивидуално определени да бъде нарушена, справедливата стойност на обезпечението, държано и другите кредитни разширения</t>
  </si>
  <si>
    <t>Описание на естеството на активите, получени чрез придобиване на обезпечението, или чрез мобилизиране на други кредитни разширения</t>
  </si>
  <si>
    <t>Активи, получени чрез придобиване на обезпечението, или чрез мобилизиране на други кредитни разширения</t>
  </si>
  <si>
    <t>Справедлива стойност на прехвърлените финансови активи, които не се отписват в тяхната цялост</t>
  </si>
  <si>
    <t>Справедлива стойност на свързаните с тях финансови задължения</t>
  </si>
  <si>
    <t>Нетната справедлива стойност на прехвърлените финансови активи (свързаните с тях финансови пасиви), които не се отписват в тяхната цялост</t>
  </si>
  <si>
    <t>Активи, които предприятието продължава да признава</t>
  </si>
  <si>
    <t>Свързаните пасиви, които предприятието продължава да признава</t>
  </si>
  <si>
    <t>Първоначалните активи преди прехвърлянето</t>
  </si>
  <si>
    <t>Активи, които предприятието продължава да признава до степента на продължаващото участие</t>
  </si>
  <si>
    <t>Свързаните пасиви, които предприятието продължава да признава до степента на продължаващото участие</t>
  </si>
  <si>
    <t>Максималната изложеност на загуба от продължаващото участие</t>
  </si>
  <si>
    <t>Сумите, дължими на приобретателя по отношение на прехвърлените активи</t>
  </si>
  <si>
    <t>Постъпления от трансфер дейност през периода, представляващи голямото прехвърляне дейност</t>
  </si>
  <si>
    <t xml:space="preserve">Финансови инструменти извън обхвата на МСФО 7 </t>
  </si>
  <si>
    <t>забележка: ефективно от 01.01.2013г.</t>
  </si>
  <si>
    <t>Финансови пасиви, отчитани по справедлива стойност в печалбата или загубата</t>
  </si>
  <si>
    <t>Финансови пасиви отчитани по амортизируема стойност</t>
  </si>
  <si>
    <t>Финансови пасиви, отчитани по справедлива стойност в печалбата или загубата, класифицирани като държани за търгуване</t>
  </si>
  <si>
    <t>Нетекущи фианасови активи</t>
  </si>
  <si>
    <t>Текущи фианасови активи</t>
  </si>
  <si>
    <t>Нетекущи Финнсови пасиви</t>
  </si>
  <si>
    <t xml:space="preserve">Финансови пасиви представени в отчетът за финансовото състояние </t>
  </si>
  <si>
    <t>Максималната изложеност на кредитен риск на кредита или вземането (или групата от кредити или вземания)</t>
  </si>
  <si>
    <t>Максималната изложеност на кредитен риск на финансовити активи</t>
  </si>
  <si>
    <t>Увеличение (намаление) на справедливата стойност на финансовите активи, което се дължи на промени в кредитния риск на финансовите активи</t>
  </si>
  <si>
    <t>Натрупаното увеличение (намаление) в справедливата стойност на финансовите активи, което се дължи на промени в кредитния риск на финансовите активи</t>
  </si>
  <si>
    <t>Увеличение (намаление) на справедливата стойност на финансовите активи, свързани с кредитни деривативи или подобни инструменти</t>
  </si>
  <si>
    <t>Натрупаното увеличение (намаление) в справедливата стойност на финансовите активи, свързани с кредитни деривативи или подобни инструменти</t>
  </si>
  <si>
    <t>Увеличение (намаление) на справедливата стойност на финансов пасив, което се дължи на промени в кредитния риск на пасива</t>
  </si>
  <si>
    <t>Натрупаното увеличение (намаление) на справедливата стойност на финансов пасив, което се дължи на промени в кредитния риск на пасива</t>
  </si>
  <si>
    <t>Дивидентите, признати през периода за инвестиции, определени в капиталови инструменти, които се оценяват по справедлива стойност в друг всеобхватен доход</t>
  </si>
  <si>
    <t>а/ Дивидентите, признати през периода за държани в края на периода инвестиции в капиталови инструменти</t>
  </si>
  <si>
    <t>б/ Дивидентите, признати през периода за отписани през периода инвестиции в капиталови инструменти</t>
  </si>
  <si>
    <t>Прехвърляне на натрупаната печалба или загуба в рамките на собствения капитал през периода, включително причината за подобни трансфери.</t>
  </si>
  <si>
    <t>Инвестиции в капиталови инструменти оценявани по справедлива стойност в друг всеобхватен доход -признати дивиденти през периода и призната печалба или загуба в рамките на собственият капитал</t>
  </si>
  <si>
    <t>Инвестиции в капиталови инструменти оценявани по справедлива стойност в друг всеобхватен доход към края на отчетният период</t>
  </si>
  <si>
    <t>Инвестиции в капиталови инструменти оценявани по справедлива стойност в друг всеобхватен доход - отписани през периода по справедлива стойност към датата на отписването и натрупаните кумулативни печалби и загуби признати пери освобождаването</t>
  </si>
  <si>
    <t xml:space="preserve">Обезпечение (на финансови или нефинансови активи), за които е позволено да се продава или да залага на свой ред обезпечението, дори когато няма неизпълнение от страна на собственика на обезпечението, се оповестява:
</t>
  </si>
  <si>
    <t>Справедливата стойност на държаното обезпечение</t>
  </si>
  <si>
    <t>Справедливата стойност на всяко такова обезпечение, продадено или заложено повторно, и дали предприятието има задължение да го върне</t>
  </si>
  <si>
    <t>сроковете и условията, свързани с неговото използване на обезпечението.</t>
  </si>
  <si>
    <t>Неизпълнения и нарушения по задължения за кредити</t>
  </si>
  <si>
    <t>Описание на детайли на неизпълнение на задължения по време на периода на главница, лихви, амортизационен фонд, или условията за погасяване на задължения по кредити</t>
  </si>
  <si>
    <t>Балансовата стойност на задълженията по кредити, които са в неизпълнение на отчетната дата</t>
  </si>
  <si>
    <t>Балансовата стойност на задълженията по кредити, които са в неизпълнение на отчетната дата, които позволяват заемодателя да изисква ускорено изплащане</t>
  </si>
  <si>
    <t>Разкриване на информация за възможните разлики между балансовата стойност и справедливата стойност, когато справедливата стойност не може да бъде оценена</t>
  </si>
  <si>
    <t>до 1 месец</t>
  </si>
  <si>
    <t>над 1 месец до 3 месеца</t>
  </si>
  <si>
    <t>над 3 месец до 6 месеца</t>
  </si>
  <si>
    <t>над 6 месец до 12 месеца</t>
  </si>
  <si>
    <t>над 1 година до 3 години</t>
  </si>
  <si>
    <t>над 3 години до 5 години</t>
  </si>
  <si>
    <t>над 5 години</t>
  </si>
  <si>
    <t>Брутна стойност</t>
  </si>
  <si>
    <t>Обезценка на финансови активи</t>
  </si>
  <si>
    <t>Финансови активи представени в отчетът за финансовото състояние, които са индивидуално определени да бъдат обезценени</t>
  </si>
  <si>
    <t>Забележка: Описание на политики за унищожаване или за използване в експлоатация на активите, получени чрез притежание на допълнителното или друго кредитно подобрение</t>
  </si>
  <si>
    <t>Договорени парични потоци</t>
  </si>
  <si>
    <t>Анализ на падежа на недеривативни финансови пасиви</t>
  </si>
  <si>
    <t>Анализ на падежа на деривативни финансови пасиви</t>
  </si>
  <si>
    <t>Деривативни финансови пасиви</t>
  </si>
  <si>
    <t>............</t>
  </si>
  <si>
    <t>Недеривативни финансови пасиви</t>
  </si>
  <si>
    <t>Анализ на падежа на финансови активи</t>
  </si>
  <si>
    <t xml:space="preserve"> в т.ч. финансовите активи, държани за управление на ликвидния риск</t>
  </si>
  <si>
    <t>Прехвърлени финансови активи и свързаните с тях финансови пасиви, които не са отписани в тяхната цялост</t>
  </si>
  <si>
    <t>Разкриване на продължаващото участие в отписани финансови активи</t>
  </si>
  <si>
    <t>Признатите активи, които представляват продължаващото участие в отписани финансови активи</t>
  </si>
  <si>
    <t>Признати задължения, които представляват продължаващото участие в отписани финансови активи</t>
  </si>
  <si>
    <t>Справедлива стойност на активите, които представляват продължаващото участие в отписани финансови активи</t>
  </si>
  <si>
    <t>Справедливата стойност на пасивите, които представляват продължаващото участие в отписани финансови активи</t>
  </si>
  <si>
    <t>Недисконтирана изходящ паричен поток, необходим за обратно изкупуване на отписани финансови активи</t>
  </si>
  <si>
    <t>Печалба (загуба) на отписани финансови активи към датата на прехвърляне</t>
  </si>
  <si>
    <t>Приходи от продължаващото участие в отписани финансови активи</t>
  </si>
  <si>
    <t>Приходи от продължаващото участие в отписани финансови активи кумулативно признавани</t>
  </si>
  <si>
    <t>Разходи от продължаващото участие в отписани финансови активи</t>
  </si>
  <si>
    <t>Разходи от продължаващото участие в отписани финансови активи кумулативно признавани</t>
  </si>
  <si>
    <t>Анализ на падежите на недисконтираните изходящи парични потоци за обратно изкупуване на отписани финансови активи или суми, дължими на приобретателя по отношение на прехвърлените активи</t>
  </si>
  <si>
    <t>Продължаващо участие в отписани финансови активи в зависимост от вида на инструмента</t>
  </si>
  <si>
    <t>Пут опции</t>
  </si>
  <si>
    <t>Кол опции</t>
  </si>
  <si>
    <t>Продължаващо участие в отписани финансови активи от типа на прехвърляне</t>
  </si>
  <si>
    <t>Ценни книжа</t>
  </si>
  <si>
    <t>Факторинг на вземания</t>
  </si>
  <si>
    <t>Секюритизация</t>
  </si>
  <si>
    <t>Статии от финансовите отчети</t>
  </si>
  <si>
    <t>Предходен период в които се отразява</t>
  </si>
  <si>
    <t>i P&amp;L договори за строителство'!A1</t>
  </si>
  <si>
    <t>i P&amp;L лизинг'!A1</t>
  </si>
  <si>
    <t>ИЗЧИСЛЯВАНЕ ДОХОД НА ОБИКНОВЕННИ АКЦИИ OT ПРОДЪЛЖАВАЩИ ДЕЙНОСТИ</t>
  </si>
  <si>
    <t>i</t>
  </si>
  <si>
    <t xml:space="preserve">Таблици, в sheets които започват с този знак имат информативен </t>
  </si>
  <si>
    <t xml:space="preserve">характер и се попълват само за целите на оповестяването. Не участват </t>
  </si>
  <si>
    <t>във формулите, при засичане на статиите в основните форми</t>
  </si>
  <si>
    <t>До всяка таблица е записан номер. Този номер, съответства на</t>
  </si>
  <si>
    <t>точката от оповестяването, към която следва да се копира</t>
  </si>
  <si>
    <t>1.3.</t>
  </si>
  <si>
    <t>Приложение  1</t>
  </si>
  <si>
    <t>Приложение  2</t>
  </si>
  <si>
    <t>Управление на капитала</t>
  </si>
  <si>
    <t xml:space="preserve">Общо дългов капитал, т.ч.: </t>
  </si>
  <si>
    <t>Общо пасиви</t>
  </si>
  <si>
    <t xml:space="preserve">Намален с:                                                                                            паричните средства и парични еквиваленти </t>
  </si>
  <si>
    <t>с минус</t>
  </si>
  <si>
    <t>Нетен дългов капитал</t>
  </si>
  <si>
    <t>нетни пасиви</t>
  </si>
  <si>
    <t>СК</t>
  </si>
  <si>
    <t>Общо капитал</t>
  </si>
  <si>
    <t>Коефициент на задлъжнялост</t>
  </si>
  <si>
    <t>Задължения по финансов лизинг</t>
  </si>
  <si>
    <t>Задължения към свързани предприятия</t>
  </si>
  <si>
    <t>дейността</t>
  </si>
  <si>
    <t>Доклад за</t>
  </si>
  <si>
    <t>i управление на к-ла'!A1</t>
  </si>
  <si>
    <t>в т.ч. текущи</t>
  </si>
  <si>
    <t>нетекущи</t>
  </si>
  <si>
    <t>Млади животни</t>
  </si>
  <si>
    <t xml:space="preserve">Животни за угояване </t>
  </si>
  <si>
    <t xml:space="preserve">Дребни продуктивни животни с къс биологичен цикъл </t>
  </si>
  <si>
    <t>Други животни</t>
  </si>
  <si>
    <t>Нетрайни насаждения</t>
  </si>
  <si>
    <t>……………..</t>
  </si>
  <si>
    <t>2.41.</t>
  </si>
  <si>
    <t>IV.5.</t>
  </si>
  <si>
    <t>Други текущи финансови пасиви</t>
  </si>
  <si>
    <t>Други текущи нефинансови пасиви</t>
  </si>
  <si>
    <t>Текущи задължения към персонала</t>
  </si>
  <si>
    <t>II. Сегменти</t>
  </si>
  <si>
    <t>да се преведе от английски</t>
  </si>
  <si>
    <t>Финансови активи - представяне'!A1</t>
  </si>
  <si>
    <t>Финансови пасиви - представяне'!A1</t>
  </si>
  <si>
    <t>IV.4.</t>
  </si>
  <si>
    <t>IV.1.</t>
  </si>
  <si>
    <t>Загубата се въвежда с отрицателен знак</t>
  </si>
  <si>
    <t>i Сегменти'!A1</t>
  </si>
  <si>
    <t>i Концесии'!A1</t>
  </si>
  <si>
    <t>Приложение 3</t>
  </si>
  <si>
    <t>i Lizing'!A1</t>
  </si>
  <si>
    <t>Нетекущи задължения към персонала</t>
  </si>
  <si>
    <t>2.42.</t>
  </si>
  <si>
    <t>Преди промяната</t>
  </si>
  <si>
    <t>Ефект</t>
  </si>
  <si>
    <t>След промяната</t>
  </si>
  <si>
    <t>Отчет за финансовото състояние</t>
  </si>
  <si>
    <t>Равнение на разхода на данъци върху дохода/печалбата/</t>
  </si>
  <si>
    <t>Компоненти</t>
  </si>
  <si>
    <t>данъчна основа</t>
  </si>
  <si>
    <t>% корпо ративен данък</t>
  </si>
  <si>
    <t>данък</t>
  </si>
  <si>
    <t>Печалба/загуба преди разходи за данъци</t>
  </si>
  <si>
    <t>Суми по данъчна декларация</t>
  </si>
  <si>
    <t>Сума на увеличенията по данъчна декларация</t>
  </si>
  <si>
    <t>Сума на намаленията по данъчна декларация</t>
  </si>
  <si>
    <t>Печалба/загуба за данъчно облагане</t>
  </si>
  <si>
    <t>Преотстъпен данък чл. 178,179,180,181,184,187 от ЗКПО</t>
  </si>
  <si>
    <t xml:space="preserve">Отстъпка съгласно чл.92, ал.5 </t>
  </si>
  <si>
    <t>Преизчисления</t>
  </si>
  <si>
    <t>Преизчисления от промяна на данъчна ставка</t>
  </si>
  <si>
    <t>Преизчисления от промяна на оценки за отсрочени данъци</t>
  </si>
  <si>
    <t>От изменения в друг всеобхватен доход</t>
  </si>
  <si>
    <t>Печалби отнесени в ДВД с последващ данъчен ефект</t>
  </si>
  <si>
    <t>Загуби отнесени  в ДВД с последващ данъчен ефект</t>
  </si>
  <si>
    <t>От изменения в собствен капитал</t>
  </si>
  <si>
    <t>Печалби отнесени в собствен капитал с  данъчен ефект</t>
  </si>
  <si>
    <t>Загуби отнесени  в собствен капитал с данъчен ефект</t>
  </si>
  <si>
    <t>Печалба/загуба за изчисляване на разход за данък</t>
  </si>
  <si>
    <t>в.т.ч за сметка на печалба/загуба в отчет за доходите</t>
  </si>
  <si>
    <t>в.т.ч за сметка на печалба/загуба отнесена в друг всеобхватен доход</t>
  </si>
  <si>
    <t>в.т.ч за сметка на печалба/загуба отнесена в собствен капитал</t>
  </si>
  <si>
    <t>Непризнати отсрочени данъчни активи</t>
  </si>
  <si>
    <t xml:space="preserve">Данъчна загуба 200Х </t>
  </si>
  <si>
    <t>Данъчна загуба 200У</t>
  </si>
  <si>
    <t>Намаляеми временни разлики от слаба капитализация 200Х</t>
  </si>
  <si>
    <t>Отсрочените данъчни активи по тези позиции не са признати, защото е малко вероятно бъдещи облагаеми печалби на Дружеството да бъдат достатъчни за усвояването им, т.е. за ползване на обратно проявление.</t>
  </si>
  <si>
    <t>Кредитен  риск</t>
  </si>
  <si>
    <t>Просрочени</t>
  </si>
  <si>
    <t>С ненастъпил падеж</t>
  </si>
  <si>
    <t xml:space="preserve">С предоговорен падеж, който не е настъпил </t>
  </si>
  <si>
    <t>обезценени</t>
  </si>
  <si>
    <t>не обезценени</t>
  </si>
  <si>
    <t>Нетекущи финансови активи от свързани лица</t>
  </si>
  <si>
    <t>Нетекущи финансови активи от свързани лица- обеценка</t>
  </si>
  <si>
    <t>Нетекущи търговски и други вземания от свързани лица</t>
  </si>
  <si>
    <t>Нетекущи търговски и други вземания</t>
  </si>
  <si>
    <t>Обезценка на текущи финансови активи</t>
  </si>
  <si>
    <t>Текущи финансови пасиви от свързани лица</t>
  </si>
  <si>
    <t>Обезценка на текущи финансови активи от свързани лица</t>
  </si>
  <si>
    <t>Обезценка на нетекущи финансови активи</t>
  </si>
  <si>
    <t>Обезценка на нетекущи търговски и други вземания</t>
  </si>
  <si>
    <t>Обезценка на нетекущи търговски и други вземания от свързани лица</t>
  </si>
  <si>
    <t>i кредити'!A1</t>
  </si>
  <si>
    <t>Банка / кредитор</t>
  </si>
  <si>
    <t>IV.3.Кредитен риск</t>
  </si>
  <si>
    <t>i Кредитен риск ф-ви активи'!A1</t>
  </si>
  <si>
    <t>i Кредитен Риск Ф-ви пасиви'!A1</t>
  </si>
  <si>
    <t>i Условни активи и пасиви'!A1</t>
  </si>
  <si>
    <t>IV.7.</t>
  </si>
  <si>
    <t>iФин.ак-ви заложени като обезп.'!A1</t>
  </si>
  <si>
    <t>Финансови и-ти</t>
  </si>
  <si>
    <t>Лихв.кред.и заеми</t>
  </si>
  <si>
    <t>IV.3.Ликвиден риск</t>
  </si>
  <si>
    <t>iНеизпълн-я и наруш-я  кредити '!A1</t>
  </si>
  <si>
    <t>i Фин. активи-просроч и обезц. '!A1</t>
  </si>
  <si>
    <t>i Анализ на падежа на Фин П-ви'!A1</t>
  </si>
  <si>
    <t>i Анализ на падежа на Фин А-ви'!A1</t>
  </si>
  <si>
    <t>II.ИМС,Лизинг</t>
  </si>
  <si>
    <t>2.43.</t>
  </si>
  <si>
    <t>i Фин.А-ви и П-ви продъл.учас'!A1</t>
  </si>
  <si>
    <t>Класифицирани като държани за продажба нетекущи биологични активи</t>
  </si>
  <si>
    <t>Класифицирани като държани за продажба текущи биологични активи</t>
  </si>
  <si>
    <t>Класифицирани като държани за продажба текущи материални запаси</t>
  </si>
  <si>
    <t>Други текущи активи, класифицирани групи като държани за продажба</t>
  </si>
  <si>
    <t>Общо нетекущи активи, класифицирани като държани за продажба</t>
  </si>
  <si>
    <t>Общо текущи активи, класифицирани като държани за продажба</t>
  </si>
  <si>
    <t>Текущи задължения, с изключение на пасивите, включени групи за изваждане от употреба, класифицирани като държани за продажба</t>
  </si>
  <si>
    <t>в т.ч. …………..</t>
  </si>
  <si>
    <t>Пасиви, задължения, включени в групи за изваждане от употреба, класифицирани като държани за продажба</t>
  </si>
  <si>
    <t>В т.ч. …….</t>
  </si>
  <si>
    <t>забележка: отпадат от 01.01.2013г.</t>
  </si>
  <si>
    <t>IV.3.</t>
  </si>
  <si>
    <t>i Ф-ви а-ви - оповестяване'!A1</t>
  </si>
  <si>
    <t>Кредити и вземания (кредити, заеми и финансов лизинг)</t>
  </si>
  <si>
    <t>Приложение 5</t>
  </si>
  <si>
    <t>iРекласиф. на фин.инструм.МСФО9'!A1</t>
  </si>
  <si>
    <t>i Инвест.кап.инстр. по сп-ва.ст'!A1</t>
  </si>
  <si>
    <t>Инвестиции отчетени по метода на собствения капитал</t>
  </si>
  <si>
    <t>Инвестиции в смесени предприятия</t>
  </si>
  <si>
    <t>Инвестиции в асоциирани предприятия по метода на собствения капитал</t>
  </si>
  <si>
    <t>Инвестиции</t>
  </si>
  <si>
    <t>Инвестиции в смесени предприятия по метода на собствения капитал</t>
  </si>
  <si>
    <t>Инвестиции в други предприятия по метода на собствения капитал</t>
  </si>
  <si>
    <t xml:space="preserve">Инвестиции отчетени по метода на собствения капитал </t>
  </si>
  <si>
    <t>Инв.по мет.собств.к-ал'!A1</t>
  </si>
  <si>
    <t>Вземания по лизингови договори  - нетекущи</t>
  </si>
  <si>
    <t>Вземания по лизинг от свързани лица в групата /нето/</t>
  </si>
  <si>
    <t>Вземания по лизинг от свързани лица в групата</t>
  </si>
  <si>
    <t>Обезценка на вземания по лизинг от свързани лица в групата</t>
  </si>
  <si>
    <t>Вземания по лизинг от свързани лица извън групата /нето/</t>
  </si>
  <si>
    <t>Вземания по лизинг от свързани лица извън групата</t>
  </si>
  <si>
    <t>Обезценка на вземания по лизинг от свързани лица извън групата</t>
  </si>
  <si>
    <t>Вземания по лизинг от несвързани лица /нето/</t>
  </si>
  <si>
    <t>Вземания по лизинг от несвързани лица</t>
  </si>
  <si>
    <t>Обезценка на вземания по лизинг от несвързани лица</t>
  </si>
  <si>
    <t>Кредити и вземания - нетекущи</t>
  </si>
  <si>
    <t>Кредити</t>
  </si>
  <si>
    <t>Вземания по предоставени депозити</t>
  </si>
  <si>
    <t xml:space="preserve">Вземания придобити чрез цесии </t>
  </si>
  <si>
    <t>Кредити придобити чрез цесии</t>
  </si>
  <si>
    <t>Кредити - нетекущи</t>
  </si>
  <si>
    <t>Вземания по кредити от свързани лица в групата /нето/</t>
  </si>
  <si>
    <t>Вземания по кредити от свързани лица в групата</t>
  </si>
  <si>
    <t>Вземания по лихви по кредити от свързани лица в групата</t>
  </si>
  <si>
    <t>Обезценка на вземания по кредити от свързани лица в групата</t>
  </si>
  <si>
    <t>Вземания по кредити от свързани лица извън групата /нето/</t>
  </si>
  <si>
    <t>Вземания по кредити от свързани лица извън групата</t>
  </si>
  <si>
    <t>Вземания по лихви по кредити от свързани лица извън групата</t>
  </si>
  <si>
    <t>Обезценка на вземания по кредити от свързани лица извън групата</t>
  </si>
  <si>
    <t>Вземания по кредити от несвързани лица /нето/</t>
  </si>
  <si>
    <t>Вземания по кредити от несвързани лица</t>
  </si>
  <si>
    <t>Вземания по лихви по кредити от несвързани лица</t>
  </si>
  <si>
    <t>Обезценка на вземания по кредити от несвързани лица</t>
  </si>
  <si>
    <t>Вземания по депозити - нетекущи</t>
  </si>
  <si>
    <t>Вземания по депозити от свързани лица в групата /нето/</t>
  </si>
  <si>
    <t>Вземания по депозити от свързани лица в групата</t>
  </si>
  <si>
    <t>Вземания по лихви по депозити от свързани лица в групата</t>
  </si>
  <si>
    <t>Обезценка на вземания по депозити от свързани лица в групата</t>
  </si>
  <si>
    <t>Вземания по депозити от свързани лица извън групата /нето/</t>
  </si>
  <si>
    <t>Вземания по депозити от свързани лица извън групата</t>
  </si>
  <si>
    <t>Вземания по лихви по депозити от свързани лица извън групата</t>
  </si>
  <si>
    <t>Обезценка на вземания по депозити от свързани лица извън групата</t>
  </si>
  <si>
    <t>Вземания по депозити от несвързани лица /нето/</t>
  </si>
  <si>
    <t>Вземания по депозити от несвързани лица</t>
  </si>
  <si>
    <t>Вземания по лихви по депозити от несвързани лица</t>
  </si>
  <si>
    <t>Обезценка на вземания по депозити от несвързани лица</t>
  </si>
  <si>
    <t>Вземания придобити чрез цесии - нетекущи</t>
  </si>
  <si>
    <t>Вземания придобити чрез цесии от свързани лица в групата /нето/</t>
  </si>
  <si>
    <t>Вземания придобити чрез цесии от свързани лица в групата</t>
  </si>
  <si>
    <t>Лихви по вземания придобити чрез цесии от свързани лица в групата</t>
  </si>
  <si>
    <t>Обезценка на вземания придобити чрез цесии от свързани лица в групата</t>
  </si>
  <si>
    <t>Вземания придобити чрез цесии от свързани лица извън групата /нето/</t>
  </si>
  <si>
    <t>Вземания придобити чрез цесии от свързани лица извън групата</t>
  </si>
  <si>
    <t>Лихви по вземания придобити чрез цесии от свързани лица извън групата</t>
  </si>
  <si>
    <t>Обезценка на вземания придобити чрез цесии от свързани лица извън групата</t>
  </si>
  <si>
    <t>Вземания придобити чрез цесии от несвързани лица /нето/</t>
  </si>
  <si>
    <t>Вземания придобити чрез цесии от несвързани лица</t>
  </si>
  <si>
    <t>Лихви по вземания придобити чрез цесии от несвързани лица</t>
  </si>
  <si>
    <t>Обезценка на вземания придобити чрез цесии от несвързани лица</t>
  </si>
  <si>
    <t>Кредити придобити чрез цесии - нетекущи</t>
  </si>
  <si>
    <t>Кредити придобити чрез цесии от свързани лица в групата /нето/</t>
  </si>
  <si>
    <t>Кредити придобити чрез цесии от свързани лица в групата</t>
  </si>
  <si>
    <t>Лихви по кредити придобити чрез цесии от свързани лица в групата</t>
  </si>
  <si>
    <t>Обезценка на кредити придобити чрез цесии от свързани лица в групата</t>
  </si>
  <si>
    <t>Кредити придобити чрез цесии от свързани лица извън групата /нето/</t>
  </si>
  <si>
    <t>Кредити придобити чрез цесии от свързани лица извън групата</t>
  </si>
  <si>
    <t>Лихви по кредити придобити чрез цесии от свързани лица извън групата</t>
  </si>
  <si>
    <t>Обезценка на кредити придобити чрез цесии от свързани лица извън групата</t>
  </si>
  <si>
    <t>Кредити придобити чрез цесии от несвързани лица /нето/</t>
  </si>
  <si>
    <t>Кредити придобити чрез цесии от несвързани лица</t>
  </si>
  <si>
    <t>Лихви по кредити придобити чрез цесии от несвързани лица</t>
  </si>
  <si>
    <t>Обезценка на кредити придобити чрез цесии от несвързани лица</t>
  </si>
  <si>
    <t>Финансови активи държани до падеж  - нетекущи</t>
  </si>
  <si>
    <t xml:space="preserve">Облигации на свързани лица в групата </t>
  </si>
  <si>
    <t xml:space="preserve">Облигации на свързани лица извън групата </t>
  </si>
  <si>
    <t xml:space="preserve">Облигации на несвързани лица  </t>
  </si>
  <si>
    <t>Държавни ценни книжа</t>
  </si>
  <si>
    <t>Финансови активи на разположение за продажба - нетекущи</t>
  </si>
  <si>
    <t>Неконтролиращи участия в капитали на предприятия</t>
  </si>
  <si>
    <t>……………………………………..</t>
  </si>
  <si>
    <t>Вземания по лизингови договори  - текущи</t>
  </si>
  <si>
    <t>Кредити и вземания - текущи</t>
  </si>
  <si>
    <t>Кредити - текущи</t>
  </si>
  <si>
    <t>Вземания по депозити - текущи</t>
  </si>
  <si>
    <t>Вземания придобити чрез цесии - текущи</t>
  </si>
  <si>
    <t>Кредити придобити чрез цесии - текущи</t>
  </si>
  <si>
    <t>Финансови активи държани до падеж  - текущи</t>
  </si>
  <si>
    <t>Финансови активи на разположение за продажба - текущи</t>
  </si>
  <si>
    <t>Репутация!A1</t>
  </si>
  <si>
    <t>Репутация</t>
  </si>
  <si>
    <t>придобити от групата 40</t>
  </si>
  <si>
    <t>- Плащания</t>
  </si>
  <si>
    <r>
      <t xml:space="preserve">Репутация за придобиване на </t>
    </r>
    <r>
      <rPr>
        <sz val="10"/>
        <color indexed="10"/>
        <rFont val="Arial"/>
        <family val="2"/>
        <charset val="204"/>
      </rPr>
      <t>40%</t>
    </r>
    <r>
      <rPr>
        <sz val="10"/>
        <color indexed="63"/>
        <rFont val="Arial"/>
        <family val="2"/>
        <charset val="204"/>
      </rPr>
      <t xml:space="preserve"> </t>
    </r>
  </si>
  <si>
    <r>
      <t xml:space="preserve">- Обща стойност на инвестициите </t>
    </r>
    <r>
      <rPr>
        <sz val="10"/>
        <color indexed="10"/>
        <rFont val="Arial"/>
        <family val="2"/>
        <charset val="204"/>
      </rPr>
      <t>40%</t>
    </r>
  </si>
  <si>
    <r>
      <t xml:space="preserve">Справедлива стойност на </t>
    </r>
    <r>
      <rPr>
        <sz val="10"/>
        <color indexed="10"/>
        <rFont val="Arial"/>
        <family val="2"/>
        <charset val="204"/>
      </rPr>
      <t>40%</t>
    </r>
    <r>
      <rPr>
        <sz val="10"/>
        <color indexed="63"/>
        <rFont val="Arial"/>
        <family val="2"/>
        <charset val="204"/>
      </rPr>
      <t xml:space="preserve"> от нетните активи на време те са били</t>
    </r>
  </si>
  <si>
    <r>
      <t xml:space="preserve">Репутация за придобиване на още </t>
    </r>
    <r>
      <rPr>
        <sz val="10"/>
        <color indexed="10"/>
        <rFont val="Arial"/>
        <family val="2"/>
        <charset val="204"/>
      </rPr>
      <t>20%</t>
    </r>
    <r>
      <rPr>
        <sz val="10"/>
        <color indexed="63"/>
        <rFont val="Arial"/>
        <family val="2"/>
        <charset val="204"/>
      </rPr>
      <t xml:space="preserve"> през годината</t>
    </r>
  </si>
  <si>
    <t>Балансова стойност на нетните активи от 40%, когато е било асоциирано</t>
  </si>
  <si>
    <t>СПРАВЕДЛИВА СТОЙНОСТ НА 40% от нетните активи, за да стане дъщерно дружество</t>
  </si>
  <si>
    <t>Балансова стойност на репутацията</t>
  </si>
  <si>
    <t>1.1.2011 г.</t>
  </si>
  <si>
    <t xml:space="preserve">Общо </t>
  </si>
  <si>
    <t>Дейност Х (Предприятие ….. )</t>
  </si>
  <si>
    <t>Дейност У (Предприятие ….. )</t>
  </si>
  <si>
    <t>……………………………………….</t>
  </si>
  <si>
    <t>Ликвиден риск</t>
  </si>
  <si>
    <t>Нетекущи пасиви</t>
  </si>
  <si>
    <t>Текущи финансови активи от свързани лица</t>
  </si>
  <si>
    <t>Текущи търговски и други вземания от свързани лица</t>
  </si>
  <si>
    <t>Парични средства и парични еквиваленти</t>
  </si>
  <si>
    <t xml:space="preserve">Текущи пасиви </t>
  </si>
  <si>
    <t>Нетна ликвидна стойност - дългосрочна</t>
  </si>
  <si>
    <t>Общо Нетна ликвидна стойност</t>
  </si>
  <si>
    <t>Нетна ликвидна стойност - краткосрочна</t>
  </si>
  <si>
    <t>i Нетна ликвидна'!A1</t>
  </si>
  <si>
    <t>i Лихвен и Валутен Риск'!A1</t>
  </si>
  <si>
    <t>IV.3.Лихвн риск</t>
  </si>
  <si>
    <t>С фиксирана лихва</t>
  </si>
  <si>
    <t>С плаваща лихва</t>
  </si>
  <si>
    <t>Без лихвени</t>
  </si>
  <si>
    <t>Анализ на чувствителност към изменения на лихвени %</t>
  </si>
  <si>
    <t>Ефект върху печалба/загуба  нето от данъци</t>
  </si>
  <si>
    <t>Дългосрочен риск</t>
  </si>
  <si>
    <t>Краткосрочен риск</t>
  </si>
  <si>
    <t>Лихвен риск</t>
  </si>
  <si>
    <t>Общо излагане на валутен риск</t>
  </si>
  <si>
    <t>Анализ на чувствителност към изменения на валутата</t>
  </si>
  <si>
    <t>В BGN</t>
  </si>
  <si>
    <t>B EURO</t>
  </si>
  <si>
    <t>B USD</t>
  </si>
  <si>
    <t>Друга валута</t>
  </si>
  <si>
    <t>Общо излагане на лихвен риск</t>
  </si>
  <si>
    <t>Активи - Пасиви</t>
  </si>
  <si>
    <t xml:space="preserve">Данъчен ефект </t>
  </si>
  <si>
    <t>Ефект върху печалба /загуба</t>
  </si>
  <si>
    <r>
      <t xml:space="preserve">Чуствителност към изменение на лихвения % - </t>
    </r>
    <r>
      <rPr>
        <b/>
        <sz val="11"/>
        <color indexed="10"/>
        <rFont val="Georgia"/>
        <family val="1"/>
        <charset val="204"/>
      </rPr>
      <t>отклонение +/-</t>
    </r>
  </si>
  <si>
    <t>Анализ на чуствителност към изменение на курс на USD</t>
  </si>
  <si>
    <t>вал. курс на USD</t>
  </si>
  <si>
    <t>стойност в USD</t>
  </si>
  <si>
    <t>курс USD на 31.12.</t>
  </si>
  <si>
    <t>курс USD на 31.12. + 10%</t>
  </si>
  <si>
    <t>курс USD на 31.12. - 10%</t>
  </si>
  <si>
    <t>отклонение +10%</t>
  </si>
  <si>
    <t>При увеличение на валутен курс с 10%</t>
  </si>
  <si>
    <t>При намаление на валутен курс с 10%</t>
  </si>
  <si>
    <t>IV.3.Валутен риск</t>
  </si>
  <si>
    <t>II. Плащане на база</t>
  </si>
  <si>
    <t>Издадени</t>
  </si>
  <si>
    <t>Упражнени</t>
  </si>
  <si>
    <t>Изтекли</t>
  </si>
  <si>
    <t>Отнети</t>
  </si>
  <si>
    <t>Баланс към 31.12</t>
  </si>
  <si>
    <t>лева</t>
  </si>
  <si>
    <t>бройки</t>
  </si>
  <si>
    <t>i Плащане на база акции'!A1</t>
  </si>
  <si>
    <t>Равнение на печалбата и нетния паричен поток от оперативна дейност</t>
  </si>
  <si>
    <t>Печалба за годината</t>
  </si>
  <si>
    <t>Корекции за:</t>
  </si>
  <si>
    <t>Разходи за данъци, признати в печалбата</t>
  </si>
  <si>
    <t>Печалба от продажба на инвестиции</t>
  </si>
  <si>
    <t>Загуба от продажба на дъщерно дружество</t>
  </si>
  <si>
    <t>Финансовите разходи, нетно</t>
  </si>
  <si>
    <t>Амортизация на други нематериални активи</t>
  </si>
  <si>
    <t>Амортизацията на имоти, машини, съоръжения и оборудване</t>
  </si>
  <si>
    <t>Загуба при разпореждане на имоти, машини, съоръжения и оборудване</t>
  </si>
  <si>
    <t>Обезценка на имоти, машини, съоръжения и оборудване</t>
  </si>
  <si>
    <t>Валутни загуби</t>
  </si>
  <si>
    <t>Задължението по дефинираните доходи</t>
  </si>
  <si>
    <t>Плащане на базата на акции</t>
  </si>
  <si>
    <t>Увеличение на запасите</t>
  </si>
  <si>
    <t>Увеличение на вземания</t>
  </si>
  <si>
    <t>Увеличение / (намаление) на задълженията</t>
  </si>
  <si>
    <t>Нетен паричен поток от оперативна дейност</t>
  </si>
  <si>
    <t>Обезценка на нематериалните активи</t>
  </si>
  <si>
    <t>Разходите и загубите се отразяват със знак "-"</t>
  </si>
  <si>
    <t>Други нематериални активи</t>
  </si>
  <si>
    <t>Търговски и други вземания</t>
  </si>
  <si>
    <t>Неразпределена печалба</t>
  </si>
  <si>
    <t>Търговски и други задължения</t>
  </si>
  <si>
    <t>Текущи данъчни задължения</t>
  </si>
  <si>
    <t>баланс ликвидна'!A1</t>
  </si>
  <si>
    <t>Други финансови активи</t>
  </si>
  <si>
    <t>Други нефинансови активи</t>
  </si>
  <si>
    <t>Биологични активи</t>
  </si>
  <si>
    <t>Текущи данъчни активи</t>
  </si>
  <si>
    <t>Непарични активи, заложени като обезпечение, за които приобретателят има право по силата на договор или обичай да продаде или заложи отново обезпечение</t>
  </si>
  <si>
    <t>Общо активи</t>
  </si>
  <si>
    <t>Премии от емисия</t>
  </si>
  <si>
    <t>Съкровищни ​​акции</t>
  </si>
  <si>
    <t>Общо собствения капитал, относим към собствениците на компанията майка</t>
  </si>
  <si>
    <t>Провизии за доходи на наети лица</t>
  </si>
  <si>
    <t xml:space="preserve">Капитал и пасиви </t>
  </si>
  <si>
    <t>Актив</t>
  </si>
  <si>
    <t xml:space="preserve">Капитал </t>
  </si>
  <si>
    <t>Друго дялово участие</t>
  </si>
  <si>
    <t>Задължения</t>
  </si>
  <si>
    <t xml:space="preserve">Провизии </t>
  </si>
  <si>
    <t>Други провизии</t>
  </si>
  <si>
    <t>Общо провизии</t>
  </si>
  <si>
    <t>Всички задължения към свързани лица</t>
  </si>
  <si>
    <t xml:space="preserve">Приспадащи се временни разлики, за които не е признат отсрочен данъчен актив
</t>
  </si>
  <si>
    <t xml:space="preserve">Неизползвани данъчни загуби, за които отсрочен данъчен актив не се признава
</t>
  </si>
  <si>
    <t xml:space="preserve">Неизползвани данъчни кредити, за които отсрочен данъчен актив не се признава
</t>
  </si>
  <si>
    <t>Имоти, Машини, Съоръжения и Оборудване /общо/</t>
  </si>
  <si>
    <t>Други Резерви</t>
  </si>
  <si>
    <t>Общи Резерви</t>
  </si>
  <si>
    <t xml:space="preserve">СОБСТВЕН КАПИТАЛ  и ПАСИВИ  </t>
  </si>
  <si>
    <t>Общо собствен капитал и пасиви</t>
  </si>
  <si>
    <t>Общо нетекущи  пасиви</t>
  </si>
  <si>
    <t>Общо текущи пасиви</t>
  </si>
  <si>
    <t>Освобождаване от активи/продажба, брак и други/</t>
  </si>
  <si>
    <t>………………………………</t>
  </si>
  <si>
    <t>Условни наеми, признати като доходи, класифицирани като финансов лизинг</t>
  </si>
  <si>
    <t>Общо лизинг и сублизингови плащания, признати като приход</t>
  </si>
  <si>
    <t xml:space="preserve">Прекласификация на финансови активи отчитани по справедлива стойност в печалбата или загубата или по цена на придобиване </t>
  </si>
  <si>
    <t>………………………….</t>
  </si>
  <si>
    <t>Разлика между балансовата сума на дължимите дивиденти и балансовата стойност на разпределените непарични активи</t>
  </si>
  <si>
    <t>Възстановени (платени) данъци от печалбата</t>
  </si>
  <si>
    <t>Указание:</t>
  </si>
  <si>
    <t>За статиите, които се повтарят и в трите секции</t>
  </si>
  <si>
    <t>съобразно счетоводната си политика.</t>
  </si>
  <si>
    <t xml:space="preserve">НЕ ЗАБРАВЯИТЕ, че както е започната, така се </t>
  </si>
  <si>
    <t xml:space="preserve">представят всчка година. Всяка промяна е </t>
  </si>
  <si>
    <t>промяна в класификация и съответно счет. политика</t>
  </si>
  <si>
    <t>следва да си изберете кои, къде ще  представяте</t>
  </si>
  <si>
    <t>Н.р. лихви по търговски сделки - оперативна</t>
  </si>
  <si>
    <t>Лихви по предоставени заеми - инвестиционна</t>
  </si>
  <si>
    <t xml:space="preserve">Лихви по кредити - финансова </t>
  </si>
  <si>
    <t>Същото е с дивидентите и всички други повтарящи се.</t>
  </si>
  <si>
    <t>Постъпили, с изключение на придобитите чрез бизнескомбинация</t>
  </si>
  <si>
    <t>……..</t>
  </si>
  <si>
    <t>Нетна положителна стойност</t>
  </si>
  <si>
    <t>Нетна отрицателна стойност</t>
  </si>
  <si>
    <t>Нетни приходи от лихви по финансови активи, които се оценяват по амортизирана стойност</t>
  </si>
  <si>
    <t xml:space="preserve">Нетни приходи от дивиденти от инвестиции на разположение за продажба </t>
  </si>
  <si>
    <t>Нетни разходи за лихви по финансови пасиви, оценявани по амортизирана стойност</t>
  </si>
  <si>
    <t>Нетна печалба от финансови инструменти, отчитани по справедлива стойност в печалбата или загубата</t>
  </si>
  <si>
    <t>Нетна загуба от финансови инструменти, отчитани по справедлива стойност в печалбата или загубата</t>
  </si>
  <si>
    <t>Вид нетен резултат</t>
  </si>
  <si>
    <t>Загубите и разходите се записват със знак минус</t>
  </si>
  <si>
    <t>Нетекущи активи предоставени по оперативен лизинг</t>
  </si>
  <si>
    <t>Съоръжения</t>
  </si>
  <si>
    <t>Други инвестиционни имоти</t>
  </si>
  <si>
    <t>Инвестиционни имоти в процес на разработване (изграждане)</t>
  </si>
  <si>
    <t>Основен /записан/ капитал АД (ЕАД)</t>
  </si>
  <si>
    <t>Основен /записан/ капитал ООД (ЕООД)</t>
  </si>
  <si>
    <t>i основен капитал'!A1</t>
  </si>
  <si>
    <t xml:space="preserve">Друг всеобхватен доход, представен преди свързаните данъчни ефекти </t>
  </si>
  <si>
    <t xml:space="preserve">Печалба (загуба) от инвестиции в капиталови инструменти </t>
  </si>
  <si>
    <t>Общо друг всеобхватен доход, които ще бъдат прекласифицирани към печалба или загуба преди облагане с данъци</t>
  </si>
  <si>
    <t>Печалба (загуба)</t>
  </si>
  <si>
    <t>Корекции за разход за данък</t>
  </si>
  <si>
    <t>Корекции за финансови разходи</t>
  </si>
  <si>
    <t>Корекции за намаление (увеличение) на запасите</t>
  </si>
  <si>
    <t>Корекции за амортизационните разходи</t>
  </si>
  <si>
    <t>Корекции за загуба от обезценка (обръщане на загуба от обезценка), признати в печалбата или загубата</t>
  </si>
  <si>
    <t>Корекции за провизии</t>
  </si>
  <si>
    <t>Корекции за нереализираните валутни загуби (печалби)</t>
  </si>
  <si>
    <t>Корекции за плащания, базирани на акции</t>
  </si>
  <si>
    <t>Корекции за загуби (печалби) от продажба на нетекущи активи</t>
  </si>
  <si>
    <t>Други промени, за които паричните ефекти представляват инвестиционни или финансови паричните потоци</t>
  </si>
  <si>
    <t>Други Корекции за изравняване на печалбата (загубата)</t>
  </si>
  <si>
    <t>Общо Корекции за изравняване на печалбата (загубата)</t>
  </si>
  <si>
    <t>Нетни парични потоци от (използван в) операции</t>
  </si>
  <si>
    <t>Изплатените дивиденти</t>
  </si>
  <si>
    <t xml:space="preserve">Корекции за изравняване на печалбата (загубата) </t>
  </si>
  <si>
    <t>Данъчно облагане - възстановявен (платен) данък</t>
  </si>
  <si>
    <t xml:space="preserve">Други парични потоци (изходящ поток) </t>
  </si>
  <si>
    <t>Корекции за намаление (увеличение) на търговските вземания</t>
  </si>
  <si>
    <t>Корекции за намаление (увеличение) на други оперативни вземания</t>
  </si>
  <si>
    <t>Корекции за увеличение (намаление) на други задължения</t>
  </si>
  <si>
    <t>Корекции от справедливи  стойност - загуби или печалба</t>
  </si>
  <si>
    <t>Корекции за неразпределена печалба на акционерите (съдружниците)</t>
  </si>
  <si>
    <t>Други корекции за безкасови операции</t>
  </si>
  <si>
    <t>ОПП Косвен метод'!A1</t>
  </si>
  <si>
    <t>В комплекта са представени алтернативни варианти на Отчет за</t>
  </si>
  <si>
    <t>печалбите или загубите, баланс и отчет за паричните потоци.</t>
  </si>
  <si>
    <t>Ако изберете тези алтернивни форми, моля да опвестите в</t>
  </si>
  <si>
    <t>приложението в раздел:</t>
  </si>
  <si>
    <t>Оповестявания за комплекта финансови отчети</t>
  </si>
  <si>
    <t>Текущи и отсрочени данъци върху лихвите по конвертируеми облигации</t>
  </si>
  <si>
    <t>Равнение</t>
  </si>
  <si>
    <t>Продължаващи дейности: печалбата за година в т.ч.</t>
  </si>
  <si>
    <t>Алтернативен, не е вързан с формули</t>
  </si>
  <si>
    <t>Нематериални активи в процес на развитие (създаване)</t>
  </si>
  <si>
    <t xml:space="preserve">Ако инвестиции в капиталови инструменти е определено да бъдат оценени по справедлива стойност в друг всеобхватен доход се оповестява:
</t>
  </si>
  <si>
    <t>Нетекущи финансови пасиви от свързани лица</t>
  </si>
  <si>
    <t>Нетекущи търговски и други задължения от свързани лица</t>
  </si>
  <si>
    <t>Текущи търговски и други задължения от свързани лица</t>
  </si>
  <si>
    <t>Обезпечения гаранции</t>
  </si>
  <si>
    <t>Сделки, търговски взаимоотношения</t>
  </si>
  <si>
    <t>Заеми, лизинги, кредити - финансови сделки</t>
  </si>
  <si>
    <t>ДОКЛАД ЗА ДЕЙНОСТТА</t>
  </si>
  <si>
    <t>За годината, приключваща на 31 декември 200X г.</t>
  </si>
  <si>
    <t>НАСТОЯЩИЯТ ДОКЛАД ЗА ДЕЙНОСТТА Е ИЗГОТВЕН В СЪОТВЕТСТВИЕ С РАЗПОРЕДБИТЕ НА ЧЛ. 33 ОТ ЗАКОНА ЗА СЧЕТОВОДСТВОТО И ИЗИСКВАНИЯТА НА ТЪРГОВСКИЯ ЗАКОН</t>
  </si>
  <si>
    <t>Ръководството представя своя годишен доклад и годишния финансов отчет към 31 декември 200X г., изготвен в съответствие Международните стандарти за финансово отчитане, приети от Европейския съюз. Този финансов отчет е одитиран от ЕР ЕС ЕМ Би Екс ООД.</t>
  </si>
  <si>
    <t>Описание на дейността</t>
  </si>
  <si>
    <t xml:space="preserve">Дружеството е регистрирано в България. Основната му дейност е свързана с ………………………….. </t>
  </si>
  <si>
    <t>Дружеството и през тази година е продължило основната си дейност, свързана с ..........................................................</t>
  </si>
  <si>
    <t>Финансовият резултат на Дружеството за 200Х г. след данъци е печалба / (загуба) в размер на ..............хил. лв. Данъчното облагане на Дружеството се извършва съгласно изискванията на местното законодателство.</t>
  </si>
  <si>
    <t>Tables!A3</t>
  </si>
  <si>
    <t>(име….)</t>
  </si>
  <si>
    <t xml:space="preserve">(име….) </t>
  </si>
  <si>
    <t>Към 31 декември 200X г. АБВ АД има участия в следните дъщерни и асоциирани дружества:</t>
  </si>
  <si>
    <t>Управление</t>
  </si>
  <si>
    <t>Съгласно действащия Търговски закон в България, към 31 декември 200X г., АБВ АД е акционерно дружество с едностепенна система на управление.</t>
  </si>
  <si>
    <t>Към 31 декември 200X г., Съветът на директорите се състои от следните членове:</t>
  </si>
  <si>
    <t>1. (име, презиме, фамилия)</t>
  </si>
  <si>
    <t>2. (име, презиме, фамилия)</t>
  </si>
  <si>
    <t>3. (име, презиме, фамилия)</t>
  </si>
  <si>
    <t>4. (име, презиме, фамилия)</t>
  </si>
  <si>
    <t>Изпълнителен Директор на Дружеството е (име, презиме, фамилия).</t>
  </si>
  <si>
    <t>Организационната структура на</t>
  </si>
  <si>
    <t>………………….</t>
  </si>
  <si>
    <t>Човешки ресурси</t>
  </si>
  <si>
    <t>Персонал</t>
  </si>
  <si>
    <t>Персоналът, с който е реализирана производствената програма през 200X год. е ………. Човека/бр., от които основните работници са ……….. души и представляват 70%, а останалите 30% включват спомагателния и административен персонал, който е …………… човека.</t>
  </si>
  <si>
    <t>Работна заплата</t>
  </si>
  <si>
    <t>Начислените и изплатени средства за работна заплата за изтеклата година са в размер на ....... хил.лв., което представлява % спрямо планираните ....хил.лв. Достигната е брутна работна заплата от ........ лв. Изплатена е коледна заплата в размер на ....... лв на човек при пълно отработени дни.</t>
  </si>
  <si>
    <t>Социални придобивки</t>
  </si>
  <si>
    <t>Анализ на продажби и структура на разходите</t>
  </si>
  <si>
    <t>Основният дял от приходите на Дружеството са от продажба на ……………………….</t>
  </si>
  <si>
    <t>Структура на приходите от основна дейност е както следва ………….</t>
  </si>
  <si>
    <t xml:space="preserve">Разходите за основна дейност са в размер на ..............................хил. лв. и са свързани основно с ............................................................ </t>
  </si>
  <si>
    <t>Производствен процес</t>
  </si>
  <si>
    <t>………………………………………….</t>
  </si>
  <si>
    <t>Нови продукти</t>
  </si>
  <si>
    <t>…………………………………………</t>
  </si>
  <si>
    <t xml:space="preserve">Инвестиционни проекти </t>
  </si>
  <si>
    <t>Дружеството разполага с дълготрайни материални активи от следните групи ………………..</t>
  </si>
  <si>
    <t>Основните инвестиционни проекти на Дружеството са ………………………..</t>
  </si>
  <si>
    <t>Нематериалните дълготрайни активи възлизат на ....................................... хил. лв. и се състоят основно от ............................................................</t>
  </si>
  <si>
    <t>Проект “Безопасност на труда и екология”</t>
  </si>
  <si>
    <t>……………………………………………………………………</t>
  </si>
  <si>
    <t>Проект “Икономия на материални разходи”</t>
  </si>
  <si>
    <t>Система за управление на качеството</t>
  </si>
  <si>
    <t xml:space="preserve">Дружеството е провело мероприятия и програми, насочени към подобряване на технологичните процеси, намаляване на брака и допълнителната работа, както и усъвършенстване на продуктите. Тези подобрения са осъществени изцяло от специалистите на фирмата. Eфикасността и действеността на сертифицираната ни Система за управление на качеството е потвърдена от успешно завършилия сертификационен/надзорен(І ви/ІІ ри) одит за съответствие с изискванията на международния стандарт ISO 9001:2008. </t>
  </si>
  <si>
    <t>През 200Х година приключи, чрез успешни надзорни одити и системата за управление на околната среда и безопасността на работните места в съответствие със стандартите ISO .........и....... .</t>
  </si>
  <si>
    <t>Изследователска и развойна дейност</t>
  </si>
  <si>
    <t>През отчетната 200Х г. изследователската и развойна дейност на Дружеството се характеризира с ………………………………</t>
  </si>
  <si>
    <t xml:space="preserve">Кратък преглед на състоянието на пазара </t>
  </si>
  <si>
    <t xml:space="preserve">Пазарен модел, регулиране и конкурентна среда </t>
  </si>
  <si>
    <t>Пазарният модел на вътрешния пазар на В съответствие с действащото законодателство, като пазарни участници в ………………….. сектор могат да бъдат дефинирани :</t>
  </si>
  <si>
    <t>Обект на ценово регулиране на вътрешния пазар са цените на производителите на…… Може да се направи заключението, че е налице.</t>
  </si>
  <si>
    <t xml:space="preserve">Основни клиенти, сключени договори </t>
  </si>
  <si>
    <t>Основен и дългогодишен наш клиент е ..............., с когото сме в договорни взаимоотношения. Двустранното ни сътрудничество е ползотворно, предвиждаме съвместната ни работа да продължи и в бъдеще.</t>
  </si>
  <si>
    <t>Основни доставчици</t>
  </si>
  <si>
    <t>Преглед на дейността</t>
  </si>
  <si>
    <t>Резултати за текущия период</t>
  </si>
  <si>
    <t>Дивиденти и разпределение на печалбата</t>
  </si>
  <si>
    <t>Финансов отчет и анализ</t>
  </si>
  <si>
    <t>Капиталова структура</t>
  </si>
  <si>
    <t>Собственият капитал на Дружеството е .........................хил. лв.</t>
  </si>
  <si>
    <t xml:space="preserve">През отчетната 200Х г. (не са) / са настъпили изменения в основния капитал на Дружеството спрямо предходния отчетен период като същият е увеличен / намален с .............. хил. лв. чрез ......................... </t>
  </si>
  <si>
    <t xml:space="preserve">Анализ на съотношението собствен/привлечен капитал </t>
  </si>
  <si>
    <t>Основните икономически показатели, характеризиращи дейността на Дружеството, са:</t>
  </si>
  <si>
    <t>Основните изменения в сравнение с предходния отчетен период се дължат на:</t>
  </si>
  <si>
    <t>Фактори, оказали въздействие върху финансовото състояние на дружеството</t>
  </si>
  <si>
    <t>Стопански цели за 200X г.</t>
  </si>
  <si>
    <t>Ръководството си е поставило следните основни цели, които да бъдат постигнати през 200X г.:</t>
  </si>
  <si>
    <t>Предвиждано развитие на Дружеството</t>
  </si>
  <si>
    <t>Ръководството (не предвижда) / предвижда промени в развитието на основната дейност на Дружеството в краткосрочен план / дългосрочен план, които са свързани с ………………………</t>
  </si>
  <si>
    <t>Икономическо развитие</t>
  </si>
  <si>
    <t>Развитие на персонала</t>
  </si>
  <si>
    <t>Развитие на производството</t>
  </si>
  <si>
    <t>Очаквани инвестиции</t>
  </si>
  <si>
    <t>Важни събития, настъпили след датата на изготвяне на финансовия отчет</t>
  </si>
  <si>
    <t xml:space="preserve">(Не са настъпили) / настъпили са следните събития след датата на изготвяне на финансовия отчет, които биха рефлектирали върху резултата на Дружеството през следващия отчетен период: </t>
  </si>
  <si>
    <t>Информация по чл. 187 д от Търговския закон</t>
  </si>
  <si>
    <t>Информация по чл. 247, ал. 2 от Търговския закон</t>
  </si>
  <si>
    <t xml:space="preserve">През 200Х г. са настъпили следните промени в броя притежавани акции от капитала на Дружеството …………………………………. </t>
  </si>
  <si>
    <t>В устава на Дружеството не са предвидени специални права, по силата на които членовете на Съвета да придобиват акции и облигации на Дружеството.</t>
  </si>
  <si>
    <t>Участие на членовете на съвета на директорите в търговски дружества като неограничено отговорни съдружници, притежаването на повече от 25 % на сто от капитала на друго дружество, както и участието им в управлението на други дружества или кооперации, като прокуристи, управители или членове на съвети</t>
  </si>
  <si>
    <t>………………..</t>
  </si>
  <si>
    <t>Възнаграждения, получени от членове на съвета на директорите</t>
  </si>
  <si>
    <t>Управление на капиталовия риск</t>
  </si>
  <si>
    <t>Целите на ………. при управление на капитала са да защитят правото на ……… да продължи, като действащо дружество с цел доходност за акционерите и поддържане на оптимална капиталова структура, за да се намали цената на капитала.</t>
  </si>
  <si>
    <t>За да поддържа или изменя капиталовата структура, …………. може да коригира сумата на изплатените дивиденти и възстановения капитал на акционерите, да се емитират нови акции или да се продадат активи, за да се покрият дългове на дружеството.</t>
  </si>
  <si>
    <t>Политиката на ръководството е да се подържа стабилна капиталова база, така че да се съхрани доверието на собствениците, и на пазара като цяло, и да може да се осигурят условия за развитие на бизнеса в бъдеще.</t>
  </si>
  <si>
    <t>Целта на Дружеството е да подържа баланс между по-високата възвращаемост, която може да е възможна с по-високите нива на задлъжнялост и ползите и сигурността от силна капиталова позиция. През периода …… възвращаемостта е отрицателна главно поради започналата през 2008 икономическа криза и същественото отрицателно влияние на външните икономически фактори върху Дружеството.</t>
  </si>
  <si>
    <t>Като акционерно, Дружеството е предмет на специфични капиталови изисквания да поддържа собствен капитал по-голям от регистрирания акционерен капитал, както и да поддържа законни резерви на минимално ниво от 10% от регистрирания акционерен капитал. Към 31 декември 200Х г. разликата между общо собствен капитал (равен на нетните активи) и регистрирания акционерен капитал е ………… хил. лева, а собственият капитал е положителна (отрицателна) величина - ………. хиляди лева. На …………..(дата) Общото събрание на акционерите е приело решение и упълномощава Управителния съвет на Дружеството да предприема необходимите стъпки за увеличаване (намаление) капитала на Дружеството до ……… лева.</t>
  </si>
  <si>
    <t>Управление на финансовия риск</t>
  </si>
  <si>
    <t>Дружеството има експозиция към следните финансови рискове:</t>
  </si>
  <si>
    <t>кредитен риск;</t>
  </si>
  <si>
    <t>ликвиден риск;</t>
  </si>
  <si>
    <t>пазарен риск;</t>
  </si>
  <si>
    <t>оперативен риск.</t>
  </si>
  <si>
    <t>В настоящия доклад е оповестена информация относно експозицията на Дружеството спрямо всеки от горепосочените рискове, целите, политиките и процеси в Дружеството по оценяване, и управление на риска, и управлението на капитала. Допълнителни количествени оповестявания са включени в бележките към финансовия отчет.</t>
  </si>
  <si>
    <t>Основни положения за управление на риска</t>
  </si>
  <si>
    <t>Управителният и Надзорният съвет носят отговорността за установяване и надзор на рамката за управление на рисковете в Дружеството. Вътрешният контрол извършва, както периодични така и при специални случаи проверки за управление на риска и процедури, чиито резултати се докладват на Управителния съвет.</t>
  </si>
  <si>
    <t>Политиките за управление на риска в Дружеството са установени с цел да идентифицират и анализират рисковете, влияещи върху Дружеството, да установяват граници за поемане на рискове по отделни видове, дефинират правила за контрол върху рисковете и спазване на установените граници. Политиките и системите по управление на рисковете подлежат на регулярна проверка с цел установяване на настъпили изменения на пазара и дейностите на Дружеството. Дружеството чрез обучение и прилагане на установените стандарти и процедури за управление цели да развие дисциплина и конструктивна контролна среда, където всички служители разбират своята роля и задължения.</t>
  </si>
  <si>
    <t>Одит комитетът на Дружеството следи как ръководството осигурява съответствие с политиките за управление на риска и преглежда адекватността на рамката за управление на риска, по отношение на рисковете, с които се сблъсква Дружеството. Одит комитетът на Дружеството използва помощта на Вътрешния одит. Вътрешният одит се занимава, както с планирани, така и с изненадващи прегледи на контролите и процедурите за управление на риска, резултатите от които се докладват на Одит комитета.</t>
  </si>
  <si>
    <t>Кредитен риск</t>
  </si>
  <si>
    <t>Кредитният риск е рискът, че контрагентът няма да изпълни задълженията си по даден финансов инструмент или договор, което води до финансова загуба. Дружеството е изложено на кредитен риск от своите оперативни дейности (главно за търговски вземания), както и от дейностите си по финансиране, включително депозити в банки и финансови институции, валутни сделки и други финансови инструменти.</t>
  </si>
  <si>
    <t>Мерки …………………..</t>
  </si>
  <si>
    <t>Вземания от клиенти</t>
  </si>
  <si>
    <t>Експозицията към кредитен риск зависи от индивидуалните характеристики на отделните клиенти. Демографската структура на клиентите и риска от неплащане в индустрията или в страната, в която те оперират влиаят в по-малка степен на кредитният риск.</t>
  </si>
  <si>
    <t>Продажбите на Дружеството са зависими генерално от следните географски положения. ……………………………………….</t>
  </si>
  <si>
    <t>Кредитната политика на Дружеството предвижда всеки нов клиент да се проучва за кредитоспособност преди да се предложат стандартните условия на доставка и плащания.</t>
  </si>
  <si>
    <t>Дружеството не прави инвестиции в ликвидни дългови и корпоративни ценни книжа с оглед на това да лимитира експозицията си по кредитен риск.</t>
  </si>
  <si>
    <t>Политиката на Дружеството е да дава финансови гаранции само след решение на Управителния съвет с предварителното съгласие на Надзорния съвет.</t>
  </si>
  <si>
    <t>Ликвиден риск възниква при положение, че дружеството не изпълни своите задължения, когато те станат изискуеми. Дружеството прилага подход, който да осигури необходимия ликвиден ресурс да се посрещнат настъпилите задължения при нормални или стресови условия без да се реализират неприемливи загуби или да се увреди репутацията на Дружеството.</t>
  </si>
  <si>
    <t>Дружеството прави финансово планиране, с което да посрещне изплащането на разходи и текущите си задължения чрез система „Календарно планиране на движение на паричните средства”. Дружеството също така има сключени договори за кредитни линии от свързани лица.</t>
  </si>
  <si>
    <t>Пазарен риск</t>
  </si>
  <si>
    <t>Пазарен риск е рискът, при промяна на пазарните цени, като курс на чуждестранна валута, лихвени проценти или цени на капиталови инструменти, доходът на дружеството или стойността на неговите инвестиции да бъдат засегнати. Целта на управлението на пазарния риск е да управлява и контролира експозицията на пазарен риск в приемливи граници, като се оптимизира възвръщаемостта. Дружеството управлява ценовия риск като използва за основа международни котировки за определяне цените на продаваните продукти и тези, които осъществяват корелация между цените на суровия петрол и реализираните продукти.</t>
  </si>
  <si>
    <t>Дружеството е изложено на валутен риск при покупки и/или продажби и/или поемане на заеми различни от функционалната валута, основно щатски долари.</t>
  </si>
  <si>
    <t>Дружеството управлява своя лихвен риск, като определя целево съотношение на заеми с плаваща към заеми с фиксирана лихва …………..</t>
  </si>
  <si>
    <t>Оперативен риск</t>
  </si>
  <si>
    <t>Оперативен риск е рискът от преки или косвени загуби, произтичащи от широк кръг от причини, свързани с процесите, персонала, технологиите и инфраструктурата на Дружеството, както и от външни фактори, различни от кредитни, пазарни и ликвидни рискове, като например тези, произтичащи от правни и регулаторни изисквания и общоприети стандарти на корпоративно поведение. Оперативни рискове възникват от всички операции на Дружеството.</t>
  </si>
  <si>
    <t>Целта на Дружеството е да се управлява оперативния риск, така че да се балансира между избягването на финансови загуби и увреждане на репутацията на Дружеството, и цялостната ефективност на разходите и да се избягват процедурите за контрол, които ограничават инициативата и творчеството.</t>
  </si>
  <si>
    <t>Основната отговорност за разработване и прилагане на контроли за оперативния риск се възлага на висшето ръководство. Тази отговорност се подпомага от развитието на общи стандарти за Дружеството за управление на оперативния риск в следните области:</t>
  </si>
  <si>
    <t>Съответствието със стандартите на Дружеството е подкрепено от програма за периодични прегледи, предприети от Вътрешния одит. Резултатите от прегледите на Вътрешния одит се обсъждат с управлението на бизнес звеното, към което се отнасят, с резюмета, представени на Одитния комитет и старшия ръководен състав на Дружеството.</t>
  </si>
  <si>
    <t xml:space="preserve">Дружеството не дъжи в портфейлите си от финансови инструменти експозиции в гръцки държавни ценни книжа, както и в ДЦК на държави в затруднено финансово състояние. </t>
  </si>
  <si>
    <t>Отговорности на ръководството</t>
  </si>
  <si>
    <t>Според българското законодателство, ръководството следва да изготвя финансов отчет за всяка финансова година, който да дава вярна и честна представа за финансовото състояние на Дружеството към края на годината, финансово му представяне и парични му потоци.</t>
  </si>
  <si>
    <t xml:space="preserve">Ръководството потвърждава, че е прилагало последователно адекватни счетоводни политики при изготвянето на годишния финансов отчет към 31 декември 200X г. и е направило разумни и предпазливи преценки, предположения и приблизителни оценки. </t>
  </si>
  <si>
    <t>Ръководството също потвърждава, че се е придържало към действащите счетоводни стандарти, като финансовият отчет е изготвен на принципа на действащото дружество.</t>
  </si>
  <si>
    <t>Ръководството носи отговорност за правилното водене на счетоводните регистри, за целесъобразното управление на активите и за предприемането на необходимите мерки за избягване и разкриване на евентуални злоупотреби и други нередности.</t>
  </si>
  <si>
    <t>(……………………).</t>
  </si>
  <si>
    <t xml:space="preserve"> (име, презиме, фамилия)</t>
  </si>
  <si>
    <t>Изпълнителен директор</t>
  </si>
  <si>
    <t>АБВ АД</t>
  </si>
  <si>
    <t>гр. …….</t>
  </si>
  <si>
    <t>Структура на основния капитал</t>
  </si>
  <si>
    <t>Акционери</t>
  </si>
  <si>
    <t>Участие</t>
  </si>
  <si>
    <t>Номинална стойност (хил. лв.)</t>
  </si>
  <si>
    <t>Management report'!A17</t>
  </si>
  <si>
    <t>Дялово участие</t>
  </si>
  <si>
    <r>
      <t>Номинална стойност</t>
    </r>
    <r>
      <rPr>
        <sz val="10"/>
        <color indexed="8"/>
        <rFont val="Georgia"/>
        <family val="1"/>
        <charset val="204"/>
      </rPr>
      <t xml:space="preserve"> (хил.лв.)</t>
    </r>
  </si>
  <si>
    <t>Notes!A54</t>
  </si>
  <si>
    <t>Notes!A85</t>
  </si>
  <si>
    <t>0.20%</t>
  </si>
  <si>
    <t>Инфлация в края на годината</t>
  </si>
  <si>
    <t>4.30%</t>
  </si>
  <si>
    <t>Безработица в края на годината</t>
  </si>
  <si>
    <t>9.24%</t>
  </si>
  <si>
    <t>0.18%</t>
  </si>
  <si>
    <t>Към дата</t>
  </si>
  <si>
    <t>Източник</t>
  </si>
  <si>
    <t xml:space="preserve">БВП в млн. лв. </t>
  </si>
  <si>
    <t>НСИ</t>
  </si>
  <si>
    <t>Реален разтеж на БВП</t>
  </si>
  <si>
    <t xml:space="preserve">Среден валутен курс на щатския долар </t>
  </si>
  <si>
    <t>БНБ</t>
  </si>
  <si>
    <t>Валутен курс на щатския долар</t>
  </si>
  <si>
    <t>Q3</t>
  </si>
  <si>
    <t xml:space="preserve">Основен лихвен процент в края </t>
  </si>
  <si>
    <t xml:space="preserve">Сгради </t>
  </si>
  <si>
    <t xml:space="preserve">линеен метод </t>
  </si>
  <si>
    <t xml:space="preserve">                  </t>
  </si>
  <si>
    <t xml:space="preserve">Съоръжения и оборудване </t>
  </si>
  <si>
    <t xml:space="preserve">10-33% </t>
  </si>
  <si>
    <t xml:space="preserve">Компютърна техника </t>
  </si>
  <si>
    <t xml:space="preserve">Моторни превозни средства </t>
  </si>
  <si>
    <t xml:space="preserve">Други 15% линеен метод                                                                           </t>
  </si>
  <si>
    <t>Земята не се амортизира</t>
  </si>
  <si>
    <t xml:space="preserve">Лицензии </t>
  </si>
  <si>
    <t>линейна база</t>
  </si>
  <si>
    <t xml:space="preserve">Марки (с изключение на марката XX XX) </t>
  </si>
  <si>
    <t>Разходи за развойна дейност</t>
  </si>
  <si>
    <t xml:space="preserve">              </t>
  </si>
  <si>
    <t xml:space="preserve">Софтуер                                                                                           </t>
  </si>
  <si>
    <t xml:space="preserve">Други                                                                                                </t>
  </si>
  <si>
    <t>III. ДОПЪЛНИТЕЛНА ИНФОРМАЦИЯ КЪМ СТАТИИТЕ НА ФИНАНСОВИЯ ОТЧЕТ</t>
  </si>
  <si>
    <t xml:space="preserve">Внимание в тази част на бележките оповестяванията следва да са подредени по последевателността в която са статиите в отчетите. Съответния номер на бележка следва да се впише на лицето на отчета срещу статията. </t>
  </si>
  <si>
    <t>1. Отчет за всеобхватния доход</t>
  </si>
  <si>
    <t>1. 1. Приходи</t>
  </si>
  <si>
    <t>1. 1. 1. Приходи от продажби</t>
  </si>
  <si>
    <t>1. 1. 2. Други приходи</t>
  </si>
  <si>
    <t>1. 1. 3. Приходи от правителствени дарения</t>
  </si>
  <si>
    <t>1. 1. 4. Финансови приходи</t>
  </si>
  <si>
    <t xml:space="preserve">1. 2. Разходи </t>
  </si>
  <si>
    <t>1. 2. 1. Използвани суровини, материали и консумативи</t>
  </si>
  <si>
    <t>1. 2. 2. Разходи за външни услуги</t>
  </si>
  <si>
    <t>1. 2. 3. Разходи за амортизации</t>
  </si>
  <si>
    <t>1. 2. 4. Разходи за заплати и осигуровки на персонала</t>
  </si>
  <si>
    <t>1. 2. 5. Обезценка на активи</t>
  </si>
  <si>
    <t>1. 2. 6. Други разходи</t>
  </si>
  <si>
    <t xml:space="preserve">1. 2. 7. Суми с корективен характер </t>
  </si>
  <si>
    <t>1. 2. 8. Финансови разходи</t>
  </si>
  <si>
    <t>1. 2.9.  Печалби и загуби от операции, които се отчитат нетно</t>
  </si>
  <si>
    <t>1. 2.10.  Дял от печалбите или загубите на асоциирани и съвместни предприятия,отчетен по метода на собствения капитал</t>
  </si>
  <si>
    <t>1. 2. 11. Разход за данъци от продължаващи дейности</t>
  </si>
  <si>
    <t xml:space="preserve">Съгласно действащото законодателство печалбите се облагат с корпоративен данък в размер 10%.  За изчисляване размера на отсрочените данъци е ползвана ставка 10%, която се очаква да е валидна при обратното праявление. </t>
  </si>
  <si>
    <t xml:space="preserve">1.2. 12. Печалба/(загуба) за периода от преустановени дейности, нетно от разходи за данъци </t>
  </si>
  <si>
    <t xml:space="preserve">1.2. 13. Оповестяване на информация, свързана с друг всеобхватен доход, </t>
  </si>
  <si>
    <t>1.2. 14. Доход на акция</t>
  </si>
  <si>
    <t>КОПИРАЙТЕ ОТ ФАЙЛ „Draft ISRS 2012 – excel”, sheet “P&amp;L доход на акция”</t>
  </si>
  <si>
    <t>1. 3. Приходи и разходи, свързани с лизингови сделки</t>
  </si>
  <si>
    <t>2. Отчет за финансовото състояние</t>
  </si>
  <si>
    <t>2. 1. Имоти, машини, съоръжения и оборудване</t>
  </si>
  <si>
    <t>2. 2. Инвестиционни имоти</t>
  </si>
  <si>
    <t>2. 3. Репутация</t>
  </si>
  <si>
    <t xml:space="preserve">Дружеството извършва тест за обезценка на репутацията за периода, който приключи на ………… . </t>
  </si>
  <si>
    <t>Доказателство за наличието на обезценка е ……………..</t>
  </si>
  <si>
    <t>Загуба от обезценка се отнася до цялата репутация като единица, генерираща парични потоци</t>
  </si>
  <si>
    <t>На 30 юни 2011 г. Дружеството придобива още 20% от акционерния капитал на …… ., като увеличава участието си до 60% и от тази дата придобива контрол. По този начин, ……………… е престанало да бъде асоциирано предприятие и става дъщерно дружество. ………………………………………………………</t>
  </si>
  <si>
    <t>2. 4. Нематериални активи, различни от репутация</t>
  </si>
  <si>
    <t>2. 5. Инвестиции, отчетени  по метода на собствения капитал</t>
  </si>
  <si>
    <t>2. 6. Инвестиции в дъщерни, съвместни и асоциирани предприятия</t>
  </si>
  <si>
    <t>2. 7. Нетекущи биологични активи</t>
  </si>
  <si>
    <t>2. 8. Търговски и други нетекущи вземания</t>
  </si>
  <si>
    <t>2. 9. Нетекущи материални запаси</t>
  </si>
  <si>
    <t>2. 10. Активи по отсрочени данъци</t>
  </si>
  <si>
    <t>2. 11. Текущи данъчни активи, нетекуща част</t>
  </si>
  <si>
    <t xml:space="preserve">2. 12. Нетекущи финансови активи </t>
  </si>
  <si>
    <t xml:space="preserve">2. 13. Нетекущи нефинансови активи </t>
  </si>
  <si>
    <t>2. 14. Нетекущи непарични активи, заложени като обезпечение, за които приобретателят има право по силата на договор или обичай да продаде или заложи отново обезпечение</t>
  </si>
  <si>
    <t>2. 15. Текущи материални запаси</t>
  </si>
  <si>
    <t>2. 16. Текущи търговски и други вземания</t>
  </si>
  <si>
    <t>2. 17. Текущи данъчни активи</t>
  </si>
  <si>
    <t>2. 18. Текущи биологични активи</t>
  </si>
  <si>
    <t>2. 19. Текущи финансови активи</t>
  </si>
  <si>
    <t>2. 20. Текущи нефинансови активи</t>
  </si>
  <si>
    <t>2. 21. Парични средства</t>
  </si>
  <si>
    <t>2. 22. Текущи непарични активи, заложени като обезпечение, за които приобретателят има право по силата на договор или обичай да продаде или заложи отново обезпечение</t>
  </si>
  <si>
    <t>2. 23. Текущи активи, различни от нетекущите активи или групи за изваждане от употреба, класифицирани като държани за продажба или като държан за разпределение към собствениците</t>
  </si>
  <si>
    <t>2. 24. Нетекущи активи или групи за изваждане от употреба, класифицирани като държани за продажба или държани за разпределение към собствениците</t>
  </si>
  <si>
    <t>2. 25. Собствен капитал</t>
  </si>
  <si>
    <t>2. 25. 1. Основен капитал</t>
  </si>
  <si>
    <t>2. 25. 2. Резерви</t>
  </si>
  <si>
    <t>2. 25. 3. Финансов резултат</t>
  </si>
  <si>
    <t>2. 26. Нетекущи провизии</t>
  </si>
  <si>
    <t>2. 27. Нетекущи търговски и други задължения</t>
  </si>
  <si>
    <t>2. 28. Нетекущи задължения към персонала</t>
  </si>
  <si>
    <t>2. 29. Пасиви по отсрочени данъци</t>
  </si>
  <si>
    <t>2. 30. Текущи данъчни задължения, нетекуща част</t>
  </si>
  <si>
    <t>2. 31. Други нетекущи финансови пасиви</t>
  </si>
  <si>
    <t>2. 32. Други нетекущи нефинансови пасиви</t>
  </si>
  <si>
    <t>2. 33. Нетекуща част на правителствени дарения</t>
  </si>
  <si>
    <t>2. 34. Текущи провизии</t>
  </si>
  <si>
    <t>2. 35. Текущи търговски и други задължения</t>
  </si>
  <si>
    <t>2. 36. Текущи задължения към персонала</t>
  </si>
  <si>
    <t>2. 37. Текущи данъчни задължения, текуща част</t>
  </si>
  <si>
    <t>2. 38. Други текущи финансови пасиви</t>
  </si>
  <si>
    <t>2. 39. Други текущи нефинансови пасиви</t>
  </si>
  <si>
    <t>2. 40. Текущи задължения, с изключение на пасивите, включени групи за изваждане от употреба, класифицирани като държани за продажба</t>
  </si>
  <si>
    <t>2. 41. Задължения, включени в изваждане от употреба, класифицирани групи като държани за продажба</t>
  </si>
  <si>
    <t>2. 42. Правителствени дарения текуща част</t>
  </si>
  <si>
    <t>2. 43. Лизингови сделки</t>
  </si>
  <si>
    <t xml:space="preserve"> IV. ДРУГИ ОПОВЕСТЯВАНИЯ</t>
  </si>
  <si>
    <t>1. Свързани лица и сделки със свързани лица</t>
  </si>
  <si>
    <t>Дружеството оповестява следните свързани лица:</t>
  </si>
  <si>
    <t>Собственик на капитала на Дружеството упражняващ контрол/дружество майка/</t>
  </si>
  <si>
    <t xml:space="preserve">. . . . . . . . . </t>
  </si>
  <si>
    <t>Контролиращо лице /лице което упражнява контрол върху Дружеството и е различно от Дружеството майка/</t>
  </si>
  <si>
    <t xml:space="preserve">. . . . . . . . . . . . . . . . . . . . . . . . . . . . . </t>
  </si>
  <si>
    <t>Собственик на капитала или контролиращо лице на Дружеството майка или контролиращото лице</t>
  </si>
  <si>
    <t xml:space="preserve">. . . . . . . . . . . </t>
  </si>
  <si>
    <t xml:space="preserve"> Описва се възходящата структура на собственост и/или контрол от Дружеството, неговото дружество майка и /или контролиращо лице и техните нагоре по структурата на Дружеството. </t>
  </si>
  <si>
    <t>Лица упражняващи значително влияние в Дружеството</t>
  </si>
  <si>
    <t xml:space="preserve">. . . . . . . . . . . . . . . . . . . . . . . . . . . . . . . . </t>
  </si>
  <si>
    <t>Лица упражняващи общ контрол над Дружеството:</t>
  </si>
  <si>
    <t xml:space="preserve">. . . . . . . . . . . . . . . . . . . . . . . . . . . . . . . . . </t>
  </si>
  <si>
    <t xml:space="preserve"> Дъщерни предприятия на Дружеството:</t>
  </si>
  <si>
    <t xml:space="preserve">. . . . . . . . . . </t>
  </si>
  <si>
    <t>Асоциирани предприятия на Дружеството:</t>
  </si>
  <si>
    <t xml:space="preserve">. . . . . . . . . . . . . . . . . . . . . . . </t>
  </si>
  <si>
    <t>Ключов ръководен персонал на Дружеството:</t>
  </si>
  <si>
    <t xml:space="preserve">. . . . . . . . . . . . . . . . . . . . . . . . . . </t>
  </si>
  <si>
    <t>Ключов ръководен персонал на Дружеството майка или контролиращото лице:</t>
  </si>
  <si>
    <t xml:space="preserve">. . . . . . . . . . . . . . . . . . </t>
  </si>
  <si>
    <t>Близък член на семейството на физическо лице което е :</t>
  </si>
  <si>
    <t>-Контролиращо лице</t>
  </si>
  <si>
    <t xml:space="preserve">. . . . . . . . . . . . . . . . </t>
  </si>
  <si>
    <t>-Лице упражняващо значително влияние в Дружеството:</t>
  </si>
  <si>
    <t xml:space="preserve">. . . . . . . . . . . . . . . </t>
  </si>
  <si>
    <t>-Лице включено в ключовия ръководен персонал:</t>
  </si>
  <si>
    <t>Близки членове на семейството са :</t>
  </si>
  <si>
    <t>а) семейният партньор и децата на лицето;</t>
  </si>
  <si>
    <t xml:space="preserve">б) децата на семейния партньор; и </t>
  </si>
  <si>
    <t xml:space="preserve">в) зависими лица от лицето или от семейния му партньор. </t>
  </si>
  <si>
    <t>Начисления, свързани с доходи на основния ръководен персонал</t>
  </si>
  <si>
    <t>2. Дивиденти</t>
  </si>
  <si>
    <t>Ако са декларирани дивиденти (т.е. дивидентите са разрешени по съответния начин и вече не са в обхвата на преценка на Дружеството) след края на отчетния период, но преди одобрение на финансовите отчети за публикуване, дивидентите не се признават като пасив в края на отчетния период, тъй като към този момент не съществува задължение.</t>
  </si>
  <si>
    <t>3. Цели и политика за управление на финансовия риск</t>
  </si>
  <si>
    <t>При осъществяване на своята текуща, инвестиционна и финансова дейност, Дружеството е изложено на следните финансови рискове:</t>
  </si>
  <si>
    <t>•</t>
  </si>
  <si>
    <t>-</t>
  </si>
  <si>
    <r>
      <t xml:space="preserve">За ефективно управление на тези рискове, </t>
    </r>
    <r>
      <rPr>
        <sz val="11"/>
        <color indexed="10"/>
        <rFont val="Georgia"/>
        <family val="1"/>
        <charset val="204"/>
      </rPr>
      <t>Бордът на директорите</t>
    </r>
    <r>
      <rPr>
        <sz val="11"/>
        <color indexed="8"/>
        <rFont val="Georgia"/>
        <family val="1"/>
        <charset val="204"/>
      </rPr>
      <t xml:space="preserve"> е одобрил специфични стратегии за мениджмънт на финансовия риск, които са в съответствие с корпоративните цели. Основните насоки на тези стратегии определят краткосрочните и дългосрочните цели и действия, които трябва да се предприемат, за да се управляват финансовите рискове, пред които е изправено Дружеството. </t>
    </r>
  </si>
  <si>
    <t>Основните насоки на политиката по отношение на финансовите рискове са следните:</t>
  </si>
  <si>
    <t>•  Минимизиране на лихвения риск, валутния риск и ценовия риск за всички видове сделки;</t>
  </si>
  <si>
    <t>•  Максимално използване на „естественото хеджиране”, при което в максимална възможна степен се залага на естественото прихващане на продажби, разходи, дължими суми и вземания, преизчислени в съответната валута, вследствие на което се налага прилагане на стратегии на хеджиране само за салдата в превишение. Същата стратегия се прилага и по отношение на лихвения риск;</t>
  </si>
  <si>
    <t>•  Внедряване на деривативи или други подобни инструменти единствено за целите на хеджиране;</t>
  </si>
  <si>
    <t>•  Всички дейности по управление на финансовия риск се осъществяват и контролират на централно ниво;</t>
  </si>
  <si>
    <t>•  Всички дейности по управление на финансовия риск се осъществяват на разумна и последователна основа и при спазване на най-добрите пазарни практики.</t>
  </si>
  <si>
    <r>
      <t xml:space="preserve">Дружеството може да инвестира в акции или други подобни инструменти само в случай, че е налице временна допълнителна ликвидност, като за всички подобни сделки е необходимо разрешение от </t>
    </r>
    <r>
      <rPr>
        <sz val="11"/>
        <color indexed="10"/>
        <rFont val="Georgia"/>
        <family val="1"/>
        <charset val="204"/>
      </rPr>
      <t>Борда на директорите</t>
    </r>
    <r>
      <rPr>
        <sz val="11"/>
        <color indexed="8"/>
        <rFont val="Georgia"/>
        <family val="1"/>
        <charset val="204"/>
      </rPr>
      <t>.</t>
    </r>
  </si>
  <si>
    <r>
      <t xml:space="preserve">Дружеството наема свой корпоративен управител на средствата, който се отчита пред </t>
    </r>
    <r>
      <rPr>
        <sz val="11"/>
        <color indexed="10"/>
        <rFont val="Georgia"/>
        <family val="1"/>
        <charset val="204"/>
      </rPr>
      <t>…………………………,</t>
    </r>
    <r>
      <rPr>
        <sz val="11"/>
        <color indexed="8"/>
        <rFont val="Georgia"/>
        <family val="1"/>
        <charset val="204"/>
      </rPr>
      <t xml:space="preserve"> за да се гарантира практическото осъществяване на процедурите и политиките на групата. И по-специално, по отношение на деривативите, политиките на групата за управление на риска са следните:</t>
    </r>
  </si>
  <si>
    <t>В следващата таблица е представен анализ на финансовите инструменти, измерени след първоначалното им признаване по справедлива стойност, групирани в нива от 1 до 3 в зависимост от степента, в която е наблюдаема (е възможно да се наблюдава) тяхната справедлива стойност:</t>
  </si>
  <si>
    <t>Оценка</t>
  </si>
  <si>
    <t>Прилаганите счетоводни политики за оценка на финансовите активи и пасиви са както следва:</t>
  </si>
  <si>
    <t>Вид актив / пасив</t>
  </si>
  <si>
    <t>Краткосрочни и дългосрочни заеми</t>
  </si>
  <si>
    <t>Търговски вземания</t>
  </si>
  <si>
    <t>Търговски задължения</t>
  </si>
  <si>
    <t>Дългосрочни задължения</t>
  </si>
  <si>
    <t>Информация за финансовия риск</t>
  </si>
  <si>
    <t>Дружеството контролира своята изложеност на кредитен риск чрез установяване на граници на риска по отношение на отделните клиенти. Дружеството е възприело политика на извършване на делова активност само с кредитоспособни насрещни страни.</t>
  </si>
  <si>
    <t xml:space="preserve">Кредитният риск или рискът, произтичащ от възможността Дружеството да не получи в договорения размер финансов актив, е минимизиран чрез ..................................................................................................... </t>
  </si>
  <si>
    <t xml:space="preserve">Дружеството търгува единствено с утвърдени, платежоспособни контрагенти. Неговата политика е, че всички клиенти, които желаят да търгуват на отложено плащане, подлежат на процедури за проверка на тяхната платежоспособност. Освен това, салдата по търговските вземанията се следят текущо, в резултат на което експозицията на Дружеството към кредитен риск не е съществена. </t>
  </si>
  <si>
    <t xml:space="preserve">Степента на кредитния риск, на който е изложено Дружеството се определя от стойността на търговските и други краткосрочни вземания и активи към датата на баланса. </t>
  </si>
  <si>
    <t>Дружеството не държи допълнително обезпечение за никое от своите вземания.</t>
  </si>
  <si>
    <t>Всички вземания, които са просрочени към отчетната дата, са съответно обезценени. Всички активи на разположение за продажба са под формата на инвестиции в ценни книжа, свързани с дялово участие и, поради това, те не са изложени на кредитен риск.</t>
  </si>
  <si>
    <t>Дружеството е заделило резерви за несъбираеми вземания в размер на .... хиляди лева и ... хиляди лева съответно към 31 декември 200X година и 31 декември 200Y година (Приложение ...............).</t>
  </si>
  <si>
    <t>Максималната кредитна експозиция на Дружеството е представена по-долу:</t>
  </si>
  <si>
    <t>Търговски и други краткосрочни вземания, нетно</t>
  </si>
  <si>
    <t>................................................................................</t>
  </si>
  <si>
    <t>Ликвидният риск произтича от възможността Дружеството да не осигури достатъчно външно финансиране, както и контрагентите да не изпълнят своите финансови задължения на договорените падежи. С цел минимизиране на този риск, Дружеството осигурява ......................................... .................................................................. В допълнение, периодично се извършва преглед и оценка на събираемостта на търговските и други краткосрочни вземания като за тези, които са трудносъбираеми и несъбираеми се заделят резерви, както е посочено по-горе.</t>
  </si>
  <si>
    <t>Дружеството управлява ликвидния риск на базата на очакваните дати на падежа.</t>
  </si>
  <si>
    <t>В следващата таблица са анализирани финансовите задължения по оставащия срок до падежа съгласно съответния договор (договорни и недисконтирани парични потоци):</t>
  </si>
  <si>
    <r>
      <t>Дружеството очаква, че от текущата дейност ще се генерират задоволителни парични постъпления, за да</t>
    </r>
    <r>
      <rPr>
        <sz val="10"/>
        <color indexed="8"/>
        <rFont val="Georgia"/>
        <family val="1"/>
        <charset val="204"/>
      </rPr>
      <t xml:space="preserve"> </t>
    </r>
    <r>
      <rPr>
        <sz val="11"/>
        <color indexed="8"/>
        <rFont val="Georgia"/>
        <family val="1"/>
        <charset val="204"/>
      </rPr>
      <t xml:space="preserve">се изпълнят тези парични ангажименти. </t>
    </r>
    <r>
      <rPr>
        <sz val="11"/>
        <color indexed="10"/>
        <rFont val="Georgia"/>
        <family val="1"/>
        <charset val="204"/>
      </rPr>
      <t>Освен това, Дружеството разполага с финансови активи, за които съществува ликвиден пазар и които са на разположение за посрещане на потребностите от ликвидни средства.</t>
    </r>
  </si>
  <si>
    <t>Лихвеният риск произтича от колебанията в цената на финансов инструмент в зависимост от промените в лихвените нива.</t>
  </si>
  <si>
    <t>Валутният риск произтича от колебанията в цената на финансов инструмент в зависимост от промените във валутните курсове.</t>
  </si>
  <si>
    <r>
      <t xml:space="preserve">Дружеството (не) използва хеджиращи инструменти както следва: .................................................... </t>
    </r>
    <r>
      <rPr>
        <sz val="11"/>
        <color indexed="10"/>
        <rFont val="Georgia"/>
        <family val="1"/>
        <charset val="204"/>
      </rPr>
      <t>Средната ефективност от хеджирането през 200Х година и 200У година е ..........% и ............% съответно. Тя се оценява на база .......................................................................................................................... Дружеството извършва хеджиране с цел (кратко описание на политиката по хеджиране съгласно МСС)........................................................................................... ....................................................................................................................................................................................</t>
    </r>
  </si>
  <si>
    <t xml:space="preserve">Основните финансови инструменти на Дружеството, различни от деривативи, включват банкови заеми, облигации, финансови лизинги, парични средства и депозити. Основната цел на тези финансови инструменти е да се осигури финансиране за дейността на Дружеството. Дружеството притежава и различни други финансови инструменти, като например взимания по продажби и задължения към доставчици, които възникват пряко от дейността. </t>
  </si>
  <si>
    <t xml:space="preserve">Основните рискове, произтичащи от финансовите инструменти на Дружеството, включват риск на лихвения процент, риск на ликвидността, валутен риск и кредитен риск. </t>
  </si>
  <si>
    <t xml:space="preserve">Дружеството е изложено на валутни рискове, свързани със сделки от продажби или покупки в чуждестранна валута. Налични финансови активи и пасиви в чуждестранна валута. </t>
  </si>
  <si>
    <t>Пазарен риск е рискът, че справедливата стойност на бъдещите парични потоци от даден инструмент ще варира поради промените в пазарните цени. Пазарните цени включват четири типа риск: лихвен, валутен, стоков и друг ценови риск, какво е и рискът за цената на собствения капитал. Финансовите инструменти, които биват засегнати от пазарния риск, включват заеми и привлечени средства, депозити, инструменти на разположение за продажба и деривативни финансови инструменти.</t>
  </si>
  <si>
    <t>Анализите изключват ефекта от движенията в пазарните променливи в балансовата стойност на пенсионните и други задължения след пенсиониране, провизиите и по нетекущите финансови активи и пасиви на чуждестранни дейности.</t>
  </si>
  <si>
    <t>При изчисление на анализите на чувствителността са направени следните предположения:</t>
  </si>
  <si>
    <t>4. Управление на капитала</t>
  </si>
  <si>
    <t>Капиталът включва конвертируеми привилегировани акции и собствен капитал, принадлежащ на собствениците на Дружеството-майка.</t>
  </si>
  <si>
    <t>Основната цел на управлението на капитала на Дружеството е да се гарантира, че тя поддържа стабилен кредитен рейтинг и подходящи капиталови съотношения, за да поддържа бизнеса си и да увеличи максимално стойността за акционерите.</t>
  </si>
  <si>
    <t>Дружеството управлява капиталовата си структура и прави корекции в нея с оглед на промените в икономическите условия. За поддържане или коригиране на капиталовата структура Дружеството може да коригира плащането на дивиденти на акционерите, възвръщаемостта върху капитала на акционерите или емисията на нови акции.</t>
  </si>
  <si>
    <t>Дружеството наблюдава капитала като използва съотношение на задлъжнялост, което представлява нетния дълг, разделен на общия капитал плюс нетния дълг. Дружеството включва в нетния дълг, лихвоносните заеми и привлечени средства, заем от партньори в съвместно предприятие, търговски и други задължения, намалени с паричните средства и паричните еквиваленти, с изключение на преустановените дейности.</t>
  </si>
  <si>
    <t>5. Корекция на грешки и промяна в счетоводна политика</t>
  </si>
  <si>
    <t>Оповестява се:</t>
  </si>
  <si>
    <t>-вида на грешката</t>
  </si>
  <si>
    <t xml:space="preserve">-размера на корекцията по периоди </t>
  </si>
  <si>
    <t>-преизчислена ли е сравнителната информация</t>
  </si>
  <si>
    <t>6. Корекции на приблизителни оценки</t>
  </si>
  <si>
    <t>Характера и размера на промяната в приблизителната оценка</t>
  </si>
  <si>
    <t>Направете препратка към бележките, в които са оповестени!!!</t>
  </si>
  <si>
    <t>7. Условни активи и пасиви</t>
  </si>
  <si>
    <t>Оповестяват се:</t>
  </si>
  <si>
    <t xml:space="preserve">-всички класове условни активи и пасиви, кратка характеристика и размерите им съобразно приблизителни оценки на ръководството или точни оценки. </t>
  </si>
  <si>
    <t>Моля опишете, ако има такива</t>
  </si>
  <si>
    <t>Пример 1</t>
  </si>
  <si>
    <t>Към настоящия момент Дружеството кандидатства за различни правителствени помощи, чрез които да финансира проекти за научно-изследователска и развойна дейност. Ако кандидатурата на Дружеството бъде одобрена, като резултат от получените дарения могат се признаят активи на стойност приблизително около 150,000 – 200,000 лв. към бъдеща отчетна дата. По преценка на ръководството кандидатурата ще бъде одобрена, но тъй като кандидатури от други дружества са все още в процес на разглеждане, правителствените помощи не могат да бъдат признати към отчетната дата.</t>
  </si>
  <si>
    <t>Пример 2</t>
  </si>
  <si>
    <t xml:space="preserve">През периода са предявени различни гаранционни и правни искове към Дружеството. С изключение на тези, за които вече са начислени провизии (вижте Пояснение XX), ръководството на Дружеството счита, че отправените искове са неоснователни и че вероятността те да доведат до разходи за Дружеството при уреждането им е малка. Тази преценка на ръководството е подкрепена от становището на независим правен консултант. </t>
  </si>
  <si>
    <t>Нито един от гореспоменатите искове не е изложен тук в детайли, за да не се окаже сериозно влияние върху позицията на Дружеството при разрешаването на споровете.</t>
  </si>
  <si>
    <t>8. Събития след края на отчетния период</t>
  </si>
  <si>
    <t>(Кратко описание на характера и ефекта на събитията)……………………...</t>
  </si>
  <si>
    <t xml:space="preserve">Освен оповестеното по-горе не са настъпили събития след края на отчетния период, които да налагат допълнителни корекции и/или оповестявания във финансовия отчет на Дружеството за годината, приключваща на 31 декември 2011 г. </t>
  </si>
  <si>
    <t>9. Възнаграждение за одит</t>
  </si>
  <si>
    <t>10. Несигурности</t>
  </si>
  <si>
    <t xml:space="preserve">Оповестява се информация за несигурностите, пред които е изправено ръководството при изготвяне на отчета. </t>
  </si>
  <si>
    <t>11. Принцип-предположение за действащо предприятие – финансово състояние</t>
  </si>
  <si>
    <t>Принципът-предположение за действащо предприятие е фундаментален принцип при изготвянето на финансовите отчети. Съгласно принципа-предположение за действащо предприятие,  Дружеството обикновено се разглежда като продължаващо дейността си в обозримо бъдеще без намерение или необходимост от ликвидация, преустановяване на стопанската дейност или търсене на защита от кредиторите, вследствие на съществуващи закони или други нормативни разпоредби. Съответно, активите и пасивите се отчитат на база възможността на Дружеството да реализира активите и да уреди пасивите си в нормалния ход на бизнеса. При оценката за това дали принципа-предположение за действащо предприятие е уместен, ръководството взема предвид цялата налична информация за обозримото бъдеще, която обхваща поне, но не се ограничава само до, дванадесетте месеца от края на отчетния период.</t>
  </si>
  <si>
    <t>Финансовият отчет е изготвен на принципа-предположение за действащо предприятие, който предполага, че Дружеството ще продължи дейността си в обозримото бъдеще.  Дружеството има история на печеливша дейност и свободен достъп до финансови ресурси. Общата несигурност при сегашната неблагоприятна икономическа ситуация в условията на глобална икономическа и финансова криза, породила спад в продажбите на  Дружеството ще се преодолява чрез оптимизиране на оперативната дейност и следване на стратегия, съсредоточена върху основните компетенции на  Дружеството. Освен промяна на бизнес модела и приемане на нова стратегия за функциониране в променяща се среда,  Дружеството предприема намаляване на разходите си и политика на по-бърза и ефективна адаптация към променящия се пазар.</t>
  </si>
  <si>
    <t xml:space="preserve">Ръководството на Дружеството счита, че Дружеството е действащо и ще остане действащо, няма планове и намерения за преустановяване на дейността. </t>
  </si>
  <si>
    <t>V. ПРИЛОЖЕНИЯ</t>
  </si>
  <si>
    <t>ПРИЛОЖЕНИЕ 1</t>
  </si>
  <si>
    <t>ДОГОВОРИ ЗА СТРОИТЕЛСТВО</t>
  </si>
  <si>
    <t xml:space="preserve">Договор за строителство е договор, в който е договорено конкретно изграждане на актив или на съвкупност от активи, които са в тясна взаимна връзка или взаимна зависимост по отношение на тяхното проектиране, технология и функция, крайна цел или предназначение. </t>
  </si>
  <si>
    <t xml:space="preserve">Договор на база на твърда цена е договор за строителство, който е сключен на твърда договорна цена или твърда единична цена на готовия продукт, която в някои случаи е об­вързана с клаузи за повишаване на разходите. </t>
  </si>
  <si>
    <t xml:space="preserve">Договор на база “разходи плюс” е договор за строителство, при който се възстановяват допустимите или определените по друг начин разходи плюс процент към тези разходи или твърдо възнаграждение. </t>
  </si>
  <si>
    <t>Сключените и действащи през текущия отчетен период договори са на база ..................</t>
  </si>
  <si>
    <t xml:space="preserve">Приходите по договора се оценяват по справедливата стойност на полученото или подлежащо на получаване възнаграждение и включват първоначалната сума на прихода, договорен в договора; изменения в строителните работи, изплащането на искове и материални стимули до степента, в която е вероятно те да доведат до реализиране на приходи и същите могат да бъдат надеждно оценени. </t>
  </si>
  <si>
    <t xml:space="preserve">Разходите по договора включват: </t>
  </si>
  <si>
    <r>
      <t>·</t>
    </r>
    <r>
      <rPr>
        <sz val="7"/>
        <color indexed="8"/>
        <rFont val="Times New Roman"/>
        <family val="1"/>
        <charset val="204"/>
      </rPr>
      <t xml:space="preserve">        </t>
    </r>
    <r>
      <rPr>
        <sz val="11"/>
        <color indexed="8"/>
        <rFont val="Georgia"/>
        <family val="1"/>
        <charset val="204"/>
      </rPr>
      <t>разходи, които са пряко свързани с конкретния договор;</t>
    </r>
  </si>
  <si>
    <r>
      <t>·</t>
    </r>
    <r>
      <rPr>
        <sz val="7"/>
        <color indexed="8"/>
        <rFont val="Times New Roman"/>
        <family val="1"/>
        <charset val="204"/>
      </rPr>
      <t xml:space="preserve">        </t>
    </r>
    <r>
      <rPr>
        <sz val="11"/>
        <color indexed="8"/>
        <rFont val="Georgia"/>
        <family val="1"/>
        <charset val="204"/>
      </rPr>
      <t xml:space="preserve">разходи, които се отнасят към дейността по договора като цяло и могат да бъдат разпределени към договора; </t>
    </r>
  </si>
  <si>
    <r>
      <t>·</t>
    </r>
    <r>
      <rPr>
        <sz val="7"/>
        <color indexed="8"/>
        <rFont val="Times New Roman"/>
        <family val="1"/>
        <charset val="204"/>
      </rPr>
      <t xml:space="preserve">        </t>
    </r>
    <r>
      <rPr>
        <sz val="11"/>
        <color indexed="8"/>
        <rFont val="Georgia"/>
        <family val="1"/>
        <charset val="204"/>
      </rPr>
      <t>такива други разходи, които могат да бъдат конкретно начислени на клиента съгласно условията на договора.</t>
    </r>
  </si>
  <si>
    <t xml:space="preserve">Когато резултатът от един договор за строителство може да бъде оценен надеждно, приходите и разходите, свързани с договора за строителство, се признават като приходи и разходи чрез отчитане на етапа на изпълнение на договорната дейност на края на отчетния период. Очакваните загуби по договора за строителство незабавно се признават като раз­ход. </t>
  </si>
  <si>
    <t xml:space="preserve">Извършени  разходи по договора, които се отнасят за бъдещи дейности по договора се признават като актив при условие, че е вероятно те да бъдат възстановени. Такива разходи представляват сума, дължима от клиента и се класифицират като незавършени работи по договора. </t>
  </si>
  <si>
    <t>Етапът на завършеност на даден договор за строителство се определя чрез съотношението на частта от разходите по договора, направени за извършената до момента работа, към предвидените общи разходи по договора.</t>
  </si>
  <si>
    <t>Ако имате друга база – опишете я!</t>
  </si>
  <si>
    <t xml:space="preserve">Междинните плащания и получените от клиентите аванси често не отразяват извършената работа. </t>
  </si>
  <si>
    <t xml:space="preserve">Когато резултатите от даден договор за строителство не могат да бъдат надеждно оценени: </t>
  </si>
  <si>
    <t>приходите трябва да бъдат признати само дотолкова, доколкото е вероятно направените разходи по договора да бъдат възстановени;</t>
  </si>
  <si>
    <t xml:space="preserve">разходите по договора трябва да бъдат признати като разход за периода, през който са направени. </t>
  </si>
  <si>
    <t xml:space="preserve">Когато има вероятност общата сума на разходите по договора да превишава общата сума на приходите по договора, очакваните загуби незабавно се признават като разход. </t>
  </si>
  <si>
    <r>
      <t xml:space="preserve">Прилагане на КРМСФО 15 </t>
    </r>
    <r>
      <rPr>
        <b/>
        <i/>
        <sz val="11"/>
        <color indexed="62"/>
        <rFont val="Georgia"/>
        <family val="1"/>
        <charset val="204"/>
      </rPr>
      <t xml:space="preserve">Споразумения за строителство на недвижими имоти </t>
    </r>
  </si>
  <si>
    <r>
      <t>Разяснението се прилага за счетоводното отчитане на приходите и свързаните разходи на предприятия, които предприемат строителството на недвижим имот пряко или чрез подизпълнители.</t>
    </r>
    <r>
      <rPr>
        <sz val="11"/>
        <color indexed="8"/>
        <rFont val="Georgia"/>
        <family val="1"/>
        <charset val="204"/>
      </rPr>
      <t xml:space="preserve"> </t>
    </r>
    <r>
      <rPr>
        <sz val="11"/>
        <color indexed="10"/>
        <rFont val="Georgia"/>
        <family val="1"/>
        <charset val="204"/>
      </rPr>
      <t>Обхвата е основно за строителство на недвижим имот, но такива споразумения може да включват и доставката на стоки или услуги.</t>
    </r>
    <r>
      <rPr>
        <sz val="11"/>
        <color indexed="8"/>
        <rFont val="Georgia"/>
        <family val="1"/>
        <charset val="204"/>
      </rPr>
      <t xml:space="preserve"> </t>
    </r>
  </si>
  <si>
    <t xml:space="preserve">Дружеството определя отделно за всяко споразумение за строителство на недвижим имот, дали попада в обхвата на МСС 11 или МСС 18. Определянето зависи от условията на споразумението и всички придружаващи го факти и обстоятелства. </t>
  </si>
  <si>
    <t xml:space="preserve">МСС 11 се прилага, когато споразумението отговаря на дефиницията на договор за строителство: „договор, в който е конкретно договорено изграждането на актив или на съвкупност от активи …“. Споразумение за строителство на недвижим имот отговаря на дефиницията на договор за строителство, когато купувачът е в състояние да определи основните структурни елементи на проекта на недвижимия имот преди започване на строителството и/или да определи основни структурни промени в процеса на строителството (независимо дали упражнява тази възможност или не). </t>
  </si>
  <si>
    <t xml:space="preserve">Когато се прилага МСС 11, договорът за строителство включва също всякакви договори или компоненти за предоставяне на услуги, които са пряко свързани с изграждането на недвижимия имот. Когато споразумението е в рамките на обхвата на МСС 11 и резултатът от него може надеждно да бъде оценен, Дружеството признава приходите на базата на етапа на завършеност на договорната дейност в съответствие с МСС 11. </t>
  </si>
  <si>
    <t xml:space="preserve">Споразумение за строителство на недвижим имот, в което купувачите имат само ограничена възможност да влияят на проекта на недвижимия имот, например да изберат проект измежду няколко варианта, разработени от Дружеството или да направят само минимални промени в основния проект, е споразумение за продажба на стоки в обхвата на МСС 18. Споразумението може да не отговаря на дефиницията на договор за строителство и следователно тогава попада в обхвата на МСС 18. </t>
  </si>
  <si>
    <t xml:space="preserve">Когато по споразумение не се изисква да се придобиват и доставят строителни материали, споразумението може да е само за предоставяне на услуги в съответствие с МСС 18 и приходите се признаят на базата на етапа на завършеност на сделката, като се прилага методът на процента на завършеност. </t>
  </si>
  <si>
    <t xml:space="preserve">Когато от Дружеството се изисква да предоставя услуги и строителни материали, за да изпълни своето договорно задължение за предоставяне на недвижим имот на купувача, споразумението е споразумение за продажба на стоки и се прилагат критериите за признаване на приходи, заложени в параграф 14 на МСС 18. </t>
  </si>
  <si>
    <t xml:space="preserve">Дружеството може да прехвърли върху купувача контрола и значителните рискове и ползи от собствеността над незавършеното производство в текущото му състояние в процеса на строителството. В такъв случай, ако всички критерии на параграф 14 от МСС 18 се изпълняват непрекъснато в процеса на строителството Дружеството признава приходите на базата на етапа на завършеност, като прилага метода на процента на завършеност. Дружеството може да прехвърли върху купувача контрола и значителните рискове и ползи от собствеността на недвижимия имот изцяло наведнъж (напр. при завършване, по време на или след доставката). В такъв случай Дружеството следва да признае приходите, само когато са удовлетворени всички критерии на параграф 14 от МСС 18. Когато от Дружеството се изисква да извърши допълнителна работа по вече доставения на купувача недвижим имот, то признава задължение и разход. Задължението се оценява в съответствие с МСС 37. Когато от Дружеството се изисква да достави допълнителни стоки или услуги, които са отделно разграничими от вече доставения на купувача недвижим имот, то вече е разграничило оставащите стоки или услуги като отделен компонент на продажбата. </t>
  </si>
  <si>
    <t>КОПИРАЙТЕ ОТ ФАЙЛ „Draft ISRS 2012 – excel”, sheet “P&amp;L договори за строителство”</t>
  </si>
  <si>
    <t>Ако се прилага КРМСФО 15 Споразумения за строителство на недвижими имоти</t>
  </si>
  <si>
    <t xml:space="preserve">Когато Дружеството признава приходи, като прилага метода на процента на завършеност за споразумения, които изпълняват непрекъснато всички критерии на параграф 14 от МСС 18 в процеса на строителство, то оповестява: </t>
  </si>
  <si>
    <t xml:space="preserve">а) как определя кои споразумения изпълняват непрекъснато всички критерии на параграф 14 от МСС 18 в процеса на строителството; </t>
  </si>
  <si>
    <t xml:space="preserve">б) сумата на приходите, възникващи от такива споразумения през периода; </t>
  </si>
  <si>
    <t xml:space="preserve">в) методите, използвани за определяне на етапа на завършеност на споразуменията в процес на изпълнение. </t>
  </si>
  <si>
    <t xml:space="preserve">За споразуменията, описани в параграф 20, които са в процес на изпълнение към датата на отчитане, Дружеството следва на оповести: </t>
  </si>
  <si>
    <t xml:space="preserve">а) съвкупната сума на направените разходи и признатите печалби (намалени с признатите загуби) до момента; </t>
  </si>
  <si>
    <t xml:space="preserve">б) сумата на получените аванси. </t>
  </si>
  <si>
    <t>ПРИЛОЖЕНИЕ 2</t>
  </si>
  <si>
    <t>ДОХОДИ НА АКЦИЯ</t>
  </si>
  <si>
    <t>Основният доход/(загуба) на акция е изчислен като нетната печалба/(загуба), подлежаща на разпределение между притежателите на обикновени акции е разделена на среднопретегления брой акции за периода.</t>
  </si>
  <si>
    <t>Доходът на акция с намалена стойност се изчислява като основният доход на акция и се коригира така, че да се вземе предвид издаването на нови акции и данъчния ефект от плащане на дивидентите или лихви при условие, че всички права за намаляващи опции и други намаляващи потенциални обикновени акции бъдат упражнени.</t>
  </si>
  <si>
    <t>Изчисляването на дохода на акция на база и използвания средно претеглен брой акции, са показани по-долу:</t>
  </si>
  <si>
    <t>ПРИЛОЖЕНИЕ 3</t>
  </si>
  <si>
    <t>КОНЦЕСИИ</t>
  </si>
  <si>
    <t>КОПИРАЙТЕ ОТ ФАЙЛ „Draft ISRS 2012 – excel”, sheet “i Концесии”,  приложимите за Вас таблици и оповестявания</t>
  </si>
  <si>
    <t>ПРИЛОЖЕНИЕ 4</t>
  </si>
  <si>
    <t>ОТЧЕТ ЗА ВСЕОБХВАТНИЯ ДОХОД, ПРЕДСТАВЕН ПО ФУНКЦИОНАЛЕН ПРИЗНАК</t>
  </si>
  <si>
    <t>Параграф 99 на МСС 1 гласи, че "Предприятието следва да представи анализ на разходите, използвайки класификация, която се основава или на същност на разходите, или на тяхната функция в рамките на предприятието – тази от двете, която предоставя надеждна и по-значима информация."</t>
  </si>
  <si>
    <t>При метода „същност на разходите” в отчета за доходите е необходимо разходите да се обобщават според същността им (например амортизации, разходи за материали, транспортни разходи, разходи за персонала, разходи за реклама) и не се преразпределят по различни функции в предприятието.</t>
  </si>
  <si>
    <t>При метода "функция на разходите" (известен също и като „метод на себестойност на продажбите”), стойността на продажбите се представя отделно на лицевата страна на отчета за доходите, а другите приходи и разходи се категоризират в зависимост от тяхната функция (напр. разходи за дистрибуция или за административни дейности).</t>
  </si>
  <si>
    <t>Нито в единия, нито в другия случай МСС не дава строга дефиниция за това кога и как да се категоризират приходните и разходните позиции. В резултат на това е необходимо да се упражни известна самостоятелност при преценката.</t>
  </si>
  <si>
    <t>Насоките съдържащи се в параграф 99 на МСС 1, трябва да се съчетаят с тези на параграф 84, съгласно, който се изисква като минимум лицевата страна на отчета за доходите да включва статиите, които представляват следните суми:</t>
  </si>
  <si>
    <t xml:space="preserve">a)   Приходи; </t>
  </si>
  <si>
    <t xml:space="preserve">б)   Разходи за финансиране; </t>
  </si>
  <si>
    <t xml:space="preserve">в)   Дял от печалбите и загубите на асоциирани и съвместни предприятия, отчетени по метода на  собствения капитал; </t>
  </si>
  <si>
    <t>г   Разходи за данъци;</t>
  </si>
  <si>
    <t>д)   Една единствена сума съставляваща сумата от:</t>
  </si>
  <si>
    <r>
      <t>-</t>
    </r>
    <r>
      <rPr>
        <sz val="7"/>
        <color indexed="8"/>
        <rFont val="Times New Roman"/>
        <family val="1"/>
        <charset val="204"/>
      </rPr>
      <t xml:space="preserve">        </t>
    </r>
    <r>
      <rPr>
        <sz val="11"/>
        <color indexed="8"/>
        <rFont val="Georgia"/>
        <family val="1"/>
        <charset val="204"/>
      </rPr>
      <t>печалба или загуба след данъчно облагане на преустановени дейности;</t>
    </r>
  </si>
  <si>
    <r>
      <t>-</t>
    </r>
    <r>
      <rPr>
        <sz val="7"/>
        <color indexed="8"/>
        <rFont val="Times New Roman"/>
        <family val="1"/>
        <charset val="204"/>
      </rPr>
      <t xml:space="preserve">        </t>
    </r>
    <r>
      <rPr>
        <sz val="11"/>
        <color indexed="8"/>
        <rFont val="Georgia"/>
        <family val="1"/>
        <charset val="204"/>
      </rPr>
      <t>печалба или загуба след данъчно облагане призната при оценката на справедливата стойност минус разходи за продажба или при освобождаване от активите или групи за освобождаване, съдържащи преустановени дейности.</t>
    </r>
  </si>
  <si>
    <t>е)    Печалба или загуба за периода и нейното разпределение като печалба или загуба, отнасяща се до:</t>
  </si>
  <si>
    <r>
      <t>-</t>
    </r>
    <r>
      <rPr>
        <sz val="7"/>
        <color indexed="8"/>
        <rFont val="Times New Roman"/>
        <family val="1"/>
        <charset val="204"/>
      </rPr>
      <t xml:space="preserve">        </t>
    </r>
    <r>
      <rPr>
        <sz val="11"/>
        <color indexed="8"/>
        <rFont val="Georgia"/>
        <family val="1"/>
        <charset val="204"/>
      </rPr>
      <t>малцинствено участие;</t>
    </r>
  </si>
  <si>
    <r>
      <t>-</t>
    </r>
    <r>
      <rPr>
        <sz val="7"/>
        <color indexed="8"/>
        <rFont val="Times New Roman"/>
        <family val="1"/>
        <charset val="204"/>
      </rPr>
      <t xml:space="preserve">        </t>
    </r>
    <r>
      <rPr>
        <sz val="11"/>
        <color indexed="8"/>
        <rFont val="Georgia"/>
        <family val="1"/>
        <charset val="204"/>
      </rPr>
      <t>притежателите на собствения капитал на предприятието-майка.</t>
    </r>
  </si>
  <si>
    <t>Предприятията, изготвящи отчети в съответствие с МСФО, които използват метода „функция на разходите”, са длъжни да оповестят допълнителна информация за същността на разходите, включително амортизационните разходи и разходите за служителите.</t>
  </si>
  <si>
    <t>Параграф 105 на МСС 1 съдържа някои основни насоки, които да помогнат на предприятията, изготвящи отчети в съответствие с МСФО,  да направят избор между методите „същност на разходите” и „функция на разходите”, отчитайки историческите и отрасловите фактори, както и характера на предприятието.</t>
  </si>
  <si>
    <t>Обаче, тъй като всеки един от двата метода на представяне има своите предимства за различните видове предприятия, в края на краищата е необходимо изборът да бъде продиктуван от стремежа информацията да бъде представена по начин, който най-добре отговаря на принципите на значимо и надеждно представяне.</t>
  </si>
  <si>
    <t xml:space="preserve">По-долу представяме пример за отчет на доходите по метода „същност на разходите”. Представен е само отчетът на доходите, като се имитира подходът на изготвяне на два отчета за всеобхватния доход. </t>
  </si>
  <si>
    <t>КОПИРАЙТЕ ОТ ФАЙЛ „Draft ISRS 2012 – excel”, sheet “P&amp;L ОД_Функцион”</t>
  </si>
  <si>
    <t>ПРИЛОЖЕНИЕ 5</t>
  </si>
  <si>
    <t>КЛАСИФИКАЦИЯ И ОЦЕНЯВАНЕ НА ФИНАНСОВИТЕ ИНСТРУМЕНТИ (прилагане на МСФО 9)</t>
  </si>
  <si>
    <t xml:space="preserve">През ноември 2009 г. Съветът по международни счетоводни стандарти (СМСС) публикува МСФО 9 „Финансови инструменти”, който въвежда нови изисквания относно класификацията и оценката на финансовите активи, които заменят предишните изисквания на МСС 39 „Финансови инструменти: Признаване и оценяване”. През октомври 2010 г. СМСС издаде втора версия на МСФО 9, в която бяха включени изисквания за класификация и оценка на финансовите пасиви. </t>
  </si>
  <si>
    <t xml:space="preserve">Много от потребителите, изготвящи финансови отчети, от дълго време насам привеждаха доводи, че изискванията на МСС 39 са трудни за разбиране, тълкуване и прилагане. До известна степен, сложността при МСС 39 произтича от самия подход, който в редица случаи може да се дефинира като базиращ се предимно на правила, а не на принципи. </t>
  </si>
  <si>
    <t>През последните няколко години, световната финансова криза ускори потребността от подобрен и не толкова сложен стандарт относно финансовите инструменти. С публикуването на МСФО 9 завършва първия етап на триетапния проект за цялостна замяна на МСС 39 с нов стандарт:</t>
  </si>
  <si>
    <t>•    Етап 1: Класификация и оценка (завършен);</t>
  </si>
  <si>
    <t>•    Етап 2: Методика на обезценка;</t>
  </si>
  <si>
    <t>•    Етап 3: Отчитане на хеджирането.</t>
  </si>
  <si>
    <t>По-долу са представени накратко основните промени, въведени чрез МСФО 9 (Етап 1).</t>
  </si>
  <si>
    <t>Класификация и оценка на финансовите активи: подход на две категории на оценяване</t>
  </si>
  <si>
    <t xml:space="preserve">В МСФО 9 се използва единен подход, за да се определи дали даден финансов актив трябва да се оценява по амортизирана стойност или по справедлива стойност. Този подход замени многото на брой различни правила на МСС 39. Сега финансовите активи се класифицират в една от общо две категории на оценяване, които замениха четирите броя класове при МСС 39. </t>
  </si>
  <si>
    <t>Класификационният подход на МСФО 9 се базира на:</t>
  </si>
  <si>
    <t>•   Начина по който предприятието управлява своите финансови инструменти (бизнес модела на предприятието);</t>
  </si>
  <si>
    <t>•   Характеристиката на договорните парични потоци на финансовите активи.</t>
  </si>
  <si>
    <t>Категорията, към която се класифицира активът, определя дали той се оценява по:</t>
  </si>
  <si>
    <t>•   Амортизирана стойност;</t>
  </si>
  <si>
    <t>•   Справедлива стойност.</t>
  </si>
  <si>
    <t>Прекласификация след първоначално признаване</t>
  </si>
  <si>
    <t xml:space="preserve">МСС 39 съдържа някои „правила”, които позволяват на предприятията да прекласифицират финансовите инструменти в случаите, при които са спазени определени критерии. </t>
  </si>
  <si>
    <t>МСФО 9 не позволява, след първоначалното признаване, да се извършва прекласифициране на финансови активи между двете категории – отчитаните по амортизирана стойност и отчитаните по справедлива стойност, освен при много рядко срещащи се обстоятелства – когато бизнес моделът на предприятието се промени. Освен това, бяха премахнати „порочните правила”, които караха предприятията да прекласифицират към справедлива стойност всички инструменти в даден клас, които са били класифицирани като държани до падеж, когато някой от тези инструменти бъде продаден.</t>
  </si>
  <si>
    <t>Класификация и оценка на финансовите пасиви</t>
  </si>
  <si>
    <t xml:space="preserve">Една основна промяна, въведена чрез МСФО 9 в класификацията и оценката на финансовите пасиви, се отнася до отчитането на промени в справедливата стойност на финансови пасиви (които са определени за отчитане по справедлива стойност в печалбата или загубата), дължащи се на изменения в кредитния риск на въпросния пасив. </t>
  </si>
  <si>
    <t>И по-специално при МСФО 9 за финансовите пасиви, които са определени за отчитане по справедлива стойност в печалбата или загубата, сумата на промените в справедливата стойност на финансовия пасив, която се дължи на изменения в кредитния риск на въпросния пасив, се отчита в другия всеобхватен доход, освен в случай, че признаването на отражението на измененията в кредитния риск на пасива върху другия всеобхватен доход би създало или би увеличило счетоводното несъответствие в печалбата или загубата. Промените в справедливата стойност, дължащи се на кредитния риск на финансовия пасив, не подлежат на последващо прекласифициране в печалбата или загубата. По-рано, при действието на МСС 39 ………..</t>
  </si>
  <si>
    <t>КОПИРАЙТЕ ОТ ФАЙЛ „Draft ISRS 2012 – excel”, sheet “iРекласиф. на фин.инструм.МСФО9”</t>
  </si>
  <si>
    <t>ПРИЛОЖЕНИЕ 6</t>
  </si>
  <si>
    <t>ОТЧЕТ ЗА ФИНАНСОВОТО СЪСТОЯНИЕ С АКТИВИ И ПАСИВИ, ПРЕДСТАВЕНИ НА БАЗА ЛИКВИДНОСТ</t>
  </si>
  <si>
    <t>В параграф 60 на МСС 1 се посочва, че предприятията, които изготвят отчети в съответствие с МСФО, трябва да представят активите и пасивите на лицевата страна на отчета за финансовото състояние, като се използва класификацията текущи/нетекущи активи и пасиви или представяне на база ликвидност, когато това предоставя надеждна и по-значима информация (например за финансови институции).</t>
  </si>
  <si>
    <t xml:space="preserve">Обаче, кой от тези два подхода да се приложи - това не е въпрос изцяло на свободен избор. Всъщност, класификацията текущи/нетекущи активи и пасиви е за предпочитане, като представянето на база ликвидност може да се избере само когато тя е надеждна и по-значима в сравнение с представянето на база текущи/нетекущи активи и пасиви. В параграф 60 на МСС 1 се пояснява, че „когато това изключение е налице, предприятието представя всички активи и пасиви на база ликвидност”.  </t>
  </si>
  <si>
    <t>Представянето на активите и пасивите може да бъде във възходящ или низходящ ред на ликвидността.</t>
  </si>
  <si>
    <t xml:space="preserve">Интересно е, че параграф 64 на МСС 1 дава възможност на предприятията да използват и "смесена база". Всъщност предприятието изготвящо отчети в съответствие с МСФО има право да представя някои от своите активи и пасиви, като използва класификацията текущи/нетекущи, а други - по реда на ликвидността им, когато това предоставя надеждна и по-значима информация. Потребността от смесена база на представяне може да възникне, когато предприятието има разнообразни дейности. </t>
  </si>
  <si>
    <t xml:space="preserve">При всички случаи предприятията изготвящи отчети в съответствие с МСФО, трябва да имат предвид, че крайната цел е да се избере форматът, който осигурява на четящия най-добрата възможна информация за очакваните дати на реализация на активите и пасивите и следователно спомага за адекватна оценка на ликвидността и платежоспособността на предприятието. Както е обяснено в параграф 65 на МСС 1, тази цел трябва да се постигне при осъществяване на връзка с оповестяванията, изисквани от МСФО 7 "Финансови инструменти: Оповестявания". </t>
  </si>
  <si>
    <t>По-долу сме представили пример за отчет за финансовото състояние изготвен във възходящ ред на ликвидността.</t>
  </si>
  <si>
    <t>P&amp;L приходи'!A2</t>
  </si>
  <si>
    <t>More information'!A9</t>
  </si>
  <si>
    <t>P&amp;L приходи'!A27</t>
  </si>
  <si>
    <t>More information'!A10</t>
  </si>
  <si>
    <t>More information'!A14</t>
  </si>
  <si>
    <t>P&amp;L приходи'!A36</t>
  </si>
  <si>
    <t>More information'!A17</t>
  </si>
  <si>
    <t>More information'!A28</t>
  </si>
  <si>
    <t>P&amp;L разходи'!A20</t>
  </si>
  <si>
    <t>More information'!A24</t>
  </si>
  <si>
    <t>More information'!A32</t>
  </si>
  <si>
    <t>P&amp;L разходи'!A40</t>
  </si>
  <si>
    <t>More information'!A36</t>
  </si>
  <si>
    <t>P&amp;L разходи'!A49</t>
  </si>
  <si>
    <t>More information'!A44</t>
  </si>
  <si>
    <t>P&amp;L разходи'!A65</t>
  </si>
  <si>
    <t>P&amp;L обезц,провиз,прибл.оценки'!A26</t>
  </si>
  <si>
    <t>P&amp;L обезц,провиз,прибл.оценки'!A52</t>
  </si>
  <si>
    <t>More information'!A11</t>
  </si>
  <si>
    <t>P&amp;L обезц,провиз,прибл.оценки'!A13</t>
  </si>
  <si>
    <t>More information'!A43</t>
  </si>
  <si>
    <t>More information'!A47</t>
  </si>
  <si>
    <t>P&amp;L обезц,провиз,прибл.оценки'!A34</t>
  </si>
  <si>
    <t>P&amp;L обезц,провиз,прибл.оценки'!A42</t>
  </si>
  <si>
    <t>P&amp;L обезц,провиз,прибл.оценки'!A60</t>
  </si>
  <si>
    <t>P&amp;L обезц,провиз,прибл.оценки'!A69</t>
  </si>
  <si>
    <t>P&amp;L обезц,провиз,прибл.оценки'!A77</t>
  </si>
  <si>
    <t>More information'!A56</t>
  </si>
  <si>
    <t>P&amp;L разходи'!A82</t>
  </si>
  <si>
    <t>P&amp;L разходи'!A93</t>
  </si>
  <si>
    <t>More information'!A63</t>
  </si>
  <si>
    <t>More information'!A60</t>
  </si>
  <si>
    <t>P&amp;L финансови сделки'!A28</t>
  </si>
  <si>
    <t>P&amp;L финансови сделки'!A15</t>
  </si>
  <si>
    <t>More information'!A79</t>
  </si>
  <si>
    <t>More information'!A104</t>
  </si>
  <si>
    <t>P&amp;L разходи'!A119</t>
  </si>
  <si>
    <t>More information'!A73</t>
  </si>
  <si>
    <t>More information'!A83</t>
  </si>
  <si>
    <t>P&amp;L разходи'!A135</t>
  </si>
  <si>
    <t>P&amp;L разходи'!A141</t>
  </si>
  <si>
    <t>P&amp;L доход на акция'!A35</t>
  </si>
  <si>
    <t>P&amp;L доход на акция'!A70</t>
  </si>
  <si>
    <t>More information'!A91</t>
  </si>
  <si>
    <t>More information'!A96</t>
  </si>
  <si>
    <t>Имоти, Машини и съоръжения'!A60</t>
  </si>
  <si>
    <t>More information'!A119</t>
  </si>
  <si>
    <t>More information'!A108</t>
  </si>
  <si>
    <t>More information'!A124</t>
  </si>
  <si>
    <t>More information'!A129</t>
  </si>
  <si>
    <t>More information'!A136</t>
  </si>
  <si>
    <t>Биологични активи'!A63</t>
  </si>
  <si>
    <t>Биологични активи'!A52</t>
  </si>
  <si>
    <t>More information'!A141</t>
  </si>
  <si>
    <t>вземания!A22</t>
  </si>
  <si>
    <t>More information'!A148</t>
  </si>
  <si>
    <t>More information'!A152</t>
  </si>
  <si>
    <t>More information'!A156</t>
  </si>
  <si>
    <t>More information'!A181</t>
  </si>
  <si>
    <t>More information'!A249</t>
  </si>
  <si>
    <t>More information'!A276</t>
  </si>
  <si>
    <t>Данъци върху дохода'!A18</t>
  </si>
  <si>
    <t>Данъци върху дохода'!A31</t>
  </si>
  <si>
    <t>Данъци върху дохода'!A43</t>
  </si>
  <si>
    <t>More information'!A162</t>
  </si>
  <si>
    <t>More information'!A192</t>
  </si>
  <si>
    <t>More information'!A201</t>
  </si>
  <si>
    <t>More information'!A213</t>
  </si>
  <si>
    <t>активи_пасиви за продажба'!A14</t>
  </si>
  <si>
    <t>More information'!A216</t>
  </si>
  <si>
    <t>More information'!A228</t>
  </si>
  <si>
    <t>More information'!A234</t>
  </si>
  <si>
    <t>провизии!A21</t>
  </si>
  <si>
    <t>More information'!A239</t>
  </si>
  <si>
    <t>персонал!A13</t>
  </si>
  <si>
    <t>More information'!A272</t>
  </si>
  <si>
    <t>More information'!A235</t>
  </si>
  <si>
    <t>задължения!A15</t>
  </si>
  <si>
    <t>More information'!A254</t>
  </si>
  <si>
    <t>More information'!A283</t>
  </si>
  <si>
    <t>Финансови пасиви - представяне'!A17</t>
  </si>
  <si>
    <t>More information'!A302</t>
  </si>
  <si>
    <t>More information'!A393</t>
  </si>
  <si>
    <t>More information'!A423</t>
  </si>
  <si>
    <t>More information'!A425</t>
  </si>
  <si>
    <t>More information'!A457</t>
  </si>
  <si>
    <t>More information'!A463</t>
  </si>
  <si>
    <t>More information'!A459</t>
  </si>
  <si>
    <t>More information'!A461</t>
  </si>
  <si>
    <t>More information'!A465</t>
  </si>
  <si>
    <t>More information'!A467</t>
  </si>
  <si>
    <t>More information'!A481</t>
  </si>
  <si>
    <t>More information'!A1</t>
  </si>
  <si>
    <t>i Лихвен и Валутен Риск'!A46</t>
  </si>
  <si>
    <t>More information'!A506</t>
  </si>
  <si>
    <t>More information'!A514</t>
  </si>
  <si>
    <t>More information'!A535</t>
  </si>
  <si>
    <t>IV.11.</t>
  </si>
  <si>
    <t>More information'!A554</t>
  </si>
  <si>
    <t>Apendix!A42</t>
  </si>
  <si>
    <t>Apendix!A65</t>
  </si>
  <si>
    <t>Apendix!A70</t>
  </si>
  <si>
    <t>Apendix!A96</t>
  </si>
  <si>
    <t>Apendix!A128</t>
  </si>
  <si>
    <t>ГОДИШЕН ФИНАНСОВ ОТЧЕТ</t>
  </si>
  <si>
    <t>I. ОБЩА ИНФОРМАЦИЯ</t>
  </si>
  <si>
    <t>ІІ. БАЗА ЗА ИЗГОТВЯНЕ НА ФИНАНСОВИТЕ ОТЧЕТИ И ПРИЛОЖЕНИ СЪЩЕСТВЕНИ СЧЕТОВОДНИ ПОЛИТИКИ</t>
  </si>
  <si>
    <t>ОСНОВНИ ПОКАЗАТЕЛИ НА СТОПАНСКАТА СРЕДА</t>
  </si>
  <si>
    <t>ИЗЯВЛЕНИЕ ЗА СЪОТВЕТСТВИЕ</t>
  </si>
  <si>
    <t>ПРИЛОЖЕНИ СЪЩЕСТВЕНИ СЧЕТОВОДНИ ПОЛИТИКИ</t>
  </si>
  <si>
    <t>Промени в счетоводната политика</t>
  </si>
  <si>
    <t>Оповестявания на обезценка в отчетите, публикувани през 2012 г.</t>
  </si>
  <si>
    <t>Допустимо алтернативно третиране</t>
  </si>
  <si>
    <t>Финансов обзор от ръководството</t>
  </si>
  <si>
    <t>ПРИЗНАВАНЕ НА ПРИХОД</t>
  </si>
  <si>
    <t>Приход от продажба на стоки</t>
  </si>
  <si>
    <t>Такси за инсталация</t>
  </si>
  <si>
    <t>Такси за Обслужване</t>
  </si>
  <si>
    <t>Споразумения с множество елементи</t>
  </si>
  <si>
    <t>Приходи от лихви</t>
  </si>
  <si>
    <t>Приходи от възнаграждения за права</t>
  </si>
  <si>
    <t>Приходи от дивиденти</t>
  </si>
  <si>
    <t>Приходи от финансиране</t>
  </si>
  <si>
    <t>РАЗХОДИ</t>
  </si>
  <si>
    <t>Общи и административни разходи</t>
  </si>
  <si>
    <t>Технологични разходи (загуби)</t>
  </si>
  <si>
    <t>Плащания по лизингови договори</t>
  </si>
  <si>
    <t>Финансови приходи и разходи</t>
  </si>
  <si>
    <t>ПЕЧАЛБИ ИЛИ ЗАГУБИ ЗА ПЕРИОДА</t>
  </si>
  <si>
    <t>ИМОТИ, МАШИНИ И СЪОРЪЖЕНИЯ</t>
  </si>
  <si>
    <t>Лизингови активи</t>
  </si>
  <si>
    <t>Определяне дали дадено споразумение съдържа лизинг</t>
  </si>
  <si>
    <t>ИНВЕСТИЦИОННИ ИМОТИ</t>
  </si>
  <si>
    <t>НЕМАТЕРИАЛНИ АКТИВИ</t>
  </si>
  <si>
    <t>Положителна репутация</t>
  </si>
  <si>
    <t>Отделно придобит нематериален актив</t>
  </si>
  <si>
    <t>Вътрешно създаден нематериален актив</t>
  </si>
  <si>
    <t>Нематериални активи, придобити в бизнес комбинация</t>
  </si>
  <si>
    <t>ОБЕЗЦЕНКА НА НЕФИНАНСОВИ АКТИВИ</t>
  </si>
  <si>
    <t>Обезценка на Репутация</t>
  </si>
  <si>
    <t>БИОЛОГИЧНИ АКТИВИ</t>
  </si>
  <si>
    <t>МАТЕРИАЛНИ ЗАПАСИ</t>
  </si>
  <si>
    <t>ФИНАНСОВИ ИНСТРУМЕНТИ</t>
  </si>
  <si>
    <t>Първоначално признаване и оценяване</t>
  </si>
  <si>
    <t>Последваща оценка на финансови активи</t>
  </si>
  <si>
    <t>Отписване на финансови активи</t>
  </si>
  <si>
    <t>Последващата оценка на финансови пасиви</t>
  </si>
  <si>
    <t>Привилегировани акции</t>
  </si>
  <si>
    <t>Отписване на финансови пасиви</t>
  </si>
  <si>
    <t>Лихвени кредити и заеми</t>
  </si>
  <si>
    <t>Хеджиране</t>
  </si>
  <si>
    <t>Деривативи</t>
  </si>
  <si>
    <t>Внедрени деривативи</t>
  </si>
  <si>
    <t>Определяне на справедлива стойност</t>
  </si>
  <si>
    <t>Пари и парични еквиваленти</t>
  </si>
  <si>
    <t>ПРЕУСТАНОВЕНИ ДЕЙНОСТИ И АКТИВИ ДЪРЖАНИ ЗА ПРОДАЖБА</t>
  </si>
  <si>
    <t>Преустановени дейности</t>
  </si>
  <si>
    <t>Нетекущи активи (или групи за извеждане от употреба) държани за продажба</t>
  </si>
  <si>
    <t>ПРАВИТЕЛСТВЕНИ ДАРЕНИЯ</t>
  </si>
  <si>
    <t>РАЗХОДИ ПО ЗАЕМИ</t>
  </si>
  <si>
    <t>СДЕЛКИ В ЧУЖДЕСТРАННА ВАЛУТА</t>
  </si>
  <si>
    <t>ПЕНСИОННИ И ДРУГИ ЗАДЪЛЖЕНИЯ КЪМ ПЕРСОНАЛА ПО СОЦИАЛНОТО И ТРУДОВО ЗАКОНОДАТЕЛСТВО</t>
  </si>
  <si>
    <t>ПЛАЩАНИЯ БАЗИРАНИ НА АКЦИИ</t>
  </si>
  <si>
    <t>ДАНЪЦИ ВЪРХУ ДОХОДА И ДДС</t>
  </si>
  <si>
    <t>Данък върху добавената стойност (ДДС)</t>
  </si>
  <si>
    <t>ПРОВИЗИИ</t>
  </si>
  <si>
    <t>КАПИТАЛ</t>
  </si>
  <si>
    <t>Разпределяне на дивидент</t>
  </si>
  <si>
    <t>Собствени акции</t>
  </si>
  <si>
    <t>КРИТИЧНИ СЧЕТОВОДНИ ПРЕЦЕНКИ И ПРИБЛИЗИТЕЛНИ ОЦЕНКИ</t>
  </si>
  <si>
    <t>Признаване на приходите</t>
  </si>
  <si>
    <t>Провизия за съмнителни вземания</t>
  </si>
  <si>
    <t>Тестове за обезценка на активи</t>
  </si>
  <si>
    <t>Нетната реализуема стойност на материалните запаси</t>
  </si>
  <si>
    <t>Справедливата стойност на некотирани инвестиции</t>
  </si>
  <si>
    <t>Приблизителна оценка за отсрочени данъци</t>
  </si>
  <si>
    <t>Условни активи и пасиви</t>
  </si>
  <si>
    <t>Актюерски предположения за дефинирани планове при пенсиониране</t>
  </si>
  <si>
    <t>Плащанията на базата на акции</t>
  </si>
  <si>
    <t>Провизии за гаранции</t>
  </si>
  <si>
    <t>Задължение за извеждане от експлоатация</t>
  </si>
  <si>
    <t>Емисии на парникови газове</t>
  </si>
  <si>
    <t>ГРЕШКИ И ПРОМЕНИ В СЧЕТОВОДНАТА ПОЛИТИКА</t>
  </si>
  <si>
    <t>РЕКЛАСИФИКАЦИИ</t>
  </si>
  <si>
    <t>ОТЧИТАНЕ ПО СЕГМАНТИ</t>
  </si>
  <si>
    <t>СВЪРЗАНИ ЛИЦА И СДЕЛКИ МЕЖДУ ТЯХ</t>
  </si>
  <si>
    <t>1. 2. Разходи</t>
  </si>
  <si>
    <t>1. 2. 7. Суми с корективен характер</t>
  </si>
  <si>
    <t>1.2. 12. Печалба/(загуба) за периода от преустановени дейности, нетно от разходи за данъци</t>
  </si>
  <si>
    <t>1.2. 13. Оповестяване на информация, свързана с друг всеобхватен доход,</t>
  </si>
  <si>
    <t>2. 12. Нетекущи финансови активи</t>
  </si>
  <si>
    <t>2. 13. Нетекущи нефинансови активи</t>
  </si>
  <si>
    <t>IV. ДРУГИ ОПОВЕСТЯВАНИЯ</t>
  </si>
  <si>
    <t>Прилагане на КРМСФО 15 Споразумения за строителство на недвижими имоти</t>
  </si>
  <si>
    <t>Management report'!A1</t>
  </si>
  <si>
    <t>Notes!A1</t>
  </si>
  <si>
    <t>Apendix!A1</t>
  </si>
  <si>
    <r>
      <t>Наименование на Дружеството</t>
    </r>
    <r>
      <rPr>
        <i/>
        <sz val="11"/>
        <color indexed="8"/>
        <rFont val="Georgia"/>
        <family val="1"/>
        <charset val="204"/>
      </rPr>
      <t>:</t>
    </r>
  </si>
  <si>
    <t>Надзорен съвет:</t>
  </si>
  <si>
    <t>Председател:</t>
  </si>
  <si>
    <t>Членове:</t>
  </si>
  <si>
    <t>Управителен съвет:</t>
  </si>
  <si>
    <t>Изпълнителен директор:</t>
  </si>
  <si>
    <t>Юристи:</t>
  </si>
  <si>
    <t>Държава на регистрация на Дружеството:</t>
  </si>
  <si>
    <t>Седалище и адрес на регистрация:</t>
  </si>
  <si>
    <r>
      <t>Място на офис или извършване на стопанска дейност</t>
    </r>
    <r>
      <rPr>
        <i/>
        <sz val="11"/>
        <color indexed="8"/>
        <rFont val="Georgia"/>
        <family val="1"/>
        <charset val="204"/>
      </rPr>
      <t xml:space="preserve"> /попълва се ако е различно от седалището и адреса на регистрация/:</t>
    </r>
  </si>
  <si>
    <t>Обслужващи банки:</t>
  </si>
  <si>
    <t>Предмет на дейност и основна дейност/и на Дружеството:</t>
  </si>
  <si>
    <t xml:space="preserve">Дата на одобрение за публикуване : . . . . . . . . . . . . . . . . </t>
  </si>
  <si>
    <t xml:space="preserve">Структура на капитала </t>
  </si>
  <si>
    <t xml:space="preserve">“………………” АД, ЕООД, ООД е . . . . . . . . . . . . дружество, регистрирано в Софийски окръжен </t>
  </si>
  <si>
    <t xml:space="preserve">съд по фирмено дело № . . . . . . . . . . . . . . . . . . . . . . . . г. </t>
  </si>
  <si>
    <t>Акционери / Съдружници</t>
  </si>
  <si>
    <t>Tables!A10</t>
  </si>
  <si>
    <t>Регулаторна рамка</t>
  </si>
  <si>
    <t>Описва се само ако има специфична регулация, ако са приложими специфични закони</t>
  </si>
  <si>
    <t>SUMMARY OF SIGNIFICANT ACCOUNTING POLICIES</t>
  </si>
  <si>
    <t>(A)</t>
  </si>
  <si>
    <t xml:space="preserve">Финансовият отчет е изготвен съгласно изискванията на българското счетоводно законодателство в националната валута на Република България - български лев. </t>
  </si>
  <si>
    <t xml:space="preserve">От 1 януари 1999 година българският лев е с фиксиран курс към еврото: 1. 95583 лева за 1 евро. </t>
  </si>
  <si>
    <t xml:space="preserve">IAS1p116;117(a)  IAS1p16 </t>
  </si>
  <si>
    <t xml:space="preserve">Настоящият финансов отчет е изготвен в съответствие с изискванията на Международни стандарти за финансови отчети (МСФО), приети от Комисията на Европейския съюз. Финансовият отчет е изготвен и в съответствие с изискванията на Международните стандарти за финансова отчетност, публикувани от Международния съвет по счетоводни стандарти. Всички Международни стандарти за финансови отчети са публикувани от Международния съвет по счетоводни стандарти, в сила за периода на изготвяне на тези и финансови отчети, са приети от Европейския съюз чрез процедура за одобрение, установена от Комисията на Европейския съюз. </t>
  </si>
  <si>
    <t>Финансовите отчети са изготвени на принципа на действащо предприятие, което предполага, че Дружеството ще продължи дейността си в обозримо бъдеще.</t>
  </si>
  <si>
    <t>Изготвянето на финансовите отчети в съответствие с МСФО, изисква употребата на счетоводни приблизителни оценки. Когато е прилагало счетоводната политика, ръководството се е основавало на собствената си преценка. Елементите на финансовите отчети, чието представяне включва по-висока степен на преценка или субективност, както и тези елементи, за които предположенията и оценките имат значително влияние върху финансовите отчети като цяло, са отделно оповестени в ............................ .</t>
  </si>
  <si>
    <t>При прилагане счетоводна политика със задна дата, при преизчисляване на статии (грешки) със задна дата или когато се прекласифицират статии във финансовите отчети, се представят три отчета за финансово състояние и два от всички други отчети, и свързаните с тях пояснителни приложения.</t>
  </si>
  <si>
    <t>Tables!A23</t>
  </si>
  <si>
    <t xml:space="preserve">Дружеството води своето текущо счетоводство и изготвя финансовите си отчети в съответствие с Международните стандарти за финансова отчетност (МСФО). </t>
  </si>
  <si>
    <t xml:space="preserve">Ако е за първи път по МСФО се вписва: </t>
  </si>
  <si>
    <t xml:space="preserve">Настоящият отчет е първият финансов отчет на Дружеството по МСФО. </t>
  </si>
  <si>
    <t xml:space="preserve">Датата на преминаване към МСФО е 01.01.200. . г. Дружеството е представяло финансовите си отчети по Националните стандарти за малки и средни предприятия преди преминаването по МСФО. Последният отчет по Националните стандарти е с дата 31.12.200. . . г. </t>
  </si>
  <si>
    <t xml:space="preserve">Новите счетоводни принципи на Дружеството, преработени в съответствие с приемането на МСФО, са описани по-долу. </t>
  </si>
  <si>
    <t xml:space="preserve">Дружеството е приложило изискванията на МСФО 1 при прехода по МСФО. </t>
  </si>
  <si>
    <t>Приложими за Дружеството са следните Международни стандарти и практики:</t>
  </si>
  <si>
    <t>Международни стандарти за финансово отчитане (МСФО)</t>
  </si>
  <si>
    <r>
      <t xml:space="preserve">МСФО 1 </t>
    </r>
    <r>
      <rPr>
        <i/>
        <sz val="11"/>
        <color indexed="10"/>
        <rFont val="Georgia"/>
        <family val="1"/>
        <charset val="204"/>
      </rPr>
      <t>Прилагане за първи път на Международните стандарти за финансово отчитане.</t>
    </r>
  </si>
  <si>
    <r>
      <t xml:space="preserve">МСФО 2 </t>
    </r>
    <r>
      <rPr>
        <i/>
        <sz val="11"/>
        <color indexed="10"/>
        <rFont val="Georgia"/>
        <family val="1"/>
        <charset val="204"/>
      </rPr>
      <t>Плащане на базата на акции.</t>
    </r>
  </si>
  <si>
    <r>
      <t xml:space="preserve">МСФО 4 </t>
    </r>
    <r>
      <rPr>
        <i/>
        <sz val="11"/>
        <color indexed="10"/>
        <rFont val="Georgia"/>
        <family val="1"/>
        <charset val="204"/>
      </rPr>
      <t xml:space="preserve">Застрахователни договори. </t>
    </r>
  </si>
  <si>
    <r>
      <t xml:space="preserve">МСФО 5 </t>
    </r>
    <r>
      <rPr>
        <i/>
        <sz val="11"/>
        <color indexed="10"/>
        <rFont val="Georgia"/>
        <family val="1"/>
        <charset val="204"/>
      </rPr>
      <t xml:space="preserve">Нетекущи (дълготрайни) активи, държани за продажба и преустановени дейности. </t>
    </r>
  </si>
  <si>
    <r>
      <t xml:space="preserve">МСФО 6 </t>
    </r>
    <r>
      <rPr>
        <i/>
        <sz val="11"/>
        <color indexed="10"/>
        <rFont val="Georgia"/>
        <family val="1"/>
        <charset val="204"/>
      </rPr>
      <t>Проучване и оценка на минерални ресурси.</t>
    </r>
  </si>
  <si>
    <r>
      <t xml:space="preserve">МСФО 7 </t>
    </r>
    <r>
      <rPr>
        <i/>
        <sz val="11"/>
        <color indexed="10"/>
        <rFont val="Georgia"/>
        <family val="1"/>
        <charset val="204"/>
      </rPr>
      <t xml:space="preserve">Финансови инструменти: оповестявания. </t>
    </r>
  </si>
  <si>
    <r>
      <t xml:space="preserve">МСФО 8 </t>
    </r>
    <r>
      <rPr>
        <i/>
        <sz val="11"/>
        <color indexed="10"/>
        <rFont val="Georgia"/>
        <family val="1"/>
        <charset val="204"/>
      </rPr>
      <t xml:space="preserve">Оперативни сегменти. </t>
    </r>
  </si>
  <si>
    <r>
      <t xml:space="preserve">МСФО 9 </t>
    </r>
    <r>
      <rPr>
        <i/>
        <sz val="11"/>
        <color indexed="10"/>
        <rFont val="Georgia"/>
        <family val="1"/>
        <charset val="204"/>
      </rPr>
      <t>Финансови инструменти: класификация и оценка.</t>
    </r>
  </si>
  <si>
    <r>
      <t xml:space="preserve">МСФО 10 </t>
    </r>
    <r>
      <rPr>
        <i/>
        <sz val="11"/>
        <color indexed="10"/>
        <rFont val="Georgia"/>
        <family val="1"/>
        <charset val="204"/>
      </rPr>
      <t>Консолидирани финансови отчети</t>
    </r>
  </si>
  <si>
    <r>
      <t xml:space="preserve">МСФО 11 </t>
    </r>
    <r>
      <rPr>
        <i/>
        <sz val="11"/>
        <color indexed="10"/>
        <rFont val="Georgia"/>
        <family val="1"/>
        <charset val="204"/>
      </rPr>
      <t>Съвместни споразумения</t>
    </r>
  </si>
  <si>
    <r>
      <t xml:space="preserve">МСФО 12 </t>
    </r>
    <r>
      <rPr>
        <i/>
        <sz val="11"/>
        <color indexed="10"/>
        <rFont val="Georgia"/>
        <family val="1"/>
        <charset val="204"/>
      </rPr>
      <t>Оповестяване на дялови участия в други предприятия</t>
    </r>
  </si>
  <si>
    <r>
      <t xml:space="preserve">МСФО 13 </t>
    </r>
    <r>
      <rPr>
        <i/>
        <sz val="11"/>
        <color indexed="10"/>
        <rFont val="Georgia"/>
        <family val="1"/>
        <charset val="204"/>
      </rPr>
      <t>Оценяване по справедлива стойност</t>
    </r>
  </si>
  <si>
    <t>Международни счетоводни стандарти (МСС)</t>
  </si>
  <si>
    <r>
      <t xml:space="preserve">МСС 1 </t>
    </r>
    <r>
      <rPr>
        <i/>
        <sz val="11"/>
        <color indexed="10"/>
        <rFont val="Georgia"/>
        <family val="1"/>
        <charset val="204"/>
      </rPr>
      <t xml:space="preserve">Представяне на финансови отчети. </t>
    </r>
  </si>
  <si>
    <r>
      <t xml:space="preserve">МСС 2 </t>
    </r>
    <r>
      <rPr>
        <i/>
        <sz val="11"/>
        <color indexed="10"/>
        <rFont val="Georgia"/>
        <family val="1"/>
        <charset val="204"/>
      </rPr>
      <t xml:space="preserve">Материални запаси. </t>
    </r>
  </si>
  <si>
    <r>
      <t xml:space="preserve">МСС 7 </t>
    </r>
    <r>
      <rPr>
        <i/>
        <sz val="11"/>
        <color indexed="10"/>
        <rFont val="Georgia"/>
        <family val="1"/>
        <charset val="204"/>
      </rPr>
      <t xml:space="preserve">Отчет за паричните потоци. </t>
    </r>
  </si>
  <si>
    <r>
      <t xml:space="preserve">МСС 8 </t>
    </r>
    <r>
      <rPr>
        <i/>
        <sz val="11"/>
        <color indexed="10"/>
        <rFont val="Georgia"/>
        <family val="1"/>
        <charset val="204"/>
      </rPr>
      <t xml:space="preserve">Счетоводна политика, промени в приблизителните счетоводни оценки и грешки. </t>
    </r>
  </si>
  <si>
    <r>
      <t xml:space="preserve">МСС 10 </t>
    </r>
    <r>
      <rPr>
        <i/>
        <sz val="11"/>
        <color indexed="10"/>
        <rFont val="Georgia"/>
        <family val="1"/>
        <charset val="204"/>
      </rPr>
      <t xml:space="preserve">Събития след датата на отчетния период. </t>
    </r>
  </si>
  <si>
    <r>
      <t xml:space="preserve">МСС 11 </t>
    </r>
    <r>
      <rPr>
        <i/>
        <sz val="11"/>
        <color indexed="10"/>
        <rFont val="Georgia"/>
        <family val="1"/>
        <charset val="204"/>
      </rPr>
      <t xml:space="preserve">Договори за строителство. </t>
    </r>
  </si>
  <si>
    <r>
      <t xml:space="preserve">МСС 12 </t>
    </r>
    <r>
      <rPr>
        <i/>
        <sz val="11"/>
        <color indexed="10"/>
        <rFont val="Georgia"/>
        <family val="1"/>
        <charset val="204"/>
      </rPr>
      <t xml:space="preserve">Данъци върху дохода. </t>
    </r>
  </si>
  <si>
    <r>
      <t xml:space="preserve">МСС 16 </t>
    </r>
    <r>
      <rPr>
        <i/>
        <sz val="11"/>
        <color indexed="10"/>
        <rFont val="Georgia"/>
        <family val="1"/>
        <charset val="204"/>
      </rPr>
      <t xml:space="preserve">Имоти, машини и съоръжения. </t>
    </r>
  </si>
  <si>
    <r>
      <t xml:space="preserve">МСС 17 </t>
    </r>
    <r>
      <rPr>
        <i/>
        <sz val="11"/>
        <color indexed="10"/>
        <rFont val="Georgia"/>
        <family val="1"/>
        <charset val="204"/>
      </rPr>
      <t xml:space="preserve">Лизинги. </t>
    </r>
  </si>
  <si>
    <r>
      <t xml:space="preserve">МСС 18 </t>
    </r>
    <r>
      <rPr>
        <i/>
        <sz val="11"/>
        <color indexed="10"/>
        <rFont val="Georgia"/>
        <family val="1"/>
        <charset val="204"/>
      </rPr>
      <t xml:space="preserve">Приходи. </t>
    </r>
  </si>
  <si>
    <r>
      <t xml:space="preserve">МСС 19 </t>
    </r>
    <r>
      <rPr>
        <i/>
        <sz val="11"/>
        <color indexed="10"/>
        <rFont val="Georgia"/>
        <family val="1"/>
        <charset val="204"/>
      </rPr>
      <t xml:space="preserve">Доходи на наети лица. </t>
    </r>
  </si>
  <si>
    <r>
      <t xml:space="preserve">МСС 20 </t>
    </r>
    <r>
      <rPr>
        <i/>
        <sz val="11"/>
        <color indexed="10"/>
        <rFont val="Georgia"/>
        <family val="1"/>
        <charset val="204"/>
      </rPr>
      <t xml:space="preserve">Счетоводно отчитане на правителствени дарения и оповестяване на правителствена помощ. </t>
    </r>
  </si>
  <si>
    <r>
      <t xml:space="preserve">МСС 21 </t>
    </r>
    <r>
      <rPr>
        <i/>
        <sz val="11"/>
        <color indexed="10"/>
        <rFont val="Georgia"/>
        <family val="1"/>
        <charset val="204"/>
      </rPr>
      <t xml:space="preserve">Ефекти от промени във валутните курсове. </t>
    </r>
  </si>
  <si>
    <r>
      <t xml:space="preserve">МСС 23 </t>
    </r>
    <r>
      <rPr>
        <i/>
        <sz val="11"/>
        <color indexed="10"/>
        <rFont val="Georgia"/>
        <family val="1"/>
        <charset val="204"/>
      </rPr>
      <t xml:space="preserve">Разходи по заеми. </t>
    </r>
  </si>
  <si>
    <r>
      <t xml:space="preserve">МСС 24 </t>
    </r>
    <r>
      <rPr>
        <i/>
        <sz val="11"/>
        <color indexed="10"/>
        <rFont val="Georgia"/>
        <family val="1"/>
        <charset val="204"/>
      </rPr>
      <t xml:space="preserve">Оповестяване на свързани лица. </t>
    </r>
  </si>
  <si>
    <r>
      <t xml:space="preserve">МСС 26 </t>
    </r>
    <r>
      <rPr>
        <i/>
        <sz val="11"/>
        <color indexed="10"/>
        <rFont val="Georgia"/>
        <family val="1"/>
        <charset val="204"/>
      </rPr>
      <t>Счетоводство и отчитане на планове за пенсионни доходи.</t>
    </r>
  </si>
  <si>
    <r>
      <t xml:space="preserve">МСС 27 </t>
    </r>
    <r>
      <rPr>
        <i/>
        <sz val="11"/>
        <color indexed="10"/>
        <rFont val="Georgia"/>
        <family val="1"/>
        <charset val="204"/>
      </rPr>
      <t xml:space="preserve">Индивидуални финансови отчети. </t>
    </r>
  </si>
  <si>
    <r>
      <t xml:space="preserve">МСС 29 </t>
    </r>
    <r>
      <rPr>
        <i/>
        <sz val="11"/>
        <color indexed="10"/>
        <rFont val="Georgia"/>
        <family val="1"/>
        <charset val="204"/>
      </rPr>
      <t>Финансово отчитане при схвръхинфлационни икономики.</t>
    </r>
  </si>
  <si>
    <r>
      <t xml:space="preserve">МСС 32 </t>
    </r>
    <r>
      <rPr>
        <i/>
        <sz val="11"/>
        <color indexed="10"/>
        <rFont val="Georgia"/>
        <family val="1"/>
        <charset val="204"/>
      </rPr>
      <t xml:space="preserve">Финансови инструменти: представяне. </t>
    </r>
  </si>
  <si>
    <r>
      <t xml:space="preserve">МСС 33 </t>
    </r>
    <r>
      <rPr>
        <i/>
        <sz val="11"/>
        <color indexed="10"/>
        <rFont val="Georgia"/>
        <family val="1"/>
        <charset val="204"/>
      </rPr>
      <t xml:space="preserve">Доходи на акция. </t>
    </r>
  </si>
  <si>
    <r>
      <t xml:space="preserve">МСС 34 </t>
    </r>
    <r>
      <rPr>
        <i/>
        <sz val="11"/>
        <color indexed="10"/>
        <rFont val="Georgia"/>
        <family val="1"/>
        <charset val="204"/>
      </rPr>
      <t xml:space="preserve">Междинно финансово отчитане. </t>
    </r>
  </si>
  <si>
    <r>
      <t xml:space="preserve">МСС 36 </t>
    </r>
    <r>
      <rPr>
        <i/>
        <sz val="11"/>
        <color indexed="10"/>
        <rFont val="Georgia"/>
        <family val="1"/>
        <charset val="204"/>
      </rPr>
      <t xml:space="preserve">Обезценка на активи. </t>
    </r>
  </si>
  <si>
    <r>
      <t xml:space="preserve">МСС 37 </t>
    </r>
    <r>
      <rPr>
        <i/>
        <sz val="11"/>
        <color indexed="10"/>
        <rFont val="Georgia"/>
        <family val="1"/>
        <charset val="204"/>
      </rPr>
      <t xml:space="preserve">Провизии, условни задължения и условни активи. </t>
    </r>
  </si>
  <si>
    <r>
      <t xml:space="preserve">МСС 38 </t>
    </r>
    <r>
      <rPr>
        <i/>
        <sz val="11"/>
        <color indexed="10"/>
        <rFont val="Georgia"/>
        <family val="1"/>
        <charset val="204"/>
      </rPr>
      <t xml:space="preserve">Нематериални активи. </t>
    </r>
  </si>
  <si>
    <r>
      <t xml:space="preserve">МСС 39 </t>
    </r>
    <r>
      <rPr>
        <i/>
        <sz val="11"/>
        <color indexed="10"/>
        <rFont val="Georgia"/>
        <family val="1"/>
        <charset val="204"/>
      </rPr>
      <t xml:space="preserve">Финансови инструменти: признаване и оценяване. </t>
    </r>
  </si>
  <si>
    <r>
      <t xml:space="preserve">МСС 40 </t>
    </r>
    <r>
      <rPr>
        <i/>
        <sz val="11"/>
        <color indexed="10"/>
        <rFont val="Georgia"/>
        <family val="1"/>
        <charset val="204"/>
      </rPr>
      <t xml:space="preserve">Инвестиционни имоти. </t>
    </r>
  </si>
  <si>
    <r>
      <t xml:space="preserve">МСС 41 </t>
    </r>
    <r>
      <rPr>
        <i/>
        <sz val="11"/>
        <color indexed="10"/>
        <rFont val="Georgia"/>
        <family val="1"/>
        <charset val="204"/>
      </rPr>
      <t xml:space="preserve">Земеделие. </t>
    </r>
  </si>
  <si>
    <t>Разяснения</t>
  </si>
  <si>
    <r>
      <t xml:space="preserve">КРМСФО 1 </t>
    </r>
    <r>
      <rPr>
        <i/>
        <sz val="11"/>
        <color indexed="10"/>
        <rFont val="Georgia"/>
        <family val="1"/>
        <charset val="204"/>
      </rPr>
      <t xml:space="preserve">Промени в съществуващите задължения за извеждане от експлоатация, възстановяване и сходни задължения. </t>
    </r>
  </si>
  <si>
    <r>
      <t xml:space="preserve">КРМСФО 2 </t>
    </r>
    <r>
      <rPr>
        <i/>
        <sz val="11"/>
        <color indexed="10"/>
        <rFont val="Georgia"/>
        <family val="1"/>
        <charset val="204"/>
      </rPr>
      <t>Дялове на членове в кооперации и сходни инструменти.</t>
    </r>
  </si>
  <si>
    <r>
      <t xml:space="preserve">КРМСФО 4 </t>
    </r>
    <r>
      <rPr>
        <i/>
        <sz val="11"/>
        <color indexed="10"/>
        <rFont val="Georgia"/>
        <family val="1"/>
        <charset val="204"/>
      </rPr>
      <t xml:space="preserve">Определяне дали дадено споразумение съдържа лизинг. </t>
    </r>
  </si>
  <si>
    <r>
      <t xml:space="preserve">КРМСФО 6 </t>
    </r>
    <r>
      <rPr>
        <i/>
        <sz val="11"/>
        <color indexed="10"/>
        <rFont val="Georgia"/>
        <family val="1"/>
        <charset val="204"/>
      </rPr>
      <t xml:space="preserve">Задължения, възникващи от участие в специфичен пазар – отпадъчно електрическо и електронно оборудване. </t>
    </r>
  </si>
  <si>
    <r>
      <t xml:space="preserve">КРМСФО 7 </t>
    </r>
    <r>
      <rPr>
        <i/>
        <sz val="11"/>
        <color indexed="10"/>
        <rFont val="Georgia"/>
        <family val="1"/>
        <charset val="204"/>
      </rPr>
      <t>Приложение на подхода за преизчисление съгласно МСС 29 Финансово отчитане при свръхинфлационни икономики.</t>
    </r>
  </si>
  <si>
    <r>
      <t xml:space="preserve">КРМСФО 9 </t>
    </r>
    <r>
      <rPr>
        <i/>
        <sz val="11"/>
        <color indexed="10"/>
        <rFont val="Georgia"/>
        <family val="1"/>
        <charset val="204"/>
      </rPr>
      <t xml:space="preserve">Преразглеждане на внедрени деривативи. </t>
    </r>
  </si>
  <si>
    <r>
      <t xml:space="preserve">КРМСФО 10 </t>
    </r>
    <r>
      <rPr>
        <i/>
        <sz val="11"/>
        <color indexed="10"/>
        <rFont val="Georgia"/>
        <family val="1"/>
        <charset val="204"/>
      </rPr>
      <t xml:space="preserve">Междинно финансово отчитане и обезценка. </t>
    </r>
  </si>
  <si>
    <r>
      <t xml:space="preserve">КРМСФО 12 </t>
    </r>
    <r>
      <rPr>
        <i/>
        <sz val="11"/>
        <color indexed="10"/>
        <rFont val="Georgia"/>
        <family val="1"/>
        <charset val="204"/>
      </rPr>
      <t>Споразумения за концесионни услуги.</t>
    </r>
  </si>
  <si>
    <r>
      <t xml:space="preserve">КРМСФО 13 </t>
    </r>
    <r>
      <rPr>
        <i/>
        <sz val="11"/>
        <color indexed="10"/>
        <rFont val="Georgia"/>
        <family val="1"/>
        <charset val="204"/>
      </rPr>
      <t xml:space="preserve">Програми за лоялност на клиентите. </t>
    </r>
  </si>
  <si>
    <r>
      <t xml:space="preserve">КРМСФО 15 </t>
    </r>
    <r>
      <rPr>
        <i/>
        <sz val="11"/>
        <color indexed="10"/>
        <rFont val="Georgia"/>
        <family val="1"/>
        <charset val="204"/>
      </rPr>
      <t>Договори за строителство на недвижими имоти.</t>
    </r>
  </si>
  <si>
    <r>
      <t xml:space="preserve">КРМСФО 16 </t>
    </r>
    <r>
      <rPr>
        <i/>
        <sz val="11"/>
        <color indexed="10"/>
        <rFont val="Georgia"/>
        <family val="1"/>
        <charset val="204"/>
      </rPr>
      <t>Хеджинги на нетна инвестиция в чуждестранна дейност.</t>
    </r>
  </si>
  <si>
    <r>
      <t xml:space="preserve">КРМСФО 17 </t>
    </r>
    <r>
      <rPr>
        <i/>
        <sz val="11"/>
        <color indexed="10"/>
        <rFont val="Georgia"/>
        <family val="1"/>
        <charset val="204"/>
      </rPr>
      <t>Разпределение на немонетарни активи на собствениците.</t>
    </r>
  </si>
  <si>
    <r>
      <t xml:space="preserve">КРМСФО 18 </t>
    </r>
    <r>
      <rPr>
        <i/>
        <sz val="11"/>
        <color indexed="10"/>
        <rFont val="Georgia"/>
        <family val="1"/>
        <charset val="204"/>
      </rPr>
      <t>Прехвърляне на активи от клиенти.</t>
    </r>
  </si>
  <si>
    <r>
      <t xml:space="preserve">КРМСФО 19 </t>
    </r>
    <r>
      <rPr>
        <i/>
        <sz val="11"/>
        <color indexed="10"/>
        <rFont val="Georgia"/>
        <family val="1"/>
        <charset val="204"/>
      </rPr>
      <t>Погасяване на финансови задължения с капиталови инструменти.</t>
    </r>
  </si>
  <si>
    <r>
      <t xml:space="preserve">КРМСФО 20 </t>
    </r>
    <r>
      <rPr>
        <i/>
        <sz val="11"/>
        <color indexed="10"/>
        <rFont val="Georgia"/>
        <family val="1"/>
        <charset val="204"/>
      </rPr>
      <t>Разходи за отстраняване и почистване на повърхността в производствената фаза на мините</t>
    </r>
  </si>
  <si>
    <r>
      <t xml:space="preserve">ПКР 7 </t>
    </r>
    <r>
      <rPr>
        <i/>
        <sz val="11"/>
        <color indexed="10"/>
        <rFont val="Georgia"/>
        <family val="1"/>
        <charset val="204"/>
      </rPr>
      <t>Въвеждане на еврото.</t>
    </r>
  </si>
  <si>
    <r>
      <t xml:space="preserve">ПКР 10 </t>
    </r>
    <r>
      <rPr>
        <i/>
        <sz val="11"/>
        <color indexed="10"/>
        <rFont val="Georgia"/>
        <family val="1"/>
        <charset val="204"/>
      </rPr>
      <t>Правителствена помощ – без специална връзка с оперативната дейност.</t>
    </r>
  </si>
  <si>
    <r>
      <t xml:space="preserve">ПКР 12 </t>
    </r>
    <r>
      <rPr>
        <i/>
        <sz val="11"/>
        <color indexed="10"/>
        <rFont val="Georgia"/>
        <family val="1"/>
        <charset val="204"/>
      </rPr>
      <t xml:space="preserve">Консолидация – предприятия със специално предназначение. </t>
    </r>
  </si>
  <si>
    <r>
      <t xml:space="preserve">ПКР 13 </t>
    </r>
    <r>
      <rPr>
        <i/>
        <sz val="11"/>
        <color indexed="10"/>
        <rFont val="Georgia"/>
        <family val="1"/>
        <charset val="204"/>
      </rPr>
      <t xml:space="preserve">Съвместно контролирани предприятия – непарични вноски от участниците. </t>
    </r>
  </si>
  <si>
    <r>
      <t xml:space="preserve">ПКР 15 </t>
    </r>
    <r>
      <rPr>
        <i/>
        <sz val="11"/>
        <color indexed="10"/>
        <rFont val="Georgia"/>
        <family val="1"/>
        <charset val="204"/>
      </rPr>
      <t xml:space="preserve">Оперативни лизинги – стимули. </t>
    </r>
  </si>
  <si>
    <r>
      <t xml:space="preserve">ПКР 21 </t>
    </r>
    <r>
      <rPr>
        <i/>
        <sz val="11"/>
        <color indexed="10"/>
        <rFont val="Georgia"/>
        <family val="1"/>
        <charset val="204"/>
      </rPr>
      <t xml:space="preserve">Данъци върху дохода – възстановяване на преоценените неамортизируеми активи. </t>
    </r>
  </si>
  <si>
    <t>ПКР 25 Данъци върху дохода - промени в данъчния статут на едно предприятие или неговите акционери.</t>
  </si>
  <si>
    <r>
      <t xml:space="preserve">ПКР 27 </t>
    </r>
    <r>
      <rPr>
        <i/>
        <sz val="11"/>
        <color indexed="10"/>
        <rFont val="Georgia"/>
        <family val="1"/>
        <charset val="204"/>
      </rPr>
      <t xml:space="preserve">Данъци върху дохода – промени в данъчния статус на едно предприятие или неговите акционери. </t>
    </r>
  </si>
  <si>
    <r>
      <t xml:space="preserve">ПКР 29 </t>
    </r>
    <r>
      <rPr>
        <i/>
        <sz val="11"/>
        <color indexed="10"/>
        <rFont val="Georgia"/>
        <family val="1"/>
        <charset val="204"/>
      </rPr>
      <t>Споразумения за концесионни услуги: оповестявания.</t>
    </r>
  </si>
  <si>
    <r>
      <t xml:space="preserve">ПКР 31 </t>
    </r>
    <r>
      <rPr>
        <i/>
        <sz val="11"/>
        <color indexed="10"/>
        <rFont val="Georgia"/>
        <family val="1"/>
        <charset val="204"/>
      </rPr>
      <t>Приход – бартерни сделки, включващи рекламни услуги.</t>
    </r>
  </si>
  <si>
    <r>
      <t xml:space="preserve">ПКР 32 </t>
    </r>
    <r>
      <rPr>
        <i/>
        <sz val="11"/>
        <color indexed="10"/>
        <rFont val="Georgia"/>
        <family val="1"/>
        <charset val="204"/>
      </rPr>
      <t>Нематериални активи – разходи за интернет страници.</t>
    </r>
  </si>
  <si>
    <t>Прегледайте ги и коригирайте според Вашия отчет</t>
  </si>
  <si>
    <t>Финансовият отчет е изготвен на база конвенцията за историческата цена, освен, ако не е посочено друго в счетоводните политики по-долу (например някои финансови инструменти, които са оценени по справедлива стойност). Историческата цена се основава на справедливата стойност на престацията, дадена в замяна на активи.</t>
  </si>
  <si>
    <t>Годишният финансов отчет включва отчет за печалбата или загубата и другия всеобхватен доход, отчет за финансовото състояние, отчет за промените в собствения капитал, отчет за паричните потоци, както и пояснителни приложения. Приходи и разходи, с изключение на компоненти на друг всеобхватен доход, се признават в отчета за доходите. Друг всеобхватен доход се признава в отчета за всеобхватния доход и включва елементи на приходи и разходи (включително корекции от прекласификация), които не са признати в отчета за доходите, както изисква или както е разрешено от МСФО. Корекции от прекласификация са сумите, прекласифицирани в печалба или загуба в отчета за доходите за текущия период, които са били признати в друг всеобхватен доход през текущия и предходни периоди. Транзакции със собствениците на Дружеството в качеството им на собственици се признават в отчета за промените в собствения капитал.</t>
  </si>
  <si>
    <t>Дружеството избира да представи един отчет за печалбата или загубата и другия всеобхватен доход или да представи печалбата или загубата и другия всеобхватен доход в два раздела. Разделите се представят заедно, като този за печалбата или загубата е първи, следван непосредствено от раздела за другия всеобхватен доход.</t>
  </si>
  <si>
    <t>Дружеството избира да представя отчета си за печалбата или загубата и другия всеобхватен доход, като при класификацията използва метода „разходи по функционално предназначение”, известен също, като метод "себестойност на продажбите". Дружеството смята, че този метод предоставя по-полезна информация за читателите на финансовите отчети, тъй като той отразява по-добре начина на водене на дейността от бизнес гледна точка.</t>
  </si>
  <si>
    <t xml:space="preserve">Форматът на отчета за финансовото състояние е базиран на разграничението текущ/нетекущ. </t>
  </si>
  <si>
    <t>IAS8p28</t>
  </si>
  <si>
    <t>IAS8p30</t>
  </si>
  <si>
    <t xml:space="preserve">Измененията адресират несъответствия в текущата практика при прилагането на критериите за компенсиране в МСС 32, главно като изясняват смисъла на "в момента има законно право на компенсиране" и това, че някои брутни сетълмент системи могат да се считат за еквивалентни на нетен сетълмент. Те влизат в сила за годишни периоди, започващи на или след 1 юли 2014г., все още не е приет от ЕС. </t>
  </si>
  <si>
    <r>
      <t xml:space="preserve">Изменения на МСФО 7 </t>
    </r>
    <r>
      <rPr>
        <i/>
        <sz val="11"/>
        <color indexed="8"/>
        <rFont val="Georgia"/>
        <family val="1"/>
        <charset val="204"/>
      </rPr>
      <t xml:space="preserve">Финансови инструменти: оповестявания </t>
    </r>
  </si>
  <si>
    <t xml:space="preserve">Измененията позволяват на инвеститорите да преодолеят различията в изискванията за компенсиране при отчетност по МСФО и US GAAP и въвежда нови оповестявания, които предоставят по-добра информация за това как дружествата смекчават кредитния риск, включително и на свързаните с това обезпечения. Те влизат в сила за годишни периоди, започващи на или след 1 януари 2013г., все още не е приет от ЕС. </t>
  </si>
  <si>
    <t>·       IFRS 9 Financial Instruments (issued in November 2009 and amended in October 2010) - This standard introduces new requirements for the classification and measurement of financial assets and financial liabilities and for derecognition.</t>
  </si>
  <si>
    <t xml:space="preserve">o    IFRS 9 requires all recognised financial assets that are within the scope of IAS 39 Financial Instruments: Recognition and Measurement to be subsequently measured at amortised cost or fair value. Specifically, debt investments that are held within a business model whose objective is to collect the contractual cash flows, and that have contractual cash flows that are solely payments of principal and interest on the principal outstanding are generally measured at amortised cost at the end of subsequent accounting periods. All other debt investments and equity investments are measured at their fair value at the end of subsequent accounting periods. </t>
  </si>
  <si>
    <t>Най-значителният ефект от МСФО 9, касаещ класификацията и измерването на финансовите пасиви засяга отчитането на промените в справедливата стойност на безсрочен финансов пасив (определени по справедлива стойност в печалбата или загубата) дължаща се на промени в кредитния риск на този пасив. По-специално, съгласно МСФО 9, за финансови пасиви, които са определени по справедлива стойност в печалбата или загуба, стойността на промяната в справедливата стойност на финансовия пасив, която се дължи на промените в кредитния риск на този пасив се признава в друг всеобхватен доход, освен ако признаването на ефекта от промените в кредитния риск на пасива в друг всеобхватен доход ще създаде или увеличи счетоводно несъответствие в печалбата или загубата. Промените в справедливата стойност, произтичащи от кредитния риск на финансов пасив впоследствие не се прекласифицират в печалба или загуба. В момента съгласно МСС 39, цялата сума на промяната в справедливата стойност на финансовия пасив определен по справедлива стойност в печалба или загуба се признава в печалбата или загубата.</t>
  </si>
  <si>
    <t>o    The most significant effect of IFRS 9 regarding the classification and measurement of financial liabilities relates to the accounting for changes in fair value of a financial liability (designated as at fair value through profit or loss) attributable to changes in the credit risk of that liability. Specifically, under IFRS 9, for financial liabilities that are designated as at fair value through profit or loss, the amount of change in the fair value of the financial liability that is attributable to changes in the credit risk of that liability is recognised in other comprehensive income, unless the recognition of the effects of changes in the liability's credit risk in other comprehensive income would create or enlarge an accounting mismatch in profit or loss. Changes in fair value attributable to a financial liability's credit risk are not subsequently reclassified to profit or loss. Currently, under IAS 39, the entire amount of the change in the fair value of the financial liability designated as at fair value through profit or loss is recognised in profit or loss.</t>
  </si>
  <si>
    <t xml:space="preserve">Изискванията за отписване се запазват почти непроменени съгласно МСС 39. </t>
  </si>
  <si>
    <t>o    The derecognition provisions are carried over almost unchanged from IAS 39.</t>
  </si>
  <si>
    <t xml:space="preserve">МСФО 9 влиза в сила за годишни периоди започващи на/ или след 1 януари 2015 (по-ранно прилагане е разрешено), все още не е приет от ЕС. Ръководството очаква МСФО 9 да бъде приложен от Дружеството в годишните финансови отчети, когато това стане задължително, също така, че прилагането на новия Стандарт ще има значителен ефект върху сумите отчетени по повод финансовите активи и финансовите пасиви на Дружеството. Въпреки това, не е уместно да се предоставя разумна приблизителна оценка на ефекта до завършването на детайлния преглед.  </t>
  </si>
  <si>
    <t xml:space="preserve">Ако има промени по решение на ръководството се описват подробно. </t>
  </si>
  <si>
    <t>Оповестявания по счетоводната политика;</t>
  </si>
  <si>
    <t>Оповестявания на съществени предположения;</t>
  </si>
  <si>
    <t>Имоти, машини, съоръжения и оборудване;</t>
  </si>
  <si>
    <t xml:space="preserve">Нематериални активи; </t>
  </si>
  <si>
    <t xml:space="preserve">Други финансови активи; </t>
  </si>
  <si>
    <t>Репутация и нематериални активи с неограничен живот;</t>
  </si>
  <si>
    <t>Търговски вземания.</t>
  </si>
  <si>
    <t>Пълния комплект финансови отчети, включва следните компоненти:</t>
  </si>
  <si>
    <t>отчет за финансовото състояние към края на периода;</t>
  </si>
  <si>
    <t>отчет за печалбата или загубата и другия всеобхватен доход за периода;</t>
  </si>
  <si>
    <t>отчет за промените в собствения капитал за периода;</t>
  </si>
  <si>
    <t>отчет за паричните потоци за периода;</t>
  </si>
  <si>
    <t>пояснителни приложения, представляващи обобщение на по-важните счетоводни политики и друга пояснителна информация;  и</t>
  </si>
  <si>
    <t>Представят се с еднакво значение всички финансови отчети в пълен комплект от финансови отчети.</t>
  </si>
  <si>
    <t>Избора на ръководството е да представи един отчет за печалбата или загубата и другия всеобхватен доход.</t>
  </si>
  <si>
    <t>Ръководството е избрало да представи компонентите на другия всеобхватен доход преди свързаните данъчни ефекти. Данъка между компонентите е разпределен между тези, които биха могли впоследствие да бъдат прекласифицирани в раздела на печалбата или загубата, и тези, които няма впоследствие да бъдат прекласифицирани в този раздел.</t>
  </si>
  <si>
    <t xml:space="preserve">В определени случаи, МСФО позволява повече от едно възможно счетоводно третиране на определена сделка или събитие. Лицата, изготвящи финансовите отчети, трябва да изберат това третиране, което най-точно съответства на дейността на Дружеството. </t>
  </si>
  <si>
    <t>Съгласно МСС 8, от  Дружеството се изисква да подбере и да прилага своите счетоводни политики последователно за подобните сделки и/или за други събития и условия, освен когато даден МСФО конкретно изисква или позволява категоризация на позициите, за които могат да са подходящи различни политики. Когато даден МСФО изисква или позволява такава категоризация, за всяка една отделна категория се подбира и последователно се прилага най-подходящата счетоводна политика. Поради това, след като вече е избрано някое от алтернативните третирания, то се превръща в счетоводна политика и трябва да бъде последователно прилагано. Промени по счетоводната политика трябва да се извършват само когато това се изисква по силата на стандарт или тълкуване, или ако, в резултат на промяната, въпросните финансови отчети ще предоставят по-надеждна и релевантна информация.</t>
  </si>
  <si>
    <t xml:space="preserve">В настоящата публикация, когато МСФО дава възможност за избор, Дружеството възприема едно от възможните третирания, а именно това, което е най-подходящо за обстоятелствата, в които се намира. В коментара се описва подробно коя е избраната политика, както и причините за този избор, и се представят накратко разликите в изискванията относно оповестяванията. </t>
  </si>
  <si>
    <t>Съдържанието на Финансовия обзор от ръководството се определя от местни изисквания на пазара и от въпросите, които са специфични за дадена юрисдикция. Поради това, Дружеството не е представило финансов обзор от ръководството, а годишен доклад за дейността.</t>
  </si>
  <si>
    <t>IAS18p35(a)</t>
  </si>
  <si>
    <t xml:space="preserve">ПРИЗНАВАНЕ НА ПРИХОД </t>
  </si>
  <si>
    <t>(B)</t>
  </si>
  <si>
    <t>REVENUE RECOGNITION</t>
  </si>
  <si>
    <t>IAS18p14</t>
  </si>
  <si>
    <t xml:space="preserve">Приход от продажба на стоки </t>
  </si>
  <si>
    <t>Revenue from the sale of goods</t>
  </si>
  <si>
    <t>Приход от продажба на стоки се признава във  финансовият отчет за всеобхватния доход на датата, на която стоките са доставени на клиента и правото на собственост е прехвърлено. Приход е справедливата стойност на получената или дължимата престация за стоките, нето от търговски отстъпки и данъци (т.е. данък добавена стойност) при продажбата.</t>
  </si>
  <si>
    <t>IAS18IE10</t>
  </si>
  <si>
    <t xml:space="preserve">Такси за инсталация </t>
  </si>
  <si>
    <t xml:space="preserve">Installation fees </t>
  </si>
  <si>
    <t>Таксите за инсталиране сe признават с оглед етапа на завършеност на инсталационната дейност на датата на отчитане, освен, ако те не са свързани с продажбата на даден продукт, в който случай те се признават, когато стоките се продадат. По принцип, етапът на завършеност се основава на човекочасовете или направените разходи, или друг подходящ метод според типа на договора.</t>
  </si>
  <si>
    <t>IAS18IE11</t>
  </si>
  <si>
    <t xml:space="preserve">Такси за Обслужване </t>
  </si>
  <si>
    <t>Servicing fees</t>
  </si>
  <si>
    <t xml:space="preserve">Таксите за обслужване се признават през периода на договора за обслужване. </t>
  </si>
  <si>
    <t xml:space="preserve">Servicing fees are recognised over the term of the servicing contract. </t>
  </si>
  <si>
    <t>IAS18p13;IE11</t>
  </si>
  <si>
    <t xml:space="preserve">Споразумения с множество елементи </t>
  </si>
  <si>
    <t>Multiple element arrangements</t>
  </si>
  <si>
    <t xml:space="preserve">При някои обстоятелства, продуктите се продават в едно с други допълнителни елементи („в пакет”). Пакетът би могъл да включва един или няколко от следните елементи: обслужване, инсталация, бъдещо техническо подобрение или други конкретни за случая елементи. В тези случаи, критериите за признаване на приход описани по-горе се прилагат към делимите компоненти в пакета, за да отразят същността на сделката. </t>
  </si>
  <si>
    <t>IAS18p30(a)</t>
  </si>
  <si>
    <t xml:space="preserve">Приходи от лихви </t>
  </si>
  <si>
    <t>Interest income</t>
  </si>
  <si>
    <t xml:space="preserve">Приходи от лихви се признават пропорционално за периода по метода на ефективната лихва. </t>
  </si>
  <si>
    <t>IAS18p30(b)</t>
  </si>
  <si>
    <t>Royalty income</t>
  </si>
  <si>
    <t>IAS18p30(c)</t>
  </si>
  <si>
    <t xml:space="preserve">Приходи от дивиденти </t>
  </si>
  <si>
    <t>Dividend income</t>
  </si>
  <si>
    <t>Приход от дивиденти се признава, когато се установи правото да се получи дивидент.</t>
  </si>
  <si>
    <t>Dividend income is recognised when the right to receive the dividend is established.</t>
  </si>
  <si>
    <t xml:space="preserve">Приходи от финансиране </t>
  </si>
  <si>
    <t>Полученото финансиране се отчита като приход, когато има значителна сигурност, че Дружеството ще изпълни условията, при които то е отпуснато. Финансиране, получено за покриване на текущо възникнали разходи, се признава като приход в същия период, в който са възникнали разходите. Финансиране, получено за придобиване на нетекущи материални и нематериални активи се признава като приход от финансиране пропорционално на начислената за периода амортизация на активите, придобити с полученото финансиране.</t>
  </si>
  <si>
    <t>Безвъзмездните средства се намаляват, за да достигнат балансовата стойност на актива.  Безвъзмездните средства се признават в печалбата или загубата през целия живот на амортизуем актив като намален амортизационен разход.</t>
  </si>
  <si>
    <t xml:space="preserve">Дружеството отчита текущо разходите за дейността по икономически елементи и след това ги отнася по функционално предназначение с цел формиране размера на разходите по направления и дейности. Признаването на разходи за текущия период се извършва при начисляване на съответстващите им приходи. </t>
  </si>
  <si>
    <t xml:space="preserve">Разходите се отчитат на принципа на текущо начисляване. Оценяват се по справедливата стойност на платеното или на предстоящото за плащане. </t>
  </si>
  <si>
    <t xml:space="preserve">Тази разходна категория включва всички разходи от общ и административен характер. </t>
  </si>
  <si>
    <t xml:space="preserve">Технологични разходи (загуби) </t>
  </si>
  <si>
    <t xml:space="preserve">Технологичните разходи възникват в резултат на .................................. </t>
  </si>
  <si>
    <t>Въз основа на приетата методика (или друг вътрешен документ) се утвърждава от ................ пределен годишен размер на технологичните разходи в процент с допустим размер на месечни отклонения. Процентът и приложимите месечни отклонения се оповестяват в бележките към отчета.</t>
  </si>
  <si>
    <t>Плащанията по оперативен лизинг се признават в печалби и загуби на база линейния метод за периода на лизинговия договор. Получени допълнителни плащания се признават като неразделна част от общите лизингови разходи през периода на договора.</t>
  </si>
  <si>
    <t>Минималните лизингови вноски по финансов лизинг се разпределят между финансови разходи и намаляване на неуредените задължения. Финансовите разходи се разпределят към всеки период за времето на лизинговия срок така, че да се постигне постоянен периодичен лихвен процент на остатъка от задължението.</t>
  </si>
  <si>
    <t>Условните лизингови плащания се отчитат като се ревизират минималните лизингови плащания за остатъчния срок на лизинга, когато корекцията по лизинга е потвърдена.</t>
  </si>
  <si>
    <t>Финансовите приходи включват приходи от лихви по инвестирани средства ( включително инвестиции, на разположение за продажба), приходи от дивиденти, печалба от продажба на финансови активи на разположение за продажба, промени в справедливата стойност на финансови активи отчитани по справедлива стойност в печалбата или загубата, печалба от операции в чуждестранна валута, признати като печалби и загуби. Приход от лихви се признава в момента на начисляването му по метода на ефективната лихва. Приход от дивиденти се признава на датата, на която е установено правото на Дружеството да получи плащането, която в случая на котирани ценни книжа е датата, след която акциите стават без право на получаване на последния дивидент.</t>
  </si>
  <si>
    <t xml:space="preserve">Към разходите за дейността се отнасят и финансови разходи, които Дружеството отчита и които са свързани с обичайната дейност. Принципът на начисление се отнася до финансовите разходи, така както се отнася до всички други компоненти на отчета за доходите. Те включват и всички обезценки на финансови активи. </t>
  </si>
  <si>
    <t>Финансови разходи включват разходи за лихви по заеми, загуби от операции в чуждестранна валута, промени в справедливата стойност на финансови активи отчитани по справедлива стойност в печалбата или загубата, обезценка на финансови активи и загуби от хеджингови инструменти, които се признават като печалба или загуба. Всички разходи по платими лихви по заеми се признават като печалба или загуба, като се използва метода на ефективния лихвен процент.</t>
  </si>
  <si>
    <t>Разходи по заеми, които не могат да се отнесат пряко към придобиването, строителството или производството на отговарящ на условията актив, се признават в печалби и загуби, като се използва метода на ефективния лихвен процент.</t>
  </si>
  <si>
    <t>Печалби и загуби от курсови разлики се представят на нетна база във финансовите отчети.</t>
  </si>
  <si>
    <t xml:space="preserve">Всички приходни и разходни статии, признати за периода, се включат в печалба или загуба, освен ако стандарт или разяснение от МСФО изискват друго. </t>
  </si>
  <si>
    <t>Печалба или загуба е общата сума на приходите минус разходите, като се изключват компонентите на друг всеобхватен доход.</t>
  </si>
  <si>
    <t xml:space="preserve">ИМОТИ, МАШИНИ И СЪОРЪЖЕНИЯ </t>
  </si>
  <si>
    <t>(D)</t>
  </si>
  <si>
    <t>IAS16p15;16;73(a)</t>
  </si>
  <si>
    <t xml:space="preserve">При първоначално признаване имот, машина, съоръжение или оборудване се отчитат по цена на придобиване, която включва покупната цена, както и всички преки разходи за привеждането на актива в работно състояние за предвидената му употреба от ръководството. </t>
  </si>
  <si>
    <t>On initial recognition, items of property, plant and equipment are recognised at cost, which includes the purchase price as well as any costs directly attributable to bringing the asset to the location and condition necessary for it to be capable of operating in the manner intended by management.</t>
  </si>
  <si>
    <t xml:space="preserve">След първоначалното му признаване имот, машина, съоръжение или оборудване се отчитат по цена на придобиване, намалена с натрупаната амортизация и загуби от обезценка. </t>
  </si>
  <si>
    <t>After initial recognition, items of property, plant and equipment are carried at cost less any accumulated depreciation and impairment losses.</t>
  </si>
  <si>
    <t>IAS16p50;51</t>
  </si>
  <si>
    <t xml:space="preserve">Амортизацията се изчислява така, че цената на придобиване на актива, намалена с остатъчната му стойност, да се отпише за периода на полезния му икономически живот, както следва:  </t>
  </si>
  <si>
    <t>Depreciation is calculated so as to write off the cost of an asset, less its estimated residual value, over its useful economic life as follows:</t>
  </si>
  <si>
    <t>IAS16p73(b),(c)</t>
  </si>
  <si>
    <t>Buildings 2% straight line</t>
  </si>
  <si>
    <t>Plant and equipment 10-33% straight line</t>
  </si>
  <si>
    <t>Computer equipment 25% straight line</t>
  </si>
  <si>
    <t>Motor vehicles 25% straight line</t>
  </si>
  <si>
    <t>Land is not depreciated</t>
  </si>
  <si>
    <t xml:space="preserve">Полезният живот, остатъчната стойност и метод на амортизация се преглежда, коригира, ако е необходимо, в края на всеки отчетен период. </t>
  </si>
  <si>
    <t>IAS16p67;68</t>
  </si>
  <si>
    <t>Даден имот, машина, съоръжение или оборудване се отписва при продажба или когато активът окончателно бъде изваден от употреба и не се очакват никакви други икономически ползи от неговата продължаваща употреба. Печалбите или загубите, получени при бракуването или изваждането от употреба на имот, машина, съоръжение или оборудване, се определят, като разлика между приблизително изчислените нетни постъпления от продажбата и балансовата сума на актива и се признават в отчета за доходите.</t>
  </si>
  <si>
    <t xml:space="preserve">Лизингови активи </t>
  </si>
  <si>
    <t>Leased assets</t>
  </si>
  <si>
    <t>IAS17p8</t>
  </si>
  <si>
    <t xml:space="preserve">Лизингите се класифицират като финансови лизинги, когато по същество се прехвърлят всички рискове и изгоди, произтичащи от собствеността върху даден актив на лизингополучателя. Всички останали лизинги се класифицират като оперативни лизинги. </t>
  </si>
  <si>
    <t>Leases are classified as finance leases if substantially all the risks and rewards of ownership are transferred to the lessee. All other leases are classified as operating leases.</t>
  </si>
  <si>
    <t>IAS17p20</t>
  </si>
  <si>
    <t>Активите и пасивите произтичащи от договори за финансов лизинг първоначално се признават във финансовия отчет за финансово състояние по тяхната справедлива стойност при започването на лизинга или ако е по-ниска — по настоящата стойност на минималните лизингови плащания.</t>
  </si>
  <si>
    <t>IAS17p27</t>
  </si>
  <si>
    <t>IAS17p25</t>
  </si>
  <si>
    <t xml:space="preserve">Финансовият разход се разпределя по периоди за срока на лизинговия договор, така че да се получи постоянен лихвен процент за периодите по остатъчното салдо на задължението. </t>
  </si>
  <si>
    <t>IAS17p33</t>
  </si>
  <si>
    <t>Лизинговите плащания по оперативен лизинг се признават като разход в отчета за доходите по линейния метод за целия срок на лизинговия договор.</t>
  </si>
  <si>
    <t>SIC-15</t>
  </si>
  <si>
    <t>Стимулите при договарянето на нов оперативен лизинг се кредитират в  отчета за печалбата или загубата и другия всеобхватен доход по линейния метод през целия срок на лизинговия договор.</t>
  </si>
  <si>
    <t>При възникване на споразумението  Дружеството определя дали то е  или съдържа лизинг. Конкретен актив е предмет на лизинг, ако изпълнението на споразумението зависи от използването на този определен актив. Споразумение представлява предаване на правото на ползване на актива, ако споразумението предоставя на Дружеството правото да упражнява контрол върху употребата на базовия актив.</t>
  </si>
  <si>
    <t>При възникване или след повторна оценка на споразумението Дружеството разделя плащания и други изисквани възнаграждения по това споразумение, на такива за лизинг и такива за други елементи  въз основа на относителните им справедливи стойности. Ако Дружеството заключи, че за даден финансов лизинг е невъзможно да се разделят плащанията надеждно, актив и пасив се признават в размер, равен на справедливата стойност на базовия актив. След това пасивът се намалява, когато се извършват плащанията, и се признава вменен финансов разход върху пасива като се използва диференциалния лихвен процент на Дружеството.</t>
  </si>
  <si>
    <t xml:space="preserve">Като инвестиционни имоти  се отчитат земи и/или сгради, които се държат с цел получаване на приходи от наем или за увеличаване стойността на капитала. </t>
  </si>
  <si>
    <t>Дружеството не отчита (отчита) участие в имоти, държани по оперативен лизинг, като инвестиционни имоти.</t>
  </si>
  <si>
    <t xml:space="preserve">Инвестиционните имоти се оценяват първоначално по цена на придобиване, която включва и разходите по сделката за придобиване. </t>
  </si>
  <si>
    <t xml:space="preserve">След първоначалното признаване инвестиционните имоти се отчитат по модела на цената на придобиване - цена на придобиване намалена с всички натрупани амортизации и загуби от обезценка. След първоначалното признаване инвестиционните имоти се оценяват в съответствие с изискванията на МСС 16 за този модел. </t>
  </si>
  <si>
    <t>Ако се прилага справедлива стойност – опишете!!!</t>
  </si>
  <si>
    <t xml:space="preserve">Когато справедливата стойност на инвестиционен имот в процес на строителство не е надеждно определима, но се очаква справедливата стойност на имота да бъде надеждно определима, след приключване на строителството, в процеса на строителството този инвестиционен имот се оценява по себестойност. Това продължава докато или неговата справедлива стойност стане надеждно определима или строителството бъде завършено (по-ранната от двете дати). </t>
  </si>
  <si>
    <t>Ръководството се съобразява с ограничението, че ако е оценило инвестиционен имот в процес на строителство по справедлива стойност, не може да заключи, че справедливата стойност на завършения инвестиционен имот не може да се определи надеждно.</t>
  </si>
  <si>
    <t xml:space="preserve">Инвестиционните имоти се отписват при освобождаването или когато трайно се извадят от употреба и от тяхното освобождаване не се очаква никаква бъдеща полза.  </t>
  </si>
  <si>
    <t xml:space="preserve">Печалбите и загубите от изваждане от употреба или освобождаване от инвестиционен имот, се определят като разлика между нетните постъпления от освобождаването и балансовата сума на актива и се признават в отчета за доходите за периода на изваждане от употреба или освобождаване. </t>
  </si>
  <si>
    <t xml:space="preserve">Амортизация се начислява, само ако активът е оценен по себестойност (но не и ако е записан по справедлива стойност) и се изчислява на базата на квоти отразяващи оставащия полезен живот на актива. </t>
  </si>
  <si>
    <t xml:space="preserve">НЕМАТЕРИАЛНИ АКТИВИ </t>
  </si>
  <si>
    <t>(E)</t>
  </si>
  <si>
    <t xml:space="preserve">Положителна репутация </t>
  </si>
  <si>
    <t>Goodwill</t>
  </si>
  <si>
    <t>IFRS3p32</t>
  </si>
  <si>
    <t xml:space="preserve">Goodwill arising in a business combination is initially measured at its cost, being the excess of the sum of the consideration transferred, the amount of any non-controlling interests in the acquiree, and the fair value of the acquirer's previously held equity interest in the acquiree (if any) over the net of the acquisition-date amounts of the identifiable assets acquired and the liabilities assumed. </t>
  </si>
  <si>
    <t>IAS36p10(b)</t>
  </si>
  <si>
    <t xml:space="preserve">След първоначалното признаване, придобитата в бизнес комбинация репутация се отчита по цена на придобиване минус акумулираните загуби от обезценки. Репутацията не се амортизира. </t>
  </si>
  <si>
    <t xml:space="preserve">After initial recognition, goodwill acquired in a business combination is measured at cost less any accumulated impairment losses. Goodwill is not amortised. </t>
  </si>
  <si>
    <t xml:space="preserve">Отделно придобит нематериален актив </t>
  </si>
  <si>
    <t>Separately acquired intangible assets</t>
  </si>
  <si>
    <t>IAS38p24;27</t>
  </si>
  <si>
    <t>При първоначално признаване, отделно придобитите нематериални активи се отчитат по цена на придобиване. Цената на придобиване на всеки отделно придобит нематериален актив се състои от покупната му цена, включително вносните мита и невъзстановимите данъци върху покупката, след приспадане на търговските отстъпки и всички свързани разходи за подготовката на актива за неговото използване по предназначение.</t>
  </si>
  <si>
    <t>On initial recognition, intangible assets acquired separately are measured at cost. The cost of a separately acquired intangible asset comprises its purchase price, including import duties and non-refundable purchase taxes, after deducting trade discounts and rebates and any directly attributable cost of preparing the asset for its intended use.</t>
  </si>
  <si>
    <t>IAS38p74;104</t>
  </si>
  <si>
    <t xml:space="preserve">След първоначалното признаване на отделно придобит нематериален актив той следва да се отчита по цена на придобиване, намалена с начислените амортизации и натрупаната загуба от обезценка. Полезният живот и амортизационният метод се преразглеждат в края на всеки отчетен период спрямо ефекта от промяна в приблизителната оценка, ако има такава и то в перспектива. </t>
  </si>
  <si>
    <t>After initial recognition, intangible assets are carried at cost less any accumulated amortisation and impairment losses. The estimated useful life and amortisation method are revised at the end of each reporting period with the effect of any changes in estimate being accounted for on a prospective basis.</t>
  </si>
  <si>
    <t>IAS38p112;113</t>
  </si>
  <si>
    <t>Нематериален актив се отписва при изваждането му от употреба или когато не се очакват бъдещи икономически ползи от неговото използване или изваждането му от употреба. Печалбата или загубата, произтичащи от отписването на нематериален актив, се определя като разлика между нетните приходи от изваждането му от употреба и балансовата стойност на актива, разликата се признава в печалбата или загубата, при изваждането на актива от употреба.</t>
  </si>
  <si>
    <t>An intangible asset is derecognised on disposal, or when no future economic benefits are expected from use or disposal. Gains or losses arising from derecognition of an intangible asset, measured as the difference between the net disposal proceeds and the carrying amount of the asset, are recognised in profit or loss when the asset is derecognised.</t>
  </si>
  <si>
    <t xml:space="preserve">Вътрешно създаден нематериален актив </t>
  </si>
  <si>
    <t>Internally generated intangible assets</t>
  </si>
  <si>
    <t>IAS38p57</t>
  </si>
  <si>
    <t xml:space="preserve">Разходите за развойна дейност представляват типични вътрешно създадени нематериални активи за Дружеството. Разходите направени във връзка с отделните проекти се капитализират само когато е вероятно да има бъдеща икономическа изгода от проекта и са изпълнени следните основни условия:  </t>
  </si>
  <si>
    <t>разходите за развойна дейност могат да бъдат надеждно определени;</t>
  </si>
  <si>
    <t xml:space="preserve">(i) the development costs can be measured reliably, </t>
  </si>
  <si>
    <t xml:space="preserve">техническата осъществимост на продукта е била установена; </t>
  </si>
  <si>
    <t>(ii) the technical feasibility of the product has been ascertained and</t>
  </si>
  <si>
    <t xml:space="preserve">намерението на ръководството е да завърши нематериалния актив и да го използва или продаде. </t>
  </si>
  <si>
    <t>IAS38p71</t>
  </si>
  <si>
    <t xml:space="preserve">Предвид типа на бизнеса управляван от  Дружеството и кумулативния опит придобит от  Дружеството, обикновено факта, че даден нематериалният актив ще доведе до вероятни бъдещи икономически ползи става разумно сигурен, едва малко преди дадения продукт да бъде пуснат на пазара. Разходите направени преди този момент не следва да бъдат признавани. Вътрешно създадените нематериални активи предимно се отнасят до вътрешно разработен софтуер и вътрешно разработена патентна технология, процес и т.н . </t>
  </si>
  <si>
    <t>IAS38p54</t>
  </si>
  <si>
    <t>Разходите за изследователска дейност се отчитат като разход, към датата на която са направени. След първоначалното им признаване вътрешно създадените нематериални активи следват счетоводните политики приложими за отделно придобитите нематериални активи, както е посочено по-горе.</t>
  </si>
  <si>
    <t>Research costs are expensed as incurred. After initial recognition, internally generated intangible assets follow the accounting policies of separately acquired intangible assets as stated above.</t>
  </si>
  <si>
    <t xml:space="preserve">Нематериални активи, придобити в бизнес комбинация </t>
  </si>
  <si>
    <t>Intangible assets acquired in a business combination</t>
  </si>
  <si>
    <t>IAS38p34</t>
  </si>
  <si>
    <t>Разграничимите нематериални активи, придобити като част от бизнес комбинация, са първоначално признати отделно от репутацията, ако справедливата стойност на актива може да се измери надеждно, независимо дали активът е бил признат от придобитото дружество преди бизнес комбинацията. Един нематериален актив се счита за разграничим, само ако е делим  или ако възниква от договорни или други законови права, независимо дали тези права са прехвърляеми или отделими от Дружеството или от други права и задължения.</t>
  </si>
  <si>
    <t>Identifiable intangible assets acquired as part of a business combination are initially recognised separately from goodwill if the asset’s fair value can be measured reliably, irrespective of whether the asset had been recognised by the acquiree before the business combination. An intangible asset is considered identifiable only if it is separable or if it arises from contractual or other legal rights, regardless of whether those rights are transferable or separable from the entity or from other rights and obligations.</t>
  </si>
  <si>
    <t>След първоначално признаване нематериалните активи придобити като част от бизнес комбинация следват счетоводната политика за отделно придобит нематериален актив, както е посочено по-горе.</t>
  </si>
  <si>
    <t>After initial recognition, intangible assets acquired as part of a business combination follow the accounting policies of separately acquired intangible assets as stated above.</t>
  </si>
  <si>
    <t xml:space="preserve">Амортизация </t>
  </si>
  <si>
    <t>IAS38p118(a),(b)</t>
  </si>
  <si>
    <t xml:space="preserve">За нематериалните активи с ограничен полезен живот амортизацията се изчислява така, че да се отпише стойността на актива минус предполагаемата му остатъчна стойност за времето на полезният му икономически живот както следва: </t>
  </si>
  <si>
    <t>For intangible assets with finite useful lives, amortisation is calculated so as to write off the cost of the asset, less its estimated residual value, over its useful economic life as follows:</t>
  </si>
  <si>
    <t>Licences 5% straight line</t>
  </si>
  <si>
    <t>Customer lists 15 – 33% straight line</t>
  </si>
  <si>
    <t>Brands (except Brand Supervalve) 5% straight line</t>
  </si>
  <si>
    <t>Development costs 20% straight line</t>
  </si>
  <si>
    <t>Нематериални активи с неопределен полезен живот не се амортизират, но са обект на преглед за обезценка, както е описано по-долу.</t>
  </si>
  <si>
    <t xml:space="preserve">ОБЕЗЦЕНКА НА НЕФИНАНСОВИ АКТИВИ </t>
  </si>
  <si>
    <t>(F)</t>
  </si>
  <si>
    <t>IMPAIRMENT OF NON-FINANCIAL ASSETS</t>
  </si>
  <si>
    <t>IAS36p9;18;22</t>
  </si>
  <si>
    <t xml:space="preserve">Имоти, машини и съоръжения както и нематериалните активи са обект на тестване за обезценка. </t>
  </si>
  <si>
    <t>Балансовата стойност на тези активи се проверява ежегодно за индикация за обезценка и когато активът е обезценен, той се отписва като разход във финансовия отчет за всеобхватния доход до размера на неговата очаквана възстановима стойност. Възстановимата стойност е по -високата от справедливата стойност, намалена с разходите по продажба, и стойност в употреба на актив или на единица, генерираща парични потоци. Възстановимата стойност се определя за отделен актив, освен в случай, че при използването на актива не се генерират парични потоци, които да са в значителна степен независими от паричните потоци, генерирани от други активи или групи от активи. Ако това е така, възстановима стойност се определя за единицата, генерираща парични потоци, към която активът принадлежи.</t>
  </si>
  <si>
    <t>IAS36p30;55</t>
  </si>
  <si>
    <t xml:space="preserve">Стойността в употреба е настоящата стойност на бъдещите парични потоци, които се очаква да бъдат получени от тази единица. Настоящите стойности се изчисляват посредством дисконтови проценти, които се определят преди данъчно облагане и отразява текущата пазарна оценка на стойността на парите във времето и специфичните за единицата рискове, чиято обезценка се измерва. </t>
  </si>
  <si>
    <t>Value in use is the present value of the estimated future cash flows of that unit. Present values are computed using pre-tax discount rates that reflect the time value of money and the risks specific to the unit whose impairment is being measured.</t>
  </si>
  <si>
    <t>IAS36p104;119</t>
  </si>
  <si>
    <t>Загубите от обезценка за единици, генериращи парични потоци, се разпределят първо срещу репутацията на единицата и след това пропорционално между останалите активи на единицата.</t>
  </si>
  <si>
    <t xml:space="preserve">Загубите от обезценка се отчитат в отчета за всеобхватния доход (в печалбата или загубата за годината), освен ако за дадения актив не е формиран преоценъчен резерв. Тогава обезценката се третира като намаление на този резерв (през друг всеобхватен доход), освен ако тя не надхвърля неговия размер, и надвишението вече се включва като разход в отчета за всеобхватния доход. </t>
  </si>
  <si>
    <t xml:space="preserve"> Последващо увеличение във възстановимата стойност /за активи, за които са били признати загуби от обезценка в печалбата или загубата/, предизвикани от промени в приблизителните оценки, се  признава като приход в отчета за всеобхватния доход, до степента до която те възстановяват обезценката.</t>
  </si>
  <si>
    <t xml:space="preserve">Обезценка на Репутация </t>
  </si>
  <si>
    <t>Impairment of Goodwill</t>
  </si>
  <si>
    <t>IAS36p10</t>
  </si>
  <si>
    <t xml:space="preserve">Без значение дали има индикация за обезценка или не, репутацията се тества за обезценка годишно или по-често, ако събития или промяна в обстоятелствата индикират, че тя може да е обезценена. </t>
  </si>
  <si>
    <t>Irrespective of whether there is any indication of impairment, goodwill is tested for impairment annually, or more frequently if events or changes in circumstances indicate that it might be impaired.</t>
  </si>
  <si>
    <t>IAS36p80</t>
  </si>
  <si>
    <t>За целите на тестването за обезценка, репутацията се разпределя за всяка единица генерираща парични потоци или групи от единици генериращи парични потоци, които се очаква да се повлияят положително от взаимодействието на комбинацията, независимо дали други активи и пасиви на придобитото дружество са били причислени към тези единици или групи от единици генериращи парични потоци. Всяка единица или група от единици, към които е разпределена репутацията по този начин представлява най-ниското ниво в рамките на Дружеството, на което положителната репутация се контролира за целите на вътрешното управление и не е по-голямо от оперативен сегмент.</t>
  </si>
  <si>
    <t>IAS36p124</t>
  </si>
  <si>
    <t>Обезценената репутация не се възстановява при каквито и да било обстоятелства.</t>
  </si>
  <si>
    <t>Биологичен актив е живо животно или растение.</t>
  </si>
  <si>
    <t xml:space="preserve">Биологичният актив се оценява при първоначалното признаване и към датата на всеки баланс по справедлива стойност намалена с приблизителната оценка на разходите на пункта за продажба, с изключение на случая, при който справедливата стойност не може да бъде надеждно оценена. </t>
  </si>
  <si>
    <t>Разходите на пункта за продажба включват комисионите за брокери и дилъри, такси за регулиращи агенции и стокови борси, както и данъци и мита по прехвърлянето им.  Разходите на пункта за продажба изключват транспортни и други разходи необходими за пренасянето на активите до пазара.</t>
  </si>
  <si>
    <t>Печалба или загуба възникнали при първоначалното признаване на биологичния актив по справедливата му стойност, намалена с приблизителната оценка на разходите на пункта за продажба и от промяна на справедливата стойност, намалена с приблизителната оценка на разходите на пункта за продажба на биологичния актив, следва да бъдат включени в печалбата или загубата за периода, в който са възникнали.</t>
  </si>
  <si>
    <t>При първоначалното признаване на биологичен актив може да възникне загуба поради това, че приблизителната оценка на разходите на пункта за продажба се изважда при определянето на справедливата стойност, намалена с приблизителната оценка на разходите на пункта за продажба на биологичния актив.  При първоначалното признаване на биологичния актив може да възникне печалба, например, когато се роди теле.</t>
  </si>
  <si>
    <t>Биологичната трансформация води до следните видове резултати:</t>
  </si>
  <si>
    <t xml:space="preserve">(а) промени на актива чрез: </t>
  </si>
  <si>
    <t>(б) производство на селскостопанска продукция като гума, листа чай, вълна и мляко.</t>
  </si>
  <si>
    <t>Биологичната трансформация води до редица различни типове физическа промяна - растеж, разпадане, производство и възстановяване, всяка от които може да бъде наблюдавана и измерена. Всяка от тези физически промени има пряка връзка с бъдещи икономически ползи. Промяната в справедливата стойност на биологичен актив дължаща се на прибирането на реколтата също е физическа промяна.</t>
  </si>
  <si>
    <t>Дълготрайните биологични активи – основни стада (продуктивни животни, родителски репродуктивни животни, животни, ползвани за работна сила) се оценяват по справедлива стойност, намалена с предварително оценените разходи по продажба. Амортизация на тези активи не се начислява. Разликата между балансовата и справедливата стойност се отразява в Отчета за доходите като приход (разход) в момента на възникването им.</t>
  </si>
  <si>
    <t>IAS2p36(a)</t>
  </si>
  <si>
    <t xml:space="preserve">МАТЕРИАЛНИ ЗАПАСИ </t>
  </si>
  <si>
    <t>(G)</t>
  </si>
  <si>
    <t>INVENTORIES</t>
  </si>
  <si>
    <t>Материалните запаси се отчитат във финансовият отчет на финансовото състояние по по-ниската м/у себестойност и нетна реализуема стойност. Себестойността се определя  чрез използването на метода  „среднопретеглена цена“. Себестойността на незавършено производство и готова продукция включва материали, пряк труд и свързани производствени разходи въз основа на обичайното ниво на дейност.</t>
  </si>
  <si>
    <t xml:space="preserve">Провизия се прави за обездвижени и застояли елементи въз основа на очакваната им бъдеща употреба и нетна реализируема стойност. </t>
  </si>
  <si>
    <t>Write-down is made for obsolete and slow-moving items based on their expected future use and net realisable value.</t>
  </si>
  <si>
    <t xml:space="preserve">Нетната реализуема стойност е предполагаемата продажна цена в обичайния ход на бизнеса, след като се извадят всички допълнителни разходи за завършване и реализация. </t>
  </si>
  <si>
    <t>Net realisable value is the estimated sales price in the ordinary course of business after allowing for all further costs of completion and disposal.</t>
  </si>
  <si>
    <t>IFRS7p21</t>
  </si>
  <si>
    <t xml:space="preserve">ФИНАНСОВИ ИНСТРУМЕНТИ </t>
  </si>
  <si>
    <t>(H)</t>
  </si>
  <si>
    <t xml:space="preserve">FINANCIAL INSTRUMENTS </t>
  </si>
  <si>
    <t>IAS39p14;43</t>
  </si>
  <si>
    <t xml:space="preserve">Първоначално признаване и оценяване </t>
  </si>
  <si>
    <t>Initial recognition and measurement</t>
  </si>
  <si>
    <t>Дружеството признава финансов актив или финансов пасив във финансовия си отчет за финансово състояние, само когато  Дружеството става страна по договорните клаузи на съответния финансов инструмент. При първоначално признаване Дружеството признава всички финансови активи и финансови пасиви по справедлива стойност. Справедливата стойност на даден финансов актив/пасив при първоначалното му признаване обикновено е договорната цена. Договорната цена за финансови активи/пасиви освен тези, които са класифицирани по справедлива стойност в печалба или загуба, включва разходите по сделката, които се отнасят пряко към придобиването/издаването на финансовия инструмент. Разходите по сделката направени при придобиването на финансов актив и издаването на финансов пасив, класифицирани по справедлива стойност в печалба или загуба се отчитат незабавно като разход.</t>
  </si>
  <si>
    <t>IFRS7pB5(c)</t>
  </si>
  <si>
    <t xml:space="preserve"> Дружеството признава финансови активи, използвайки датата на сетълмент на сделката, като по този начин един актив се признава в деня, в който е получен от  Дружеството и се отписва в деня, в който е предоставен от  Дружеството.</t>
  </si>
  <si>
    <t xml:space="preserve">Последваща оценка на финансови активи </t>
  </si>
  <si>
    <t>Subsequent measurement of financial assets</t>
  </si>
  <si>
    <t>Последващата оценка на финансовите активи зависи от тяхната класификация при първоначалното им признаване като активи.  Дружеството класифицира финансовите активи в една от следните четири категории:</t>
  </si>
  <si>
    <t>IAS39p9</t>
  </si>
  <si>
    <t>IAS39p55(a) IFRS7pB5(e)</t>
  </si>
  <si>
    <t xml:space="preserve">Печалби или загуби при последваща оценка на финансови активи отчитани по справедлива стойност в печалба или загуба включват и дивиденти или лихви и се признават в печалба или загуба. </t>
  </si>
  <si>
    <t>Gains or losses arising on remeasurement of financial assets at FVTPL incorporate any dividend or interest earned and are recognised in profit or loss.</t>
  </si>
  <si>
    <t>IAS39p9;46(a)</t>
  </si>
  <si>
    <t xml:space="preserve">Обичайно търговските и други вземания се класифицират в тази категория. </t>
  </si>
  <si>
    <t>Typically trade and other receivables, bank balances and cash are classified in this category.</t>
  </si>
  <si>
    <t>IAS39p9;46(b)</t>
  </si>
  <si>
    <t>IAS39p9;46</t>
  </si>
  <si>
    <t>IAS39p55(b);67</t>
  </si>
  <si>
    <t>С изключение на печалби и загуби от валутни операции, приходи от лихви и дивиденти, които се признават в печалба или загуба, промените в балансовата стойност на финансови активи на разположение за продажба се признават в друг всеобхватен доход и се натрупват към резерв от преоценка, до продажбата на инвестицията или до нейното обезценяване. Същевременно, кумулативната печалба или загуба, която е била натрупана в резерв от преоценка се прекласифицира от собствения капитал в печалба или загуба.</t>
  </si>
  <si>
    <t>Except for foreign exchange gains and losses, interest income and dividends that are recognised in profit or loss, changes in the carrying amount of AFS financial assets are recognised in other comprehensive income and accumulated in revaluation reserve, until the investment is disposed of or is determined to be impaired. At that time, the cumulative gain or loss previously accumulated in the revaluation reserve is reclassified to profit or loss.</t>
  </si>
  <si>
    <t>IFRS7pB5(f);37(b)</t>
  </si>
  <si>
    <t xml:space="preserve">Обезценка на финансови активи </t>
  </si>
  <si>
    <t>Impairment of financial assets</t>
  </si>
  <si>
    <t>IAS39p58;59</t>
  </si>
  <si>
    <t>В края на всеки отчетен период  Дружеството преценява дали неговите финансови активи (различни от тези отчитани по справедлива стойност в печалба или загуба) са обезценени въз основа на обективни доказателства за това, че вследствие на едно или повече събития възникнали след първоначалното признаване очакваните бъдещи парични потоци от финансовите активи  (на  Дружеството) са били повлияни. Обективните доказателства за обезценка могат да включват значителни финансови затруднения на емитента или длъжника при нарушаване на договор, вероятност заемополучателят да бъде обявен в несъстоятелност, изчезване на активен пазар за този финансов актив, заради финансови затруднения и др.</t>
  </si>
  <si>
    <t>IAS39p61</t>
  </si>
  <si>
    <t xml:space="preserve">За капиталови инструменти, които са на разположение за продажба при значителен или продължителен спад в справедливата стойност на инвестицията в инструмент на собствения капитал под нейната цена на придобиване също се счита за обективно доказателство за обезценка. </t>
  </si>
  <si>
    <t>For AFS equity instruments, a significant or prolonged decline in the fair value of the investment below its cost is considered also to be objective evidence of impairment.</t>
  </si>
  <si>
    <t>IAS39p64</t>
  </si>
  <si>
    <t xml:space="preserve">В допълнение за търговски вземания, за които е определено да не бъдат индивидуално обезценявани  Дружеството определя обезценката им заедно, въз основа на предходен опит при събиране на вземания, увеличаване на забавени плащания в портфейла, констатиране на промени в икономическите условия свързани и оказващи влияние върху обичайните вземанията, и др. </t>
  </si>
  <si>
    <t>IFRS7pB5(d)</t>
  </si>
  <si>
    <t>Само за търговски вземания балансовата стойност се намалява, чрез използване на транзитна сметка и последващото възстановяване на отписаните преди това суми се кредитира срещу тази транзитна сметка. Промените в балансовата стойност на транзитната сметка се признават в печалба или загуба.</t>
  </si>
  <si>
    <t xml:space="preserve">Only for trade receivables, the carrying amount is reduced through the use of an allowance account and subsequent recoveries of amounts previously written off are credited against the allowance account. Changes in the carrying amount of the allowance account are recognised in profit or loss. </t>
  </si>
  <si>
    <t xml:space="preserve">За всички други финансови активи балансовата сума се намалява с размера на загубата от обезценка.  </t>
  </si>
  <si>
    <t>For all other financial assets, the carrying amount is directly reduced by the impairment loss.</t>
  </si>
  <si>
    <t>IAS39p65</t>
  </si>
  <si>
    <t xml:space="preserve">За финансови активи отчитани по амортизирана цена, ако в следващ период сумата на загубата от обезценката намалее и спадът може по обективен начин да се свърже със събитие, което възниква, след като обезценката е призната, преди това признатите загуби от обезценка се възстановяват (или директно, или чрез коригиране на корективната сметка за търговски вземания) в печалбата или загубата. Въпреки това възстановяването не може да води до балансова стойност на финансовия актив, която да надвишава онази амортизирана стойност, която би била на датата на възстановяването, ако не е била призната загуба от обезценка. </t>
  </si>
  <si>
    <t xml:space="preserve">For financial assets measured at amortised cost, if the amount of the impairment loss decreases in a subsequent period and the decrease can be related objectively to an event occurring after the impairment was recognised, the previously recognised impairment loss is reversed (either directly or by adjusting the allowance account for trade receivables) through profit or loss. However, the reversal must not result in a carrying amount that exceeds what the amortised cost of the financial asset would have been had the impairment not been recognised at the date the impairment is reversed. </t>
  </si>
  <si>
    <t>IAS39p69;70</t>
  </si>
  <si>
    <t>За дългови инструменти класифицирани като на разположение за продажба, загубите от обезценка в последствие се възстановяват в печалба или загуба ако справедливата стойност на инвестицията нарасне и нарастването може обективно да се свърже със събитие, настъпило след признаването на загубата от обезценка. По отношение на капиталови инструменти класифицирани като на разположение за продажба, загубата от обезценка не се възстановява в печалба или загуба, когато има нарастване на справедливата стойност след като е била призната загуба от обезценка в друг всеобхватен доход и е натрупан резерв от преоценка.</t>
  </si>
  <si>
    <t>For AFS debt securities, impairment losses are subsequently reversed through profit or loss if an increase in the fair value of the investment can be objectively related to an event occurring after the recognition of the impairment loss. In respect of AFS equity securities, an increase in fair value subsequent to an impairment loss is recognised in other comprehensive income and accumulated in revaluation reserve; impairment losses are not reversed through profit or loss.</t>
  </si>
  <si>
    <t>IAS39p17</t>
  </si>
  <si>
    <t xml:space="preserve">Отписване на финансови активи </t>
  </si>
  <si>
    <t>Derecognition of financial assets</t>
  </si>
  <si>
    <t>Независимо от правната форма на сделките, финансовите активи се отписват, когато те преминат тестът за отписване предписан от МСС 39 "предимство на съдържанието пред формата". Този тест съдържа два различни вида на оценки, които се прилагат стриктно последователно:</t>
  </si>
  <si>
    <t>Irrespective of the legal form of the transactions, financial assets are derecognised when they pass the “substance over form” based derecognition test prescribed by IAS 39. That test comprises two different types of evaluations which are applied strictly in sequence:</t>
  </si>
  <si>
    <t>• Оценка на прехвърлянето на рискове и ползи от собствеността;</t>
  </si>
  <si>
    <t>·       Evaluation of the transfer of risks and rewards of ownership</t>
  </si>
  <si>
    <t>• Оценка на прехвърлянето на контрола.</t>
  </si>
  <si>
    <t>·       Evaluation of the transfer of control</t>
  </si>
  <si>
    <t xml:space="preserve">Дали активите са признати/отписани изцяло или признати до степента до която  Дружеството има участие зависи от точен анализ, който се извършва на база на конкретна сделка. </t>
  </si>
  <si>
    <t xml:space="preserve">Последващата оценка на финансови пасиви </t>
  </si>
  <si>
    <t>Subsequent measurement of financial liabilities</t>
  </si>
  <si>
    <t>Последващата оценка на финансовите пасиви, зависи от това как те са били класифицирани при първоначално признаване.  Дружеството класифицира финансовите си пасиви в една от следните две категории:</t>
  </si>
  <si>
    <t>IAS39p9;47(a)</t>
  </si>
  <si>
    <t>IAS39p9;47</t>
  </si>
  <si>
    <t>Обикновено търговски и други задължения и заеми се класифицират в тази категория.</t>
  </si>
  <si>
    <t>Typically, trade and other payables and borrowings are classified in this category.</t>
  </si>
  <si>
    <t>Елементите, класифицирани като търговски и други задължения обикновено не се оценяват отново, тъй като задълженията са известени с висока степен на сигурност и уреждането е краткосрочно.</t>
  </si>
  <si>
    <t xml:space="preserve"> Items classified within trade and other payables are not usually remeasured, as the obligation is known with a high degree of certainty and settlement is short-term.</t>
  </si>
  <si>
    <t>IAS32p18(a)</t>
  </si>
  <si>
    <t>Preference shares</t>
  </si>
  <si>
    <t xml:space="preserve">Те се класифицират като задължения в съответствие с тяхното съдържание отколкото с тяхната правна форма. Преференциалните акции представляват финансови пасиви класифицирани в категорията „други задължения” и поради тази причина се отчитат по амортизируема стойност. Дивидентите по преференциални акции се класифицират като разход за лихви. </t>
  </si>
  <si>
    <t>These are classified as liabilities in accordance with their substance rather than their legal form. Preference shares represent financial liabilities classified in the “other liabilities” category and are therefore carried at amortised cost. Dividends on preference shares are classified as an interest expense.</t>
  </si>
  <si>
    <t>IAS39p39;41</t>
  </si>
  <si>
    <t xml:space="preserve">Отписване на финансови пасиви </t>
  </si>
  <si>
    <t>Derecognition of financial liabilities</t>
  </si>
  <si>
    <t>Финансов пасив се премахва от отчет за финансовото състояние на  Дружеството, само когато задължението бъде погасено, прекратено  или изтече. Разликата между балансовата стойност на отписания финансов пасив и изплатената престация се признава в печалбата или загубата.</t>
  </si>
  <si>
    <t xml:space="preserve">Лихвени кредити и заеми </t>
  </si>
  <si>
    <r>
      <t xml:space="preserve">Това пояснение представя информация за договорните взаимоотношения на Дружеството относно ангажименти по лихвени кредити и заеми. Информация за въздействието на лихвените проценти е представена в раздел IV, точка 3 </t>
    </r>
    <r>
      <rPr>
        <i/>
        <sz val="11"/>
        <color indexed="8"/>
        <rFont val="Georgia"/>
        <family val="1"/>
        <charset val="204"/>
      </rPr>
      <t>Цели и политики на управление на финансовия риск.</t>
    </r>
  </si>
  <si>
    <t>IAS39p88</t>
  </si>
  <si>
    <t xml:space="preserve">Хеджиране </t>
  </si>
  <si>
    <t>Hedging</t>
  </si>
  <si>
    <t>Обичайната дейност на  Дружеството го излага на валутен и риск произтичащ от лихвени проценти. За да хеджира тези рискове в съответствие с политиките на Борда,  Дружеството използва деривативи и други хеджиращи инструменти. МСС 39 позволява 3 вида хеджиращи взаимоотношения:</t>
  </si>
  <si>
    <t>• Хеджирането на справедливата стойност;</t>
  </si>
  <si>
    <t>·       Fair value hedge</t>
  </si>
  <si>
    <t>• Хеджиране на паричен поток;</t>
  </si>
  <si>
    <t>·       Cash flow hedge</t>
  </si>
  <si>
    <t>• Хедж на нетна инвестиция в чуждестранна дейност.</t>
  </si>
  <si>
    <t>·       Hedge of a net investment in a foreign operation</t>
  </si>
  <si>
    <t xml:space="preserve"> Дружеството използва отчитане на хеджирането, само когато са изпълнени следните условия при започването на хеджирането: </t>
  </si>
  <si>
    <t>• хеджиращият инструмент и хеджираната позиция или сделка могат да бъдат ясно отграничени;</t>
  </si>
  <si>
    <t>·       The hedging instrument and the hedged item are clearly identified</t>
  </si>
  <si>
    <t xml:space="preserve">• извършено е формално определяне и документиране на хеджиращото взаимоотношение. Такова документиране включва хедж стратегия и метод за оценка на ефективността на хеджиращия инструмент;  </t>
  </si>
  <si>
    <t xml:space="preserve">·       Formal designation and documentation of the hedging relationship is in place. Such hedge documentation includes the hedge strategy and the method used to assess the hedge’s effectiveness; and </t>
  </si>
  <si>
    <t>хеджиращото взаимоотношение се очаква да бъде високоефективно през целия живот на хеджирането.</t>
  </si>
  <si>
    <t>·       The hedge relationship is expected to be highly effective throughout the life of the hedge</t>
  </si>
  <si>
    <t>Горната документация в последствие се актуализира към всяка отчетна дата, за да се оцени дали хеджирането все още се очаква да бъде високоефективно през оставащия период на хеджиране.</t>
  </si>
  <si>
    <t>The above documentation is subsequently updated at each reporting date in order to assess whether the hedge is still expected to be highly effective over the remaining life of the hedge.</t>
  </si>
  <si>
    <t>IAS39p89;92</t>
  </si>
  <si>
    <t>IAS39p95</t>
  </si>
  <si>
    <t>Не се прави корекция на хеджиращата позиция или сделка.</t>
  </si>
  <si>
    <t>No adjustment is made to the hedged item.</t>
  </si>
  <si>
    <t>IAS39p97</t>
  </si>
  <si>
    <t>Ако хеджирането на прогнозна сделка впоследствие води до признаване на финансов актив или финансов пасив, които са били признати директно в собствения капитал се прекласифицират във финансовия отчет за доходите в същия период или периоди, през които придобитият актив или поетият пасив оказва влияние върху печалбата или загубата.</t>
  </si>
  <si>
    <t>IAS39p98(b);99</t>
  </si>
  <si>
    <t>Ако хеджирането на прогнозна сделка впоследствие води до признаване на нефинансов актив или на нефинансов пасив или прогнозна сделка за нефинансов актив или нефинансов пасив става неотменим ангажимент, за който се прилага отчитане на хеджирането по справедлива стойност.  Дружеството приема да изважда свързаните печалби и загуби, които са били акумулирани в капитала и ги включва в първоначалната цена на придобиване или в друга балансова стойност на актива или пасива (корекция в основата).</t>
  </si>
  <si>
    <t>IAS39p102</t>
  </si>
  <si>
    <t>Печалбата или загубата от хеджиращия инструмент, свързана с ефективната част на хеджирането, която е била призната кумулативно в капитал се отразява във финансовия всеобхватен доход при освобождаване от чуждестранна дейност.</t>
  </si>
  <si>
    <t>The gain or loss on the hedging instrument that has been accumulated in equity is reclassified to profit or loss on disposal of the foreign operation.</t>
  </si>
  <si>
    <t xml:space="preserve">Деривативи </t>
  </si>
  <si>
    <t>Derivatives</t>
  </si>
  <si>
    <t>Всички деривативи първоначално се признават и впоследствие се отчитат по справедлива стойност. Политиката на  Дружеството е да използва деривативи само с цел хеджиране. Счетоводното отразяване на деривативи, включени в хедж взаимоотношения е описана в секцията по-горе.</t>
  </si>
  <si>
    <t>Понякога  Дружеството влиза в някои деривативи с цел да хеджира някои транзакции и всички стриктни критерии за хеджиране, предписани от МСС 39 не са изпълнени. В тези случаи, въпреки че сделката има своята икономически и бизнес обусловена логика, хеджиране не може да приложи. В резултат, промените в справедливата стойност на тези деривативи се признават във финансовия отчет за доходите и хедж елементите следват нормалната счетоводна политика.</t>
  </si>
  <si>
    <t>IAS39p11</t>
  </si>
  <si>
    <t xml:space="preserve">Внедрени деривативи </t>
  </si>
  <si>
    <t>Embedded derivatives</t>
  </si>
  <si>
    <t>Деривативи внедрени в недериватни основни договори се третират като отделни деривативи, когато техните рискове и характеристики не са тясно свързани с тези на основните договори и основните договори не се отчитат по справедлива стойност в печалба или загуба (FVTPL).</t>
  </si>
  <si>
    <t>Derivatives embedded in non-derivative host contracts are treated as separate derivatives when their risks and characteristics are not closely related to those of the host contracts and the host contracts are not measured at FVTPL.</t>
  </si>
  <si>
    <t>IAS7p6</t>
  </si>
  <si>
    <t xml:space="preserve">Пари и парични еквиваленти </t>
  </si>
  <si>
    <t>Cash and cash equivalents</t>
  </si>
  <si>
    <t>Пари и парични еквиваленти включват пари в брой, депозити и други краткосрочни високо ликвидни инвестиции, които са лесно обръщаеми в определена сума пари и са предмет на незначителен риск от промени на стойността.</t>
  </si>
  <si>
    <t>Cash and cash equivalents comprise cash in hand, on demand deposits and other short-term highly liquid investments that are readily convertible to a known amount of cash and are subject to insignificant risk of changes in value.</t>
  </si>
  <si>
    <t>IAS7p8</t>
  </si>
  <si>
    <t>За целите само на отчета за паричните потоци, пари и парични еквиваленти включват банкови овърдрафти, платими при поискване. Тъй като характеристиките на подобни банкови споразумения са, че банковото салдо често се променя от положително до овърдрафт, те се считат за неразделна част от управлението на парите на  Дружеството.</t>
  </si>
  <si>
    <t xml:space="preserve">ПРЕУСТАНОВЕНИ ДЕЙНОСТИ И АКТИВИ ДЪРЖАНИ ЗА ПРОДАЖБА </t>
  </si>
  <si>
    <t>(I)</t>
  </si>
  <si>
    <t>DISCONTINUED OPERATIONS AND ASSETS HELD FOR SALE</t>
  </si>
  <si>
    <t>IFRS5p31- 34</t>
  </si>
  <si>
    <t xml:space="preserve">Преустановени дейности </t>
  </si>
  <si>
    <t>Това са или отделни основни линии на бизнес или географски обусловени дейности, които са били продадени или класифицирани като държани за продажба.</t>
  </si>
  <si>
    <t xml:space="preserve">These are either separate major lines of business or geographical operations that have been sold or classified as held for sale. </t>
  </si>
  <si>
    <t xml:space="preserve">Като държани за използване преустановените дейности са били единици генериращи парични потоци или група от единици, генериращи парични потоци. Те включват дейности и парични потоци, които могат да бъдат ясно разграничени – функционално и за целите на финансовото отчитане от останалата част на Дружеството. </t>
  </si>
  <si>
    <t>Техните резултати се представят отделно във финансовия отчет за всеобхватния доход, а сравнителните данни се представят преизчислени за да бъдат прекласифицирани от продължаващи в преустановени дейности.</t>
  </si>
  <si>
    <t>IFRS5p6 – 8;15;25</t>
  </si>
  <si>
    <t xml:space="preserve">Нетекущи активи (или групи за извеждане от употреба) държани за продажба </t>
  </si>
  <si>
    <t>Нетекущ актив (или група за извеждане от употреба) държана за продажба представлява актив, чиято балансова стойност ще бъде възстановена по-скоро чрез продажба отколкото, чрез продължаващо използване. За да е такава продажбата трябва да бъде силно вероятна и нетекущия актив (или група за извеждане от употреба) трябва да бъде на разположение  за незабавна продажба в настоящето си състояние. Подходящо ниво на ръководството трябва да е обвързано с тази продажба, която трябва да се очаква да отговаря на изискванията за признаване, като завършена продажба в рамките на една година  от класификацията на актива, като държан за продажба. Активи за извеждане от употреба и нетекущи активи, държани за продажба са включени във финансовия отчет на финансовото състояние по справедлива стойност намалена с разходите за продажба, ако тя е по-ниска от предишната балансова стойност. След като даден актив е класифициран като държан за продажба или е включен в група от активи държани за продажба амортизацията спира да се начислява.</t>
  </si>
  <si>
    <t>IAS20p39(a)</t>
  </si>
  <si>
    <t xml:space="preserve">ПРАВИТЕЛСТВЕНИ ДАРЕНИЯ </t>
  </si>
  <si>
    <t>(J)</t>
  </si>
  <si>
    <t>GOVERNMENT GRANTS</t>
  </si>
  <si>
    <t>Правителствените дарения се признават, когато са изпълнени условията за получаването и съществува разумна сигурност, че дарението ще бъде получено. Дарения свързани с активи са отнасят първоначално като отсрочен приход и след това се отразяват в печалба или загуба на системна и разумна база през времето на полезния живот на съответните активи. По-голямата част на даренията са с цел да подпомогнат покупката на съоръжения и машини. Дарения свързани с доходи се приспадат при отчитане на съответния разход.</t>
  </si>
  <si>
    <t>Government grants are recognised when the conditions for receipt are met and there is reasonable assurance that the grant will be received. Grants related to assets are initially taken to deferred income and then released to profit or loss on a systematic and rational basis over the useful lives of the related assets. The majority of grants are to assist with the purchase of plant and machinery. Grants related to income are deducted in reporting the related expense.</t>
  </si>
  <si>
    <t xml:space="preserve">Правителствени дарения, които се получават като компенсация за разходи или загуби вече натрупани или с цел оказване на непосредствена финансова подкрепа на  Дружеството, за които не се очакват бъдещи разходи се признават в печалба или загуба за периода, през който те станат изискуеми. </t>
  </si>
  <si>
    <t>Когато безвъзмездните средства са свързани с неамортизуеми активи и има изискване за изпълнението на определени задължения приходите се признават в печалбата или загубата през периодите, когато се поемат разходите свързани с изпълнението на задълженията.</t>
  </si>
  <si>
    <t>Ползата на правителствен заем с лихва под пазарния процент се третира като безвъзмездни средства, предоставени от държавата. Ползата от лихвата под пазарния процент се оценява като разликата между началната балансова стойност на заема, определена съгласно МСС 39 и получените постъпления.  Ползата се отчита като приход от финансиране.</t>
  </si>
  <si>
    <t>IAS23p8</t>
  </si>
  <si>
    <t xml:space="preserve">РАЗХОДИ ПО ЗАЕМИ </t>
  </si>
  <si>
    <t>(K)</t>
  </si>
  <si>
    <t>BORROWING COSTS</t>
  </si>
  <si>
    <t xml:space="preserve">Лихвата по заеми за финансиране на покупка и развитие на актив, който отговаря на условията за актив създаден в самото предприятие (т.е актив, който непременно изисква значителен период от време, за да стане готов за предвижданата му употреба или продажба) е включена в стойността на актива до момента, до който активите са значително готови за употреба или продажба. Такива разходи по заеми се капитализират нетно от какъвто и да било инвестиционен доход получен от временното инвестиране на средства, които са в излишък. </t>
  </si>
  <si>
    <t>Interest on borrowings to finance the purchase and development of a self-constructed qualifying asset (ie an asset that necessarily takes a substantial period of time to get ready for its intended use or sale) is included in the cost of the asset until such time as the asset is substantially ready for use or sale. Such borrowing costs are capitalised net of any investment income earned on the temporary investment of funds that are surplus pending such expenditure.</t>
  </si>
  <si>
    <t>Всички други разходи по заеми се признават в печалба или загуба в периода, през който са възникнали.</t>
  </si>
  <si>
    <t xml:space="preserve">All other borrowing costs are recognised in profit or loss in the period in which they are incurred. </t>
  </si>
  <si>
    <t>IAS21p23;28</t>
  </si>
  <si>
    <t xml:space="preserve">СДЕЛКИ В ЧУЖДЕСТРАННА ВАЛУТА </t>
  </si>
  <si>
    <t>(L)</t>
  </si>
  <si>
    <t>FOREIGN CURRENCY TRANSACTIONS</t>
  </si>
  <si>
    <t>Паричните активи и пасиви в чуждестранна валута се превалутират във функционалната валута на съответното дружество от  Дружеството с помощта на обменните курсове на датата на отчитане. Печалбите и загубите произтичащи от промените в обменните курсове след датата на сделката се признават в печалба или загуба (освен когато са отсрочени в друг всеобхватен доход като хедж на паричен поток).</t>
  </si>
  <si>
    <t>Непаричните активи и пасиви, които се оценяват по историческа цена в чуждестранна валута се превалутират по обменния курс на датата на транзакцията. Разликите възникнали от превалутиране по непарични позиции, които се оценяват по справедлива стойност в чуждестранна валута (например капиталови инструменти на разположение за продажба) се превалутират, като се използват обменните курсове на датата, когато се определя справедливата стойност.</t>
  </si>
  <si>
    <t>Non-monetary assets and liabilities that are measured in terms of historical cost in a foreign currency are translated at the exchange rate at the date of the transaction. Non-monetary items that are measured at fair value in a foreign currency (eg available-for-sale equity instruments) are translated using the exchange rates at the date when the fair value is determined.</t>
  </si>
  <si>
    <t xml:space="preserve">ПЕНСИОННИ И ДРУГИ ЗАДЪЛЖЕНИЯ КЪМ ПЕРСОНАЛА ПО СОЦИАЛНОТО И ТРУДОВО ЗАКОНОДАТЕЛСТВО </t>
  </si>
  <si>
    <t>(M)</t>
  </si>
  <si>
    <t xml:space="preserve">Трудовите и осигурителни отношения с работниците и служителите в отделните дружества се основават на разпоредбите на Кодекса на труда (КТ) и на разпоредбите на действащото осигурително законодателство.  </t>
  </si>
  <si>
    <t>Основно задължение на работодателя е да извършва задължително осигуряване на наетия персонал за фонд “Пенсии”, допълнително задължително пенсионно осигуряване (ДЗПО), фонд “Общо заболяване и майчинство” (ОЗМ), фонд “Безработица”, фонд “Трудова злополука и професионална болест” (ТЗПБ) и  здравно осигуряване.</t>
  </si>
  <si>
    <t>30,30% (разпределено в съотношение работодател: осигурено лице 17,4:12,90) за работещите при условията на трета категория труд;</t>
  </si>
  <si>
    <t>40,30% (разпределено в съотношение работодател: осигурено лице 27,4:12,9) за работещите при условията втора категория.</t>
  </si>
  <si>
    <t>Към Дружеството няма създаден и функциониращ частен доброволен осигурителен фонд.</t>
  </si>
  <si>
    <t>Осигурителните и пенсионни планове, прилагани от дружествата в качеството им на работодател се основават на българското законодателство и са планове с дефинирани  вноски. При тези планове работодателят плаща месечно определени вноски в държавните фонд “Пенсии”, фонд “ОЗМ”, фонд “Безработица”, фонд “ТЗПБ”, както и в  универсални и професионални пенсионни фондове - на база фиксирани по закон проценти и няма правно или конструктивно задължение да доплаща във фондовете бъдещи вноски в случаите, когато те нямат достатъчно да изплатят на съответните лица заработените от тях суми за периода на трудовия им стаж. Аналогично са задълженията по отношение на здравното осигуряване.</t>
  </si>
  <si>
    <t xml:space="preserve">Дружествата осигуряват всяко наето лице, на основата на сключен договор с дружество за доброволно здравно осигуряване, за доболнични и болнични медицински услуги. </t>
  </si>
  <si>
    <t xml:space="preserve">Съгласно разпоредбите на Кодекса на труда работодателят има задължение да изплати при прекратяване на трудовия договор следните обезщетения: </t>
  </si>
  <si>
    <t>неспазено предизвестие - за периода на неспазеното предизвестие;</t>
  </si>
  <si>
    <t>при прекратяване на трудовия договор поради болест – в размер на брутното възнаграждение на работника  за два  месеца при условие, че има най-малко пет години трудов стаж и  не е получавал обезщетение на същото основание;</t>
  </si>
  <si>
    <t>при пенсиониране – от 2 до 6  брутни месечни работни заплати според трудовия стаж в дружествата от Дружеството;</t>
  </si>
  <si>
    <t>за неизползван платен годишен отпуск - за съответните години за времето, което се признава за трудов стаж.</t>
  </si>
  <si>
    <t>След изплащането на посочените обезщетения за работодателя не произтичат други задължения към работниците и служителите.</t>
  </si>
  <si>
    <t>Краткосрочните доходи за персонала под формата на възнаграждения, бонуси и социални доплащания и придобивки, (изискуеми в рамките на 12 месеца след края на периода, в който персоналът е положил труд за тях или е изпълнил необходимите условия) се признават като разход в отчета за всеобхватния доход в периода, в който е положен трудът за тях или са изпълнени изискванията за тяхното получаване, като текущо задължение (след приспадане на всички платени вече суми и полагащи се удръжки) в размер на недисконтираната им сума. Дължимите вноски по социалното и здравно осигуряване се признават като текущ разход и задължение в недисконтиран размер заедно и в периода на начисление на съответните доходи, с които те са свързани.</t>
  </si>
  <si>
    <t>Към датата на всеки финансов отчет Дружеството прави оценка на сумата на очакваните разходи по натрупващите се компенсируеми отпуски, която се очаква да бъде изплатена като резултат от неизползваното право на натрупан отпуск. В оценката не се включват приблизителната преценка в недисконтиран размер на разходите за вноски по задължителното обществено осигуряване.</t>
  </si>
  <si>
    <t xml:space="preserve">Съгласно Кодекса на труда работодателят е задължен да изплаща на лица от персонала при настъпване на пенсионна възраст обезщетение, което в зависимост от трудовия стаж в съответното предприятие може да варира между 2 и 6 брутни месечни работни заплати към датата на прекратяване на трудовото правоотношение. По своите характеристики тези схеми представляват планове с дефинирани доходи. </t>
  </si>
  <si>
    <t xml:space="preserve">Изчислението на размера на тези задължения налага участието на квалифицирани актюери за да може да се определи тяхната сегашна стойност към датата на отчета, по която те се представят в отчета за финансовото състояние коригирана с размера на непризнатите актюерски печалби и загуби, а респ. изменението в стойността им включва признатите актюерски печалби и загуби  – в отчета за всеобхватния доход. </t>
  </si>
  <si>
    <t xml:space="preserve">ПЛАЩАНИЯ БАЗИРАНИ НА АКЦИИ </t>
  </si>
  <si>
    <t>(N)</t>
  </si>
  <si>
    <t>SHARE-BASED PAYMENTS</t>
  </si>
  <si>
    <t>IFRS2p15</t>
  </si>
  <si>
    <t>Плащания базирани на акции за Дружеството са капиталови опции, предоставени на служителите, за които се използва модела за ценообразуване за оценка на справедливата стойност към датата на предоставяне. Справедливата стойност се отразява по линеен метод, като разход във финансовия отчет за периода, за който служителя придобива безусловно право върху опциите (период на пораждане на права), със съответното увеличение на собствения капитал.</t>
  </si>
  <si>
    <t>IFRS2p19;20</t>
  </si>
  <si>
    <t>Броят на тези опции се регулира ежегодно, за да отрази най-добрите налични оценки на тези, които се очаква да породят права (игнорирайки чисто пазарните условия) с последващите промени в разходите. Собственият капитал също се увеличава с размера на вземането от постъпленията, като и когато служителите изберат да упражнят своето право върху опцията.</t>
  </si>
  <si>
    <t>The number of such options is adjusted annually to reflect best estimates of those expected to vest (ignoring purely market-based conditions) with consequent changes to the expense. Equity is also increased by the proceeds receivable, as and when employees choose to exercise their options.</t>
  </si>
  <si>
    <t>IFRS2p27</t>
  </si>
  <si>
    <t>Ако  Дружеството модифицира сроковете и условията, при които се предоставят инструментите на собствения капитал като минимум, получените услуги оценени по справедлива стойност на датата на предоставяне на капиталовия инструмент се отразяват във финансовия отчет за доходите.</t>
  </si>
  <si>
    <t>IFRS2p28</t>
  </si>
  <si>
    <t>Анулиране на предоставяните капиталови инструменти през периода на придобиване на предоставените права (различно от предоставяне, отказано чрез отнемане, когато условията за придобиване не са изпълнени) се отчитат като ускорено придобиване, затова непризнатата остатъчна сума се признава незабавно във финансовия отчет за доходите.</t>
  </si>
  <si>
    <t>През …………..  г. Бордът на директорите одобри план относно опция за придобиване на акции от собствения капитал, който план дава възможност на мениджърите на Групата да купуват обикновени акции на фиксирана цена.</t>
  </si>
  <si>
    <t>След тригодишна работа, мениджърите имат право да се включат в схемата с опция за акции, съгласно която те могат да се възползват от опцията, ако останат на работа в Дружеството в продължение на още една година, като тази опция може да се упражнява за срок от 7 години след датата на получаване на правата, а цената на акциите е равна на пазарната им цена. Планът не се съпътства с никакви условия относно резултатите от дейността.</t>
  </si>
  <si>
    <t>В таблицата по-долу е представен броят на неусвоените опции, тяхната среднопретеглена цена при упражняване към 31-ви декември, както и движението по време на периода.</t>
  </si>
  <si>
    <t xml:space="preserve"> ДАНЪЦИ ВЪРХУ ДОХОДА И ДДС</t>
  </si>
  <si>
    <t>(O)</t>
  </si>
  <si>
    <t>INCOME TAXES</t>
  </si>
  <si>
    <t>IAS12p46</t>
  </si>
  <si>
    <t>Дължимият текущо данък се изчислява с помощта на данъчните ставки в сила или приетите за действащи ставки към датата на отчитане. Облагаемата печалба се различава от счетоводната печалба или защото някои доходи и разходи се считат за облагаеми или данъчно признати или защото времето, за което те са били облагаеми или данъчно признати се различава при тяхното данъчно и счетоводно третиране.</t>
  </si>
  <si>
    <t>Tax currently payable is calculated using the tax rates in force or substantively enacted at the reporting date. Taxable profit differs from accounting profit either because some income and expenses are never taxable or deductible, or because the time pattern that they are taxable or deductible differs between tax law and their accounting treatment.</t>
  </si>
  <si>
    <t>IAS12p15</t>
  </si>
  <si>
    <t xml:space="preserve">Посредством пасивния метод в отчета за финансовото състояние, отсрочен данък се признава за всички временни разлики между балансовата стойност на активите и пасивите във финансовия отчет на финансовото състояние и съответната данъчна основа, с изключение на репутацията, която не е призната за данъчни цели, както и за временни разлики, възникнали при първоначално признаване на активи и пасиви, които не влияят върху облагаемата или счетоводна печалба. </t>
  </si>
  <si>
    <t>IAS12p47</t>
  </si>
  <si>
    <t>Отсроченият данък се изчислява по данъчните ставки, които се очаква да бъдат приложими за периода, когато активът се реализира или пасивът се уреди въз основа на данъчните ставки ( и данъчни закони), действащи или влезли в сила, в значителна степен, към датата на баланса.</t>
  </si>
  <si>
    <t>IAS12p24;34</t>
  </si>
  <si>
    <t>Активи по отсрочени данъци се признават само до степента, до която  Дружеството счита за вероятно (т.е. е по-вероятно) да е налице облагаема печалба, за да се реализира актив от същата данъчна група (юрисдикция).</t>
  </si>
  <si>
    <t>IAS12p74</t>
  </si>
  <si>
    <t xml:space="preserve">Отсрочените данъчни активи и пасиви се приспадат само тогава, когато има законово право да приспадат текущи данъчни активи срещу текущи данъчни пасиви и отсрочените данъчни активи и пасиви се отнасят до данъци върху дохода, наложени от един и същ данъчен орган за едно дружество и намерението на  Дружеството е да уреди сумата на нетна база.  </t>
  </si>
  <si>
    <t>IAS12p58;61A</t>
  </si>
  <si>
    <t>Разходът за данъци за периода, включва текущ и отсрочен данък. Данък се признава в отчета за доходите, с изключение на случаите, в които той произтича от сделки или събития, които се признават в друг всеобхватен доход или директно в капитал. В този случай, данъкът се признава в друг всеобхватен доход или съответно директно в собствения капитал. Когато данъкът възниква от първоначалното отчитане на бизнес комбинация, той се включва при осчетоводяването на бизнес комбинацията.</t>
  </si>
  <si>
    <t>The tax expense for the period comprises current and deferred tax. Tax is recognised in the income statement, except if it arises from transactions or events that are recognised in other comprehensive income or directly in equity. In this case, the tax is recognised in other comprehensive income or directly in equity, respectively. Where tax arises from the initial accounting for a business combination, it is included in the accounting for the business combination.</t>
  </si>
  <si>
    <t>Приходите, разходите и активите се признават нетно от ДДС, с изключение на случаите, когато:</t>
  </si>
  <si>
    <t>Нетната сума на ДДС, възстановима от или дължима на данъчните власти се включва в стойността на вземанията или задълженията в баланса.</t>
  </si>
  <si>
    <t>IAS37p14;36;47;72</t>
  </si>
  <si>
    <t xml:space="preserve">ПРОВИЗИИ </t>
  </si>
  <si>
    <t>(P)</t>
  </si>
  <si>
    <t>PROVISIONS</t>
  </si>
  <si>
    <t>Когато на датата на отчитане  Дружеството има сегашно задължение (правно или конструктивно), като резултат от минало събитие и е вероятно, че  Дружеството ще погаси това задължение се прави провизия в отчета за финансовото състояние. Провизии се правят като се използва най-добрата приблизителна оценка на сумата, която ще е необходима за погасяване на задължението и се дисконтират до сегашна стойност с помощта на дисконтов процент (преди данъци), който отразява текущите пазарни оценки на стойността на парите във времето и специфичните за задължението рискове. Промените в приблизителните оценки се отразяват в отчета за доходите през периода, в който възникват. Провизиите по гаранции се измерват с помощта на вероятностни модели, базирани на минал опит. Провизиите за преструктуриране се признават само след като засегнатите страни са били информирани за формалния план за преструктуриране.</t>
  </si>
  <si>
    <t>(Q)</t>
  </si>
  <si>
    <t>EQUITY</t>
  </si>
  <si>
    <t>IAS32p11</t>
  </si>
  <si>
    <t xml:space="preserve">Капиталовите инструменти са договори, които пораждат остатъчен интерес в нетните активи на Дружеството. Обикновените акции се класифицират като капитал. Капиталовите инструменти се признават по сумата на получените постъпления, нетно от разходите, пряко свързани с транзакцията. Доколкото тези постъпления превишават номиналната стойност на емитирани акции, те се кредитират по сметка премиен резерв. </t>
  </si>
  <si>
    <t>IAS10p12;13</t>
  </si>
  <si>
    <t>Dividend distribution</t>
  </si>
  <si>
    <t>Дивидентите се признават като пасив, когато те са декларирани (т.е. дивидентите са разрешени по съответния начин и вече не са в обхвата на преценка на юридическото лице). Обикновено дивиденти се признават като пасив в периода, в който е одобрено тяхното разпределение по време на годишното общото събрание на акционерите. Междинните дивиденти се признават, когато се изплащат.</t>
  </si>
  <si>
    <t>Dividends are recognised as liabilities when they are declared (ie the dividends are appropriately authorised and no longer at the discretion of the entity). Typically, dividends are recognised as liabilities in the period in which their distribution is approved at the Shareholders’ Annual General Meeting. Interim dividends are recognised when paid.</t>
  </si>
  <si>
    <t>IAS32p33</t>
  </si>
  <si>
    <t>Treasury shares</t>
  </si>
  <si>
    <t>Разходите за закупените собствени акции се представят като намаление в собствения капитал във финансовия отчет на финансовото състояние. Когато собствените акции се продават или преиздават, те се кредитират в капитала. В резултат на това, печалби или загуби от собствени акции не се включват във финансовия отчет за всеобхватния доход.</t>
  </si>
  <si>
    <t>IAS32p32</t>
  </si>
  <si>
    <t>Когато се издават конвертируеми облигации, (нето на разходите за тяхното издаване) постъпленията се разделят с цел да се идентифицира отделно компонента на задължението (равно на нетната настояща стойност на техните планирани бъдещи парични потоци, прилагайки лихвени проценти на датата на издаване на подобни облигации, които нямат опция за конвертиране). Останалата част от постъплението по облигацията се счита за опция за конвертиране и се кредитира/ отнася към капиталовия резерв. Капиталовият компонентът се отчита по амортизирана стойност, докато не се погаси да конвертирането на опцията или до падежа на облигацията. Капиталовият компонент не е обект на повторна оценка впоследствие отново.</t>
  </si>
  <si>
    <t>When convertible bonds are issued, the proceeds (net of issue costs) are split to separately identify a liability component (equal to the net present value of their scheduled future cash flows applying interest rates at the date of issue of similar bonds that do not have a conversion option). The remainder of the issue proceeds is deemed to relate to the conversion option and is credited to an equity reserve. The liability component is carried at amortised cost until extinguished on conversion of the option or maturity of the bond. The equity component is not subsequently remeasured.</t>
  </si>
  <si>
    <t>IAS1p122;125;129</t>
  </si>
  <si>
    <t>SIGNIFICANT JUDGEMENTS AND KEY SOURCES OF ESTIMATION UNCERTAINTY</t>
  </si>
  <si>
    <t xml:space="preserve">При изготвянето на своите финансови отчети,  Дружеството е направило значителни преценки, прогнози и предположения, които оказват влияние на балансовата стойност на някои активи и пасиви, доходи и разходи, както и друга информация отчетена в бележките.  Дружеството периодично следи тези прогнози и предположения и се уверява, че те съдържат цялата необходима информация, налична към датата, на която се изготвят финансовите отчети. Въпреки това не пречи реалните цифри да се различават от направените оценки. </t>
  </si>
  <si>
    <t>Преценките, прогнозите и предположенията, за които съществува значителен риск да причинят съществени корекции в балансовите суми на активите и пасивите, в рамките на следващата финансова година, са разгледани по-долу.</t>
  </si>
  <si>
    <t>Revenue recognition</t>
  </si>
  <si>
    <t>Дружеството прави провизии за търговски отстъпки, отстъпки за обеми и такси за връщане на продукти предвидени в договорите за продажба, когато признава приходите, получени от стоки и услуги. Такова намаление на прихода, представлява оценка, която е обект на преценка и предположение въз основа на минал опит, както и на обстоятелства станали известни на  Дружеството по време на съставяне на оценката.</t>
  </si>
  <si>
    <t xml:space="preserve">При определени обстоятелства Дружеството влиза в споразумения с повече от един елемент ("пакети"). Както е описано в параграф приходи по-горе пакетът може да включва един или повече елементи, които са предмет на различни критерии за признаване. В този случай се изискват отделни измервания на справедливата стойност на всеки компонент. Оценката на справедливата стойност на всеки компонент включва оценки и предположения, които засягат начина по който се признава прихода. </t>
  </si>
  <si>
    <t>Allowance for doubtful receivables</t>
  </si>
  <si>
    <t xml:space="preserve">Определянето на възстановимостта на дължимата от клиенти сума, включва определянето на това дали са налице някакви обективни доказателства за обезценка. Лошите вземания се отписват, когато се идентифицират доколкото е възможно обезценка и несъбираемост да се определят отделно за всеки елемент. В случаите, когато този процес не е възможен, се извършва колективна оценка на обезценка. В резултат начинът, по който индивидуални и колективни оценки се извършват и сроковете отнасящи се до идентифицирането на обективни доказателства за обезценка изискват значителни преценка и може да повлияят значително на балансовата сума на вземания на датата на отчитане. </t>
  </si>
  <si>
    <t>Asset impairment tests</t>
  </si>
  <si>
    <t>Финансов актив или група от финансови активи различни от тези, които попадат в категорията на активи по справедлива стойност в печалбата или загубата се оценяват за индикатори за обезценка в края на всеки отчетен период. Обезценка съществува само тогава, когато  Дружеството установи, че е настъпило " събитие - загуба ", засягащо очакваните бъдещи парични потоци на финансовия актив. Може да не е възможно да се определи едно събитие, което причинява обезценка още повече да се определи, когато е настъпило събитието загуба може да е свързано с упражняването на значителна преценка.</t>
  </si>
  <si>
    <t>По отношение на капиталови инвестиции, категоризирани като на разположение за продажба  Дружеството смята, че тези активи за обезценени, когато е имало значителен или продължителен спад в справедливата им стойност под себестойност. Определянето на това, дали има "значителен" или "продължителен" изисква значителна преценка от страна на Ръководството.</t>
  </si>
  <si>
    <t>Размерът на загубата от обезценка признат за финансови активи, отчитани по амортизирана стойност, е разликата между балансовата стойност на актива и сегашната стойност на очакваните бъдещи парични потоци дисконтирани с първоначалния ефективен лихвен процент.</t>
  </si>
  <si>
    <t>Анализът за обезценка на репутация, материални и други нематериални активи изисква оценка на стойността в употреба на актива или на единицата генерираща парични потоци, към които са разпределени активите. Оценката на стойността в употреба се прави най-вече въз основа на дисконтираните модели на паричните потоци, които изискват  Дружеството за да направи оценка на очакваните бъдещи парични потоци от актива или от единицата генерираща парични потоци, а също и да се избере подходящ дисконтов процент за да се изчисли настояща стойност на паричните потоци.</t>
  </si>
  <si>
    <t>Net realisable value of inventories</t>
  </si>
  <si>
    <t xml:space="preserve">Определянето на провизия за материалните запаси включва процес на оценка. Балансовата стойност на материалните запаси се обезценява до реализуемата им стойност, когато тяхната себестойност вече може да не бъде възстановяема – например, когато материалните запаси са повредени или остарели изцяло или частично или има спад в продажните им цени. Във всеки случай реализуема стойност представлява най-добрата оценка на възстановимата стойност и се основава на най-сигурните съществуващи към датата на отчета данни и присъщо включва оценки относно бъдещите очаквания за реализуема стойност. Критериите за определяне на размера на провизията или отписването се основават на анализ за стареене, техническа оценка и последващи събития. По принцип такъв процес на оценка изисква значителни преценка и може да повлияе на балансовата сума на материалните запаси към датата на отчета </t>
  </si>
  <si>
    <t xml:space="preserve">Inventories are stated at the lower of cost and net realisable value. The cost of inventories is written down to their estimated realisable value when their cost may no longer be recoverable, such as when inventories are damaged or become wholly or partly obsolete or their selling prices have declined. In any case, the realisable value represents the best estimate of the recoverable amount, is based on the most reliable evidence available at the reporting date and inherently involves estimates regarding the future expected realisable value. The benchmarks for determining the amount of write-downs to net realisable value  include ageing analysis, technical assessment and subsequent events. In general, such an evaluation process requires significant judgement and may materially affect the carrying amount of inventories at the reporting date </t>
  </si>
  <si>
    <t>Fair value of unquoted investments</t>
  </si>
  <si>
    <t xml:space="preserve">Ако пазарът на даден финансов актив не е активен или не е лесно достъпен  Дружеството установява справедливата стойност на инвестицията с помощта на методи за оценка, които включват използването на скорошни (последните) формални сделки, позоваване на други инструменти, които са по същество същите чрез анализ на дисконтираните парични потоци и модели на ценообразуване отразяващи специфичните обстоятелства на емитента. Тази оценка изисква  Дружеството да избере измежду диапазон от различни методологии за оценяване и да направи преценка относно очакваните бъдещи парични потоци и дисконтовата ставка. </t>
  </si>
  <si>
    <t>Deferred tax estimation</t>
  </si>
  <si>
    <t>Признаването на отсрочените данъчни активи и пасиви включва съставянето на серия от допускания. Например  Дружеството трябва до оцени времето на възстановяване на временни разлики, дали е възможно временните разлики да не бъде възстановени в предвидимо бъдеще или доколко данъчните ставки се очаква да се прилагат за периода, когато активът ще се реализира или пасивът ще се уреди.</t>
  </si>
  <si>
    <t>Provisions for liabilities and charges</t>
  </si>
  <si>
    <t xml:space="preserve">Признаването и оценката на провизиите изискват от  Дружеството да направи преценка относно вероятността (ако събитието е по-вероятно, отколкото да не настъпи) изходящ поток от ресурси да се изискват за погасяване на задължение и дали би могла да се даде надеждна оценка на сумата на задължението. </t>
  </si>
  <si>
    <t xml:space="preserve">In particular, as far as restructuring provisions are concerned, considerable judgement is required to determine whether an obligating event has occurred. All the available evidence must be assessed to determine whether a plan is detailed enough to create a valid expectation of management’s commitment to the restructuring by starting to implement the plan or announce its main features to those affected by it. </t>
  </si>
  <si>
    <t>Contingencies</t>
  </si>
  <si>
    <t>Условните пасиви на  Дружеството не са признати, но са оповестени, освен ако възможността за изходящ поток на ресурси съдържащ икономически ползи е отдалечен във времето.</t>
  </si>
  <si>
    <t>Условните пасиви представляват възможни задължения възникващи от минали събития, чието съществуване ще бъде потвърдено само от настъпването или ненастъпването на едно или повече несигурни бъдещи събития не изцяло в рамките на контрола на юридическото лице. Те не се признават защото не е вероятно, че изходящ поток от ресурси ще бъде необходим за покриване на задължението и сумата на задължението не може да бъде оценена с достатъчна надеждност.</t>
  </si>
  <si>
    <t xml:space="preserve">Contingent liabilities represent possible obligations that arise from past events and whose existence will be confirmed only by the occurrence or non-occurrence of one or more uncertain future events not wholly within the control of the entity. They are not recognised because it is not probable that an outflow of resources will be required to settle the obligation and the amount of the obligation cannot be measured with sufficient reliability. </t>
  </si>
  <si>
    <t>Неизбежно определянето на условен пасив изисква значителни преценка от страна на ръководството.</t>
  </si>
  <si>
    <t>Actuarial assumptions on defined benefit retirement plans</t>
  </si>
  <si>
    <t xml:space="preserve">Плановете за доходи могат да бъдат сложни понеже се изискват актюерски предположения, за да се определи размера на задължението и разхода. Възможно е фактическите резултати да се различават от предполагаемите резултати. Тези разлики са известни като актюерски печалби и загуби. Задълженията по дефинирани/конкретни доходи се измерват с помощта на метод за кредит на прогнозните единици, според който  Дружеството трябва да направи надеждна оценка на размера на обезщетенията, които са спечелени в замяна на предоставени услуги в текущия и предходни периоди, използвайки актюерски техники. </t>
  </si>
  <si>
    <t>В допълнение в случаите, когато се финансират плановете за дефинирани доходи,  Дружеството трябва да определи справедливата стойност на активите по плана, на базата на очакваната възвръщаемост от активите по плана, който се изчислява, като се използва прогнозната дългосрочна норма на възвръщаемост.</t>
  </si>
  <si>
    <t>В резултат методът за кредит на прогнозните единици включва поредица от актюерски преценки. Тези предположения включват демографски предположения като смъртност, оборот, пенсионна възраст и финансови предположения като проценти на отстъпка, нива на заплатите и доходите. Тези предположения са предмет на преценки и могат да се развият съществено различно от очакваното и поради това може да доведат до значително въздействие върху задълженията по дефинирани конкретни доходи.</t>
  </si>
  <si>
    <t>As a result, the use of the Projected Unit Credit Method involves a number of actuarial assumptions. These assumptions include demographic assumptions such as mortality, turnover and retirement age and financial assumptions such as discount rates, salary and benefit levels. Such assumptions are subject to judgements and may develop materially differently than expected and therefore may result in significant impacts on defined benefit obligations.</t>
  </si>
  <si>
    <t>Share-based payments</t>
  </si>
  <si>
    <t>Плащанията се оценяват по справедлива стойност на датата на тяхното предоставяне. За опции за акции, предоставени на заети лица в много случаи пазарните цени не са налични и следователно справедливата стойност на опциите се оценява чрез прилагането на модел за ценообразуване на опции. Моделите за ценообразуване изискват въвеждането на данни като очаквана променливост в цената на акцията, очаквани дивиденти или безрисков лихвен процент за живота на опцията. Общата цел е да се постигне приближаване до очакванията, които биха били отразени в една текуща пазарна или договорена разменна цена за опцията. Тези предположения са предмет преценки и може да се окаже се различават съществено от очакваното.</t>
  </si>
  <si>
    <t>Share-based payments are measured at grant date fair value. For share options granted to employees, in many cases market prices are not available and therefore the fair value of the options granted shall be estimated by applying an option pricing model. Option pricing models need input data such as expected volatility of the share price, expected dividends or the risk-free interest rate for the life of the option. The overall objective is to approximate the expectations that would be reflected in a current market or negotiated exchange price for the option. Such assumptions are subject to judgements and may turn out to be significantly different than expected.</t>
  </si>
  <si>
    <t>Провизиите за разходи, свързани с гаранции се признават, когато продуктът бъде продаден или услугата предоставена. Първоначалното признаване се базира на историческия опит. Първоначалната приблизителна оценка на разходите свързани с гаранции се преразглежда ежегодно.</t>
  </si>
  <si>
    <t>Провизии за преструктуриране</t>
  </si>
  <si>
    <t>Провизии за преструктуриране се признават единствено, когато са удовлетворени общите критерии за признаване на провизии. В допълнение Дружеството трябва да следва подробен план за въпросния бизнес или част от него, местоположението и броя на засегнатите служители, подробна приблизителна оценка на свързаните разходи и съответния времеви график. Засегнатите служители трябва да имат валидно очакване, че преструктурирането ще се извърши или, че изпълнението вече е стартирало.</t>
  </si>
  <si>
    <t>Когато ефектът от времевите разлики в стойността на парите е съществен, провизиите се дисконтират като се използва текуща норма на дисконтиране преди данъци, която отразява, когато е уместно специфичните за задължението рискове. Когато се използва дисконтиране увеличението на провизията в резултат на изминалото време се представя като финансов разход.</t>
  </si>
  <si>
    <t>Провизията за разходи за извеждане от експлоатация е свързана с изграждането на производствени съоръжения от различен тип, н.р. за производство на материали, забавящи разпространението на пожари. Разходите за извеждане от експлоатация са провизирани по сегашната стойност на плащанията, които се очаква да бъдат направени за уреждане на задължението и се признават като част от стойността на съответния актив.</t>
  </si>
  <si>
    <t>Бъдещите парични потоци са дисконтирани като се използва текуща норма на дисконтиране преди данъци, която отразява специфичните рискове за задължението за извеждане от експлоатация. Разгръщането на провизията в резултат на изминалото време, се признава като разход в периода, за който се отнася и се представя като финансов разход в отчета за доходите. Очакваните бъдещи разходи за извеждане от експлоатация се подлагат на преглед ежегодно и се коригират, както е необходимо. Промените в очакваните бъдещи разходи или в използваната норма на дисконтиране, се отразяват като увеличение или намаление в цената на придобиване на актива.</t>
  </si>
  <si>
    <t>Дружеството получава безплатни права на емисии в някои европейски държави в резултат на Европейските схеми за търговия с квоти за емисии. Правата се получават веднъж годишно и в замяна на това Дружеството трябва да предаде права равни на нейните действителни емисии. Дружеството е възприело политика за прилагане на подхода на нетния пасив по отношение на предоставените му права на емисии. Следователно, провизия се признава само тогава, когато действителните емисии надвишат предоставените и все още притежавани права на емисии. Провизията се признава като други оперативни разходи. Когато права на емисии се закупуват от други контрагенти те се отразяват по себестойност и се третират като право на възстановяване, посредством което те съответстват на задълженията за емисии и се преоценяват по справедлива стойност, като промените в справедливата стойност се признават в отчета за доходите</t>
  </si>
  <si>
    <t xml:space="preserve">Грешки по смисъла на МСС8 могат да възникнат във връзка с признаването, оценяването, представянето или оповестяването на компоненти от финансовите отчети. Потенциалните грешки за текущия период открити в същия, се коригират преди финансовите отчети да се одобрят за публикуване. Въпреки това грешки понякога се откриват в последващ период и тези грешки от предходни периоди се коригират. </t>
  </si>
  <si>
    <t>Дружеството коригира със задна дата съществените грешки от предходни периоди в първия финансов отчет, одобрен за публикуване след като са открити чрез:</t>
  </si>
  <si>
    <t>преизчисляване на сравнителните суми за представения предходен период, в които е възникнала грешка.</t>
  </si>
  <si>
    <t xml:space="preserve">В случай, че грешката е възникнала преди най-ранно представения предходен период, преизчисляване на началното салдо на активите, пасивите и капитала за този период. </t>
  </si>
  <si>
    <t xml:space="preserve">Грешка от предходен период се коригира посредством преизчисляване със задна дата, освен ако е практически неприложимо да се определи някой от специфичните ефекти за периода или кумулативния ефект от тази грешка. </t>
  </si>
  <si>
    <t>Рекласификациите представляват промени в представянето на отделни позиции във финансовите отчети с цел постигане на по-вярно и честно представяне на информацията в тях. Тези рекласификации се правят ретроспективно, като се коригират началните салда на всеки засегнат елемент от отчета и се представя допълнителен отчет за финансовото състояние към началото на най-ранния сравнителен период.</t>
  </si>
  <si>
    <t>За целите на управлението, дружеството се разделя на ………… основни стратегически единици, които работят в ………….</t>
  </si>
  <si>
    <t>Видовете продукти и услуги, от които всеки сегмент на отчитане извлича своите приходи са ………………</t>
  </si>
  <si>
    <t>Счетоводна база за всякакви сделки между сегменти на отчитане</t>
  </si>
  <si>
    <t>Вътрешно-сегментните продажби се оценяват въз основа на цената на трансферите. Вътрешен трансферното ценообразуване и политиката на Дружеството се основават на ………</t>
  </si>
  <si>
    <t>Оповестява се естеството на всякакви разлики между оценките на печалбите или</t>
  </si>
  <si>
    <t>В таблиците по-долу илюстрират информация за на отчитане сегмент печалба или загуба, активи и пасиви към 31 декември 200Х г. и 200У г.</t>
  </si>
  <si>
    <t xml:space="preserve">Дружеството спазва изискванията на МСС24 при определяне и оповестяване на свързаните лица. </t>
  </si>
  <si>
    <t xml:space="preserve">Сделка между свързани лица е прехвърляне на ресурси, услуги или задължения между свързани лица без разлика на това дали се прилага някаква цена. </t>
  </si>
  <si>
    <t>Tables!A43</t>
  </si>
  <si>
    <t>Notes!A345</t>
  </si>
  <si>
    <t>Tables!A51</t>
  </si>
  <si>
    <t>Notes!A426</t>
  </si>
  <si>
    <t>Notes!A543</t>
  </si>
  <si>
    <t>Notes!A649</t>
  </si>
  <si>
    <t>Notes!A781</t>
  </si>
  <si>
    <t>Notes!A374</t>
  </si>
  <si>
    <t>1.1.</t>
  </si>
  <si>
    <t>1.2.</t>
  </si>
  <si>
    <t>2.</t>
  </si>
  <si>
    <t>1.</t>
  </si>
  <si>
    <t>3.</t>
  </si>
  <si>
    <t>4.</t>
  </si>
  <si>
    <t>5.</t>
  </si>
  <si>
    <t>6.</t>
  </si>
  <si>
    <t>8.</t>
  </si>
  <si>
    <t>9.</t>
  </si>
  <si>
    <t>10.</t>
  </si>
  <si>
    <t>11.</t>
  </si>
  <si>
    <t>Отписани поради загуба на контрол над дъщерни предприятия</t>
  </si>
  <si>
    <t>Амортизация на отписани поради загуба на контрол над дъщерни предприятия</t>
  </si>
  <si>
    <t>Отписани поради загуба на контрол  над дъщерни предприятия</t>
  </si>
  <si>
    <t>Задължения към банки и финансови институции</t>
  </si>
  <si>
    <t>Търговски кредити и заеми към трети лица и стокови кредити</t>
  </si>
  <si>
    <t>Всички останали пасиви</t>
  </si>
  <si>
    <t>От разпределение към резерви</t>
  </si>
  <si>
    <t>От промяна в участия</t>
  </si>
  <si>
    <t>Доходи на ФЛ</t>
  </si>
  <si>
    <t>Провизии за конструктивни задължения</t>
  </si>
  <si>
    <t>Дългосрочни доходи на персонала</t>
  </si>
  <si>
    <t>Рекултивации</t>
  </si>
  <si>
    <t>Финансиране</t>
  </si>
  <si>
    <t>От рекласификации</t>
  </si>
  <si>
    <t>Данъчна временна разлика</t>
  </si>
  <si>
    <t>Отсрочен данък</t>
  </si>
  <si>
    <t xml:space="preserve">Текущи провизии по обременяващи договори </t>
  </si>
  <si>
    <t xml:space="preserve">Платени/възстановени  корпоративни данъци </t>
  </si>
  <si>
    <t>Данъчно облагане - възстановен (платен)</t>
  </si>
  <si>
    <t>Платени/възстановени данъци (без корпоративни данъци )</t>
  </si>
  <si>
    <t>ENG</t>
  </si>
  <si>
    <t>CONTINUING OPERATIONS</t>
  </si>
  <si>
    <t xml:space="preserve">PROFIT FOR THE YEAR FROM CONTINUING OPERATIONS </t>
  </si>
  <si>
    <t xml:space="preserve">PROFIT/LOSS FOR THE YEAR FROM DISCONTINUED OPERATIONS </t>
  </si>
  <si>
    <t>Total basic earnings per share</t>
  </si>
  <si>
    <t>IAS33p66;67;67A</t>
  </si>
  <si>
    <t>IAS33p68;68A</t>
  </si>
  <si>
    <t>IAS1p113;51(d),(e)</t>
  </si>
  <si>
    <t>Приходи</t>
  </si>
  <si>
    <t>Разходи</t>
  </si>
  <si>
    <t xml:space="preserve">Коеф. на обща ликвидност                </t>
  </si>
  <si>
    <t xml:space="preserve">Коеф. на бърза ликвидност  </t>
  </si>
  <si>
    <t>Коеф. на незабавна ликвидност</t>
  </si>
  <si>
    <t xml:space="preserve">Коеф. на абсолютна ликвидност      </t>
  </si>
  <si>
    <t xml:space="preserve">Коеф. на финансова автономност </t>
  </si>
  <si>
    <t xml:space="preserve">Коеф. на задлъжнялост   </t>
  </si>
  <si>
    <t>IAS1p82(a)</t>
  </si>
  <si>
    <t>IAS1p99;103</t>
  </si>
  <si>
    <t>IAS1p85</t>
  </si>
  <si>
    <t>Cost of sales</t>
  </si>
  <si>
    <t>GROSS PROFIT</t>
  </si>
  <si>
    <t>Distribution costs</t>
  </si>
  <si>
    <t>Administrative expenses</t>
  </si>
  <si>
    <t>Other operating expenses</t>
  </si>
  <si>
    <r>
      <t xml:space="preserve">IAS 1.102 </t>
    </r>
    <r>
      <rPr>
        <vertAlign val="subscript"/>
        <sz val="9"/>
        <rFont val="Arial"/>
        <family val="2"/>
        <charset val="204"/>
      </rPr>
      <t>Common practice</t>
    </r>
    <r>
      <rPr>
        <sz val="9"/>
        <color indexed="8"/>
        <rFont val="Arial"/>
        <family val="2"/>
        <charset val="204"/>
      </rPr>
      <t xml:space="preserve">, </t>
    </r>
    <r>
      <rPr>
        <sz val="9"/>
        <rFont val="Arial"/>
        <family val="2"/>
        <charset val="204"/>
      </rPr>
      <t xml:space="preserve">IAS 1.103 </t>
    </r>
    <r>
      <rPr>
        <vertAlign val="subscript"/>
        <sz val="9"/>
        <rFont val="Arial"/>
        <family val="2"/>
        <charset val="204"/>
      </rPr>
      <t>Common practice</t>
    </r>
  </si>
  <si>
    <t xml:space="preserve">Gains (losses) arising from difference between previous carrying amount and fair value of financial assets reclassified as measured at fair value </t>
  </si>
  <si>
    <t>IAS1p82(c)</t>
  </si>
  <si>
    <t>IFRS3p42</t>
  </si>
  <si>
    <t>IAS1p83(a)</t>
  </si>
  <si>
    <r>
      <t xml:space="preserve">IAS 1.102 </t>
    </r>
    <r>
      <rPr>
        <vertAlign val="subscript"/>
        <sz val="9"/>
        <rFont val="Arial"/>
        <family val="2"/>
        <charset val="204"/>
      </rPr>
      <t>Common practice</t>
    </r>
    <r>
      <rPr>
        <sz val="9"/>
        <color indexed="8"/>
        <rFont val="Arial"/>
        <family val="2"/>
        <charset val="204"/>
      </rPr>
      <t>,</t>
    </r>
    <r>
      <rPr>
        <sz val="6"/>
        <color indexed="8"/>
        <rFont val="Arial"/>
        <family val="2"/>
        <charset val="204"/>
      </rPr>
      <t xml:space="preserve"> </t>
    </r>
    <r>
      <rPr>
        <sz val="6"/>
        <rFont val="Arial"/>
        <family val="2"/>
        <charset val="204"/>
      </rPr>
      <t xml:space="preserve">IAS 1.103 </t>
    </r>
    <r>
      <rPr>
        <vertAlign val="subscript"/>
        <sz val="9"/>
        <rFont val="Arial"/>
        <family val="2"/>
        <charset val="204"/>
      </rPr>
      <t>Common practice</t>
    </r>
  </si>
  <si>
    <r>
      <t xml:space="preserve">IAS 1.102 </t>
    </r>
    <r>
      <rPr>
        <vertAlign val="subscript"/>
        <sz val="9"/>
        <rFont val="Arial"/>
        <family val="2"/>
        <charset val="204"/>
      </rPr>
      <t>Example</t>
    </r>
    <r>
      <rPr>
        <sz val="9"/>
        <color indexed="8"/>
        <rFont val="Arial"/>
        <family val="2"/>
        <charset val="204"/>
      </rPr>
      <t>,</t>
    </r>
    <r>
      <rPr>
        <sz val="6"/>
        <color indexed="8"/>
        <rFont val="Arial"/>
        <family val="2"/>
        <charset val="204"/>
      </rPr>
      <t xml:space="preserve"> </t>
    </r>
    <r>
      <rPr>
        <sz val="6"/>
        <rFont val="Arial"/>
        <family val="2"/>
        <charset val="204"/>
      </rPr>
      <t xml:space="preserve">IAS 1.103 </t>
    </r>
    <r>
      <rPr>
        <vertAlign val="subscript"/>
        <sz val="6"/>
        <rFont val="Arial"/>
        <family val="2"/>
        <charset val="204"/>
      </rPr>
      <t>Example</t>
    </r>
    <r>
      <rPr>
        <sz val="6"/>
        <color indexed="8"/>
        <rFont val="Arial"/>
        <family val="2"/>
        <charset val="204"/>
      </rPr>
      <t xml:space="preserve">, </t>
    </r>
    <r>
      <rPr>
        <sz val="6"/>
        <rFont val="Arial"/>
        <family val="2"/>
        <charset val="204"/>
      </rPr>
      <t xml:space="preserve">IAS 26.35 b (iv) </t>
    </r>
    <r>
      <rPr>
        <vertAlign val="subscript"/>
        <sz val="6"/>
        <rFont val="Arial"/>
        <family val="2"/>
        <charset val="204"/>
      </rPr>
      <t>Disclosure</t>
    </r>
  </si>
  <si>
    <t>Owners of the parent company</t>
  </si>
  <si>
    <t>Non-controlling interests</t>
  </si>
  <si>
    <t>Total diluted earnings per share</t>
  </si>
  <si>
    <t>Continuing operations</t>
  </si>
  <si>
    <t>Discontinued operations</t>
  </si>
  <si>
    <t xml:space="preserve">           Interest income</t>
  </si>
  <si>
    <t xml:space="preserve">           Other fee and commission income</t>
  </si>
  <si>
    <t xml:space="preserve">           Fee expense</t>
  </si>
  <si>
    <t xml:space="preserve">           Interest expense</t>
  </si>
  <si>
    <t xml:space="preserve">           Impairment of financial instruments</t>
  </si>
  <si>
    <t>IAS1p54(a)</t>
  </si>
  <si>
    <t>Property, plant and equipment</t>
  </si>
  <si>
    <t>Other intangible assets</t>
  </si>
  <si>
    <t>IAS1p54(e)</t>
  </si>
  <si>
    <t>Investments in associates</t>
  </si>
  <si>
    <t>IAS1p54(o);56</t>
  </si>
  <si>
    <t>Deferred tax assets</t>
  </si>
  <si>
    <t>IAS1p54(g)</t>
  </si>
  <si>
    <t>Inventories</t>
  </si>
  <si>
    <t>IAS1p54(h)</t>
  </si>
  <si>
    <t>Trade and other receivables</t>
  </si>
  <si>
    <t>IAS1p54(j)</t>
  </si>
  <si>
    <t>Non-current assets classified as held for sale</t>
  </si>
  <si>
    <t>TOTAL ASSETS</t>
  </si>
  <si>
    <t>ASSETS</t>
  </si>
  <si>
    <t>EQUITY AND LIABILITIES</t>
  </si>
  <si>
    <t xml:space="preserve">IAS1p54(r) </t>
  </si>
  <si>
    <t>Reserves</t>
  </si>
  <si>
    <t>Retained earnings</t>
  </si>
  <si>
    <t>TOTAL EQUITY</t>
  </si>
  <si>
    <t>NON-CURRENT LIABILITIES</t>
  </si>
  <si>
    <t>CURRENT ASSETS</t>
  </si>
  <si>
    <t>TOTAL NON-CURRENT ASSETS</t>
  </si>
  <si>
    <t>TOTAL CURRENT ASSETS</t>
  </si>
  <si>
    <t>IAS1p54(k)</t>
  </si>
  <si>
    <t>Trade and other payables</t>
  </si>
  <si>
    <t>Deferred tax liabilities</t>
  </si>
  <si>
    <t>IAS1p54(l)</t>
  </si>
  <si>
    <t>Long-term provisions</t>
  </si>
  <si>
    <t>Other non-current financial liabilities</t>
  </si>
  <si>
    <t>IAS1p60</t>
  </si>
  <si>
    <t>CURRENT LIABILITIES</t>
  </si>
  <si>
    <t>IAS1p54(n)</t>
  </si>
  <si>
    <t>Current tax payable</t>
  </si>
  <si>
    <t>Short-term provisions</t>
  </si>
  <si>
    <t>Liabilities directly associated with non-current assets classified as held for sale</t>
  </si>
  <si>
    <t>TOTAL NON-CURRENT LIABILITIES</t>
  </si>
  <si>
    <t>TOTAL CURRENT LIABILITIES</t>
  </si>
  <si>
    <t>TOTAL LIABILITIES</t>
  </si>
  <si>
    <t>TOTAL EQUITY AND LIABILITIES</t>
  </si>
  <si>
    <t>IAS7p10</t>
  </si>
  <si>
    <t>CASH FLOWS FROM OPERATING ACTIVITIES</t>
  </si>
  <si>
    <t>Receipts from customers</t>
  </si>
  <si>
    <t xml:space="preserve">Payments to suppliers </t>
  </si>
  <si>
    <t>Net cash flow generated from operations</t>
  </si>
  <si>
    <t>IAS7p31</t>
  </si>
  <si>
    <t>Interest paid</t>
  </si>
  <si>
    <t>IAS7p35</t>
  </si>
  <si>
    <t>Net cash flow generated from operating activities</t>
  </si>
  <si>
    <t>CASH FLOWS FROM INVESTING ACTIVITIES</t>
  </si>
  <si>
    <t>Acquisition of subsidiary (net of cash acquired)</t>
  </si>
  <si>
    <t>Disposal of subsidiary (net of cash disposed of)</t>
  </si>
  <si>
    <t>Proceeds from sale of property, plant and equipment</t>
  </si>
  <si>
    <t>Proceeds from sale of intangible assets</t>
  </si>
  <si>
    <t>Purchase of property, plant and equipment</t>
  </si>
  <si>
    <t>Purchase of intangible assets</t>
  </si>
  <si>
    <t>Interest received</t>
  </si>
  <si>
    <t>Dividends received</t>
  </si>
  <si>
    <t>Net cash used in investing activities</t>
  </si>
  <si>
    <t>CASH FLOWS FROM FINANCING ACTIVITIES</t>
  </si>
  <si>
    <t>Dividends paid to owners of the parent company</t>
  </si>
  <si>
    <t>Net cash generated by (used in) financing activities</t>
  </si>
  <si>
    <t>CASH AND CASH EQUIVALENTS At 1 January</t>
  </si>
  <si>
    <t>IAS7p28</t>
  </si>
  <si>
    <t>Effect of exchange rate changes on cash and cash equivalents held</t>
  </si>
  <si>
    <t>Net increase (decrease) in the year</t>
  </si>
  <si>
    <t>CASH AND CASH EQUIVALENTS At 31 December</t>
  </si>
  <si>
    <t>Investment property</t>
  </si>
  <si>
    <t>Investments accounted for using equity method</t>
  </si>
  <si>
    <t>Non-current biological assets</t>
  </si>
  <si>
    <t>IAS 1.54 f Disclosure</t>
  </si>
  <si>
    <t>Trade and other non-current receivables</t>
  </si>
  <si>
    <t>Non-current inventories</t>
  </si>
  <si>
    <t>IAS 1.54 g Disclosure</t>
  </si>
  <si>
    <t>Current tax assets, non-current</t>
  </si>
  <si>
    <t>IAS 1.54 n Disclosure</t>
  </si>
  <si>
    <t>Other non-current financial assets</t>
  </si>
  <si>
    <t>IAS 1.54 d Disclosure</t>
  </si>
  <si>
    <t>Other non-current non-financial assets</t>
  </si>
  <si>
    <t xml:space="preserve">Non-current non-cash assets pledged as collateral for which transferee has right by contract or custom to sell or repledge collateral </t>
  </si>
  <si>
    <t>IAS 1.55 Common practice</t>
  </si>
  <si>
    <t>Expiry date 2015-01-01 IAS 39.37 a Disclosure, Effective 2015-01-01 IFRS 9.3.2.23 a Disclosure</t>
  </si>
  <si>
    <t>Current tax assets, current</t>
  </si>
  <si>
    <t>Current biological assets</t>
  </si>
  <si>
    <t>Other current financial assets</t>
  </si>
  <si>
    <t>Other current non-financial assets</t>
  </si>
  <si>
    <t>Current non-cash assets pledged as collateral for which transferee has right by contract or custom to sell or repledge collateral</t>
  </si>
  <si>
    <t xml:space="preserve">Total current assets other than non-current assets or disposal groups classified as held for sale or as held for distribution to owners </t>
  </si>
  <si>
    <t>Equity [abstract]</t>
  </si>
  <si>
    <t>Issued capital</t>
  </si>
  <si>
    <t>Profit/loss for the year</t>
  </si>
  <si>
    <t>Own shares bought</t>
  </si>
  <si>
    <t>Share premium</t>
  </si>
  <si>
    <t>IAS 1.78 e Example</t>
  </si>
  <si>
    <t>Capital not paid in</t>
  </si>
  <si>
    <t>Non-current provisions for employee benefits</t>
  </si>
  <si>
    <t>IAS 1.78 d Disclosure</t>
  </si>
  <si>
    <t>Current tax liabilities, non-current</t>
  </si>
  <si>
    <t>Other non-current non-financial liabilities</t>
  </si>
  <si>
    <t>Other current financial liabilities</t>
  </si>
  <si>
    <t>Other current non-financial liabilities</t>
  </si>
  <si>
    <t>Current provisions for employee benefits</t>
  </si>
  <si>
    <t>Total current liabilities other than liabilities included in disposal groups classified as held for sale</t>
  </si>
  <si>
    <t>IAS 1.69 Disclosure</t>
  </si>
  <si>
    <r>
      <t xml:space="preserve">IAS 1.54 b </t>
    </r>
    <r>
      <rPr>
        <b/>
        <vertAlign val="subscript"/>
        <sz val="5"/>
        <rFont val="Arial"/>
        <family val="2"/>
        <charset val="204"/>
      </rPr>
      <t>Disclosure</t>
    </r>
    <r>
      <rPr>
        <b/>
        <sz val="5"/>
        <rFont val="Arial"/>
        <family val="2"/>
        <charset val="204"/>
      </rPr>
      <t xml:space="preserve">, IAS 40.76 </t>
    </r>
    <r>
      <rPr>
        <b/>
        <vertAlign val="subscript"/>
        <sz val="5"/>
        <rFont val="Arial"/>
        <family val="2"/>
        <charset val="204"/>
      </rPr>
      <t>Disclosure</t>
    </r>
    <r>
      <rPr>
        <b/>
        <sz val="5"/>
        <rFont val="Arial"/>
        <family val="2"/>
        <charset val="204"/>
      </rPr>
      <t xml:space="preserve">, IAS 40.79 d </t>
    </r>
    <r>
      <rPr>
        <b/>
        <vertAlign val="subscript"/>
        <sz val="5"/>
        <rFont val="Arial"/>
        <family val="2"/>
        <charset val="204"/>
      </rPr>
      <t>Disclosure</t>
    </r>
  </si>
  <si>
    <r>
      <t xml:space="preserve">IAS 1.54 c </t>
    </r>
    <r>
      <rPr>
        <b/>
        <vertAlign val="subscript"/>
        <sz val="5"/>
        <rFont val="Arial"/>
        <family val="2"/>
        <charset val="204"/>
      </rPr>
      <t>Disclosure</t>
    </r>
    <r>
      <rPr>
        <b/>
        <sz val="5"/>
        <rFont val="Arial"/>
        <family val="2"/>
        <charset val="204"/>
      </rPr>
      <t xml:space="preserve">, IAS 36.134 a </t>
    </r>
    <r>
      <rPr>
        <b/>
        <vertAlign val="subscript"/>
        <sz val="5"/>
        <rFont val="Arial"/>
        <family val="2"/>
        <charset val="204"/>
      </rPr>
      <t>Disclosure</t>
    </r>
    <r>
      <rPr>
        <b/>
        <sz val="5"/>
        <rFont val="Arial"/>
        <family val="2"/>
        <charset val="204"/>
      </rPr>
      <t xml:space="preserve">, IAS 36.135 a </t>
    </r>
    <r>
      <rPr>
        <b/>
        <vertAlign val="subscript"/>
        <sz val="5"/>
        <rFont val="Arial"/>
        <family val="2"/>
        <charset val="204"/>
      </rPr>
      <t>Disclosure</t>
    </r>
    <r>
      <rPr>
        <b/>
        <sz val="5"/>
        <rFont val="Arial"/>
        <family val="2"/>
        <charset val="204"/>
      </rPr>
      <t xml:space="preserve">, IFRS 3.B67 d </t>
    </r>
    <r>
      <rPr>
        <b/>
        <vertAlign val="subscript"/>
        <sz val="5"/>
        <rFont val="Arial"/>
        <family val="2"/>
        <charset val="204"/>
      </rPr>
      <t>Disclosure</t>
    </r>
  </si>
  <si>
    <r>
      <t xml:space="preserve">IAS 1.54 h </t>
    </r>
    <r>
      <rPr>
        <b/>
        <vertAlign val="subscript"/>
        <sz val="5"/>
        <rFont val="Arial"/>
        <family val="2"/>
        <charset val="204"/>
      </rPr>
      <t>Disclosure</t>
    </r>
    <r>
      <rPr>
        <b/>
        <sz val="5"/>
        <rFont val="Arial"/>
        <family val="2"/>
        <charset val="204"/>
      </rPr>
      <t xml:space="preserve">, IAS 1.78 b </t>
    </r>
    <r>
      <rPr>
        <b/>
        <vertAlign val="subscript"/>
        <sz val="5"/>
        <rFont val="Arial"/>
        <family val="2"/>
        <charset val="204"/>
      </rPr>
      <t>Disclosure</t>
    </r>
  </si>
  <si>
    <t>Payments to employees and for social benefits</t>
  </si>
  <si>
    <t>Taxes refund (paid)</t>
  </si>
  <si>
    <t>Income taxes refund (paid)</t>
  </si>
  <si>
    <t>IAS 7.31 Disclosure</t>
  </si>
  <si>
    <t>Other cash receipts from sales of equity or debt instruments of other entities</t>
  </si>
  <si>
    <t>IAS 7.16 d Example</t>
  </si>
  <si>
    <t>Other cash payments to acquire equity or debt instruments of other entities</t>
  </si>
  <si>
    <t>IAS 7.16 c Example</t>
  </si>
  <si>
    <t>Other cash receipts from sales of interests in joint ventures</t>
  </si>
  <si>
    <t>Other cash payments to acquire interests in joint ventures</t>
  </si>
  <si>
    <t>IAS 7.16 b Example</t>
  </si>
  <si>
    <t>IAS 7.16 a Example</t>
  </si>
  <si>
    <t>Proceeds from sales of other long-term assets</t>
  </si>
  <si>
    <t>Purchase of other long-term assets</t>
  </si>
  <si>
    <t>Proceeds from government grants</t>
  </si>
  <si>
    <t>IAS 20.28 Common practice</t>
  </si>
  <si>
    <t>Government grants, current</t>
  </si>
  <si>
    <t>Government grants, non-current</t>
  </si>
  <si>
    <t>Cash advances and loans made to other parties</t>
  </si>
  <si>
    <t>IAS 7.16 e Example</t>
  </si>
  <si>
    <t>IAS 7.16 f Example</t>
  </si>
  <si>
    <t>Cash receipts from repayment of advances and loans made to other parties</t>
  </si>
  <si>
    <t>Cash payments for future contracts, forward contracts, option contracts and swap contracts</t>
  </si>
  <si>
    <t>IAS 7.16 g Example</t>
  </si>
  <si>
    <t>IAS 7.16 h Example</t>
  </si>
  <si>
    <t>Cash receipts from future contracts, forward contracts, option contracts and swap contracts</t>
  </si>
  <si>
    <r>
      <t xml:space="preserve">IAS 7.14 f </t>
    </r>
    <r>
      <rPr>
        <vertAlign val="subscript"/>
        <sz val="9"/>
        <rFont val="Arial"/>
        <family val="2"/>
        <charset val="204"/>
      </rPr>
      <t>Example</t>
    </r>
    <r>
      <rPr>
        <sz val="9"/>
        <color indexed="8"/>
        <rFont val="Arial"/>
        <family val="2"/>
        <charset val="204"/>
      </rPr>
      <t xml:space="preserve">, </t>
    </r>
    <r>
      <rPr>
        <sz val="9"/>
        <rFont val="Arial"/>
        <family val="2"/>
        <charset val="204"/>
      </rPr>
      <t xml:space="preserve">IAS 7.35 </t>
    </r>
    <r>
      <rPr>
        <vertAlign val="subscript"/>
        <sz val="9"/>
        <rFont val="Arial"/>
        <family val="2"/>
        <charset val="204"/>
      </rPr>
      <t>Disclosure</t>
    </r>
  </si>
  <si>
    <t>Other inflows (outflows) of cash</t>
  </si>
  <si>
    <t>IAS 7.21 Disclosure</t>
  </si>
  <si>
    <t>Proceeds from changes in ownership interests in subsidiaries that do not result in loss of control</t>
  </si>
  <si>
    <t>Payments from changes in ownership interests in subsidiaries that do not result in loss of control</t>
  </si>
  <si>
    <t>Proceeds from issuing other equity instruments</t>
  </si>
  <si>
    <t>IAS 7.17 a Example</t>
  </si>
  <si>
    <t>Payments to acquire or redeem entity's shares</t>
  </si>
  <si>
    <t>IAS 7.17 b Example</t>
  </si>
  <si>
    <t>Proceeds from borrowings</t>
  </si>
  <si>
    <t>IAS 7.17 c Example</t>
  </si>
  <si>
    <t>Repayments of borrowings</t>
  </si>
  <si>
    <t>IAS 7.17 d Example</t>
  </si>
  <si>
    <t>IAS 7.17 e Example</t>
  </si>
  <si>
    <t>Payments of finance lease liabilities</t>
  </si>
  <si>
    <t>Net increase (decrease) in cash and cash equivalents before effect of exchange rate changes</t>
  </si>
  <si>
    <t>IAS 7.45 Disclosure</t>
  </si>
  <si>
    <t xml:space="preserve">Statement of comprehensive income, OCI components presented before tax </t>
  </si>
  <si>
    <t>Components of other comprehensive income that will not be reclassified to profit or loss, before tax</t>
  </si>
  <si>
    <t>Other comprehensive income, before tax, gains (losses) from investments in equity instruments</t>
  </si>
  <si>
    <t>Other comprehensive income, before tax, gains (losses) on revaluation</t>
  </si>
  <si>
    <t>Other comprehensive income, before tax, gains (losses) on remeasurements of defined benefit plans</t>
  </si>
  <si>
    <t xml:space="preserve">Other comprehensive income, before tax, change in fair value of financial liability attributable to change in credit risk of liability </t>
  </si>
  <si>
    <t xml:space="preserve">Share of other comprehensive income of associates and joint ventures accounted for using equity method that will not be reclassified to profit or loss, before tax </t>
  </si>
  <si>
    <t>Total other comprehensive income that will not be reclassified to profit or loss, before tax</t>
  </si>
  <si>
    <t>Components of other comprehensive income that will be reclassified to profit or loss, before tax</t>
  </si>
  <si>
    <t>Effective 2015-01-01 IAS 1.7 Disclosure</t>
  </si>
  <si>
    <r>
      <t xml:space="preserve">IAS 1.7 </t>
    </r>
    <r>
      <rPr>
        <vertAlign val="subscript"/>
        <sz val="9"/>
        <rFont val="Arial"/>
        <family val="2"/>
        <charset val="204"/>
      </rPr>
      <t>Disclosure</t>
    </r>
    <r>
      <rPr>
        <sz val="9"/>
        <color indexed="8"/>
        <rFont val="Arial"/>
        <family val="2"/>
        <charset val="204"/>
      </rPr>
      <t xml:space="preserve">, </t>
    </r>
    <r>
      <rPr>
        <sz val="9"/>
        <rFont val="Arial"/>
        <family val="2"/>
        <charset val="204"/>
      </rPr>
      <t xml:space="preserve">IAS 1.91 b </t>
    </r>
    <r>
      <rPr>
        <vertAlign val="subscript"/>
        <sz val="9"/>
        <rFont val="Arial"/>
        <family val="2"/>
        <charset val="204"/>
      </rPr>
      <t>Disclosure</t>
    </r>
  </si>
  <si>
    <r>
      <t xml:space="preserve">Effective 2013-01-01 IAS 1.7 </t>
    </r>
    <r>
      <rPr>
        <vertAlign val="subscript"/>
        <sz val="9"/>
        <rFont val="Arial"/>
        <family val="2"/>
        <charset val="204"/>
      </rPr>
      <t>Disclosure</t>
    </r>
    <r>
      <rPr>
        <sz val="9"/>
        <color indexed="8"/>
        <rFont val="Arial"/>
        <family val="2"/>
        <charset val="204"/>
      </rPr>
      <t xml:space="preserve">, </t>
    </r>
    <r>
      <rPr>
        <sz val="9"/>
        <rFont val="Arial"/>
        <family val="2"/>
        <charset val="204"/>
      </rPr>
      <t xml:space="preserve">Effective 2013-01-01 IAS 1.91 b </t>
    </r>
    <r>
      <rPr>
        <vertAlign val="subscript"/>
        <sz val="9"/>
        <rFont val="Arial"/>
        <family val="2"/>
        <charset val="204"/>
      </rPr>
      <t>Disclosure</t>
    </r>
  </si>
  <si>
    <t>Effective 2012-07-01 IAS 1.82A a Disclosure</t>
  </si>
  <si>
    <t>Effective 2012-07-01 IAS 1.IG6 Common practice</t>
  </si>
  <si>
    <t>Exchange differences on translation [abstract]</t>
  </si>
  <si>
    <t>Gains (losses) on exchange differences on translation, before tax</t>
  </si>
  <si>
    <t>Reclassification adjustments on exchange differences on translation, before tax</t>
  </si>
  <si>
    <t>Gains (losses) on remeasuring available-for-sale financial assets, before tax</t>
  </si>
  <si>
    <t>Reclassification adjustments on available-for-sale financial assets, before tax</t>
  </si>
  <si>
    <t>Gains (losses) on cash flow hedges, before tax</t>
  </si>
  <si>
    <t>Reclassification adjustments on cash flow hedges, before tax</t>
  </si>
  <si>
    <t xml:space="preserve">Amounts removed from equity and included in carrying amount of non-financial asset (liability) whose acquisition or incurrence was hedged highly probable forecast transaction, before tax </t>
  </si>
  <si>
    <t>Hedges of net investment in foreign operations [abstract]</t>
  </si>
  <si>
    <t>Gains (losses) on hedges of net investments in foreign operations, before tax</t>
  </si>
  <si>
    <t>Reclassification adjustments on hedges of net investments in foreign operations, before tax</t>
  </si>
  <si>
    <t xml:space="preserve">Share of other comprehensive income of associates and joint ventures accounted for using equity method that will be reclassified to profit or loss, before tax </t>
  </si>
  <si>
    <t>Total other comprehensive income that will be reclassified to profit or loss, before tax</t>
  </si>
  <si>
    <t>IAS 1.91 b Disclosure</t>
  </si>
  <si>
    <r>
      <t xml:space="preserve">IAS 1.92 </t>
    </r>
    <r>
      <rPr>
        <vertAlign val="subscript"/>
        <sz val="9"/>
        <rFont val="Arial"/>
        <family val="2"/>
        <charset val="204"/>
      </rPr>
      <t>Disclosure</t>
    </r>
    <r>
      <rPr>
        <sz val="9"/>
        <color indexed="8"/>
        <rFont val="Arial"/>
        <family val="2"/>
        <charset val="204"/>
      </rPr>
      <t xml:space="preserve">, </t>
    </r>
    <r>
      <rPr>
        <sz val="9"/>
        <rFont val="Arial"/>
        <family val="2"/>
        <charset val="204"/>
      </rPr>
      <t xml:space="preserve">IAS 21.48 </t>
    </r>
    <r>
      <rPr>
        <vertAlign val="subscript"/>
        <sz val="9"/>
        <rFont val="Arial"/>
        <family val="2"/>
        <charset val="204"/>
      </rPr>
      <t>Disclosure</t>
    </r>
  </si>
  <si>
    <r>
      <t xml:space="preserve">Expiry date 2015-01-01 IAS 1.91 b </t>
    </r>
    <r>
      <rPr>
        <vertAlign val="subscript"/>
        <sz val="9"/>
        <rFont val="Arial"/>
        <family val="2"/>
        <charset val="204"/>
      </rPr>
      <t>Disclosure</t>
    </r>
    <r>
      <rPr>
        <sz val="9"/>
        <color indexed="8"/>
        <rFont val="Arial"/>
        <family val="2"/>
        <charset val="204"/>
      </rPr>
      <t xml:space="preserve">, </t>
    </r>
    <r>
      <rPr>
        <sz val="9"/>
        <rFont val="Arial"/>
        <family val="2"/>
        <charset val="204"/>
      </rPr>
      <t xml:space="preserve">Expiry date 2015-01-01 IFRS 7.20 a (ii) </t>
    </r>
    <r>
      <rPr>
        <vertAlign val="subscript"/>
        <sz val="9"/>
        <rFont val="Arial"/>
        <family val="2"/>
        <charset val="204"/>
      </rPr>
      <t>Disclosure</t>
    </r>
  </si>
  <si>
    <r>
      <t xml:space="preserve">Expiry date 2015-01-01 IAS 1.92 </t>
    </r>
    <r>
      <rPr>
        <vertAlign val="subscript"/>
        <sz val="9"/>
        <rFont val="Arial"/>
        <family val="2"/>
        <charset val="204"/>
      </rPr>
      <t>Disclosure</t>
    </r>
    <r>
      <rPr>
        <sz val="9"/>
        <color indexed="8"/>
        <rFont val="Arial"/>
        <family val="2"/>
        <charset val="204"/>
      </rPr>
      <t xml:space="preserve">, </t>
    </r>
    <r>
      <rPr>
        <sz val="9"/>
        <rFont val="Arial"/>
        <family val="2"/>
        <charset val="204"/>
      </rPr>
      <t xml:space="preserve">Expiry date 2015-01-01 IFRS 7.20 a (ii) </t>
    </r>
    <r>
      <rPr>
        <vertAlign val="subscript"/>
        <sz val="9"/>
        <rFont val="Arial"/>
        <family val="2"/>
        <charset val="204"/>
      </rPr>
      <t>Disclosure</t>
    </r>
  </si>
  <si>
    <r>
      <t xml:space="preserve">IAS 1.91 b </t>
    </r>
    <r>
      <rPr>
        <vertAlign val="subscript"/>
        <sz val="9"/>
        <rFont val="Arial"/>
        <family val="2"/>
        <charset val="204"/>
      </rPr>
      <t>Disclosure</t>
    </r>
    <r>
      <rPr>
        <sz val="9"/>
        <color indexed="8"/>
        <rFont val="Arial"/>
        <family val="2"/>
        <charset val="204"/>
      </rPr>
      <t xml:space="preserve">, </t>
    </r>
    <r>
      <rPr>
        <sz val="9"/>
        <rFont val="Arial"/>
        <family val="2"/>
        <charset val="204"/>
      </rPr>
      <t xml:space="preserve">IFRS 7.23 c </t>
    </r>
    <r>
      <rPr>
        <vertAlign val="subscript"/>
        <sz val="9"/>
        <rFont val="Arial"/>
        <family val="2"/>
        <charset val="204"/>
      </rPr>
      <t>Disclosure</t>
    </r>
  </si>
  <si>
    <r>
      <t xml:space="preserve">IAS 1.92 </t>
    </r>
    <r>
      <rPr>
        <vertAlign val="subscript"/>
        <sz val="9"/>
        <rFont val="Arial"/>
        <family val="2"/>
        <charset val="204"/>
      </rPr>
      <t>Disclosure</t>
    </r>
    <r>
      <rPr>
        <sz val="9"/>
        <color indexed="8"/>
        <rFont val="Arial"/>
        <family val="2"/>
        <charset val="204"/>
      </rPr>
      <t xml:space="preserve">, </t>
    </r>
    <r>
      <rPr>
        <sz val="9"/>
        <rFont val="Arial"/>
        <family val="2"/>
        <charset val="204"/>
      </rPr>
      <t xml:space="preserve">IFRS 7.23 d </t>
    </r>
    <r>
      <rPr>
        <vertAlign val="subscript"/>
        <sz val="9"/>
        <rFont val="Arial"/>
        <family val="2"/>
        <charset val="204"/>
      </rPr>
      <t>Disclosure</t>
    </r>
  </si>
  <si>
    <t>Cash flow hedges</t>
  </si>
  <si>
    <t xml:space="preserve">Available-for-sale financial assets </t>
  </si>
  <si>
    <t>IFRS 7.23 e Disclosure</t>
  </si>
  <si>
    <r>
      <t xml:space="preserve">IAS 1.91 b </t>
    </r>
    <r>
      <rPr>
        <vertAlign val="subscript"/>
        <sz val="9"/>
        <rFont val="Arial"/>
        <family val="2"/>
        <charset val="204"/>
      </rPr>
      <t>Disclosure</t>
    </r>
    <r>
      <rPr>
        <sz val="9"/>
        <color indexed="8"/>
        <rFont val="Arial"/>
        <family val="2"/>
        <charset val="204"/>
      </rPr>
      <t xml:space="preserve">, </t>
    </r>
    <r>
      <rPr>
        <sz val="9"/>
        <rFont val="Arial"/>
        <family val="2"/>
        <charset val="204"/>
      </rPr>
      <t xml:space="preserve">IAS 39.102 a </t>
    </r>
    <r>
      <rPr>
        <vertAlign val="subscript"/>
        <sz val="9"/>
        <rFont val="Arial"/>
        <family val="2"/>
        <charset val="204"/>
      </rPr>
      <t>Disclosure</t>
    </r>
  </si>
  <si>
    <r>
      <t xml:space="preserve">IAS 1.92 </t>
    </r>
    <r>
      <rPr>
        <vertAlign val="subscript"/>
        <sz val="9"/>
        <rFont val="Arial"/>
        <family val="2"/>
        <charset val="204"/>
      </rPr>
      <t>Disclosure</t>
    </r>
    <r>
      <rPr>
        <sz val="9"/>
        <color indexed="8"/>
        <rFont val="Arial"/>
        <family val="2"/>
        <charset val="204"/>
      </rPr>
      <t xml:space="preserve">, </t>
    </r>
    <r>
      <rPr>
        <sz val="9"/>
        <rFont val="Arial"/>
        <family val="2"/>
        <charset val="204"/>
      </rPr>
      <t xml:space="preserve">IAS 39.102 </t>
    </r>
    <r>
      <rPr>
        <vertAlign val="subscript"/>
        <sz val="9"/>
        <rFont val="Arial"/>
        <family val="2"/>
        <charset val="204"/>
      </rPr>
      <t>Disclosure</t>
    </r>
  </si>
  <si>
    <t>Income tax relating to components of other comprehensive income that will not be reclassified to profit or loss</t>
  </si>
  <si>
    <t>Aggregated income tax relating to components of other comprehensive income that will be reclassified to profit or loss</t>
  </si>
  <si>
    <t>Effective 2012-07-01 IAS 1.91 Disclosure</t>
  </si>
  <si>
    <r>
      <t xml:space="preserve">Expiry date 2013-01-01 IAS 12.81 ab </t>
    </r>
    <r>
      <rPr>
        <vertAlign val="subscript"/>
        <sz val="9"/>
        <rFont val="Arial"/>
        <family val="2"/>
        <charset val="204"/>
      </rPr>
      <t>Disclosure</t>
    </r>
    <r>
      <rPr>
        <sz val="9"/>
        <color indexed="8"/>
        <rFont val="Arial"/>
        <family val="2"/>
        <charset val="204"/>
      </rPr>
      <t xml:space="preserve">, </t>
    </r>
    <r>
      <rPr>
        <sz val="9"/>
        <rFont val="Arial"/>
        <family val="2"/>
        <charset val="204"/>
      </rPr>
      <t xml:space="preserve">Expiry date 2013-01-01 IAS 1.90 </t>
    </r>
    <r>
      <rPr>
        <vertAlign val="subscript"/>
        <sz val="9"/>
        <rFont val="Arial"/>
        <family val="2"/>
        <charset val="204"/>
      </rPr>
      <t>Disclosure</t>
    </r>
  </si>
  <si>
    <t>Total comprehensive income</t>
  </si>
  <si>
    <t>Total other comprehensive income</t>
  </si>
  <si>
    <t>Comprehensive income, attributable to owners of parent</t>
  </si>
  <si>
    <t>Comprehensive income, attributable to non-controlling interests</t>
  </si>
  <si>
    <t>Total income tax relating to components of other comprehensive income</t>
  </si>
  <si>
    <t>PROFIT FOR THE YEAR ATTRIBUTABLE TO:</t>
  </si>
  <si>
    <t>PROFIT FOR THE YEAR FROM CONTINUING OPERATIONS BEFORE TAX</t>
  </si>
  <si>
    <t>Total income from operating activities</t>
  </si>
  <si>
    <t>Total expenses from operating activities before tax</t>
  </si>
  <si>
    <t>Other</t>
  </si>
  <si>
    <t>IAS 7.20 b Common practice</t>
  </si>
  <si>
    <t>Adjustments for impairment loss of non-financial assets</t>
  </si>
  <si>
    <t>Hired services expenses</t>
  </si>
  <si>
    <t>Expenses by type</t>
  </si>
  <si>
    <t>SEPARATE</t>
  </si>
  <si>
    <t>SINGLE</t>
  </si>
  <si>
    <t>S</t>
  </si>
  <si>
    <t>C</t>
  </si>
  <si>
    <t>I</t>
  </si>
  <si>
    <t>в консолидиран отчет въведете "I", ако не изготвя и не участва въведете "S"!</t>
  </si>
  <si>
    <t>CONSOLIDATED</t>
  </si>
  <si>
    <t>AS AT</t>
  </si>
  <si>
    <t>Representatives:</t>
  </si>
  <si>
    <t>Prepared by:</t>
  </si>
  <si>
    <t>Audited by:</t>
  </si>
  <si>
    <t>Sofia</t>
  </si>
  <si>
    <t>January</t>
  </si>
  <si>
    <t>February</t>
  </si>
  <si>
    <t>March</t>
  </si>
  <si>
    <t>April</t>
  </si>
  <si>
    <t>May</t>
  </si>
  <si>
    <t>June</t>
  </si>
  <si>
    <t>July</t>
  </si>
  <si>
    <t>August</t>
  </si>
  <si>
    <t>September</t>
  </si>
  <si>
    <t>October</t>
  </si>
  <si>
    <t>November</t>
  </si>
  <si>
    <t>December</t>
  </si>
  <si>
    <t>INDEPENDENT AUDITORS' REPORT</t>
  </si>
  <si>
    <t>Cover page'!A1</t>
  </si>
  <si>
    <t>Net sales revenue</t>
  </si>
  <si>
    <t>Production</t>
  </si>
  <si>
    <t>Goods</t>
  </si>
  <si>
    <t>Services</t>
  </si>
  <si>
    <r>
      <t xml:space="preserve">Revenue from government grants </t>
    </r>
    <r>
      <rPr>
        <b/>
        <i/>
        <sz val="11"/>
        <color indexed="9"/>
        <rFont val="Times New Roman"/>
        <family val="1"/>
        <charset val="204"/>
      </rPr>
      <t>Приходи от правителствени дарения</t>
    </r>
  </si>
  <si>
    <t>Royalties</t>
  </si>
  <si>
    <t>Cost of goods sold and other current assets (excluding production)</t>
  </si>
  <si>
    <r>
      <t xml:space="preserve">Adjusting amounts </t>
    </r>
    <r>
      <rPr>
        <b/>
        <i/>
        <sz val="11"/>
        <color indexed="9"/>
        <rFont val="Times New Roman"/>
        <family val="1"/>
        <charset val="204"/>
      </rPr>
      <t>Суми с корективен характер</t>
    </r>
  </si>
  <si>
    <t>Expenses capitalized in the value of assets</t>
  </si>
  <si>
    <r>
      <t xml:space="preserve">IAS 7.14 f </t>
    </r>
    <r>
      <rPr>
        <vertAlign val="subscript"/>
        <sz val="9"/>
        <rFont val="Arial"/>
        <family val="2"/>
        <charset val="204"/>
      </rPr>
      <t>Example</t>
    </r>
    <r>
      <rPr>
        <sz val="9"/>
        <rFont val="Arial"/>
        <family val="2"/>
        <charset val="204"/>
      </rPr>
      <t xml:space="preserve">, IAS 7.35 </t>
    </r>
    <r>
      <rPr>
        <vertAlign val="subscript"/>
        <sz val="9"/>
        <rFont val="Arial"/>
        <family val="2"/>
        <charset val="204"/>
      </rPr>
      <t>Disclosure</t>
    </r>
  </si>
  <si>
    <r>
      <t xml:space="preserve">IAS 7.42A </t>
    </r>
    <r>
      <rPr>
        <vertAlign val="subscript"/>
        <sz val="9"/>
        <rFont val="Arial"/>
        <family val="2"/>
        <charset val="204"/>
      </rPr>
      <t>Disclosure</t>
    </r>
    <r>
      <rPr>
        <sz val="9"/>
        <rFont val="Arial"/>
        <family val="2"/>
        <charset val="204"/>
      </rPr>
      <t xml:space="preserve">, IAS 7.42B </t>
    </r>
    <r>
      <rPr>
        <vertAlign val="subscript"/>
        <sz val="9"/>
        <rFont val="Arial"/>
        <family val="2"/>
        <charset val="204"/>
      </rPr>
      <t>Disclosure</t>
    </r>
  </si>
  <si>
    <t>IAS1p55</t>
  </si>
  <si>
    <t>Capital</t>
  </si>
  <si>
    <r>
      <t xml:space="preserve">IAS 1.54 b </t>
    </r>
    <r>
      <rPr>
        <vertAlign val="subscript"/>
        <sz val="9"/>
        <rFont val="Arial"/>
        <family val="2"/>
        <charset val="204"/>
      </rPr>
      <t>Disclosure</t>
    </r>
    <r>
      <rPr>
        <sz val="9"/>
        <color indexed="8"/>
        <rFont val="Arial"/>
        <family val="2"/>
        <charset val="204"/>
      </rPr>
      <t xml:space="preserve">, </t>
    </r>
    <r>
      <rPr>
        <sz val="9"/>
        <rFont val="Arial"/>
        <family val="2"/>
        <charset val="204"/>
      </rPr>
      <t xml:space="preserve">IAS 40.76 </t>
    </r>
    <r>
      <rPr>
        <vertAlign val="subscript"/>
        <sz val="9"/>
        <rFont val="Arial"/>
        <family val="2"/>
        <charset val="204"/>
      </rPr>
      <t>Disclosure</t>
    </r>
    <r>
      <rPr>
        <sz val="9"/>
        <color indexed="8"/>
        <rFont val="Arial"/>
        <family val="2"/>
        <charset val="204"/>
      </rPr>
      <t xml:space="preserve">, </t>
    </r>
    <r>
      <rPr>
        <sz val="9"/>
        <rFont val="Arial"/>
        <family val="2"/>
        <charset val="204"/>
      </rPr>
      <t xml:space="preserve">IAS 40.79 d </t>
    </r>
    <r>
      <rPr>
        <vertAlign val="subscript"/>
        <sz val="9"/>
        <rFont val="Arial"/>
        <family val="2"/>
        <charset val="204"/>
      </rPr>
      <t>Disclosure</t>
    </r>
  </si>
  <si>
    <t>Other financial assets</t>
  </si>
  <si>
    <t>Other non-financial assets</t>
  </si>
  <si>
    <t>Intangible assets other than goodwill</t>
  </si>
  <si>
    <t>Investments in subsidiaries, joint ventures and associates</t>
  </si>
  <si>
    <t>Biological assets</t>
  </si>
  <si>
    <t>Non-current assets or disposal groups classified as held for sale or as held for distribution to owners</t>
  </si>
  <si>
    <t>Current tax assets</t>
  </si>
  <si>
    <t>IAS 1.54 j Disclosure</t>
  </si>
  <si>
    <t>Non-cash assets pledged as collateral for which transferee has right by contract or custom to sell or repledge collateral</t>
  </si>
  <si>
    <t>Notes</t>
  </si>
  <si>
    <t>Other equity interest</t>
  </si>
  <si>
    <t>Other reserves</t>
  </si>
  <si>
    <r>
      <t xml:space="preserve">IAS 1.78 e </t>
    </r>
    <r>
      <rPr>
        <vertAlign val="subscript"/>
        <sz val="9"/>
        <rFont val="Arial"/>
        <family val="2"/>
        <charset val="204"/>
      </rPr>
      <t>Example</t>
    </r>
    <r>
      <rPr>
        <sz val="9"/>
        <color indexed="8"/>
        <rFont val="Arial"/>
        <family val="2"/>
        <charset val="204"/>
      </rPr>
      <t xml:space="preserve">, </t>
    </r>
    <r>
      <rPr>
        <sz val="9"/>
        <rFont val="Arial"/>
        <family val="2"/>
        <charset val="204"/>
      </rPr>
      <t xml:space="preserve">IAS 1.IG6 </t>
    </r>
    <r>
      <rPr>
        <vertAlign val="subscript"/>
        <sz val="9"/>
        <rFont val="Arial"/>
        <family val="2"/>
        <charset val="204"/>
      </rPr>
      <t>Example</t>
    </r>
  </si>
  <si>
    <r>
      <t xml:space="preserve">IAS 1.78 e </t>
    </r>
    <r>
      <rPr>
        <vertAlign val="subscript"/>
        <sz val="9"/>
        <rFont val="Arial"/>
        <family val="2"/>
        <charset val="204"/>
      </rPr>
      <t>Example</t>
    </r>
    <r>
      <rPr>
        <sz val="9"/>
        <color indexed="8"/>
        <rFont val="Arial"/>
        <family val="2"/>
        <charset val="204"/>
      </rPr>
      <t xml:space="preserve">, </t>
    </r>
    <r>
      <rPr>
        <sz val="9"/>
        <rFont val="Arial"/>
        <family val="2"/>
        <charset val="204"/>
      </rPr>
      <t xml:space="preserve">IAS 32.34 </t>
    </r>
    <r>
      <rPr>
        <vertAlign val="subscript"/>
        <sz val="9"/>
        <rFont val="Arial"/>
        <family val="2"/>
        <charset val="204"/>
      </rPr>
      <t>Disclosure</t>
    </r>
  </si>
  <si>
    <t>Total equity attributable to owners of parent</t>
  </si>
  <si>
    <t>IAS 1.54 r Disclosure</t>
  </si>
  <si>
    <t>Provisions for employee benefits</t>
  </si>
  <si>
    <t>Other provisions</t>
  </si>
  <si>
    <t>Total provisions</t>
  </si>
  <si>
    <t>Other financial liabilities</t>
  </si>
  <si>
    <t>Other non-financial liabilities</t>
  </si>
  <si>
    <t>Current tax liabilities</t>
  </si>
  <si>
    <t>Liabilities included in disposal groups classified as held for sale</t>
  </si>
  <si>
    <t>IAS 1.54 k Disclosure</t>
  </si>
  <si>
    <t>IAS 1.54 l Disclosure</t>
  </si>
  <si>
    <t>IAS 1.54 m Disclosure</t>
  </si>
  <si>
    <t>LIABILITIES</t>
  </si>
  <si>
    <t>Cash flows from (used in) operating activities</t>
  </si>
  <si>
    <t>Adjustments to reconcile profit (loss)</t>
  </si>
  <si>
    <t>Total adjustments to reconcile profit (loss)</t>
  </si>
  <si>
    <t>Net cash flows from (used in) operations</t>
  </si>
  <si>
    <t>Net cash flows from (used in) operating activities</t>
  </si>
  <si>
    <t>Adjustments for income tax expense</t>
  </si>
  <si>
    <t>Adjustments for finance costs</t>
  </si>
  <si>
    <t>Adjustments for decrease (increase) in inventories</t>
  </si>
  <si>
    <t>Adjustments for decrease (increase) in trade accounts receivable</t>
  </si>
  <si>
    <t>Adjustments for decrease (increase) in other operating receivables</t>
  </si>
  <si>
    <t>Adjustments for increase (decrease) in trade accounts payable</t>
  </si>
  <si>
    <t>Adjustments for increase (decrease) in other operating payables</t>
  </si>
  <si>
    <t>Adjustments for depreciation and amortisation expense</t>
  </si>
  <si>
    <t>Adjustments for impairment loss (reversal of impairment loss) recognised in profit or loss</t>
  </si>
  <si>
    <t>Adjustments for provisions</t>
  </si>
  <si>
    <t>Adjustments for unrealised foreign exchange losses (gains)</t>
  </si>
  <si>
    <t>Adjustments for share-based payments</t>
  </si>
  <si>
    <t>Adjustments for fair value losses (gains)</t>
  </si>
  <si>
    <t>Adjustments for undistributed profits of associates</t>
  </si>
  <si>
    <t>Other adjustments for non-cash items</t>
  </si>
  <si>
    <t>Adjustments for losses (gains) on disposal of non-current assets</t>
  </si>
  <si>
    <t>Other adjustments for which cash effects are investing or financing cash flow</t>
  </si>
  <si>
    <t>Other adjustments to reconcile profit (loss)</t>
  </si>
  <si>
    <t>IAS 7.35 Disclosure</t>
  </si>
  <si>
    <t>IAS 7.20 c Common practice</t>
  </si>
  <si>
    <t>IAS 7.20 a Common practice</t>
  </si>
  <si>
    <t>IAS 7.14 Common practice</t>
  </si>
  <si>
    <t>IAS 7.20 Disclosure</t>
  </si>
  <si>
    <t>Dividends paid</t>
  </si>
  <si>
    <t>IAS 7.14 Disclosure</t>
  </si>
  <si>
    <t>АБС Ltd.</t>
  </si>
  <si>
    <t xml:space="preserve">Transactions with owners </t>
  </si>
  <si>
    <t xml:space="preserve">Profit or loss for the year </t>
  </si>
  <si>
    <t>Equity dividends paid</t>
  </si>
  <si>
    <r>
      <t xml:space="preserve">Core capital </t>
    </r>
    <r>
      <rPr>
        <b/>
        <i/>
        <sz val="10"/>
        <color indexed="9"/>
        <rFont val="Times New Roman"/>
        <family val="1"/>
        <charset val="204"/>
      </rPr>
      <t>Основен капитал</t>
    </r>
  </si>
  <si>
    <r>
      <t>Share premium</t>
    </r>
    <r>
      <rPr>
        <b/>
        <i/>
        <sz val="10"/>
        <color indexed="9"/>
        <rFont val="Times New Roman"/>
        <family val="1"/>
        <charset val="204"/>
      </rPr>
      <t xml:space="preserve"> Премии от резерви</t>
    </r>
  </si>
  <si>
    <r>
      <t xml:space="preserve">Revalua-tion reserve </t>
    </r>
    <r>
      <rPr>
        <b/>
        <i/>
        <sz val="10"/>
        <color indexed="9"/>
        <rFont val="Times New Roman"/>
        <family val="1"/>
        <charset val="204"/>
      </rPr>
      <t>Резерв от последващи оценки</t>
    </r>
  </si>
  <si>
    <r>
      <t xml:space="preserve">Total reservs </t>
    </r>
    <r>
      <rPr>
        <b/>
        <i/>
        <sz val="10"/>
        <color indexed="9"/>
        <rFont val="Times New Roman"/>
        <family val="1"/>
        <charset val="204"/>
      </rPr>
      <t>Общи резерви</t>
    </r>
  </si>
  <si>
    <r>
      <t xml:space="preserve">Reserves </t>
    </r>
    <r>
      <rPr>
        <b/>
        <i/>
        <sz val="10"/>
        <color indexed="9"/>
        <rFont val="Times New Roman"/>
        <family val="1"/>
        <charset val="204"/>
      </rPr>
      <t>Други резерви</t>
    </r>
  </si>
  <si>
    <t xml:space="preserve">Accumulated Profit/Loss </t>
  </si>
  <si>
    <t xml:space="preserve">Equity attributable to owners of parent </t>
  </si>
  <si>
    <t>Increase (decrease) due to voluntary changes in accounting policy</t>
  </si>
  <si>
    <t>Increase (decrease) due to corrections of prior period errors</t>
  </si>
  <si>
    <r>
      <t xml:space="preserve">IAS 8.29 c (i) </t>
    </r>
    <r>
      <rPr>
        <vertAlign val="subscript"/>
        <sz val="9"/>
        <rFont val="Arial"/>
        <family val="2"/>
        <charset val="204"/>
      </rPr>
      <t>Disclosure</t>
    </r>
    <r>
      <rPr>
        <sz val="9"/>
        <color indexed="8"/>
        <rFont val="Arial"/>
        <family val="2"/>
        <charset val="204"/>
      </rPr>
      <t xml:space="preserve">, </t>
    </r>
    <r>
      <rPr>
        <sz val="9"/>
        <rFont val="Arial"/>
        <family val="2"/>
        <charset val="204"/>
      </rPr>
      <t xml:space="preserve">IAS 8.29 d </t>
    </r>
    <r>
      <rPr>
        <vertAlign val="subscript"/>
        <sz val="9"/>
        <rFont val="Arial"/>
        <family val="2"/>
        <charset val="204"/>
      </rPr>
      <t>Disclosure</t>
    </r>
  </si>
  <si>
    <r>
      <t xml:space="preserve">IAS 8.49 b (i) </t>
    </r>
    <r>
      <rPr>
        <vertAlign val="subscript"/>
        <sz val="9"/>
        <rFont val="Arial"/>
        <family val="2"/>
        <charset val="204"/>
      </rPr>
      <t>Disclosure</t>
    </r>
    <r>
      <rPr>
        <sz val="9"/>
        <color indexed="8"/>
        <rFont val="Arial"/>
        <family val="2"/>
        <charset val="204"/>
      </rPr>
      <t xml:space="preserve">, </t>
    </r>
    <r>
      <rPr>
        <sz val="9"/>
        <rFont val="Arial"/>
        <family val="2"/>
        <charset val="204"/>
      </rPr>
      <t xml:space="preserve">IAS 8.49 c </t>
    </r>
    <r>
      <rPr>
        <vertAlign val="subscript"/>
        <sz val="9"/>
        <rFont val="Arial"/>
        <family val="2"/>
        <charset val="204"/>
      </rPr>
      <t>Disclosure</t>
    </r>
  </si>
  <si>
    <t>Equity attributable to  non-controlling interests</t>
  </si>
  <si>
    <t>Total equity</t>
  </si>
  <si>
    <t xml:space="preserve">Other changes in equity </t>
  </si>
  <si>
    <t>Total other comprehensive income, net of tax</t>
  </si>
  <si>
    <t>Other comprehensive income</t>
  </si>
  <si>
    <t xml:space="preserve">Issue of equity </t>
  </si>
  <si>
    <t>Increase through other contributions by owners, equity</t>
  </si>
  <si>
    <t>Decrease through other distributions to owners, equity</t>
  </si>
  <si>
    <t>IAS 1.106 Disclosure</t>
  </si>
  <si>
    <t>Increase (decrease) through changes in ownership interests in subsidiaries that do not result in loss of control, equity</t>
  </si>
  <si>
    <t>Increase (decrease) through share-based payment transactions, equity</t>
  </si>
  <si>
    <t>Increase (decrease) through other changes, equity</t>
  </si>
  <si>
    <t>Увеличение (намаление) чрез прехвърляне между преоценъчния резерв и неразпределена печалба, нето от данъци</t>
  </si>
  <si>
    <t>Increase (decrease) through transfer between revaluation surplus and retained earnings, net of tax</t>
  </si>
  <si>
    <t>Increase (decrease) through transfer to statutory reserve</t>
  </si>
  <si>
    <t>Увеличение (намаление) чрез прехвърляне на законови резерви</t>
  </si>
  <si>
    <t xml:space="preserve">Увеличение (намаление) чрез други промени </t>
  </si>
  <si>
    <t>More information'!A306</t>
  </si>
  <si>
    <t>Заглана стр. на български</t>
  </si>
  <si>
    <t>Заглана стр. на английски</t>
  </si>
  <si>
    <t>В оповестяванията и всички основни форми на отчетите (стан-</t>
  </si>
  <si>
    <t>дартни и алтернативни) има пусната колона с информация за</t>
  </si>
  <si>
    <t>стандарт и параграф, на основание на които е оповестването</t>
  </si>
  <si>
    <t>Ако имате съмнения или искте да видите каво се изисква по</t>
  </si>
  <si>
    <t>параграфа, можете да си направите проверка в самия стандарт</t>
  </si>
  <si>
    <t>МОЛЯ НЕ ГИ РАЗПЕЧАТВАЙТЕ !!!!!</t>
  </si>
  <si>
    <t>КОЛОНИТЕ СА САМО ЗА ВАША ИНФОРМАЦИЯ !!!!!</t>
  </si>
  <si>
    <t>ПРОЧЕТИ УКАЗАНИЯТА !!!!!</t>
  </si>
  <si>
    <t>За консолидиран отчет, изберете "К" - БУКВИТЕ ДА СА НА КИРИЛИЦА</t>
  </si>
  <si>
    <t>За консолидиран отчет, изберете "C" - БУКВИТЕ ДА СА НА ЛАТИНИЦА</t>
  </si>
  <si>
    <t>Listed Entity / Публично дружество</t>
  </si>
  <si>
    <r>
      <t xml:space="preserve">Altman's Z-Score </t>
    </r>
    <r>
      <rPr>
        <b/>
        <sz val="11"/>
        <rFont val="Arial Narrow"/>
        <family val="2"/>
        <charset val="204"/>
      </rPr>
      <t xml:space="preserve">i / </t>
    </r>
    <r>
      <rPr>
        <sz val="11"/>
        <rFont val="Arial Narrow"/>
        <family val="2"/>
        <charset val="204"/>
      </rPr>
      <t>Оценката на Алтман</t>
    </r>
  </si>
  <si>
    <t>No. / Номер</t>
  </si>
  <si>
    <t>Factor / Фактор</t>
  </si>
  <si>
    <t>Current</t>
  </si>
  <si>
    <t>Year / Текуща година</t>
  </si>
  <si>
    <r>
      <t>Net current assets / Нетни текущи активи</t>
    </r>
    <r>
      <rPr>
        <sz val="11"/>
        <rFont val="Arial Narrow"/>
        <family val="2"/>
        <charset val="204"/>
      </rPr>
      <t xml:space="preserve"> x 1.2</t>
    </r>
  </si>
  <si>
    <t>Total assets / Общо активи</t>
  </si>
  <si>
    <t>=</t>
  </si>
  <si>
    <r>
      <t>Retained earnings (B/S) / Неразпределена печалба</t>
    </r>
    <r>
      <rPr>
        <sz val="11"/>
        <rFont val="Arial Narrow"/>
        <family val="2"/>
        <charset val="204"/>
      </rPr>
      <t xml:space="preserve"> x 1.4</t>
    </r>
  </si>
  <si>
    <r>
      <t>Profit before interest and tax / Печалба преди данъци</t>
    </r>
    <r>
      <rPr>
        <sz val="11"/>
        <rFont val="Arial Narrow"/>
        <family val="2"/>
        <charset val="204"/>
      </rPr>
      <t xml:space="preserve"> x 3.3</t>
    </r>
  </si>
  <si>
    <r>
      <t>Market capitalization / Пазарна капитализация</t>
    </r>
    <r>
      <rPr>
        <sz val="11"/>
        <rFont val="Arial Narrow"/>
        <family val="2"/>
        <charset val="204"/>
      </rPr>
      <t xml:space="preserve"> x 0.6</t>
    </r>
  </si>
  <si>
    <t>Liabilities / Задължения</t>
  </si>
  <si>
    <r>
      <t>Total revenues / Общо приходи</t>
    </r>
    <r>
      <rPr>
        <sz val="11"/>
        <rFont val="Arial Narrow"/>
        <family val="2"/>
        <charset val="204"/>
      </rPr>
      <t>x 1.0</t>
    </r>
  </si>
  <si>
    <t>TOTAL Z SCORE / Общ резултат</t>
  </si>
  <si>
    <t>Private Entity / Частно предприятие</t>
  </si>
  <si>
    <r>
      <t xml:space="preserve">Altman's Z-Score </t>
    </r>
    <r>
      <rPr>
        <b/>
        <sz val="11"/>
        <rFont val="Arial Narrow"/>
        <family val="2"/>
        <charset val="204"/>
      </rPr>
      <t xml:space="preserve">i / </t>
    </r>
    <r>
      <rPr>
        <sz val="11"/>
        <rFont val="Arial Narrow"/>
        <family val="2"/>
        <charset val="204"/>
      </rPr>
      <t>Оценка на Алтман</t>
    </r>
  </si>
  <si>
    <r>
      <t>Net current assets / Нетни текущи активи</t>
    </r>
    <r>
      <rPr>
        <sz val="11"/>
        <rFont val="Arial Narrow"/>
        <family val="2"/>
        <charset val="204"/>
      </rPr>
      <t xml:space="preserve"> x 6.6</t>
    </r>
  </si>
  <si>
    <r>
      <t>Retained earnings (B/S) / Неразпределена печалба</t>
    </r>
    <r>
      <rPr>
        <sz val="11"/>
        <rFont val="Arial Narrow"/>
        <family val="2"/>
        <charset val="204"/>
      </rPr>
      <t xml:space="preserve"> x 3.3</t>
    </r>
  </si>
  <si>
    <r>
      <t>Profit before interest and tax Печалба преди данъци</t>
    </r>
    <r>
      <rPr>
        <sz val="11"/>
        <rFont val="Arial Narrow"/>
        <family val="2"/>
        <charset val="204"/>
      </rPr>
      <t xml:space="preserve"> x 6.7</t>
    </r>
  </si>
  <si>
    <t>Total liabilities / Общо задължения</t>
  </si>
  <si>
    <t>Guidance for Altman’s Z-Score / Ръководство за Оценката на Алтман</t>
  </si>
  <si>
    <t>This model of the Z-score is primarily for use on public manufacturing or service companies. / Този модел на оценяване се използва предимно за публично производство или за компании предлагащи услуги.</t>
  </si>
  <si>
    <t>Consider the need to add back significant goodwill impairment. / Обмислете нуждата за добавяне на значителна обезценка на репутацията.</t>
  </si>
  <si>
    <t>If the Z score falls below 2.6, the solvency of the business should be particularly carefully considered. If it falls below 1.1 there is a strong potential for insolvency within the next two years. / Ако оценката падне под 2.6, платежоспособността на бизнеса трябва внимателно да се обмисли. Ако падне под 1.1 значи има значителен риск за несъстоятелност през следвашите две години.</t>
  </si>
  <si>
    <t>For a Listed entity / За публично дружество</t>
  </si>
  <si>
    <t>For a Private entity / За частно предприятие</t>
  </si>
  <si>
    <t>Previous Period / Предишен период</t>
  </si>
  <si>
    <t>Текущи активи в т.ч.</t>
  </si>
  <si>
    <r>
      <t xml:space="preserve">Shareholders funds / Акционерни средства (собствен капитал) </t>
    </r>
    <r>
      <rPr>
        <sz val="11"/>
        <rFont val="Arial Narrow"/>
        <family val="2"/>
        <charset val="204"/>
      </rPr>
      <t>x 1.0</t>
    </r>
  </si>
  <si>
    <t>11 //10</t>
  </si>
  <si>
    <t>11//9</t>
  </si>
  <si>
    <t>11//14</t>
  </si>
  <si>
    <t>11//16</t>
  </si>
  <si>
    <t>15//17</t>
  </si>
  <si>
    <t>17//15</t>
  </si>
  <si>
    <t>3//13</t>
  </si>
  <si>
    <t>(3-4-5)//13</t>
  </si>
  <si>
    <t>(7+8)//13</t>
  </si>
  <si>
    <t>8//13</t>
  </si>
  <si>
    <t>10//14</t>
  </si>
  <si>
    <t>14//10</t>
  </si>
  <si>
    <t>GOING CONCERN'!A1</t>
  </si>
  <si>
    <t>Оценка за действащо предприятие за нормални и публични дружества</t>
  </si>
  <si>
    <t>Печалба/загуба за периода от продължаващи дейности</t>
  </si>
  <si>
    <t>Печалба/загуба за периода от преустановени дейности, нетно от разходи за данъци</t>
  </si>
  <si>
    <t>Имоти, съоръжения, машини и оборудване</t>
  </si>
  <si>
    <t>Преоценка до справедливи стойности към датата на превръщане в дъщерно дружество</t>
  </si>
  <si>
    <t>Инвестиции, отчетени по метода на собствения капитал</t>
  </si>
  <si>
    <t>Отчет за печалбата или загубата и другия всеобхватен доход</t>
  </si>
  <si>
    <t>31.12.2012г.</t>
  </si>
  <si>
    <t>31.12.2011г.</t>
  </si>
  <si>
    <t>Класифицирани като държани за продажба активи от преустановена дейност</t>
  </si>
  <si>
    <t>Задължения съгласно бизнес план по договор ……</t>
  </si>
  <si>
    <t>Серднопретеглена цена на упражняване</t>
  </si>
  <si>
    <t>Емитиран капитал</t>
  </si>
  <si>
    <t>Неконтролиращи интереси</t>
  </si>
  <si>
    <t xml:space="preserve">Потоци, използвани за получаване на контрол над дъщерни предприятия или други стопански единици
</t>
  </si>
  <si>
    <t>Корекции за увеличение (намаление) на търговските задължения</t>
  </si>
  <si>
    <t>Парични аванси и кредити, предоставени на трети страни</t>
  </si>
  <si>
    <t>Преоценъчен резерв, върху който има ограничения върху разпределянето между държателите на капитала на дружеството</t>
  </si>
  <si>
    <t>Обратно проявление на загуби от обезценка, които са признати в друг всеобхватен доход</t>
  </si>
  <si>
    <t>Общо признати във връзка с придобиване на ……..</t>
  </si>
  <si>
    <t>Сумата на промяната в резултат на  бизнескомбинация, в която предприятието е придобиващо, довела до промяна на сумата, призната като отсрочен данъчен актив преди комбинацията.</t>
  </si>
  <si>
    <r>
      <t xml:space="preserve">Актив или пасив, освен включените в ниво 1 листингови цени, които могат да се наблюдават или пряко (например цени), или косвено (например основан и на цени) </t>
    </r>
    <r>
      <rPr>
        <i/>
        <sz val="10"/>
        <rFont val="Georgia"/>
        <family val="1"/>
        <charset val="204"/>
      </rPr>
      <t xml:space="preserve">(ниво 2) </t>
    </r>
  </si>
  <si>
    <r>
      <t xml:space="preserve">Актив или пасив, който не се основават на наблюдаема пазарна информация (ненаблюдаеми елементи) </t>
    </r>
    <r>
      <rPr>
        <i/>
        <sz val="10"/>
        <rFont val="Georgia"/>
        <family val="1"/>
        <charset val="204"/>
      </rPr>
      <t>(ниво 3)</t>
    </r>
  </si>
  <si>
    <t xml:space="preserve">Разплащания(уреждания) на финансови инструменти, измерени в ниво 3 от йерархията на справедливата стойност </t>
  </si>
  <si>
    <t>Значителни трансфери на финансови инструменти от ниво 1 на ниво 2 от йерархията на справедливата стойност</t>
  </si>
  <si>
    <t>Значителни трансфери на финансови инструменти от ниво 2 на ниво 1 от йерархията на справедливата стойност</t>
  </si>
  <si>
    <t>Финансови активи представени в отчетът за финансовото състояние по балансова стойност</t>
  </si>
  <si>
    <t>Ако е определено кредит или вземане (или група от кредити или вземания) да се рекласифицира като финансов актив отчитан по справедлива стойност в печалбата или загубата се оповестява:</t>
  </si>
  <si>
    <t>Ако определен финансов актив се рекласифицира като финансов актив отчитан по справедлива стойност в печалбата или загубата се оповестява:</t>
  </si>
  <si>
    <t>Сумата, с която финансовите актви, свързани с кредитни деривативи или подобни инструменти намаляват максималната изложеност на кредитен риск</t>
  </si>
  <si>
    <t>Сумата, с която кредити или вземания, свързани с кредитни деривативи или подобни инструменти намаляват максималната изложеност на кредитен риск</t>
  </si>
  <si>
    <t>Финансови активи прекласифицирани извън категорията на финансовите активи, отчитани по справедлива стойност в печалбата или загубата, балансовата стойност</t>
  </si>
  <si>
    <t>Финансови активи прекласифицирани извън категорията на финансовите активи, отчитани по справедлива стойност в печалбата или загубата, отчитани по справедлива стойност</t>
  </si>
  <si>
    <t>Прекласифицирани извън финансови активи на разположение за продажба Финансови активи, отчитани по справедлива стойност</t>
  </si>
  <si>
    <t>На справедливата стойност печалби (загуби) от финансови активи прекласифицирани извън категорията на финансовите активи, отчитани по справедлива стойност в печалбата или загубата, не се признават в печалбата или загубата</t>
  </si>
  <si>
    <t>Печалби (загуби) от финансови активи прекласифицирани извън категорията на финансовите активи, отчитани по справедлива стойност в печалбата или загубата, признати в печалбата или загубата</t>
  </si>
  <si>
    <t>Приходите на финансови активи прекласифицирани извън категорията на финансовите активи, отчитани по справедлива стойност в печалбата или загубата, признати в печалбата или загубата</t>
  </si>
  <si>
    <t>Ефективен лихвен процент на финансовите активи прекласифицирани извън категорията на финансовите активи, отчитани по справедлива стойност в печалбата или загубата</t>
  </si>
  <si>
    <t>Очакваните парични потоци на финансовите активи прекласифицирани извън категорията на финансовите активи, отчитани по справедлива стойност в печалбата или загубата</t>
  </si>
  <si>
    <t>Прекласификация на финансови активи от оценявани по амортизирана стойност, в оценяват по справедлива стойност</t>
  </si>
  <si>
    <t>Прекласификация на финансови активи от оценявани по справедлива стойност в оценявани по амортизирана стойност</t>
  </si>
  <si>
    <t>Лихвен приход (разход) признат за актив, който е прекласифициран във оценяван по амортизирана стойност</t>
  </si>
  <si>
    <t>Справедлива стойност на финансови активи прекласифицирани като оценявани по амортизирана стойност</t>
  </si>
  <si>
    <t>Финансови активи, представени в отчетът за финансовото състояние, които са просрочени но не са обезценени</t>
  </si>
  <si>
    <t>Дял от печалбата на асоциирани предприятия</t>
  </si>
  <si>
    <t>Печалба от преоценка на асоциираното предприятие преди да стане дъщерно дружество</t>
  </si>
  <si>
    <t>Ако определени финансови пасиви се рекласифицират като финансов пасив отчитан по справедлива стойност в печалбата или загубата се оповестява:</t>
  </si>
  <si>
    <t>Разлика между балансовата стойност на финансов пасив и сумата по договор трябва дасе  плати на падежа на притежателя на задължение</t>
  </si>
  <si>
    <t>Сума която се представя в друг всеобхватен доход, реализирана при отписването</t>
  </si>
  <si>
    <t>Салдо към 31 декември</t>
  </si>
  <si>
    <t xml:space="preserve">Резерв от промяната в справедливата стойност на финансов пасив, която се дължи на промени в кредитния риск, на отговорност </t>
  </si>
  <si>
    <t>Разходи за лихви</t>
  </si>
  <si>
    <t>Промени от разликите във валутните курсове по плановете, оценявани във валута, различна от валутата на представяне на предприятието</t>
  </si>
  <si>
    <t>Разходи за минал трудов стаж</t>
  </si>
  <si>
    <t>Съкращения</t>
  </si>
  <si>
    <t>Нетекущo предоставяне на гаранция</t>
  </si>
  <si>
    <t>Нетекущи законови разпоредби по съдебни производства</t>
  </si>
  <si>
    <t>Текущо предоставяне на гаранция</t>
  </si>
  <si>
    <t>Текущи законови разпоредби по съдебни производства</t>
  </si>
  <si>
    <t>Обезценка на текущи търговски и други вземания</t>
  </si>
  <si>
    <t>Текущи търговски и други  вземания от свързани лица</t>
  </si>
  <si>
    <t>Обезценка на текущи търговски и други вземания от свързани лица</t>
  </si>
  <si>
    <t>Core capital</t>
  </si>
  <si>
    <t>Finansial result</t>
  </si>
  <si>
    <t>Текущи данъчни активи, нетекуща част</t>
  </si>
  <si>
    <t>Увеличение / (намаление) на провизиите</t>
  </si>
  <si>
    <t>Условни пасиви</t>
  </si>
  <si>
    <t>Условни активи</t>
  </si>
  <si>
    <t xml:space="preserve">Във връзка с чл.43.ал.1 от ЗКПО на регулиране подлежат  разходите за  лихви по банкови заеми </t>
  </si>
  <si>
    <t xml:space="preserve">Нетекущи активи </t>
  </si>
  <si>
    <t>…………………….</t>
  </si>
  <si>
    <t>За консолидация</t>
  </si>
  <si>
    <t>ИНВЕСТИЦИИ В ДЪЩЕРНИ ПРЕДПРИЯТИЯ</t>
  </si>
  <si>
    <t>Име</t>
  </si>
  <si>
    <t>процент участие</t>
  </si>
  <si>
    <t>Количество</t>
  </si>
  <si>
    <t>Мярка 1</t>
  </si>
  <si>
    <t>Балансова стойност на участието (цена на придобиване</t>
  </si>
  <si>
    <t>Регистр.капитал на дъщерното д-во</t>
  </si>
  <si>
    <t>Капитал принадлежащ на групата</t>
  </si>
  <si>
    <t>Капитал непринадлежащ на групата</t>
  </si>
  <si>
    <t>Невнесен капитал от майката</t>
  </si>
  <si>
    <t>Репутация (Разлика бал.с-ст/номинал)</t>
  </si>
  <si>
    <t>бр.</t>
  </si>
  <si>
    <t>Grand Total</t>
  </si>
  <si>
    <t>ИСТОРИЯ НА УЧАСТИЕТО</t>
  </si>
  <si>
    <t xml:space="preserve">Име на дъщерното предприятие </t>
  </si>
  <si>
    <t>Дата на първоначално придобиване</t>
  </si>
  <si>
    <t>14/08/07</t>
  </si>
  <si>
    <t>Стойност на инвестицията към датата на придобиване ‘000 лв</t>
  </si>
  <si>
    <t>% собственост на майката</t>
  </si>
  <si>
    <t>Нетни активи на дъщерното дружество към датата на придобиване ‘000 лв</t>
  </si>
  <si>
    <t>Дата на последващо увеличение на инвестицията</t>
  </si>
  <si>
    <t>Причина за увеличението</t>
  </si>
  <si>
    <t>Увеличение на стойността на инвестицията ‘000 лв</t>
  </si>
  <si>
    <t>% увеличение собствеността на майката</t>
  </si>
  <si>
    <t>Нетни активи на дъщерното дружество към датата на увеличението ‘000 лв</t>
  </si>
  <si>
    <t>Дата на последващо намаление на инвестицията</t>
  </si>
  <si>
    <t>Причина за намалението</t>
  </si>
  <si>
    <t>Намаление на стойността на инвестицията  ‘000 лв</t>
  </si>
  <si>
    <t>% намаление собствеността на майката</t>
  </si>
  <si>
    <t>Нетни активи на дъщерното дружество към датата на намалението  ‘000 лв</t>
  </si>
  <si>
    <t>C_Инв.Дъщерни-за конс.'!A1</t>
  </si>
  <si>
    <t>Парични потоци</t>
  </si>
  <si>
    <t>ПОЛУЧЕНИ ДИВИДЕНТИ</t>
  </si>
  <si>
    <t>ПЛАТЕНИ ДИВИДЕНТИ</t>
  </si>
  <si>
    <t>Дружество</t>
  </si>
  <si>
    <t>Общо дивидент</t>
  </si>
  <si>
    <t>Продажби на имоти и други активи на свързани лица</t>
  </si>
  <si>
    <t>31.12.2012 г.</t>
  </si>
  <si>
    <t>Справка за налични към края на периода ИМС, НА, Инвестиционни имоти, МЗ и фин.активи</t>
  </si>
  <si>
    <t>придобити през периода от свързани лица от Групата</t>
  </si>
  <si>
    <t>Св.лице</t>
  </si>
  <si>
    <t>вид наличен актив</t>
  </si>
  <si>
    <t>с/ст в хил.лв.</t>
  </si>
  <si>
    <t>i свързани лица в Групата 1'!A1</t>
  </si>
  <si>
    <t>i свързани лица в Групата 2'!A1</t>
  </si>
  <si>
    <t>i свързани лица в Групата 3'!A1</t>
  </si>
  <si>
    <t>i свързани лица в Групата 4'!A1</t>
  </si>
  <si>
    <t>C_Дивиденти!A1</t>
  </si>
  <si>
    <t>i свързани лица извън Групата 1'!A1</t>
  </si>
  <si>
    <t>i свързани лица извън Групата 2'!A1</t>
  </si>
  <si>
    <t>i свързани лица извън Групата 3'!A1</t>
  </si>
  <si>
    <t>Начислени разходи лихви по заеми получени от свързани лица</t>
  </si>
  <si>
    <t xml:space="preserve">Здължение </t>
  </si>
  <si>
    <t>към 31.12.2012</t>
  </si>
  <si>
    <t xml:space="preserve">Депозити към свързани лица </t>
  </si>
  <si>
    <t>Салда по депозити предоставени на свързани лица</t>
  </si>
  <si>
    <t>Начислени приходи от лихви по депозити предоставени на свързани лица</t>
  </si>
  <si>
    <t>Заеми от свързани лица - придобити чрез цесия</t>
  </si>
  <si>
    <t>Салда по заеми предоставени на свързани лица - придобити чрез цесия</t>
  </si>
  <si>
    <t>Начислени приходи от лихви по заеми /придобити чрез цесия/ към свързани лица</t>
  </si>
  <si>
    <t xml:space="preserve">Депозити от свързани лица </t>
  </si>
  <si>
    <t>Салда по депозити получени от свързани лица</t>
  </si>
  <si>
    <t>Здължения
 до 1 година</t>
  </si>
  <si>
    <t>Здължения
 над 1 година</t>
  </si>
  <si>
    <t>Начислени разходи за лихви по депозити предоставени на свързани лица</t>
  </si>
  <si>
    <t>Здължения към</t>
  </si>
  <si>
    <t xml:space="preserve">ПАРИЧНИ ПОТОЦИ СЪС СВЪРЗАНИ ЛИЦА </t>
  </si>
  <si>
    <t>Свързани лица от групата</t>
  </si>
  <si>
    <t>C1</t>
  </si>
  <si>
    <t>C2</t>
  </si>
  <si>
    <t>след елиминации</t>
  </si>
  <si>
    <t>Парични потоци от инвестиционна дейност</t>
  </si>
  <si>
    <t>Забележка: В ОПП плащания от името на друго дружество се отразяват като отпуснат заем, а в дружеството от чието име е платено като усвоен заем и плащане по направление /към доставчик, за лихви по заем, за лизинг и т.н.). В настоящата справка за елиминации съответно ще се посочат парични потоци за отпуснат заем в дружеството, което е направило плащанията и в парични потоци за усвоен заем в дружеството от чието име са плащанията.</t>
  </si>
  <si>
    <t>RSM BX:</t>
  </si>
  <si>
    <t>More information'!A345</t>
  </si>
  <si>
    <t>Приходи от св.лица в групата</t>
  </si>
  <si>
    <t>Приходи от св.лица извън групата</t>
  </si>
  <si>
    <t>Приходи от несвързани лица</t>
  </si>
  <si>
    <t>Разходи - св.лица в групата</t>
  </si>
  <si>
    <t>Разходи - св.лица извън групата</t>
  </si>
  <si>
    <t>Разходи - несвързани лица</t>
  </si>
  <si>
    <t>Разходи от св.лица в групата</t>
  </si>
  <si>
    <t>Разходи от св.лица извън групата</t>
  </si>
  <si>
    <t>Разходи от несвързани лица</t>
  </si>
  <si>
    <t>Лизинг със св.лица в групата</t>
  </si>
  <si>
    <t>Лизинг св.лица извън групата</t>
  </si>
  <si>
    <t>Лизинг несвързани лица</t>
  </si>
  <si>
    <t>фин.сделки със св.лица в групата</t>
  </si>
  <si>
    <t>Фин.сделки св.лица извън групата</t>
  </si>
  <si>
    <t>Фин. сделки несвързани лица</t>
  </si>
  <si>
    <t>Уникален номер за консолидация</t>
  </si>
  <si>
    <t>Финансов резултат преди данъци</t>
  </si>
  <si>
    <t>Profit, attributable to owners of parent</t>
  </si>
  <si>
    <t>Profit, attributable to non-controlling interests</t>
  </si>
  <si>
    <t>Обезценки - св.лица в групата</t>
  </si>
  <si>
    <t>Обезценки - св.лица извън групата</t>
  </si>
  <si>
    <t>Обезценки - несвързани лица</t>
  </si>
  <si>
    <t>Обезценки от св.лица в групата</t>
  </si>
  <si>
    <t>Обезценки от св.лица извън групата</t>
  </si>
  <si>
    <t>Обезценки от несвързани лица</t>
  </si>
  <si>
    <t>Задължения по лизингови договори  - нетекущи</t>
  </si>
  <si>
    <t>Задължения по лизинг от свързани лица в групата /нето/</t>
  </si>
  <si>
    <t>Задължения по лизинг от свързани лица в групата</t>
  </si>
  <si>
    <t>Обезценка на Задължения по лизинг от свързани лица в групата</t>
  </si>
  <si>
    <t>Задължения по лизинг от свързани лица извън групата /нето/</t>
  </si>
  <si>
    <t>Задължения по лизинг от свързани лица извън групата</t>
  </si>
  <si>
    <t>Обезценка на Задължения по лизинг от свързани лица извън групата</t>
  </si>
  <si>
    <t>Задължения по лизинг от несвързани лица /нето/</t>
  </si>
  <si>
    <t>Задължения по лизинг от несвързани лица</t>
  </si>
  <si>
    <t>Обезценка на Задължения по лизинг от несвързани лица</t>
  </si>
  <si>
    <t>Задължения по предоставени депозити</t>
  </si>
  <si>
    <t>Задължения по кредити от свързани лица в групата /нето/</t>
  </si>
  <si>
    <t>Задължения по кредити от свързани лица в групата</t>
  </si>
  <si>
    <t>Задължения по лихви по кредити от свързани лица в групата</t>
  </si>
  <si>
    <t>Обезценка на Задължения по кредити от свързани лица в групата</t>
  </si>
  <si>
    <t>Задължения по кредити от свързани лица извън групата /нето/</t>
  </si>
  <si>
    <t>Задължения по кредити от свързани лица извън групата</t>
  </si>
  <si>
    <t>Задължения по лихви по кредити от свързани лица извън групата</t>
  </si>
  <si>
    <t>Обезценка на Задължения по кредити от свързани лица извън групата</t>
  </si>
  <si>
    <t>Задължения по кредити от несвързани лица /нето/</t>
  </si>
  <si>
    <t>Задължения по кредити от несвързани лица</t>
  </si>
  <si>
    <t>Задължения по лихви по кредити от несвързани лица</t>
  </si>
  <si>
    <t>Обезценка на Задължения по кредити от несвързани лица</t>
  </si>
  <si>
    <t>Задължения по депозити - нетекущи</t>
  </si>
  <si>
    <t>Задължения по депозити от свързани лица в групата /нето/</t>
  </si>
  <si>
    <t>Задължения по депозити от свързани лица в групата</t>
  </si>
  <si>
    <t>Задължения по лихви по депозити от свързани лица в групата</t>
  </si>
  <si>
    <t>Обезценка на Задължения по депозити от свързани лица в групата</t>
  </si>
  <si>
    <t>Задължения по депозити от свързани лица извън групата /нето/</t>
  </si>
  <si>
    <t>Задължения по депозити от свързани лица извън групата</t>
  </si>
  <si>
    <t>Задължения по лихви по депозити от свързани лица извън групата</t>
  </si>
  <si>
    <t>Обезценка на Задължения по депозити от свързани лица извън групата</t>
  </si>
  <si>
    <t>Задължения по депозити от несвързани лица /нето/</t>
  </si>
  <si>
    <t>Задължения по депозити от несвързани лица</t>
  </si>
  <si>
    <t>Задължения по лихви по депозити от несвързани лица</t>
  </si>
  <si>
    <t>Обезценка на Задължения по депозити от несвързани лица</t>
  </si>
  <si>
    <t>Други финансови пасиви - нетекущи</t>
  </si>
  <si>
    <t>Задължения по лизингови договори  - текущи</t>
  </si>
  <si>
    <t>Задължения по депозити - текущи</t>
  </si>
  <si>
    <t>Други финансови пасиви - текущи</t>
  </si>
  <si>
    <t>Номер на д-вото в групата</t>
  </si>
  <si>
    <t>31.12.2013 г.</t>
  </si>
  <si>
    <t>през 2013 г.</t>
  </si>
  <si>
    <t>към 31.12.2013</t>
  </si>
  <si>
    <t>2016 г.</t>
  </si>
  <si>
    <t xml:space="preserve">IAS1p82(d)  IAS 12.81 c (i)Disclosure, IAS 12.79Disclosure, IAS 1.82 dDisclosure, IAS 12.81 c (ii)Disclosure,  IFRS 8.23 hDisclosure, IFRS 12.B13 gDisclosure </t>
  </si>
  <si>
    <t xml:space="preserve">IFRS 8.23Disclosure, IFRS 8.28 bDisclosure, IFRS 12.B12 b (vi)Disclosure , IAS 1.81A aDisclosure </t>
  </si>
  <si>
    <t xml:space="preserve">IFRS 5.33 aDisclosure, IAS 1.82 eaDisclosure , IFRS 12.B12 b (vii)Disclosure </t>
  </si>
  <si>
    <t xml:space="preserve">IAS 1.106 d (i)Disclosure, IFRS 8.28 bDisclosure, IFRS 8.23Disclosure, IFRS 1.32 a (ii)Disclosure, IFRS 1.24 bDisclosure, IAS 7.18 bDisclosure, IFRS 12.B10 bExample , IAS 1.81A aDisclosure </t>
  </si>
  <si>
    <r>
      <t xml:space="preserve">IAS 1.7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IAS 1.91 b </t>
    </r>
    <r>
      <rPr>
        <vertAlign val="subscript"/>
        <sz val="6"/>
        <rFont val="Arial"/>
        <family val="2"/>
        <charset val="204"/>
      </rPr>
      <t>Disclosure</t>
    </r>
  </si>
  <si>
    <r>
      <t xml:space="preserve">IAS 1.102 </t>
    </r>
    <r>
      <rPr>
        <vertAlign val="subscript"/>
        <sz val="6"/>
        <rFont val="Arial"/>
        <family val="2"/>
        <charset val="204"/>
      </rPr>
      <t>Example</t>
    </r>
    <r>
      <rPr>
        <sz val="6"/>
        <color indexed="8"/>
        <rFont val="Arial"/>
        <family val="2"/>
        <charset val="204"/>
      </rPr>
      <t xml:space="preserve">, </t>
    </r>
    <r>
      <rPr>
        <sz val="6"/>
        <rFont val="Arial"/>
        <family val="2"/>
        <charset val="204"/>
      </rPr>
      <t xml:space="preserve">IAS 1.103 </t>
    </r>
    <r>
      <rPr>
        <vertAlign val="subscript"/>
        <sz val="6"/>
        <rFont val="Arial"/>
        <family val="2"/>
        <charset val="204"/>
      </rPr>
      <t>Example</t>
    </r>
    <r>
      <rPr>
        <sz val="6"/>
        <color indexed="8"/>
        <rFont val="Arial"/>
        <family val="2"/>
        <charset val="204"/>
      </rPr>
      <t xml:space="preserve">, </t>
    </r>
    <r>
      <rPr>
        <sz val="6"/>
        <rFont val="Arial"/>
        <family val="2"/>
        <charset val="204"/>
      </rPr>
      <t xml:space="preserve">IAS 26.35 b (iv) </t>
    </r>
    <r>
      <rPr>
        <vertAlign val="subscript"/>
        <sz val="6"/>
        <rFont val="Arial"/>
        <family val="2"/>
        <charset val="204"/>
      </rPr>
      <t>Disclosure</t>
    </r>
  </si>
  <si>
    <r>
      <t xml:space="preserve">IAS 1.102 </t>
    </r>
    <r>
      <rPr>
        <vertAlign val="subscript"/>
        <sz val="6"/>
        <rFont val="Arial"/>
        <family val="2"/>
        <charset val="204"/>
      </rPr>
      <t>Example</t>
    </r>
    <r>
      <rPr>
        <sz val="6"/>
        <color indexed="8"/>
        <rFont val="Arial"/>
        <family val="2"/>
        <charset val="204"/>
      </rPr>
      <t xml:space="preserve">, </t>
    </r>
    <r>
      <rPr>
        <sz val="6"/>
        <rFont val="Arial"/>
        <family val="2"/>
        <charset val="204"/>
      </rPr>
      <t xml:space="preserve">IAS 1.99 </t>
    </r>
    <r>
      <rPr>
        <vertAlign val="subscript"/>
        <sz val="6"/>
        <rFont val="Arial"/>
        <family val="2"/>
        <charset val="204"/>
      </rPr>
      <t>Disclosure</t>
    </r>
  </si>
  <si>
    <r>
      <t xml:space="preserve">IAS 1.102 </t>
    </r>
    <r>
      <rPr>
        <vertAlign val="subscript"/>
        <sz val="6"/>
        <rFont val="Arial"/>
        <family val="2"/>
        <charset val="204"/>
      </rPr>
      <t>Example</t>
    </r>
    <r>
      <rPr>
        <sz val="6"/>
        <color indexed="8"/>
        <rFont val="Arial"/>
        <family val="2"/>
        <charset val="204"/>
      </rPr>
      <t xml:space="preserve">, </t>
    </r>
    <r>
      <rPr>
        <sz val="6"/>
        <rFont val="Arial"/>
        <family val="2"/>
        <charset val="204"/>
      </rPr>
      <t xml:space="preserve">IAS 1.104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IAS 1.99 </t>
    </r>
    <r>
      <rPr>
        <vertAlign val="subscript"/>
        <sz val="6"/>
        <rFont val="Arial"/>
        <family val="2"/>
        <charset val="204"/>
      </rPr>
      <t>Disclosure</t>
    </r>
  </si>
  <si>
    <r>
      <t xml:space="preserve">IAS 1.82 c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IFRS 8.23 g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IFRS 8.28 e </t>
    </r>
    <r>
      <rPr>
        <vertAlign val="subscript"/>
        <sz val="6"/>
        <rFont val="Arial"/>
        <family val="2"/>
        <charset val="204"/>
      </rPr>
      <t>Disclosure</t>
    </r>
  </si>
  <si>
    <r>
      <t xml:space="preserve">IAS 1.92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IAS 21.48 </t>
    </r>
    <r>
      <rPr>
        <vertAlign val="subscript"/>
        <sz val="6"/>
        <rFont val="Arial"/>
        <family val="2"/>
        <charset val="204"/>
      </rPr>
      <t>Disclosure</t>
    </r>
  </si>
  <si>
    <r>
      <t xml:space="preserve">Expiry date 2015-01-01 IAS 1.91 b </t>
    </r>
    <r>
      <rPr>
        <vertAlign val="subscript"/>
        <sz val="6"/>
        <rFont val="Arial"/>
        <family val="2"/>
        <charset val="204"/>
      </rPr>
      <t>Disclosure</t>
    </r>
    <r>
      <rPr>
        <sz val="6"/>
        <color indexed="8"/>
        <rFont val="Arial"/>
        <family val="2"/>
        <charset val="204"/>
      </rPr>
      <t xml:space="preserve">, </t>
    </r>
    <r>
      <rPr>
        <sz val="6"/>
        <rFont val="Arial"/>
        <family val="2"/>
        <charset val="204"/>
      </rPr>
      <t xml:space="preserve">Expiry date 2015-01-01 IFRS 7.20 a (ii) </t>
    </r>
    <r>
      <rPr>
        <vertAlign val="subscript"/>
        <sz val="6"/>
        <rFont val="Arial"/>
        <family val="2"/>
        <charset val="204"/>
      </rPr>
      <t>Disclosure</t>
    </r>
  </si>
  <si>
    <r>
      <t xml:space="preserve">Expiry date 2015-01-01 IAS 1.92 </t>
    </r>
    <r>
      <rPr>
        <vertAlign val="subscript"/>
        <sz val="6"/>
        <rFont val="Arial"/>
        <family val="2"/>
        <charset val="204"/>
      </rPr>
      <t>Disclosure</t>
    </r>
    <r>
      <rPr>
        <sz val="6"/>
        <color indexed="8"/>
        <rFont val="Arial"/>
        <family val="2"/>
        <charset val="204"/>
      </rPr>
      <t xml:space="preserve">, </t>
    </r>
    <r>
      <rPr>
        <sz val="6"/>
        <rFont val="Arial"/>
        <family val="2"/>
        <charset val="204"/>
      </rPr>
      <t xml:space="preserve">Expiry date 2015-01-01 IFRS 7.20 a (ii) </t>
    </r>
    <r>
      <rPr>
        <vertAlign val="subscript"/>
        <sz val="6"/>
        <rFont val="Arial"/>
        <family val="2"/>
        <charset val="204"/>
      </rPr>
      <t>Disclosure</t>
    </r>
  </si>
  <si>
    <r>
      <t xml:space="preserve">IAS 1.91 b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IFRS 7.23 c </t>
    </r>
    <r>
      <rPr>
        <vertAlign val="subscript"/>
        <sz val="6"/>
        <rFont val="Arial"/>
        <family val="2"/>
        <charset val="204"/>
      </rPr>
      <t>Disclosure</t>
    </r>
  </si>
  <si>
    <r>
      <t xml:space="preserve">IAS 1.92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IFRS 7.23 d </t>
    </r>
    <r>
      <rPr>
        <vertAlign val="subscript"/>
        <sz val="6"/>
        <rFont val="Arial"/>
        <family val="2"/>
        <charset val="204"/>
      </rPr>
      <t>Disclosure</t>
    </r>
  </si>
  <si>
    <r>
      <t xml:space="preserve">IAS 1.91 b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IAS 39.102 a </t>
    </r>
    <r>
      <rPr>
        <vertAlign val="subscript"/>
        <sz val="6"/>
        <rFont val="Arial"/>
        <family val="2"/>
        <charset val="204"/>
      </rPr>
      <t>Disclosure</t>
    </r>
  </si>
  <si>
    <r>
      <t xml:space="preserve">IAS 1.92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IAS 39.102 </t>
    </r>
    <r>
      <rPr>
        <vertAlign val="subscript"/>
        <sz val="6"/>
        <rFont val="Arial"/>
        <family val="2"/>
        <charset val="204"/>
      </rPr>
      <t>Disclosure</t>
    </r>
  </si>
  <si>
    <r>
      <t xml:space="preserve">Expiry date 2013-01-01 IAS 12.81 ab </t>
    </r>
    <r>
      <rPr>
        <vertAlign val="subscript"/>
        <sz val="6"/>
        <rFont val="Arial"/>
        <family val="2"/>
        <charset val="204"/>
      </rPr>
      <t>Disclosure</t>
    </r>
    <r>
      <rPr>
        <sz val="6"/>
        <color indexed="8"/>
        <rFont val="Arial"/>
        <family val="2"/>
        <charset val="204"/>
      </rPr>
      <t xml:space="preserve">, </t>
    </r>
    <r>
      <rPr>
        <sz val="6"/>
        <rFont val="Arial"/>
        <family val="2"/>
        <charset val="204"/>
      </rPr>
      <t xml:space="preserve">Expiry date 2013-01-01 IAS 1.90 </t>
    </r>
    <r>
      <rPr>
        <vertAlign val="subscript"/>
        <sz val="6"/>
        <rFont val="Arial"/>
        <family val="2"/>
        <charset val="204"/>
      </rPr>
      <t>Disclosure</t>
    </r>
  </si>
  <si>
    <t xml:space="preserve">IAS 1.102Example, IAS 18.35 bDisclosure, IFRS 8.23 aDisclosure,  IFRS 8.32Disclosure, IAS 1.82 aDisclosure, IAS 1.103Example, IFRS 8.34Disclosure, IFRS 8.28 aDisclosure, IFRS 8.33 aDisclosure, IFRS 12.B10 bExample , IFRS 12.B12 b (v)Disclosure </t>
  </si>
  <si>
    <t xml:space="preserve">IFRS 8.28 eDisclosure, IAS 1.99Disclosure, IAS 1.102Example, IFRS 8.23 eDisclosure, IAS 1.104Disclosure, IFRS 12.B13 dDisclosure </t>
  </si>
  <si>
    <t>IAS 1.82 aaDisclosure</t>
  </si>
  <si>
    <t>IFRIC 17.15Disclosure</t>
  </si>
  <si>
    <t>Effective 2015-01-01 IAS 1.82 caDisclosure</t>
  </si>
  <si>
    <t xml:space="preserve">
Нетни печалби (загуби), произтичащи от разликата между предишната балансова стойност и справедливата стойност на финансовите активи преквалифицирани като оценявани по справедлива стойност
</t>
  </si>
  <si>
    <t xml:space="preserve">Нетна печалба (загуба), произтичащи от отписване на финансови активи, отчитани по амортизирана стойност
</t>
  </si>
  <si>
    <t xml:space="preserve">Разликата между отчетната стойност на дължимите дивиденти и балансовата стойност на непарични активи разпределени на собствениците за изплащането им
</t>
  </si>
  <si>
    <t xml:space="preserve">IAS 1.81B a (ii)Disclosure </t>
  </si>
  <si>
    <t xml:space="preserve">IAS 1.81B a (i)Disclosure , IFRS 12.12 eDisclosure </t>
  </si>
  <si>
    <t xml:space="preserve">IAS 1.91 bDisclosure , IAS 1.7Disclosure </t>
  </si>
  <si>
    <t xml:space="preserve">AS 1.82A aDisclosure </t>
  </si>
  <si>
    <t xml:space="preserve">Exchange differences on translation </t>
  </si>
  <si>
    <t xml:space="preserve">AS 1.91 aDisclosure, IAS 1.106 d (ii)Disclosure, IFRS 12.B12 b (viii)Disclosure , IAS 1.81A bDisclosure </t>
  </si>
  <si>
    <t xml:space="preserve">IAS 1.106 aDisclosure, IFRS 1.24 bDisclosure,  IFRS 1.32 a (ii)Disclosure, IAS 1.81A cDisclosure , IFRS 12.B12 b (ix)Disclosure , IFRS 12.B10 bExample </t>
  </si>
  <si>
    <t xml:space="preserve">IAS 1.106 aDisclosure, IAS 1.81B b (ii)Disclosure </t>
  </si>
  <si>
    <t xml:space="preserve">IAS 1.106 aDisclosure,  IAS 1.81B b (i)Disclosure </t>
  </si>
  <si>
    <t xml:space="preserve">IAS 38.118 eDisclosure, IAS 1.54 cDisclosure, </t>
  </si>
  <si>
    <r>
      <t xml:space="preserve">IAS 1.54 e </t>
    </r>
    <r>
      <rPr>
        <b/>
        <vertAlign val="subscript"/>
        <sz val="5"/>
        <rFont val="Arial"/>
        <family val="2"/>
        <charset val="204"/>
      </rPr>
      <t>Disclosure</t>
    </r>
    <r>
      <rPr>
        <b/>
        <sz val="5"/>
        <rFont val="Arial"/>
        <family val="2"/>
        <charset val="204"/>
      </rPr>
      <t xml:space="preserve">, IFRS 8.24 a </t>
    </r>
    <r>
      <rPr>
        <b/>
        <vertAlign val="subscript"/>
        <sz val="5"/>
        <rFont val="Arial"/>
        <family val="2"/>
        <charset val="204"/>
      </rPr>
      <t xml:space="preserve">Disclosure, IFRS 12.B16Disclosure </t>
    </r>
  </si>
  <si>
    <t xml:space="preserve">IAS 1.66Disclosure, FRS 12.B12 b (ii)Disclosure , IFRS 12.B10 bExample </t>
  </si>
  <si>
    <t xml:space="preserve">AS 7.45Disclosure, IAS 1.54 iDisclosure, IFRS 12.B13 aDisclosure </t>
  </si>
  <si>
    <t xml:space="preserve">IAS 1.66Disclosure,  IFRS 12.B10 bExample , IFRS 12.B12 b (i)Disclosure </t>
  </si>
  <si>
    <t xml:space="preserve">IAS 1.55Disclosure, IFRS 8.23Disclosure, IFRS 8.28 cDisclosure,  IFRS 13.93 bDisclosure , IFRS 13.93 eDisclosure , IFRS 13.93 aDisclosure </t>
  </si>
  <si>
    <t xml:space="preserve">IAS 1.54 qDisclosure, IFRS 10.22Disclosure , IFRS 12.12 fDisclosure </t>
  </si>
  <si>
    <t xml:space="preserve">AS 1.55Disclosure, IFRS 1.24 aDisclosure, IFRS 1.32 a (i)Disclosure,  IAS 1.78 eDisclosure, IFRS 13.93 bDisclosure , IFRS 13.93 eDisclosure , IFRS 13.93 aDisclosure </t>
  </si>
  <si>
    <t xml:space="preserve">IAS 1.54 mDisclosure,  IFRS 12.B13 cDisclosure </t>
  </si>
  <si>
    <t xml:space="preserve">IAS 1.69Disclosure,  IFRS 12.B10 bExample , IFRS 12.B12 b (iv)Disclosure </t>
  </si>
  <si>
    <t xml:space="preserve">IAS 1.54 mDisclosure, IFRS 12.B13 bDisclosure </t>
  </si>
  <si>
    <t xml:space="preserve">AS 1.69Disclosure, IFRS 12.B12 b (iii)Disclosure , IFRS 12.B10 bExample </t>
  </si>
  <si>
    <t xml:space="preserve">IAS 1.55Disclosure,  IFRS 8.23Disclosure, IFRS 8.28 dDisclosure,  IFRS 13.93 eDisclosure , IFRS 13.93 bDisclosure , IFRS 13.93 aDisclosure </t>
  </si>
  <si>
    <t xml:space="preserve">IFRS 8.24 aDisclosure, IAS 1.54 eDisclosure, IFRS 12.B16Disclosure </t>
  </si>
  <si>
    <t xml:space="preserve">IAS 7.45Disclosure, EIAS 1.54 iDisclosure, IFRS 12.B13 aDisclosure </t>
  </si>
  <si>
    <r>
      <t xml:space="preserve">IAS 1.54 c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IAS 36.134 b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IAS 36.135 b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IAS 38.118 e </t>
    </r>
    <r>
      <rPr>
        <vertAlign val="subscript"/>
        <sz val="6"/>
        <rFont val="Arial"/>
        <family val="2"/>
        <charset val="204"/>
      </rPr>
      <t>Disclosure</t>
    </r>
  </si>
  <si>
    <r>
      <t xml:space="preserve">IAS 1.54 f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IAS 41.50 </t>
    </r>
    <r>
      <rPr>
        <vertAlign val="subscript"/>
        <sz val="6"/>
        <rFont val="Arial"/>
        <family val="2"/>
        <charset val="204"/>
      </rPr>
      <t>Disclosure</t>
    </r>
  </si>
  <si>
    <r>
      <t xml:space="preserve">IAS 12.81 g (i)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IAS 1.54 o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IAS 1.56 </t>
    </r>
    <r>
      <rPr>
        <vertAlign val="subscript"/>
        <sz val="6"/>
        <rFont val="Arial"/>
        <family val="2"/>
        <charset val="204"/>
      </rPr>
      <t>Disclosure</t>
    </r>
  </si>
  <si>
    <r>
      <t xml:space="preserve">IAS 1.54 h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IAS 1.78 b </t>
    </r>
    <r>
      <rPr>
        <vertAlign val="subscript"/>
        <sz val="6"/>
        <rFont val="Arial"/>
        <family val="2"/>
        <charset val="204"/>
      </rPr>
      <t>Disclosure</t>
    </r>
  </si>
  <si>
    <r>
      <t xml:space="preserve">Expiry date 2015-01-01 IAS 39.37 a </t>
    </r>
    <r>
      <rPr>
        <vertAlign val="subscript"/>
        <sz val="6"/>
        <rFont val="Arial"/>
        <family val="2"/>
        <charset val="204"/>
      </rPr>
      <t>Disclosure</t>
    </r>
    <r>
      <rPr>
        <sz val="6"/>
        <color indexed="8"/>
        <rFont val="Arial"/>
        <family val="2"/>
        <charset val="204"/>
      </rPr>
      <t xml:space="preserve">, </t>
    </r>
    <r>
      <rPr>
        <sz val="6"/>
        <rFont val="Arial"/>
        <family val="2"/>
        <charset val="204"/>
      </rPr>
      <t xml:space="preserve">Effective 2015-01-01 IFRS 9.3.2.23 a </t>
    </r>
    <r>
      <rPr>
        <vertAlign val="subscript"/>
        <sz val="6"/>
        <rFont val="Arial"/>
        <family val="2"/>
        <charset val="204"/>
      </rPr>
      <t>Disclosure</t>
    </r>
  </si>
  <si>
    <r>
      <t xml:space="preserve">IAS 1.78 d </t>
    </r>
    <r>
      <rPr>
        <vertAlign val="subscript"/>
        <sz val="6"/>
        <rFont val="Arial"/>
        <family val="2"/>
        <charset val="204"/>
      </rPr>
      <t>Disclosure</t>
    </r>
    <r>
      <rPr>
        <sz val="6"/>
        <color indexed="8"/>
        <rFont val="Arial"/>
        <family val="2"/>
        <charset val="204"/>
      </rPr>
      <t xml:space="preserve">, </t>
    </r>
    <r>
      <rPr>
        <sz val="6"/>
        <rFont val="Arial"/>
        <family val="2"/>
        <charset val="204"/>
      </rPr>
      <t xml:space="preserve">Expiry date 2013-01-01 IAS 19.118 </t>
    </r>
    <r>
      <rPr>
        <vertAlign val="subscript"/>
        <sz val="6"/>
        <rFont val="Arial"/>
        <family val="2"/>
        <charset val="204"/>
      </rPr>
      <t>Disclosure</t>
    </r>
  </si>
  <si>
    <r>
      <t xml:space="preserve">IAS 1.78 d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IAS 37.84 a </t>
    </r>
    <r>
      <rPr>
        <vertAlign val="subscript"/>
        <sz val="6"/>
        <rFont val="Arial"/>
        <family val="2"/>
        <charset val="204"/>
      </rPr>
      <t>Disclosure</t>
    </r>
  </si>
  <si>
    <r>
      <t xml:space="preserve">IAS 1.54 p </t>
    </r>
    <r>
      <rPr>
        <vertAlign val="subscript"/>
        <sz val="6"/>
        <rFont val="Arial"/>
        <family val="2"/>
        <charset val="204"/>
      </rPr>
      <t>Disclosure</t>
    </r>
    <r>
      <rPr>
        <sz val="6"/>
        <color indexed="8"/>
        <rFont val="Arial"/>
        <family val="2"/>
        <charset val="204"/>
      </rPr>
      <t xml:space="preserve">, </t>
    </r>
    <r>
      <rPr>
        <sz val="6"/>
        <rFont val="Arial"/>
        <family val="2"/>
        <charset val="204"/>
      </rPr>
      <t xml:space="preserve">IFRS 5.38 </t>
    </r>
    <r>
      <rPr>
        <vertAlign val="subscript"/>
        <sz val="6"/>
        <rFont val="Arial"/>
        <family val="2"/>
        <charset val="204"/>
      </rPr>
      <t>Disclosure</t>
    </r>
  </si>
  <si>
    <t>Provisions</t>
  </si>
  <si>
    <t xml:space="preserve">IAS 7.45Disclosure,  IAS 1.54 iDisclosure, IFRS 12.B13 aDisclosure </t>
  </si>
  <si>
    <r>
      <t xml:space="preserve">IAS 7.14 f </t>
    </r>
    <r>
      <rPr>
        <vertAlign val="subscript"/>
        <sz val="6"/>
        <rFont val="Arial"/>
        <family val="2"/>
        <charset val="204"/>
      </rPr>
      <t>Example</t>
    </r>
    <r>
      <rPr>
        <sz val="6"/>
        <rFont val="Arial"/>
        <family val="2"/>
        <charset val="204"/>
      </rPr>
      <t xml:space="preserve">, IAS 7.35 </t>
    </r>
    <r>
      <rPr>
        <vertAlign val="subscript"/>
        <sz val="6"/>
        <rFont val="Arial"/>
        <family val="2"/>
        <charset val="204"/>
      </rPr>
      <t>Disclosure</t>
    </r>
  </si>
  <si>
    <t>Мини и др.имоти свързани с добив на мин.ресурси</t>
  </si>
  <si>
    <t>Правата върху природни залежи и резерви от нефт, природен газ
        и подобни невъзстановими ресурси</t>
  </si>
  <si>
    <t xml:space="preserve">Mining assets </t>
  </si>
  <si>
    <t xml:space="preserve">Mining property </t>
  </si>
  <si>
    <t>Oil and gas assets</t>
  </si>
  <si>
    <t xml:space="preserve">Buildings </t>
  </si>
  <si>
    <t>Land</t>
  </si>
  <si>
    <t>Machinery</t>
  </si>
  <si>
    <t>Vehicles</t>
  </si>
  <si>
    <t>Ships</t>
  </si>
  <si>
    <t>Aircraft</t>
  </si>
  <si>
    <t>Motor vehicles</t>
  </si>
  <si>
    <t>Активи по проучване и оценка на мин.ресурси МСФО 6</t>
  </si>
  <si>
    <t>Exploration for and evaluation of mineral resources</t>
  </si>
  <si>
    <t>Активи, възникнали от проучването и оценката на минерални ресурси</t>
  </si>
  <si>
    <t>Задължения, произтичащи от проучването и оценката на минерални ресурси</t>
  </si>
  <si>
    <t>Приходи, произтичащи от проучването и оценката на минерални ресурси</t>
  </si>
  <si>
    <t>Разходи, произтичащи от проучването и оценката на минерални ресурси</t>
  </si>
  <si>
    <t>Парични потоци от (използван в) проучването и оценката на минерални ресурси, класифицирана като оперативна дейност</t>
  </si>
  <si>
    <t>Парични потоци от (използван в) проучването и оценката на минерални ресурси, категоризирани като инвестиционни дейности</t>
  </si>
  <si>
    <t>Проучване и оценката на минерални ресурси</t>
  </si>
  <si>
    <t>i Минерални ресурси'!A1</t>
  </si>
  <si>
    <t>Миннодобивни Mining rights</t>
  </si>
  <si>
    <t>Mining rights</t>
  </si>
  <si>
    <t>Приходи от продажба на продукция</t>
  </si>
  <si>
    <t>Приходи от продажба на стоки</t>
  </si>
  <si>
    <t>Приходи от услуги</t>
  </si>
  <si>
    <t>Разходи за използвани суровини, материали и консумативи</t>
  </si>
  <si>
    <t>Разходи от обезценка на нефинансови активи</t>
  </si>
  <si>
    <t>Вземания от св.лица в групата</t>
  </si>
  <si>
    <t>Вземания от св.лица извън групата</t>
  </si>
  <si>
    <t>Вземания от несвързани лица</t>
  </si>
  <si>
    <t>Задължения към св.лица в групата</t>
  </si>
  <si>
    <t>Задължения към св.лица извън групата</t>
  </si>
  <si>
    <t>Задължения към несвързани лица</t>
  </si>
  <si>
    <t>Current borrowings</t>
  </si>
  <si>
    <t>За своите вътрешни и външни нужди, Дружеството (Групата) изчислява и оповестява съотношението на нетния дълг, към собствения капитал. Собствен капитал като към 31 декември 200Х г., се изчислява след разпределение на дивидент от ........... на акция, от които .............. на акция е била платена на ..................., 200Х.
Нетният дълг към собствен капитал се изчислява, както следва:</t>
  </si>
  <si>
    <t>Коефициент нетен дълг към собствен капитал</t>
  </si>
  <si>
    <t xml:space="preserve">Общо привлечен капитал (пасиви), т.ч.: </t>
  </si>
  <si>
    <t>Задължения по финансов лизинг към свързани лица</t>
  </si>
  <si>
    <t>Търговски кредити и заеми към свързани лица и стокови кредити</t>
  </si>
  <si>
    <t>За своите вътрешни и външни нужди, Дружеството (Групата) изчислява и оповестява коефициента на задлъжнялост. Собствен капитал като към 31 декември 200Х г., се изчислява след разпределение на дивидент от ........... на акция, от които .............. на акция е била платена на ..................., 200Х.
Коефициента на задлъжнялост се изчислява, както следва:</t>
  </si>
  <si>
    <t>Assets measured at fair value</t>
  </si>
  <si>
    <t>IE60</t>
  </si>
  <si>
    <t>For assets and liabilities measured at fair value at the end of the reporting period, the IFRS requires quantitative disclosures about the fair value measurements for each class of assets and liabilities. An entity might disclose the following for assets to comply with paragraph 93(a) and (b) of the IFRS:</t>
  </si>
  <si>
    <t>(CU in millions)</t>
  </si>
  <si>
    <t>Fair value measurements at the end of the reporting period using</t>
  </si>
  <si>
    <t>Description</t>
  </si>
  <si>
    <t>31/12/X9</t>
  </si>
  <si>
    <t>Quoted prices in active markets for identical assets (Level 1)</t>
  </si>
  <si>
    <t>Significant other observable inputs (Level 2)</t>
  </si>
  <si>
    <t>Significant unobservable inputs (Level 3)</t>
  </si>
  <si>
    <t>Total gains (losses)</t>
  </si>
  <si>
    <t>Recurring fair value measurements</t>
  </si>
  <si>
    <t>Trading equity securities:</t>
  </si>
  <si>
    <t>Real estate industry</t>
  </si>
  <si>
    <t>Oil and gas industry</t>
  </si>
  <si>
    <t>Total trading equity securities</t>
  </si>
  <si>
    <t>Other equity securities:</t>
  </si>
  <si>
    <t>Financial services industry</t>
  </si>
  <si>
    <t>Healthcare industry</t>
  </si>
  <si>
    <t>Energy industry</t>
  </si>
  <si>
    <t>Private equity fund investments</t>
  </si>
  <si>
    <t>Total other equity securities</t>
  </si>
  <si>
    <t>Debt securities:</t>
  </si>
  <si>
    <t>Residential mortgage-backed securities</t>
  </si>
  <si>
    <t>Commercial mortgage-backed securities</t>
  </si>
  <si>
    <t>Collateralised debt obligations</t>
  </si>
  <si>
    <t>Risk-free government securities</t>
  </si>
  <si>
    <t>Corporate bonds</t>
  </si>
  <si>
    <t>Total debt securities</t>
  </si>
  <si>
    <t>Hedge fund investments:</t>
  </si>
  <si>
    <t>Equity long/short</t>
  </si>
  <si>
    <t>Global opportunities</t>
  </si>
  <si>
    <t>High-yield debt securities</t>
  </si>
  <si>
    <t>Total hedge fund investments</t>
  </si>
  <si>
    <t>Derivatives:</t>
  </si>
  <si>
    <t>Interest rate contracts</t>
  </si>
  <si>
    <t>Foreign exchange contracts</t>
  </si>
  <si>
    <t>Credit contracts</t>
  </si>
  <si>
    <t>Commodity futures contracts</t>
  </si>
  <si>
    <t>Commodity forward contracts</t>
  </si>
  <si>
    <t>Total derivatives</t>
  </si>
  <si>
    <t>Investment properties:</t>
  </si>
  <si>
    <t>Commercial - Asia</t>
  </si>
  <si>
    <t>Commercial - Europe</t>
  </si>
  <si>
    <t>Total investment properties</t>
  </si>
  <si>
    <t>Total recurring fair value measurements</t>
  </si>
  <si>
    <t>Non-recurring fair value measurements</t>
  </si>
  <si>
    <t>Assets held for sale</t>
  </si>
  <si>
    <t>Total non-recurring fair value measurements</t>
  </si>
  <si>
    <t>(Note: A similar table would be presented for liabilities unless another format is deemed more appropriate by the entity.)</t>
  </si>
  <si>
    <t>Reconciliation of fair value measurements categorised within Level 3 of the fair value hierarchy</t>
  </si>
  <si>
    <t>IE61</t>
  </si>
  <si>
    <t>For recurring fair value measurements categorised within Level 3 of the fair value hierarchy, the IFRS requires a reconciliation from the opening balances to the closing balances for each class of assets and liabilities. An entity might disclose the following for assets to comply with paragraph 93(e) and (f) of the IFRS:</t>
  </si>
  <si>
    <t>Fair value measurements using significant unobservable inputs (Level 3)</t>
  </si>
  <si>
    <t>Other equity securities</t>
  </si>
  <si>
    <t>Debt securities</t>
  </si>
  <si>
    <t>Hedge fund investments</t>
  </si>
  <si>
    <t>Investment properties</t>
  </si>
  <si>
    <t>Private equity fund</t>
  </si>
  <si>
    <t>Asia</t>
  </si>
  <si>
    <t>Europe</t>
  </si>
  <si>
    <t>Opening balance</t>
  </si>
  <si>
    <t>Transfers into Level 3</t>
  </si>
  <si>
    <t>Transfers out of Level 3</t>
  </si>
  <si>
    <t>Total gains or losses for the period</t>
  </si>
  <si>
    <t>Included in profit or loss</t>
  </si>
  <si>
    <t>Included in other comprehensive income</t>
  </si>
  <si>
    <t>Purchases, issues, sales and settlements</t>
  </si>
  <si>
    <t>Purchases</t>
  </si>
  <si>
    <t>Issues</t>
  </si>
  <si>
    <t>Sales</t>
  </si>
  <si>
    <t>Settlements</t>
  </si>
  <si>
    <t>( 15)</t>
  </si>
  <si>
    <t>Closing balance</t>
  </si>
  <si>
    <t>Change in unrealised gains or losses for the period included in profit or loss for assets held at the end of the reporting period</t>
  </si>
  <si>
    <t>IE62</t>
  </si>
  <si>
    <t>Gains and losses included in profit or loss for the period (above) are presented in financial income and in non-financial income as follows:</t>
  </si>
  <si>
    <t>Financial income</t>
  </si>
  <si>
    <t>Non-financial income</t>
  </si>
  <si>
    <t>Total gains or losses for the period included in profit or loss</t>
  </si>
  <si>
    <t>Valuation techniques and inputs</t>
  </si>
  <si>
    <t>IE63</t>
  </si>
  <si>
    <t>For fair value measurements categorised within Level 2 and Level 3 of the fair value hierarchy, the IFRS requires an entity to disclose a description of the valuation technique(s) and the inputs used in the fair value measurement. For fair value measurements categorised within Level 3 of the fair value hierarchy, information about the significant unobservable inputs used must be quantitative. An entity might disclose the following for assets to comply with the requirement to disclose the significant unobservable inputs used in the fair value measurement in accordance with paragraph 93(d) of the IFRS:</t>
  </si>
  <si>
    <t>Quantitative information about fair value measurements using significant unobservable inputs (Level 3)</t>
  </si>
  <si>
    <t>Fair value at 31/12/X9</t>
  </si>
  <si>
    <t>Valuation technique(s)</t>
  </si>
  <si>
    <t>Unobservable input</t>
  </si>
  <si>
    <t>Range (weighted average)</t>
  </si>
  <si>
    <t>Discounted cash flow</t>
  </si>
  <si>
    <t>weighted average cost of capital</t>
  </si>
  <si>
    <t>7% - 16% (12.1%)</t>
  </si>
  <si>
    <t>long-term revenue growth rate</t>
  </si>
  <si>
    <t>2% - 5% ( 4.2%)</t>
  </si>
  <si>
    <t>long-term pre-tax operating margin</t>
  </si>
  <si>
    <t>3% - 20% (10.3%)</t>
  </si>
  <si>
    <t>discount for lack of marketability</t>
  </si>
  <si>
    <t>5% - 20% ( 17%)</t>
  </si>
  <si>
    <t>control premium</t>
  </si>
  <si>
    <t>10% - 30% (20%)</t>
  </si>
  <si>
    <t>Market comparable companies</t>
  </si>
  <si>
    <t>EBITDA multiple</t>
  </si>
  <si>
    <t>10 - 13 (11.3)</t>
  </si>
  <si>
    <t>revenue multiple</t>
  </si>
  <si>
    <t>1.5 - 2.0 (1.7)</t>
  </si>
  <si>
    <t>5% - 20% (17%)</t>
  </si>
  <si>
    <t>8% - 12% (11.1%)</t>
  </si>
  <si>
    <t>3% - 5.5% (4.2%)</t>
  </si>
  <si>
    <t>7.5% - 13% (9.2%)</t>
  </si>
  <si>
    <t>5% - 20% (10%)</t>
  </si>
  <si>
    <t>10% - 20% (12%)</t>
  </si>
  <si>
    <t>6.5 - 12 (9.5)</t>
  </si>
  <si>
    <t>1.0 - 3.0 (2.0)</t>
  </si>
  <si>
    <t>Net asset value</t>
  </si>
  <si>
    <t>n/a</t>
  </si>
  <si>
    <t>constant prepayment rate</t>
  </si>
  <si>
    <t>3.5% - 5.5% (4.5%)</t>
  </si>
  <si>
    <t>probability of default</t>
  </si>
  <si>
    <t>5% - 50% (10%)</t>
  </si>
  <si>
    <t>loss severity</t>
  </si>
  <si>
    <t>40% - 100% (60%)</t>
  </si>
  <si>
    <t>3% - 5% (4.1%)</t>
  </si>
  <si>
    <t>2% - 25% (5%)</t>
  </si>
  <si>
    <t>10% - 50% (20%)</t>
  </si>
  <si>
    <t>Consensus pricing</t>
  </si>
  <si>
    <t>offered quotes</t>
  </si>
  <si>
    <t>20 - 45</t>
  </si>
  <si>
    <t>comparability adjustments (%)</t>
  </si>
  <si>
    <t>-10% - +15% (+5%)</t>
  </si>
  <si>
    <t>Option model</t>
  </si>
  <si>
    <t>annualised volatility of credit</t>
  </si>
  <si>
    <t>10% - 20%</t>
  </si>
  <si>
    <t>counterparty credit risk</t>
  </si>
  <si>
    <t>0.5% - 3.5%</t>
  </si>
  <si>
    <t>own credit risk</t>
  </si>
  <si>
    <t>0.3% - 2.0%</t>
  </si>
  <si>
    <t>long-term net operating income margin</t>
  </si>
  <si>
    <t>18% - 32% (20%)</t>
  </si>
  <si>
    <t>cap rate</t>
  </si>
  <si>
    <t>0.08 - 0.12 (0.10)</t>
  </si>
  <si>
    <t>Market comparable approach</t>
  </si>
  <si>
    <t>price per square metre (USD)</t>
  </si>
  <si>
    <t>$3,000 - $7,000($4,500)</t>
  </si>
  <si>
    <t>15% - 25% (18%)</t>
  </si>
  <si>
    <t>0.06 - 0.10 (0.08)</t>
  </si>
  <si>
    <t>price per square metre (EUR)</t>
  </si>
  <si>
    <t>€4,000 - €12,000(€8,500)</t>
  </si>
  <si>
    <t>i Оповест. справедлива с-ст 1'!A1</t>
  </si>
  <si>
    <t>i Оповест. справедлива с-ст 2'!A1</t>
  </si>
  <si>
    <t>Ново</t>
  </si>
  <si>
    <t>Business Combinations</t>
  </si>
  <si>
    <t>IFRS3.IE72</t>
  </si>
  <si>
    <t>Footnote X: Acquisitions</t>
  </si>
  <si>
    <t>On 30 June 20X2 AC acquired 15 per cent of the outstanding ordinary shares of TC.  On 30 June 2012 AC acquired 60 per cent of the outstanding ordinary shares of TC and obtained control of TC.   TC is a provider of data networking products and services in Canada and Mexico.  As a result of the acquisition, AC is expected to be the leading provider of data networking products and services in those markets.  It also expects to reduce costs through economies of scale.</t>
  </si>
  <si>
    <t>The goodwill of CU 2,500 arising from the acquisition consists largely of the synergies and economies of scale expected from combining the operations of AC and TC.</t>
  </si>
  <si>
    <t>None of the goodwill recognised is expected to be deductible for income tax purposes.  The following table summarises the consideration paid for TC and the amounts of the assets acquired and liabilities assumed recognised at the acquisition date, as well as the fair value at the acquisition date of the non-controlling interest in TC.</t>
  </si>
  <si>
    <t>At 30 June 20X2</t>
  </si>
  <si>
    <t>Consideration</t>
  </si>
  <si>
    <t>CU</t>
  </si>
  <si>
    <t>Cash</t>
  </si>
  <si>
    <t>Equity instruments ( 100,000 ordinary shares of AC)</t>
  </si>
  <si>
    <t>Contingent consideration arrangement</t>
  </si>
  <si>
    <t>Total consideration transferred</t>
  </si>
  <si>
    <t>Fair value of AC’s equity interest in TC held before the business combination</t>
  </si>
  <si>
    <t>                                                      </t>
  </si>
  <si>
    <r>
      <t>Acquisition-related costs </t>
    </r>
    <r>
      <rPr>
        <sz val="11"/>
        <color indexed="8"/>
        <rFont val="Arial"/>
        <family val="2"/>
        <charset val="204"/>
      </rPr>
      <t>(included in selling, general and administrative expenses in AC’s statement of comprehensive income for the year ended 31 December 20X2)</t>
    </r>
  </si>
  <si>
    <t>Recognised amounts of identifiable assets acquired and liabilities assumed</t>
  </si>
  <si>
    <t>Financial assets</t>
  </si>
  <si>
    <t>Inventory</t>
  </si>
  <si>
    <t>Identifiable intangible assets</t>
  </si>
  <si>
    <t>Financial liabilities</t>
  </si>
  <si>
    <t>( 4,000)</t>
  </si>
  <si>
    <t>Contingent liability</t>
  </si>
  <si>
    <t>( 1,000)</t>
  </si>
  <si>
    <t>Total identifiable net assets</t>
  </si>
  <si>
    <t>Non-controlling interest in TC</t>
  </si>
  <si>
    <t>( 3,300)</t>
  </si>
  <si>
    <t>Consolidate and separate statement of financial postion</t>
  </si>
  <si>
    <t>Synthetic example on the base of illustrative example from IAS 1 demonstrating the presentation of consolidated and separate numbers for statement of financial position in a single statement using detailed XBRL tagging.</t>
  </si>
  <si>
    <t>XYZ Group and XYZ Parent</t>
  </si>
  <si>
    <t>(in thousands of currency units)</t>
  </si>
  <si>
    <t>GROUP</t>
  </si>
  <si>
    <t>PARENT</t>
  </si>
  <si>
    <t>31 Dec 20X7</t>
  </si>
  <si>
    <t>31 Dec 20X6</t>
  </si>
  <si>
    <t>Non-current assets</t>
  </si>
  <si>
    <t>Investments in subsidiaries</t>
  </si>
  <si>
    <t>Investments in equity instruments</t>
  </si>
  <si>
    <t>Current assets</t>
  </si>
  <si>
    <t>Trade receivables</t>
  </si>
  <si>
    <t>Other current assets</t>
  </si>
  <si>
    <t>Total assets</t>
  </si>
  <si>
    <t>1,466,500</t>
  </si>
  <si>
    <t>1,524,200</t>
  </si>
  <si>
    <t>1,107,550</t>
  </si>
  <si>
    <t>1,174,180</t>
  </si>
  <si>
    <t>Equity attributable to owners of the parent</t>
  </si>
  <si>
    <t>Share capital</t>
  </si>
  <si>
    <t>Other components of equity</t>
  </si>
  <si>
    <t>Non-current liabilities</t>
  </si>
  <si>
    <t>Non-current borrowings</t>
  </si>
  <si>
    <t>Deferred tax</t>
  </si>
  <si>
    <t>Non-current provisions</t>
  </si>
  <si>
    <t>Total non-current liabilities</t>
  </si>
  <si>
    <t>Current liabilities</t>
  </si>
  <si>
    <t>Current portion of non-current borrowings</t>
  </si>
  <si>
    <t>Current provisions</t>
  </si>
  <si>
    <t>Total current liabilities</t>
  </si>
  <si>
    <t>Total liabilities</t>
  </si>
  <si>
    <t>Total equity and liabilities</t>
  </si>
  <si>
    <t>i Индивид и консолид инфо.'!A1</t>
  </si>
  <si>
    <t xml:space="preserve">АЛТЕРНАТИВНИ ОТЧЕТИ </t>
  </si>
  <si>
    <t>ПРИЛОЖЕНИЯ ЗА ОПОВЕСТЯВАНЕ</t>
  </si>
  <si>
    <t>КОЕФИЦИЕНТИ, АНАЛИЗ</t>
  </si>
  <si>
    <t>Добавно оповест. за бизнескомбинация</t>
  </si>
  <si>
    <t>Резултат от финасови сделки</t>
  </si>
  <si>
    <t>Резултат от финасови сделки след нетни позиции</t>
  </si>
  <si>
    <t>Финансови пасиви отчитани по амортизируема стойност - нетекущи</t>
  </si>
  <si>
    <t>Задължения по кредити към свързани лица в групата</t>
  </si>
  <si>
    <t>Задължения по лихви по кредити към свързани лица в групата</t>
  </si>
  <si>
    <t>Задължения по кредити към свързани лица извън групата</t>
  </si>
  <si>
    <t>Задължения по лихви по кредити към свързани лица извън групата</t>
  </si>
  <si>
    <t>Задължения по кредити към несвързани лица</t>
  </si>
  <si>
    <t>Задължения по лихви по кредити към несвързани лица</t>
  </si>
  <si>
    <t>Кредити и задължения - нетекущи</t>
  </si>
  <si>
    <t>Задължения по кредити и други ФП  към свързани лица в групата</t>
  </si>
  <si>
    <t>Задължения по кредити и други ФП към свързани лица извън групата</t>
  </si>
  <si>
    <t>Задължения по кредити и други ФП към несвързани лица</t>
  </si>
  <si>
    <t>Задължения по договори за цесия към свързани лица в групата</t>
  </si>
  <si>
    <t>Задължения по договори за цесия към свързани лица извън групата</t>
  </si>
  <si>
    <t>Задължения по договори за цесия към несвързани лица</t>
  </si>
  <si>
    <t xml:space="preserve">Кредити и задължения </t>
  </si>
  <si>
    <t>Текущи Финнсови пасиви</t>
  </si>
  <si>
    <t>Финансови пасиви отчитани по амортизируема стойност - текущи</t>
  </si>
  <si>
    <t>Кредити и задължения - текущи</t>
  </si>
  <si>
    <t>Задължения по договори за цесия - текущи</t>
  </si>
  <si>
    <t>Задължения по договори за цесия - нетекущи</t>
  </si>
  <si>
    <t>Бизнескомбинации</t>
  </si>
  <si>
    <t xml:space="preserve">   NEW  7  Финансовите отчети, в които се прилага методът на собствения
капитал, не са индивидуални финансови отчети.  Аналогично, финансовите
отчети на дадено предприятие, което няма дъщерно предприятие, асоциирано
предприятие или дял на контролиращ съдружник в съвместно предприятие, не са
индивидуални финансови отчети.
     8  Предприятието, което в съответствие с параграф 4, буква а) от МСФО
10 е освободено от изискването за консолидация или в съответствие с параграф
17 от МСС 28 (изменен през 2011 г.) - от прилагане на метода на собствения
капитал, може да представя индивидуални финансови отчети като единствените
си финансови отчети.     Изготвяне на индивидуални финансови отчети     9  Индивидуалните финансови отчети се изготвят в съответствие с всички
приложими МСФО, освен предвиденото в параграф 10.
     10  Когато предприятието изготвя индивидуални финансови отчети, то
отчита инвестициите в дъщерни предприятия, съвместни предприятия или
асоциирани предприятия или:
     а)  по себестойност;  или
     б)  в съответствие с МСФО 9.
</t>
  </si>
  <si>
    <t>ВАЖНО !!!!! - Ново, прочети</t>
  </si>
  <si>
    <t>Финансови активи отчитани по амортизируема стойност - нетекущи</t>
  </si>
  <si>
    <t>Вземания по кредити към свързани лица в групата</t>
  </si>
  <si>
    <t>Вземания по лихви по кредити към свързани лица в групата</t>
  </si>
  <si>
    <t>Вземания по кредити към свързани лица извън групата</t>
  </si>
  <si>
    <t>Вземания по лихви по кредити към свързани лица извън групата</t>
  </si>
  <si>
    <t>Вземания по кредити към несвързани лица</t>
  </si>
  <si>
    <t>Вземания по лихви по кредити към несвързани лица</t>
  </si>
  <si>
    <t>Вземания по кредити и други ФА  към свързани лица в групата</t>
  </si>
  <si>
    <t>Вземания по кредити и други ФА към свързани лица извън групата</t>
  </si>
  <si>
    <t>Вземания по кредити и други ФА към несвързани лица</t>
  </si>
  <si>
    <t>Финансови активи отчитани по амортизируема стойност - текущи</t>
  </si>
  <si>
    <r>
      <t>Листвани (некоригирани) цени на активните пазари за идентични активи или пасиви</t>
    </r>
    <r>
      <rPr>
        <i/>
        <sz val="10"/>
        <rFont val="Georgia"/>
        <family val="1"/>
        <charset val="204"/>
      </rPr>
      <t xml:space="preserve"> (ниво 1)</t>
    </r>
  </si>
  <si>
    <t>Финансови активи представени в отчетът за финансовото състояние по балансова стойност, които са просрочени и обезценени, или обезцененни</t>
  </si>
  <si>
    <t>Важно</t>
  </si>
  <si>
    <t>Коригиран</t>
  </si>
  <si>
    <t>Ипотечни кредити</t>
  </si>
  <si>
    <t>Потребителски кредити</t>
  </si>
  <si>
    <t>Корпоративни кредити</t>
  </si>
  <si>
    <t>Mortgages</t>
  </si>
  <si>
    <t xml:space="preserve">Consumer loans </t>
  </si>
  <si>
    <t xml:space="preserve">Corporate loans </t>
  </si>
  <si>
    <t>Овърдрафт</t>
  </si>
  <si>
    <t>Оverdraft</t>
  </si>
  <si>
    <t>2013 г.</t>
  </si>
  <si>
    <t xml:space="preserve">Всички основни форми, стандартни и алтернативни, както и </t>
  </si>
  <si>
    <t xml:space="preserve">приложенията са на два езика. Английския вариант тегли </t>
  </si>
  <si>
    <t>директно информацията от българския</t>
  </si>
  <si>
    <t>НЕ ИЗТРИВАЙТЕ НИЩО В ТОЗИ ФАЙЛ!!!</t>
  </si>
  <si>
    <t xml:space="preserve">SHEETS КОИТО НЕ СЕ ПОЛЗВАТ ОТ ВАС МОГАТ САМО ДА СЕ </t>
  </si>
  <si>
    <t>СКРИЯТ ЗА УДОБСТВО, СЪЩОТО Е И С РЕДОВЕТЕ</t>
  </si>
  <si>
    <t>РАБОТЕТЕ САМО С "HIDE &amp; UNHIDE"!!!!!!!!!!</t>
  </si>
  <si>
    <t>Очаквани плащания по дългосрочните доходи</t>
  </si>
  <si>
    <t>През следващите 12 месеца</t>
  </si>
  <si>
    <t>Между 2 и 5 години</t>
  </si>
  <si>
    <t>Между 5 и 10 години</t>
  </si>
  <si>
    <t>След над 10 години</t>
  </si>
  <si>
    <t>Информация за актюерските предположения</t>
  </si>
  <si>
    <t>Актюерско предположение на сконтови лихвени проценти</t>
  </si>
  <si>
    <t>Актюерска прогноза на очакваните норми на увеличения на заплатите</t>
  </si>
  <si>
    <t>Актюерска прогноза на очакваните темпове на увеличение на пенсиите</t>
  </si>
  <si>
    <t>Актюерска прогноза на очакваните темпове на инфлация</t>
  </si>
  <si>
    <t>Други съществени актюерски предположения</t>
  </si>
  <si>
    <t>Актюерско предположение за очакваната тенденция  в изменението на медицинските разходи - здравни вноски</t>
  </si>
  <si>
    <t>Actuarial assumption of discount rates</t>
  </si>
  <si>
    <t>Actuarial assumption of expected rates of salary increases</t>
  </si>
  <si>
    <t>Actuarial assumption of medical cost trend rates</t>
  </si>
  <si>
    <t>Actuarial assumption of expected rates of pension increases</t>
  </si>
  <si>
    <t>Actuarial assumption of expected rates of inflation</t>
  </si>
  <si>
    <t>Other material actuarial assumptions</t>
  </si>
  <si>
    <t>Within the next 12 months (next annual reporting period)</t>
  </si>
  <si>
    <t>Between 2 and 5 years</t>
  </si>
  <si>
    <t>Between 5 and 10 years</t>
  </si>
  <si>
    <t>Beyond 10 years</t>
  </si>
  <si>
    <t>Total expected payments</t>
  </si>
  <si>
    <t>Всичко очаквани плащания:</t>
  </si>
  <si>
    <t>в т.ч. дългосрочни платени отсъствия като допълнителни отпуски за
дългогодишен трудов стаж или творчески отпуски</t>
  </si>
  <si>
    <t>в т.ч. възнаграждения за юбилеи или други възнаграждения за дългогодишен
трудов стаж</t>
  </si>
  <si>
    <t>в т.ч. задължения по непарични възнаграждения (като медицинско обслужване, жилищно
настаняване, служебни автомобили и безплатни или субсидирани стоки или
услуги) за заетите в момента наети лица</t>
  </si>
  <si>
    <t>Задължения по доходи след напускане на наетите лица</t>
  </si>
  <si>
    <t>в т.ч. заплата до края на определен период на предизвестие, ако наетото
лице не полага по-нататъшен труд, който осигурява икономическа полза за
предприятието</t>
  </si>
  <si>
    <t>Актуализирана - добавена разшифровка на статиите</t>
  </si>
  <si>
    <t>Актуализирана - промени в стандарта</t>
  </si>
  <si>
    <t>Доходност на инвестиционните имоти</t>
  </si>
  <si>
    <t>Разходите са със знак (-)</t>
  </si>
  <si>
    <t xml:space="preserve">Печалба, произтичащи от инвестиционни имоти </t>
  </si>
  <si>
    <t>Rental income derived from investment properties</t>
  </si>
  <si>
    <t>Direct operating expenses (including repairs and maintenance) generating
rental income</t>
  </si>
  <si>
    <t>Direct operating expenses (including repairs and maintenance) that did not
generate rental income (included in cost of sales)</t>
  </si>
  <si>
    <t>Profit arising from investment properties</t>
  </si>
  <si>
    <t>Description of valuation techniques used and key inputs to valuation on investment properties</t>
  </si>
  <si>
    <t>Описание на оценката, използвани техники и ключови данни за оценка на инвестиционни имоти</t>
  </si>
  <si>
    <t>Сгради ……….</t>
  </si>
  <si>
    <t>Земи …………..</t>
  </si>
  <si>
    <t>Техника (метод) на оценка</t>
  </si>
  <si>
    <t>Значителни непазарни фактори</t>
  </si>
  <si>
    <t>Прогнозна наемна цена на кв.м на месец</t>
  </si>
  <si>
    <t>Прогнозен ръст на наемна цена в %</t>
  </si>
  <si>
    <t>Дългосрочна незаетост в %</t>
  </si>
  <si>
    <t>Норма на дисконтиране</t>
  </si>
  <si>
    <t>Диапазон (среднопретеглен)</t>
  </si>
  <si>
    <t>Valuation technique</t>
  </si>
  <si>
    <t>Significant unobservable Inputs</t>
  </si>
  <si>
    <t>Estimated rental value per sqm per month</t>
  </si>
  <si>
    <t>Rent growth p.a.</t>
  </si>
  <si>
    <t>Long-term vacancy rate</t>
  </si>
  <si>
    <t>Discount rate</t>
  </si>
  <si>
    <t>Допълнено оповестяване - ново</t>
  </si>
  <si>
    <t>Значителен принос на ненаблюдаеми оценки: диапазон</t>
  </si>
  <si>
    <t>Significant unobservable valuation input: Range</t>
  </si>
  <si>
    <t>Net Sales Revenue</t>
  </si>
  <si>
    <t>Type of Revenue</t>
  </si>
  <si>
    <t>Services under long-term contracts</t>
  </si>
  <si>
    <t>Other Revenue</t>
  </si>
  <si>
    <t>Government Grants</t>
  </si>
  <si>
    <t>Written-off Liabilities</t>
  </si>
  <si>
    <t>Sale of …………………………………….</t>
  </si>
  <si>
    <t>Sale of electric energy</t>
  </si>
  <si>
    <t>Instruments</t>
  </si>
  <si>
    <t>Workwear</t>
  </si>
  <si>
    <t>Water</t>
  </si>
  <si>
    <t>Other materials</t>
  </si>
  <si>
    <t>Repairs and maintenance of NCA</t>
  </si>
  <si>
    <t>Fuel</t>
  </si>
  <si>
    <t>Supporting materials</t>
  </si>
  <si>
    <t xml:space="preserve">Raw materials   </t>
  </si>
  <si>
    <t>Subcontractors</t>
  </si>
  <si>
    <t>Hired transport</t>
  </si>
  <si>
    <t>Advertisement</t>
  </si>
  <si>
    <t>Communication services</t>
  </si>
  <si>
    <t>Consulting and other contracts</t>
  </si>
  <si>
    <t>Civil contracts and fees</t>
  </si>
  <si>
    <t xml:space="preserve">Insurances </t>
  </si>
  <si>
    <t>Security</t>
  </si>
  <si>
    <t>Subscriptions</t>
  </si>
  <si>
    <t>Other expenses for hired services</t>
  </si>
  <si>
    <t>Rents</t>
  </si>
  <si>
    <t>Water supply</t>
  </si>
  <si>
    <t>Legal services</t>
  </si>
  <si>
    <t>Depreciation of production</t>
  </si>
  <si>
    <t>Tangible assets</t>
  </si>
  <si>
    <t>Intangible assets</t>
  </si>
  <si>
    <t>Depreciation of administrative</t>
  </si>
  <si>
    <t>including expense for unused leave</t>
  </si>
  <si>
    <t>obligations under defined contribution plans</t>
  </si>
  <si>
    <t>obligations under defined benefit plans</t>
  </si>
  <si>
    <t>including costs for current and past service costs, interest rates, expected return on plan assets and reimbursement right recognized as an asset, actuarial gains and losses, effect on settlement or curtailment</t>
  </si>
  <si>
    <t>Production staff</t>
  </si>
  <si>
    <t>Administrative staff</t>
  </si>
  <si>
    <t>Representative expenses</t>
  </si>
  <si>
    <t>Food safety expenses</t>
  </si>
  <si>
    <t>Occupational Health expenses</t>
  </si>
  <si>
    <t>Scrap expenses</t>
  </si>
  <si>
    <t>Fines and penalties expenses</t>
  </si>
  <si>
    <t>Interest expense on trading transactions</t>
  </si>
  <si>
    <t>State receivables expenses</t>
  </si>
  <si>
    <t>Alternative taxes expenses</t>
  </si>
  <si>
    <t>Taxes and fees</t>
  </si>
  <si>
    <t>Carrying value of assets sold</t>
  </si>
  <si>
    <t>Carrying value of assets sold /net/</t>
  </si>
  <si>
    <t>Other adjustment amounts</t>
  </si>
  <si>
    <t>Gains and losses from discontinued operations</t>
  </si>
  <si>
    <t>including …………………..</t>
  </si>
  <si>
    <t>Income tax expense from continuing operations</t>
  </si>
  <si>
    <t>Current tax expense</t>
  </si>
  <si>
    <t>Adjustments for current tax of prior period</t>
  </si>
  <si>
    <t>Other components of the current tax expense</t>
  </si>
  <si>
    <t xml:space="preserve">Income tax expense in the statement of other comprehensive income </t>
  </si>
  <si>
    <t>Impairment of Assets</t>
  </si>
  <si>
    <t>Other income (part of)</t>
  </si>
  <si>
    <t>Income from reversed impairment including</t>
  </si>
  <si>
    <t>Reversal of impairment of intangible assets recognized in profit or loss</t>
  </si>
  <si>
    <t>Reversal of impairment of inventories recognized in profit or loss</t>
  </si>
  <si>
    <t>Reversal of impairment of receivables recognized in profit or loss</t>
  </si>
  <si>
    <t>Reversal of impairment of financial assets recognized in profit or loss</t>
  </si>
  <si>
    <t>Reversal of impairment of goodwill recognized in profit or loss</t>
  </si>
  <si>
    <t>Reversal of impairment of investments accounted for using the equity method</t>
  </si>
  <si>
    <t>Reversal of impairment of other assets</t>
  </si>
  <si>
    <t>Other expenses (part of)</t>
  </si>
  <si>
    <t>Impairment losses of intangible assets recognized in profit or loss</t>
  </si>
  <si>
    <t>Impairment losses IMS recognized in profit or loss</t>
  </si>
  <si>
    <t>Impairment losses on inventories recognized in profit or loss</t>
  </si>
  <si>
    <t>Impairment losses on receivables recognized in profit or loss</t>
  </si>
  <si>
    <t>Impairment losses on financial assets recognized in profit or loss</t>
  </si>
  <si>
    <t>Impairment loss on goodwill recognized in profit or loss</t>
  </si>
  <si>
    <t>Impairment loss on investments accounted for using the equity method</t>
  </si>
  <si>
    <t>Impairment losses on other assets</t>
  </si>
  <si>
    <t>Adjustment of accrued provisions including</t>
  </si>
  <si>
    <t>Reductions in accrued restructuring provisions</t>
  </si>
  <si>
    <t xml:space="preserve">Reductions in accrued provisions for legal proceedings </t>
  </si>
  <si>
    <t>Reductions in accrued provisions for guarantees</t>
  </si>
  <si>
    <t>Reductions in accrued provision for onerous contracts</t>
  </si>
  <si>
    <t>Reductions in accrued miscellaneous provisions</t>
  </si>
  <si>
    <t>Increases in accrued provisions for guarantees</t>
  </si>
  <si>
    <t>Increases in accrued provisions for restructuring</t>
  </si>
  <si>
    <t>Increases in accrued provisions for legal proceedings</t>
  </si>
  <si>
    <t xml:space="preserve">Increases in accrued a provision for onerous contracts </t>
  </si>
  <si>
    <t>Increases in accrued miscellaneous provisions</t>
  </si>
  <si>
    <t>Provisions charged during the year including</t>
  </si>
  <si>
    <t>Expenses of provisions for guarantees</t>
  </si>
  <si>
    <t>Expenses of provisions for restructuring</t>
  </si>
  <si>
    <t>Expenses of provisions in legal proceedings</t>
  </si>
  <si>
    <t>Expenses of provision for onerous contracts</t>
  </si>
  <si>
    <t>Expenses of miscellaneous provisions</t>
  </si>
  <si>
    <t>Estimates</t>
  </si>
  <si>
    <t>Adjustments of estimates, including</t>
  </si>
  <si>
    <t>Increases in the allowance for trade discounts, volume discounts and fees for the return of the products covered by sales contracts</t>
  </si>
  <si>
    <t>Increases in assessments for share-based payments</t>
  </si>
  <si>
    <t>Increases in the assessment of greenhouse gas emissions</t>
  </si>
  <si>
    <t>Increases in</t>
  </si>
  <si>
    <t>Adjustments of estimates including</t>
  </si>
  <si>
    <t>Reductions in provisions for trade discounts, volume discounts and fees for the return of the products covered by sales contracts</t>
  </si>
  <si>
    <t xml:space="preserve">Reductions in estimates for share-based payments </t>
  </si>
  <si>
    <t>Reductions assessment of greenhouse gas emissions</t>
  </si>
  <si>
    <t>Reductions in</t>
  </si>
  <si>
    <t>Expenses related to intangible assets</t>
  </si>
  <si>
    <t>Impairment of goodwill</t>
  </si>
  <si>
    <t>Impairment of other intangible assets</t>
  </si>
  <si>
    <t>Amortization of other intangible assets</t>
  </si>
  <si>
    <t>Research and Development</t>
  </si>
  <si>
    <t>Impairment of Assets (IAS 36)</t>
  </si>
  <si>
    <t>Was there an impairment of assets during the period?</t>
  </si>
  <si>
    <t>Income by type</t>
  </si>
  <si>
    <t>Income from participations</t>
  </si>
  <si>
    <t>Interest income including</t>
  </si>
  <si>
    <t>borrowings</t>
  </si>
  <si>
    <t>lease contracts</t>
  </si>
  <si>
    <t>deposits and accounts</t>
  </si>
  <si>
    <t>trade receivables</t>
  </si>
  <si>
    <t>others</t>
  </si>
  <si>
    <t>From transactions with financial instruments</t>
  </si>
  <si>
    <t>Positive exchange defferences</t>
  </si>
  <si>
    <t>Other financial income</t>
  </si>
  <si>
    <t>Financial expenses</t>
  </si>
  <si>
    <t>Interest expense including</t>
  </si>
  <si>
    <t>Negative exchange defferences</t>
  </si>
  <si>
    <t>Other financial expenses</t>
  </si>
  <si>
    <t>Financial transactions recorded on a net basis</t>
  </si>
  <si>
    <t>Type of net result</t>
  </si>
  <si>
    <t>Net gain on financial instruments at fair value through profit or loss</t>
  </si>
  <si>
    <t>Net interest income on financial assets that are measured at amortized cost</t>
  </si>
  <si>
    <t>Net dividend income from investments available for sale</t>
  </si>
  <si>
    <t>Net interest expense on financial liabilities measured at amortized cost</t>
  </si>
  <si>
    <t>Net loss on financial instruments at fair value through profit or loss</t>
  </si>
  <si>
    <t>Net negative amount</t>
  </si>
  <si>
    <t>Earnings per share</t>
  </si>
  <si>
    <t>Numerator: income from capital</t>
  </si>
  <si>
    <t>Continuing operations: Profit for the year including</t>
  </si>
  <si>
    <t>non-controlling interests</t>
  </si>
  <si>
    <t>Continuing operations attributable to owners of the parent</t>
  </si>
  <si>
    <t>Discontinued operations: Loss for the year</t>
  </si>
  <si>
    <t>Interest on convertible bonds</t>
  </si>
  <si>
    <t>Current and deferred income taxes on the interest on convertible bonds</t>
  </si>
  <si>
    <t>Net profit / loss</t>
  </si>
  <si>
    <t>Denominator: Weighted average number of shares</t>
  </si>
  <si>
    <t>BASE</t>
  </si>
  <si>
    <t>Decrease the effect of share options</t>
  </si>
  <si>
    <t>Conversion of convertible bonds into equity</t>
  </si>
  <si>
    <t>Reconciliation</t>
  </si>
  <si>
    <t>CALCULATION OF INCOME ON ORDINARY SHARES</t>
  </si>
  <si>
    <t>Carrying profit / loss:</t>
  </si>
  <si>
    <t>Adjustment:</t>
  </si>
  <si>
    <t>* Required deductions by law:</t>
  </si>
  <si>
    <t>           - Taxes</t>
  </si>
  <si>
    <t>           - Deduction of reserves</t>
  </si>
  <si>
    <t>*Payments for financial instruments</t>
  </si>
  <si>
    <t>*Payments for premium shares</t>
  </si>
  <si>
    <t>*Others</t>
  </si>
  <si>
    <t>Net profit/loss</t>
  </si>
  <si>
    <t>Calculation of weighted average number of shares for the period</t>
  </si>
  <si>
    <t>Average time factor:</t>
  </si>
  <si>
    <t>Number of days / months /</t>
  </si>
  <si>
    <t>that the shares were in circulation</t>
  </si>
  <si>
    <t xml:space="preserve">Issued </t>
  </si>
  <si>
    <t>Treasury</t>
  </si>
  <si>
    <t>own shares</t>
  </si>
  <si>
    <t>All weighted average number of shares</t>
  </si>
  <si>
    <t>Calculation of earnings per share:</t>
  </si>
  <si>
    <t>Net profit/loss:</t>
  </si>
  <si>
    <t>Weighted average number of shares</t>
  </si>
  <si>
    <t>CALCULATION OF INCOME FROM ORDINARY SHARES FROM CONTINUING OPERATIONS</t>
  </si>
  <si>
    <t>Calculation of net profit/loss:</t>
  </si>
  <si>
    <t>Carrying profit/loss:</t>
  </si>
  <si>
    <t>Shares</t>
  </si>
  <si>
    <t>Balance at:</t>
  </si>
  <si>
    <t>Balance of:</t>
  </si>
  <si>
    <t>Fixtures and Fittings</t>
  </si>
  <si>
    <t>Office furniture</t>
  </si>
  <si>
    <t>Communications and network equipment</t>
  </si>
  <si>
    <t>Improvements to leased assets</t>
  </si>
  <si>
    <t>Non current assets provided under operationg leases</t>
  </si>
  <si>
    <t>Under construction</t>
  </si>
  <si>
    <t>Other assets</t>
  </si>
  <si>
    <t>Cost</t>
  </si>
  <si>
    <t>Balance at 31.12.2011</t>
  </si>
  <si>
    <t>Disposals</t>
  </si>
  <si>
    <t>Disposals due to loss of control of subsidiaries</t>
  </si>
  <si>
    <t>Increase (decrease) net exchange differences from recalculation the financial statements from functional currency to presentation currency</t>
  </si>
  <si>
    <t>Increases resulting from revaluation are recognized in other comprehensive income</t>
  </si>
  <si>
    <t>Increases resulting from revaluation that are recognized in other comprehensive income</t>
  </si>
  <si>
    <t>Reductions resulting from the impairment loss, which are recovered in other comprehensive income</t>
  </si>
  <si>
    <t>Reversal of impairment loss recognized in other comprehensive income</t>
  </si>
  <si>
    <t>Impairment losses recognized in the income statement</t>
  </si>
  <si>
    <t>Impairment losses which are reversed in the income statement</t>
  </si>
  <si>
    <t>Transfers and other changes to / from IAS 16 to MSS40 and back /</t>
  </si>
  <si>
    <t>Decrease as a result of assets classified as held for sale</t>
  </si>
  <si>
    <t>Total increase (decrease) for the period</t>
  </si>
  <si>
    <t>Balance at 31.12.2012</t>
  </si>
  <si>
    <t>Balance at …</t>
  </si>
  <si>
    <t>Depreciation and impairment</t>
  </si>
  <si>
    <t>Depreciation for the year</t>
  </si>
  <si>
    <t>Depreciation of disposals</t>
  </si>
  <si>
    <t>Depreciation of disposals due to loss of control of subsidiaries</t>
  </si>
  <si>
    <t>Increases resulting from revaluation which are recognized in other comprehensive income</t>
  </si>
  <si>
    <t>Reductions resulting from the impairment loss , which are recovered in other comprehensive income</t>
  </si>
  <si>
    <t>Decreases resulting from the impairment loss , which are recovered in other comprehensive income</t>
  </si>
  <si>
    <t>Balance at 12.2013</t>
  </si>
  <si>
    <t>Carrying amount:</t>
  </si>
  <si>
    <t>Carrying amount at………….:</t>
  </si>
  <si>
    <t>Book value of the net assets of 40% when it was associated</t>
  </si>
  <si>
    <t>Revaluation to fair value at the date of conversion to subsidiary</t>
  </si>
  <si>
    <t>The fair value of 40% of its net assets to become a subsidiary</t>
  </si>
  <si>
    <t>Goodwill on acquisition of 40%</t>
  </si>
  <si>
    <t xml:space="preserve"> - Payments</t>
  </si>
  <si>
    <t>- Total investment 40%</t>
  </si>
  <si>
    <t>Fair value of 40% of the net assets of the time they were</t>
  </si>
  <si>
    <t>acquired by the group 40%</t>
  </si>
  <si>
    <t>Goodwill on acquisition of a further 20% in the year</t>
  </si>
  <si>
    <t>Total recognized in connection with the acquisition of ........</t>
  </si>
  <si>
    <t>Carrying amount of goodwill</t>
  </si>
  <si>
    <t>Activity X (Enterprise .....)</t>
  </si>
  <si>
    <t>Activity Y (Enterprise .....)</t>
  </si>
  <si>
    <t>Investment Property</t>
  </si>
  <si>
    <t>Buildings</t>
  </si>
  <si>
    <t>Investment property under construction</t>
  </si>
  <si>
    <t>Other investment property</t>
  </si>
  <si>
    <t>Acquisitions resulting from subsequent expenditure recognized as an asset</t>
  </si>
  <si>
    <t>Impairment losses are reversed in the income statement</t>
  </si>
  <si>
    <t> Gains and losses from fair value adjustments</t>
  </si>
  <si>
    <t>Transfers to and from inventories and owner-occupied property</t>
  </si>
  <si>
    <t>Disposals investment properties</t>
  </si>
  <si>
    <t>Total increase (decrease ) for the period</t>
  </si>
  <si>
    <t>Increase (decrease ) net exchange differences recalculate the financial statements from functional currency to presentation currency</t>
  </si>
  <si>
    <t>Balance at 31.12.201</t>
  </si>
  <si>
    <t>Balance at 1.12.2013</t>
  </si>
  <si>
    <t>Transfers and other changes</t>
  </si>
  <si>
    <t>Profitability of investment properties</t>
  </si>
  <si>
    <t>Further information on investment properties</t>
  </si>
  <si>
    <t>Amounts of existing restrictions on the realisability of investment property or the remittance of income and proceeds of disposal of investment properties</t>
  </si>
  <si>
    <t> Total contractual obligations to purchase , construct or develop investment property or for repairs, maintenance or improvements</t>
  </si>
  <si>
    <t>Disclosure of the following amounts on disposal of investment property not carried at fair value</t>
  </si>
  <si>
    <t> - The carrying amount of that investment property at the time of sale</t>
  </si>
  <si>
    <t> - The amount of gain or loss recognized</t>
  </si>
  <si>
    <t>Land ……….</t>
  </si>
  <si>
    <t>Buldings …..</t>
  </si>
  <si>
    <t>Additional information about the property, plant and equipment</t>
  </si>
  <si>
    <t>The amount of expenditures recognized in the carrying amount of an item of property, plant and equipment in the course of its construction</t>
  </si>
  <si>
    <t>Carrying amount of temporarily idle property , plant and equipment</t>
  </si>
  <si>
    <t>Gross carrying amount of any fully depreciated property, plant and equipment which are still in use</t>
  </si>
  <si>
    <t>The carrying amount of property , plant and equipment that are retired from active use and not classified as held for sale under IFRS 5</t>
  </si>
  <si>
    <t>Value of the existing restrictions on the right of ownership</t>
  </si>
  <si>
    <t>Value and type of property, plant and equipment pledged as security for liabilities</t>
  </si>
  <si>
    <t>Amount of contractual commitments for the acquisition of property , plant and equipment</t>
  </si>
  <si>
    <t>The amount of compensation from third parties for items of property , plant and equipment that were impaired , lost or given up that is included in the income statement</t>
  </si>
  <si>
    <t>Fair value of property, plant and equipment that is used to model the cost of which differ significantly from the carrying value</t>
  </si>
  <si>
    <t>Additional information about the property, plant or equipment which are stated at fair values</t>
  </si>
  <si>
    <t>The fair values ​​of the assets that were determined directly by reference to observable prices in an active market</t>
  </si>
  <si>
    <t>The fair values ​​of the assets are determined by estimates</t>
  </si>
  <si>
    <t>The carrying amount of revalued assets that are stated at fair values</t>
  </si>
  <si>
    <t>The carrying amount of revalued assets that would have been recognized had the assets been carried under the cost</t>
  </si>
  <si>
    <t>revaluation reserve</t>
  </si>
  <si>
    <t> - At the beginning of the period</t>
  </si>
  <si>
    <t> - Movements during the period</t>
  </si>
  <si>
    <t> - End of period</t>
  </si>
  <si>
    <t>Revaluation reserve on which there are restrictions on the distribution among the holders of the capital</t>
  </si>
  <si>
    <t>Trade names</t>
  </si>
  <si>
    <t>Mastheads and publishing rights</t>
  </si>
  <si>
    <t>Copyrights, patents and other industrial property rights, service and operating rights</t>
  </si>
  <si>
    <t>Recipes, formulas, models, designs and prototypes</t>
  </si>
  <si>
    <t>Intangible assets under development (creation)</t>
  </si>
  <si>
    <t>Assets exploration and evaluation of mineral resources</t>
  </si>
  <si>
    <t>Computer software</t>
  </si>
  <si>
    <t>Licenses and franchises</t>
  </si>
  <si>
    <t>Received , excluding those acquired through business combination</t>
  </si>
  <si>
    <t>Received by a business</t>
  </si>
  <si>
    <t>Depreciation and imprairment</t>
  </si>
  <si>
    <t>Carrying amount</t>
  </si>
  <si>
    <t>Carrying amout at 31.12.2012</t>
  </si>
  <si>
    <t>Carrying amout at 31.12.2013</t>
  </si>
  <si>
    <t>Further information on intangible assets other than goodwill</t>
  </si>
  <si>
    <t>Fair value of intangible assets acquired through government grant and initially recognized at fair value</t>
  </si>
  <si>
    <t>Net book value of intangible assets acquired through government grant and initially recognized at fair value</t>
  </si>
  <si>
    <t>Amount and type of intangible assets other than goodwill pledged as security for liabilities</t>
  </si>
  <si>
    <t>Amount of contractual commitments for the acquisition of intangible assets other than goodwill</t>
  </si>
  <si>
    <t>Total spending on research and development, recognized as an expense in the period</t>
  </si>
  <si>
    <t>The carrying amount of temporarily idle intangible</t>
  </si>
  <si>
    <t>Gross carrying amount of any fully amortized intangible assets still in use</t>
  </si>
  <si>
    <t>The carrying value of intangible assets retired from active use and not classified as held for sale under IFRS 5</t>
  </si>
  <si>
    <t>Amount and type of intangible assets pledged as security for liabilities</t>
  </si>
  <si>
    <t>Amount of contractual commitments for the acquisition of intangible assets</t>
  </si>
  <si>
    <t>The amount of compensation from third parties for intangible assets that were impaired, lost or given up that is included in the income statement</t>
  </si>
  <si>
    <t>Fair value of intangible assets , which are used to model the cost of which differ significantly from the carrying value</t>
  </si>
  <si>
    <t>  - At the beginning of the period</t>
  </si>
  <si>
    <t>  - Movements during the period</t>
  </si>
  <si>
    <t>  - End of period</t>
  </si>
  <si>
    <t>Investments accounted for using the equity method</t>
  </si>
  <si>
    <t>Investments in joint ventures</t>
  </si>
  <si>
    <t>Investments in associates at equity method</t>
  </si>
  <si>
    <t xml:space="preserve">Investments </t>
  </si>
  <si>
    <t>Size</t>
  </si>
  <si>
    <t>Value</t>
  </si>
  <si>
    <t xml:space="preserve">Investments   </t>
  </si>
  <si>
    <t>Investments in other companies under the equity method</t>
  </si>
  <si>
    <t>Investments in other companies</t>
  </si>
  <si>
    <t>Participation</t>
  </si>
  <si>
    <t>size</t>
  </si>
  <si>
    <t>value</t>
  </si>
  <si>
    <t>Participations</t>
  </si>
  <si>
    <t>INVESTMENTS IN SUBSIDIARIES</t>
  </si>
  <si>
    <t>Name</t>
  </si>
  <si>
    <t>Percentage share</t>
  </si>
  <si>
    <t>Quantity</t>
  </si>
  <si>
    <t>Measure 1</t>
  </si>
  <si>
    <t>Carrying value of participation (cost of acquisition)</t>
  </si>
  <si>
    <t>Registered capital of the subsidiary</t>
  </si>
  <si>
    <t>Capital belonging to the group</t>
  </si>
  <si>
    <t>Capital not belonging to the group</t>
  </si>
  <si>
    <t>Goodwill (difference carrying amount/nominal)</t>
  </si>
  <si>
    <t>HISTORY OF PARTICIPATION</t>
  </si>
  <si>
    <t>Name of the subsidiary</t>
  </si>
  <si>
    <t>Date of initial acquisition</t>
  </si>
  <si>
    <t>Value of the investment at the date of acquisition '000 lev</t>
  </si>
  <si>
    <t>% Owned by mother</t>
  </si>
  <si>
    <t>Net assets of the subsidiary at the date of acquisition '000 lev</t>
  </si>
  <si>
    <t>Date of subsequent increase in investment</t>
  </si>
  <si>
    <t>Reason for the increase</t>
  </si>
  <si>
    <t>% Increase ownership of the mother</t>
  </si>
  <si>
    <t>Net assets of the subsidiary at the date of the increase '000 lev</t>
  </si>
  <si>
    <t>Date of subsequent reduction of the investment</t>
  </si>
  <si>
    <t>Reason for the decrease</t>
  </si>
  <si>
    <t>% Reduction in ownership of the mother</t>
  </si>
  <si>
    <t>Net assets of the subsidiary at the date of the reduction '000 lev</t>
  </si>
  <si>
    <t>Decrease in value '000 BGN</t>
  </si>
  <si>
    <t>Increase in value '000 BGN</t>
  </si>
  <si>
    <t>Biological assets - non-current</t>
  </si>
  <si>
    <t>Animals</t>
  </si>
  <si>
    <t>Plants</t>
  </si>
  <si>
    <t>Gains ( losses) from fair value adjustment due to physical changes and price changes</t>
  </si>
  <si>
    <t>Disposals ( written off )</t>
  </si>
  <si>
    <t>Decrease due to harvest</t>
  </si>
  <si>
    <t>Carrying amount at 31.12.2012</t>
  </si>
  <si>
    <t>Carrying amount at 31.12.2013</t>
  </si>
  <si>
    <t>Animals for fattening</t>
  </si>
  <si>
    <t>Small productive animals with short life cycle</t>
  </si>
  <si>
    <t>.................</t>
  </si>
  <si>
    <t>total</t>
  </si>
  <si>
    <t>Young animals</t>
  </si>
  <si>
    <t>Other animals</t>
  </si>
  <si>
    <t>Perishable crops</t>
  </si>
  <si>
    <t>Additional information on biological assets</t>
  </si>
  <si>
    <t>Amount and type of biological assets pledged as security for liabilities</t>
  </si>
  <si>
    <t>Amount of contractual commitments for the development or acquisition of biological assets</t>
  </si>
  <si>
    <t>Profit or loss for the current period on initial recognition of biological assets and agricultural produce</t>
  </si>
  <si>
    <t>Profit or loss for the current period of change in fair value less costs to sell of biological assets</t>
  </si>
  <si>
    <t>Non-current Provisions</t>
  </si>
  <si>
    <t>Type</t>
  </si>
  <si>
    <t>December 31, 2012</t>
  </si>
  <si>
    <t>Temporary differences, unused tax losses, unused tax credits</t>
  </si>
  <si>
    <t>Tax temporary difference</t>
  </si>
  <si>
    <t xml:space="preserve">increase </t>
  </si>
  <si>
    <t>decrease</t>
  </si>
  <si>
    <t>Movement in deferred taxes</t>
  </si>
  <si>
    <t>compensated absences</t>
  </si>
  <si>
    <t>Unused tax losses</t>
  </si>
  <si>
    <t>Income of Individuals</t>
  </si>
  <si>
    <t>Retirement benefit</t>
  </si>
  <si>
    <t>Total deferred tax assets:</t>
  </si>
  <si>
    <t>Total deferred tax liabilities:</t>
  </si>
  <si>
    <t>Deferred taxes (net)</t>
  </si>
  <si>
    <t>Tax Base</t>
  </si>
  <si>
    <t>Date of occurrence</t>
  </si>
  <si>
    <t>Date of expiry</t>
  </si>
  <si>
    <t>Deductible temporary differences for which no deferred tax asset is recognized</t>
  </si>
  <si>
    <t xml:space="preserve">Unused tax losses for which no deferred tax asset is recognized_x000D_
</t>
  </si>
  <si>
    <t xml:space="preserve">Unused tax credits for which no deferred tax asset is recognized_x000D_
</t>
  </si>
  <si>
    <t>Total unrecognized deferred tax asset</t>
  </si>
  <si>
    <t>Tax Loss</t>
  </si>
  <si>
    <t>Unrecognized deferred tax liability</t>
  </si>
  <si>
    <t>Tax Loss 200X</t>
  </si>
  <si>
    <t>Tax Loss 200Y</t>
  </si>
  <si>
    <t>Deductible temporary differences of thin capitalization 200x</t>
  </si>
  <si>
    <t>Further information on income taxes</t>
  </si>
  <si>
    <t>Refundable taxes</t>
  </si>
  <si>
    <t>including current</t>
  </si>
  <si>
    <t>non-current</t>
  </si>
  <si>
    <t>Tax liabilities</t>
  </si>
  <si>
    <t>Income tax</t>
  </si>
  <si>
    <t>Value added tax</t>
  </si>
  <si>
    <t>other taxes</t>
  </si>
  <si>
    <t>Reconciliation of accounting profit multiplied by the applicable tax rates</t>
  </si>
  <si>
    <t>Tax expense (income) in the 10% tax rate</t>
  </si>
  <si>
    <t>Tax effect of income exempt from taxation</t>
  </si>
  <si>
    <t>Tax effect of expenses that are not recognized in determining taxable profit (tax loss)</t>
  </si>
  <si>
    <t>Tax effect of tax losses</t>
  </si>
  <si>
    <t>Tax effect of foreign tax rates</t>
  </si>
  <si>
    <t>Tax effect of change in tax rate</t>
  </si>
  <si>
    <t>Other tax effects resulting from differences in recognition between accounting profit and tax expense (income)</t>
  </si>
  <si>
    <t>Total expenses for income taxes</t>
  </si>
  <si>
    <t>Accounting profit</t>
  </si>
  <si>
    <t>Reconciliation of average effective tax rate and the applicable tax rate</t>
  </si>
  <si>
    <t>Applicable tax rate</t>
  </si>
  <si>
    <t>Effective tax rate on income exempt from tax</t>
  </si>
  <si>
    <t>Effective tax rate for costs that are not deductible in determining taxable profit ( tax loss)</t>
  </si>
  <si>
    <t>Effective tax rate of tax losses</t>
  </si>
  <si>
    <t>Effective tax rate of foreign tax rates</t>
  </si>
  <si>
    <t>Effective tax rate of change in tax rate</t>
  </si>
  <si>
    <t>Effective tax rate differences in recognition between accounting profit and tax expense (income)</t>
  </si>
  <si>
    <t>Total expenses for income taxes in %</t>
  </si>
  <si>
    <t>Reconciliation of income tax on income / profit /</t>
  </si>
  <si>
    <t>Components</t>
  </si>
  <si>
    <t>Corporate Tax %</t>
  </si>
  <si>
    <t>Tax</t>
  </si>
  <si>
    <t>Profit / loss before tax expense</t>
  </si>
  <si>
    <t>Amounts on tax returns</t>
  </si>
  <si>
    <t>Amount of the increases in tax return</t>
  </si>
  <si>
    <t>Amount of reductions in tax return</t>
  </si>
  <si>
    <t>Profit / loss for tax</t>
  </si>
  <si>
    <t>Tax allowance Art. 178,179,180,181,184,187 by CITA</t>
  </si>
  <si>
    <t>Discount according to Article 92 , paragraph 5</t>
  </si>
  <si>
    <t>Adjustments from changes in tax rates</t>
  </si>
  <si>
    <t>Adjustments from changes in estimates for deferred taxes</t>
  </si>
  <si>
    <t>Of changes in other comprehensive income</t>
  </si>
  <si>
    <t>Of changes in equity</t>
  </si>
  <si>
    <t>Profit / loss for the calculation of income tax expense</t>
  </si>
  <si>
    <t>Adjustments</t>
  </si>
  <si>
    <t>incl. the expense of profit / loss in the income statement</t>
  </si>
  <si>
    <t>incl. charged to the profit / loss recorded in other comprehensive income</t>
  </si>
  <si>
    <t>incl. charged to the profit / loss attributable to equity</t>
  </si>
  <si>
    <t>Non Current invetories, including</t>
  </si>
  <si>
    <t>Stocks that are unlikely to be processed within 12 months of the balance sheet date (NR inventories associated with long-term contracts, etc.).</t>
  </si>
  <si>
    <t>Inventories held to meet future requirements for seasonality and overload, as well as insurance against unforeseen disruptions.</t>
  </si>
  <si>
    <t>Current inventories, including</t>
  </si>
  <si>
    <t>spare parts</t>
  </si>
  <si>
    <t>Fuels and lubricants</t>
  </si>
  <si>
    <t>auxiliary materials</t>
  </si>
  <si>
    <t>Materials for safekeeping</t>
  </si>
  <si>
    <t>Materials own production</t>
  </si>
  <si>
    <t>other materials</t>
  </si>
  <si>
    <t>Goods / net /</t>
  </si>
  <si>
    <t>goods</t>
  </si>
  <si>
    <t>Products / net /</t>
  </si>
  <si>
    <t>Basic Materials</t>
  </si>
  <si>
    <t>production</t>
  </si>
  <si>
    <t>WIP / net /</t>
  </si>
  <si>
    <t>Work in progress</t>
  </si>
  <si>
    <t>Inventories at fair value less costs to sell</t>
  </si>
  <si>
    <t>including Fair value of inventories</t>
  </si>
  <si>
    <t>  including Cost of sales of inventories</t>
  </si>
  <si>
    <t>The amount of inventories recognized as an expense for the current period</t>
  </si>
  <si>
    <t>materials</t>
  </si>
  <si>
    <t>Inventories pledged as security for liabilities</t>
  </si>
  <si>
    <t>Materials</t>
  </si>
  <si>
    <t>Financial assets in the statement of financial position at book value</t>
  </si>
  <si>
    <t>Financial assets at fair value through profit or loss</t>
  </si>
  <si>
    <t>Financial assets at amortized cost</t>
  </si>
  <si>
    <t>Financial instruments outside the scope of IFRS 7</t>
  </si>
  <si>
    <t>Financial assets available for sale</t>
  </si>
  <si>
    <t>Investments held to maturity</t>
  </si>
  <si>
    <t>Loans and receivables (loans, loans and finance leases)</t>
  </si>
  <si>
    <t>Financial assets at fair value through other comprehensive income</t>
  </si>
  <si>
    <t xml:space="preserve">Non-current financial assets </t>
  </si>
  <si>
    <t>Financial assets at fair value through profit or loss determined at initial recognition</t>
  </si>
  <si>
    <t>Financial assets at fair value through profit or loss, classified as held for trading</t>
  </si>
  <si>
    <t>Financial assets at fair value through profit or loss, which must be measured at fair value</t>
  </si>
  <si>
    <t>Тotal</t>
  </si>
  <si>
    <t>Financial assets carried at amortized cost - non-current</t>
  </si>
  <si>
    <t>Тype</t>
  </si>
  <si>
    <t>Credit claims and other FA to related party</t>
  </si>
  <si>
    <t>Receivables on loans to related party</t>
  </si>
  <si>
    <t>Interest receivable on loans to related party</t>
  </si>
  <si>
    <t>Credit claims and other FA to related parties</t>
  </si>
  <si>
    <t>Receivables on loans to related parties</t>
  </si>
  <si>
    <t>Interest receivable on loans to related parties</t>
  </si>
  <si>
    <t>Credit claims and other FA to unrelated</t>
  </si>
  <si>
    <t>Receivables on loans to unrelated parties</t>
  </si>
  <si>
    <t>Interest receivable on loans to unrelated parties</t>
  </si>
  <si>
    <t>Finance lease receivables - non-current</t>
  </si>
  <si>
    <t>Lease receivables from related party / net /</t>
  </si>
  <si>
    <t>Lease receivables from related party</t>
  </si>
  <si>
    <t>Impairment of lease receivables from related parties in the group</t>
  </si>
  <si>
    <t>Lease receivables from related parties / net /</t>
  </si>
  <si>
    <t>Lease receivables from related parties</t>
  </si>
  <si>
    <t>Impairment of receivables under lease from related parties</t>
  </si>
  <si>
    <t>Lease receivables from unrelated persons / net /</t>
  </si>
  <si>
    <t>Lease receivables from unrelated parties</t>
  </si>
  <si>
    <t>Impairment of lease receivables of unrelated persons</t>
  </si>
  <si>
    <t>Loans and receivables - non-current</t>
  </si>
  <si>
    <t>credits</t>
  </si>
  <si>
    <t>Claims on deposit</t>
  </si>
  <si>
    <t>Receivables acquired by assignment</t>
  </si>
  <si>
    <t>Loans acquired by assignment</t>
  </si>
  <si>
    <t>Credits</t>
  </si>
  <si>
    <t>Credits - non-current</t>
  </si>
  <si>
    <t>type</t>
  </si>
  <si>
    <t>Credit to related party / net /</t>
  </si>
  <si>
    <t>Credit to related party</t>
  </si>
  <si>
    <t>Impairment of loans receivable from related party</t>
  </si>
  <si>
    <t>Credit to related parties / net /</t>
  </si>
  <si>
    <t>Credit to related parties</t>
  </si>
  <si>
    <t>Impairment of loans receivable from related parties</t>
  </si>
  <si>
    <t>Credit to non-related parties / net /</t>
  </si>
  <si>
    <t>Credit to non-related parties</t>
  </si>
  <si>
    <t>Impairment of receivables on loans from unrelated parties</t>
  </si>
  <si>
    <t>Receivables on deposits - non-current</t>
  </si>
  <si>
    <t>Loans and deposits from related party / net /</t>
  </si>
  <si>
    <t>Loans and deposits from related party</t>
  </si>
  <si>
    <t>Interest receivable on deposits from related party</t>
  </si>
  <si>
    <t>Impairment of receivables deposits from related party</t>
  </si>
  <si>
    <t>Loans and deposits from related parties / net /</t>
  </si>
  <si>
    <t>Loans and deposits from related parties</t>
  </si>
  <si>
    <t>Interest receivable on deposits from related parties</t>
  </si>
  <si>
    <t>Impairment of receivables deposits from related parties</t>
  </si>
  <si>
    <t>Loans and deposits from non-related parties / net /</t>
  </si>
  <si>
    <t>Loans and deposits from non-related parties</t>
  </si>
  <si>
    <t>Interest receivable on deposits from non-related parties</t>
  </si>
  <si>
    <t>Impairment of receivables for deposits from non-related parties</t>
  </si>
  <si>
    <t>Receivables acquired by assignment - non-current</t>
  </si>
  <si>
    <t>Receivables acquired by assignment of related party / net /</t>
  </si>
  <si>
    <t>Receivables acquired by assignment from related party</t>
  </si>
  <si>
    <t>Interest on receivables acquired by assignment from related party</t>
  </si>
  <si>
    <t>Impairment of receivables acquired by assignment from related party</t>
  </si>
  <si>
    <t>Receivables acquired by assignment from related parties / net /</t>
  </si>
  <si>
    <t>Receivables acquired by assignment from related parties</t>
  </si>
  <si>
    <t>Interest on receivables acquired by assignment from related parties</t>
  </si>
  <si>
    <t>Impairment of receivables acquired by assignment from related parties</t>
  </si>
  <si>
    <t>Receivables acquired by assignment from unrelated persons / net /</t>
  </si>
  <si>
    <t>Receivables acquired by assignment from unrelated parties</t>
  </si>
  <si>
    <t>Interest on receivables acquired by assignment from unrelated parties</t>
  </si>
  <si>
    <t>Impairment of receivables acquired by assignment from unrelated parties</t>
  </si>
  <si>
    <t>Loans acquired by assignment - non-current</t>
  </si>
  <si>
    <t>Loans acquired by assignment of related party / net /</t>
  </si>
  <si>
    <t>Loans acquired by assignment from related party</t>
  </si>
  <si>
    <t>Interest on loans acquired by assignment from related party</t>
  </si>
  <si>
    <t>Impairment of loans acquired by assignment from related party</t>
  </si>
  <si>
    <t>Loans acquired by assignment from related parties / net /</t>
  </si>
  <si>
    <t>Loans acquired by assignment from related parties</t>
  </si>
  <si>
    <t>Interest on loans acquired by assignment from related parties</t>
  </si>
  <si>
    <t>Impairment of loans acquired by assignment from related parties</t>
  </si>
  <si>
    <t>Loans acquired by assignment from unrelated persons / net /</t>
  </si>
  <si>
    <t>Loans acquired by assignment from unrelated parties</t>
  </si>
  <si>
    <t>Interest on loans acquired by assignment from unrelated parties</t>
  </si>
  <si>
    <t>Impairment of loans acquired by assignment from unrelated parties</t>
  </si>
  <si>
    <t>Financial assets held to maturity - non-current</t>
  </si>
  <si>
    <t>Bonds of related party</t>
  </si>
  <si>
    <t>Bonds related parties</t>
  </si>
  <si>
    <t>Bonds to unrelated parties</t>
  </si>
  <si>
    <t>Government securities</t>
  </si>
  <si>
    <t>Financial assets available for sale - non-current</t>
  </si>
  <si>
    <t>............................................</t>
  </si>
  <si>
    <t>Allowance account for credit losses of financial assets</t>
  </si>
  <si>
    <t>Allowance account for credit losses of financial assets at beginning of period -2</t>
  </si>
  <si>
    <t>Total increase (decrease) in the allowance for credit losses of financial assets</t>
  </si>
  <si>
    <t>Impairment loss for the period</t>
  </si>
  <si>
    <t>Reversed impairment during</t>
  </si>
  <si>
    <t>Impairment on disposal of financial assets</t>
  </si>
  <si>
    <t>Allowance account for credit losses of financial assets at beginning of period -1</t>
  </si>
  <si>
    <t>Allowance account for credit losses of financial assets , end of period</t>
  </si>
  <si>
    <t>Loans and receivables</t>
  </si>
  <si>
    <t xml:space="preserve">Current financial assets </t>
  </si>
  <si>
    <t>Financial assets carried at amortized cost - current</t>
  </si>
  <si>
    <t>Finance lease receivables - current</t>
  </si>
  <si>
    <t>Loans and receivables - current</t>
  </si>
  <si>
    <t>Credits - current</t>
  </si>
  <si>
    <t>Loans and deposits - current</t>
  </si>
  <si>
    <t>Receivables acquired by assignment - current</t>
  </si>
  <si>
    <t>Loans acquired by assignment - current</t>
  </si>
  <si>
    <t>Financial assets held to maturity - current</t>
  </si>
  <si>
    <t>Financial assets available for sale - current</t>
  </si>
  <si>
    <t>Non-current receivables</t>
  </si>
  <si>
    <t>Receivables from related parties including / net /</t>
  </si>
  <si>
    <t>Receivables advances</t>
  </si>
  <si>
    <t>other receivables</t>
  </si>
  <si>
    <t>Impairment of receivables from related parties</t>
  </si>
  <si>
    <t>Receivables from sales / net /</t>
  </si>
  <si>
    <t>gross receivables</t>
  </si>
  <si>
    <t>Impairment of trade receivables</t>
  </si>
  <si>
    <t>Receivables on advances / net /</t>
  </si>
  <si>
    <t>Impairment of receivables Advances</t>
  </si>
  <si>
    <t>Other long-term receivables including / net /</t>
  </si>
  <si>
    <t>Guarantees and deposits</t>
  </si>
  <si>
    <t>Other long-term receivables</t>
  </si>
  <si>
    <t> </t>
  </si>
  <si>
    <t>.................................................. ..</t>
  </si>
  <si>
    <t>Impairment of other receivables</t>
  </si>
  <si>
    <t>Current receivables</t>
  </si>
  <si>
    <t>Dividend receivables</t>
  </si>
  <si>
    <t>Dividend receivables / net /</t>
  </si>
  <si>
    <t>Claims litigation / net /</t>
  </si>
  <si>
    <t>Claims litigation</t>
  </si>
  <si>
    <t>Impairment of receivables under litigation</t>
  </si>
  <si>
    <t>Receivables from social security , including</t>
  </si>
  <si>
    <t>social Security</t>
  </si>
  <si>
    <t>health Insurance</t>
  </si>
  <si>
    <t>other</t>
  </si>
  <si>
    <t>Other receivables including / net /</t>
  </si>
  <si>
    <t>Claims on shortages and deficiencies</t>
  </si>
  <si>
    <t>Receivables Returns</t>
  </si>
  <si>
    <t>prepaid expenses</t>
  </si>
  <si>
    <t>Loans and Insurance</t>
  </si>
  <si>
    <t>Other receivables</t>
  </si>
  <si>
    <t>.................................................. .......</t>
  </si>
  <si>
    <t>Cash and Cash equivalents</t>
  </si>
  <si>
    <t>Cash, including</t>
  </si>
  <si>
    <t>In BGN</t>
  </si>
  <si>
    <t>Cash in bank accounts including</t>
  </si>
  <si>
    <t>in foreign currency</t>
  </si>
  <si>
    <t>cash and cash equivalents</t>
  </si>
  <si>
    <t>Restricted cash</t>
  </si>
  <si>
    <t>Short-term deposits (less than 30 days maturity)</t>
  </si>
  <si>
    <t>In foreign currency</t>
  </si>
  <si>
    <t xml:space="preserve">Main / recorded / Capital </t>
  </si>
  <si>
    <t>Type of shares</t>
  </si>
  <si>
    <t>Number of shares</t>
  </si>
  <si>
    <t>Nominal</t>
  </si>
  <si>
    <t>Indicator</t>
  </si>
  <si>
    <t>Paid</t>
  </si>
  <si>
    <t>% share</t>
  </si>
  <si>
    <t>Available including</t>
  </si>
  <si>
    <t>Bearer shares</t>
  </si>
  <si>
    <t>Bought and paid for</t>
  </si>
  <si>
    <t>Treasury and unpaid</t>
  </si>
  <si>
    <t>Total:</t>
  </si>
  <si>
    <t>Dematerialized</t>
  </si>
  <si>
    <t>Registered</t>
  </si>
  <si>
    <t>Ordinary</t>
  </si>
  <si>
    <t>Issued</t>
  </si>
  <si>
    <t>Inexpiable</t>
  </si>
  <si>
    <t>Privileged</t>
  </si>
  <si>
    <t>Number of shares outstanding at the beginning of the period</t>
  </si>
  <si>
    <t>Changes in the number of shares outstanding</t>
  </si>
  <si>
    <t>Total increase (decrease) the number of shares outstanding</t>
  </si>
  <si>
    <t>Number of shares outstanding at end of period</t>
  </si>
  <si>
    <t xml:space="preserve">Number of shares held by the entity or by_x000D_
subsidiaries or associated companies </t>
  </si>
  <si>
    <t>Number of shares reserved for issue under options and contracts for the sale of shares</t>
  </si>
  <si>
    <t>Reconciliation of number of shares outstanding</t>
  </si>
  <si>
    <t>Main / recorded / Capital AD (SAD)</t>
  </si>
  <si>
    <t>Shareholder</t>
  </si>
  <si>
    <t>Partner</t>
  </si>
  <si>
    <t>General reserves</t>
  </si>
  <si>
    <t>Exchange gains / Currency conversion</t>
  </si>
  <si>
    <t>Hedging reserve</t>
  </si>
  <si>
    <t>Revaluation reserve</t>
  </si>
  <si>
    <t>Share-based payment</t>
  </si>
  <si>
    <t>Reserves at 31.12.2011</t>
  </si>
  <si>
    <t>Gain on cash flow hedges</t>
  </si>
  <si>
    <t>    - Deferred taxes on them</t>
  </si>
  <si>
    <t>Hedge transferred to inventories</t>
  </si>
  <si>
    <t>Hedge transferred to earnings</t>
  </si>
  <si>
    <t>Revaluation of investments</t>
  </si>
  <si>
    <t>Realized on disposal of use</t>
  </si>
  <si>
    <t>Payments based on shares:</t>
  </si>
  <si>
    <t>Provision of service</t>
  </si>
  <si>
    <t>Profit</t>
  </si>
  <si>
    <t>Losses</t>
  </si>
  <si>
    <t>Revaluation of assets</t>
  </si>
  <si>
    <t>Disposal of assets / sales, marriage and other /</t>
  </si>
  <si>
    <t>Reserves at 31/12/2012</t>
  </si>
  <si>
    <t>Reserves to .</t>
  </si>
  <si>
    <t>Exchange differences</t>
  </si>
  <si>
    <t>Revaluation reserve assets</t>
  </si>
  <si>
    <t>Reserve of exchange differences on translation in part of the net investment in a foreign operation</t>
  </si>
  <si>
    <t>Reserve of cash flow hedges</t>
  </si>
  <si>
    <t>Reserve of hedges of net investments in foreign operations</t>
  </si>
  <si>
    <t>Reserve of gains and losses on revaluation of financial assets available for sale</t>
  </si>
  <si>
    <t>Reserve payments based on shares</t>
  </si>
  <si>
    <t>Reserve measurements of defined benefit plans</t>
  </si>
  <si>
    <t>The amount recognized in other comprehensive income and accumulated in equity in respect of non-current assets or groups of disposal held for sale</t>
  </si>
  <si>
    <t>Reserve of gains and losses on investments in equity instruments</t>
  </si>
  <si>
    <t>Reserve of change in fair value of the financial liability that is attributable to changes in credit risk of liability</t>
  </si>
  <si>
    <t>Reserve for disaster</t>
  </si>
  <si>
    <t>Reserve for equalization</t>
  </si>
  <si>
    <t>Reserve of discretionary participation</t>
  </si>
  <si>
    <t>Financial result</t>
  </si>
  <si>
    <t>Profit 31.12.2011</t>
  </si>
  <si>
    <t>Changes in accounting poltika , errors and more.</t>
  </si>
  <si>
    <t>Increases of :</t>
  </si>
  <si>
    <t>Profit for the year 2012</t>
  </si>
  <si>
    <t>From allocation to reserves</t>
  </si>
  <si>
    <t>A change in holdings</t>
  </si>
  <si>
    <t>Discounts on:</t>
  </si>
  <si>
    <t>Distribution of the profits for dividend</t>
  </si>
  <si>
    <t>Cover loss</t>
  </si>
  <si>
    <t>Profit at 31/12/2012</t>
  </si>
  <si>
    <t>Profit for the year 2013</t>
  </si>
  <si>
    <t>Profit at 31/12/2013</t>
  </si>
  <si>
    <t>Loss 31.12.2011</t>
  </si>
  <si>
    <t>Loss for the year 2012</t>
  </si>
  <si>
    <t>Losses of reserves and profits</t>
  </si>
  <si>
    <t>Adjustment of revaluation reserve</t>
  </si>
  <si>
    <t>Loss on 31/12/2012</t>
  </si>
  <si>
    <t>Loss for the year 2013</t>
  </si>
  <si>
    <t>Loss on 31.12.2013</t>
  </si>
  <si>
    <t>Financial results 31.12.2011</t>
  </si>
  <si>
    <t>Financial result on 31.12.2012</t>
  </si>
  <si>
    <t>Financial result on 31.12.2013</t>
  </si>
  <si>
    <t>Changes in accounting policies , errors and more.</t>
  </si>
  <si>
    <t>Changes in accounting policies, errors and more.</t>
  </si>
  <si>
    <t>Correction of errors and / or a change in accounting policy IAS</t>
  </si>
  <si>
    <t>Type of error</t>
  </si>
  <si>
    <t>Financial statement items</t>
  </si>
  <si>
    <t>Previous period which reflects</t>
  </si>
  <si>
    <t>Amount</t>
  </si>
  <si>
    <t>Statement of financial position</t>
  </si>
  <si>
    <t>Before</t>
  </si>
  <si>
    <t>Effect</t>
  </si>
  <si>
    <t>After</t>
  </si>
  <si>
    <t>Statement of profit or loss and other comprehensive income</t>
  </si>
  <si>
    <t>Due to related parties including</t>
  </si>
  <si>
    <t>Obligations under the supply</t>
  </si>
  <si>
    <t>Advance payments</t>
  </si>
  <si>
    <t>other liabilities</t>
  </si>
  <si>
    <t>Other long-term liabilities including</t>
  </si>
  <si>
    <t>Obligations under guarantees and deposits</t>
  </si>
  <si>
    <t>Other long-term liabilities</t>
  </si>
  <si>
    <t>.................................................. .........</t>
  </si>
  <si>
    <t>Dividends payable</t>
  </si>
  <si>
    <t>Other short-term liabilities including</t>
  </si>
  <si>
    <t>Accrued expenses</t>
  </si>
  <si>
    <t>Liabilities under insurance</t>
  </si>
  <si>
    <t>Other current liabilities</t>
  </si>
  <si>
    <t>.................................................. ...........</t>
  </si>
  <si>
    <t>Non-current liabilities related to staff</t>
  </si>
  <si>
    <t>Payables to employees</t>
  </si>
  <si>
    <t>Liabilities to insurance companies</t>
  </si>
  <si>
    <t>including liabilities for unused vacations</t>
  </si>
  <si>
    <t>Obligations under post-employment benefits to employees</t>
  </si>
  <si>
    <t>including obligations under defined contribution plans</t>
  </si>
  <si>
    <t>including obligations under defined benefit plans</t>
  </si>
  <si>
    <t>Obligations on termination benefits to employees</t>
  </si>
  <si>
    <t xml:space="preserve"> Liabilities Other long-term employee benefits_x000D_
</t>
  </si>
  <si>
    <t xml:space="preserve"> Including long-term compensated absences such as for_x000D_
long-service or sabbaticals </t>
  </si>
  <si>
    <t xml:space="preserve">Iincluding jubilee or other long_x000D_
service </t>
  </si>
  <si>
    <t>Including obligations under the non-monetary benefits</t>
  </si>
  <si>
    <t>Including liabilities for unused vacations</t>
  </si>
  <si>
    <t>Including obligations under defined contribution plans</t>
  </si>
  <si>
    <t>Including obligations under defined benefit plans</t>
  </si>
  <si>
    <t xml:space="preserve">Including salary until the end of a specified notice period if the employee_x000D_
renders no further service that provides economic benefits_x000D_
now </t>
  </si>
  <si>
    <t>Current liabilities related to staff</t>
  </si>
  <si>
    <t xml:space="preserve"> including liabilities under non-monetary benefits ( such as medical care , housing_x000D_
housing, company cars and free or subsidized goods or_x000D_
services) for currently employed persons </t>
  </si>
  <si>
    <t>including participation in profit-sharing and bonuses payable within twelve months after the end of the period in which the employees render the related income working</t>
  </si>
  <si>
    <t xml:space="preserve"> Liabilities Other long-term employee benefits</t>
  </si>
  <si>
    <t>Income to key management personnel</t>
  </si>
  <si>
    <t>Type of income / name, surname or category</t>
  </si>
  <si>
    <t>Salaries and benefits for the period</t>
  </si>
  <si>
    <t>long-term benefits</t>
  </si>
  <si>
    <t>Benefits after leaving</t>
  </si>
  <si>
    <t>Expected payments on long-term income</t>
  </si>
  <si>
    <t>Information about the actuarial assumptions</t>
  </si>
  <si>
    <t>The present value of the obligation under defined benefit</t>
  </si>
  <si>
    <t>Costs of current service</t>
  </si>
  <si>
    <t>Interest expense</t>
  </si>
  <si>
    <t>Contributions by plan participants</t>
  </si>
  <si>
    <t>Actuarial gains and losses</t>
  </si>
  <si>
    <t>Changes from differences in currency exchange rates on plans measured in a currency different from the presentation currency of the company</t>
  </si>
  <si>
    <t>Cost of past service</t>
  </si>
  <si>
    <t>Benefits paid</t>
  </si>
  <si>
    <t>Abbreviations</t>
  </si>
  <si>
    <t>including amounts arising from plans that are wholly unfunded</t>
  </si>
  <si>
    <t>including amounts arising from plans that are wholly or partly funded</t>
  </si>
  <si>
    <t>The fair value of the plan assets in the defined benefit</t>
  </si>
  <si>
    <t>Expected return on plan assets</t>
  </si>
  <si>
    <t>Contributions by the employer</t>
  </si>
  <si>
    <t>Financial liabilities in the statement of financial position</t>
  </si>
  <si>
    <t>Non-current financial liabilities</t>
  </si>
  <si>
    <t>Non-current liabilities Finnsovi</t>
  </si>
  <si>
    <t>Financial liabilities at fair value through profit or loss</t>
  </si>
  <si>
    <t>Financial liabilities at amortized cost</t>
  </si>
  <si>
    <t>Credit and debt</t>
  </si>
  <si>
    <t>Financial liabilities at fair value through profit or loss determined at initial recognition</t>
  </si>
  <si>
    <t>Financial liabilities at fair value through profit or loss, classified as held for trading</t>
  </si>
  <si>
    <t>Financial liabilities at amortized cost - non-current</t>
  </si>
  <si>
    <t>Credit commitments and other FIs to related party</t>
  </si>
  <si>
    <t>Loans payable to related party</t>
  </si>
  <si>
    <t>Interest payable on loans to related party</t>
  </si>
  <si>
    <t>Credit commitments and other FIs to related parties</t>
  </si>
  <si>
    <t>Loans payable to related parties</t>
  </si>
  <si>
    <t>Interest payable on loans to related parties</t>
  </si>
  <si>
    <t>Credit commitments and other FIs to unrelated</t>
  </si>
  <si>
    <t>Loans payable to unrelated</t>
  </si>
  <si>
    <t>Interest payable on loans to unrelated parties</t>
  </si>
  <si>
    <t>Credits and liabilities - non-current</t>
  </si>
  <si>
    <t>Finance lease liabilities</t>
  </si>
  <si>
    <t>Liabilities on deposits</t>
  </si>
  <si>
    <t>Loans - non-current</t>
  </si>
  <si>
    <t>Obligations on loans from related parties in the group / net /</t>
  </si>
  <si>
    <t>Loans taken from related party</t>
  </si>
  <si>
    <t>Interest payable on loans from related party</t>
  </si>
  <si>
    <t>Impairment of loans taken from related party</t>
  </si>
  <si>
    <t>Credit obligations of related parties / net /</t>
  </si>
  <si>
    <t>Loans taken from related parties</t>
  </si>
  <si>
    <t>Interest payable on loans from related parties</t>
  </si>
  <si>
    <t>Impairment of loans taken from related parties</t>
  </si>
  <si>
    <t>Loans payable to unrelated persons / net /</t>
  </si>
  <si>
    <t>Loans payable to unrelated parties</t>
  </si>
  <si>
    <t>Interest payable on loans from unrelated parties</t>
  </si>
  <si>
    <t>Impairment of loans payable to unrelated parties</t>
  </si>
  <si>
    <t>Finance lease liabilities - non-current</t>
  </si>
  <si>
    <t>Obligations under leases from related party / net /</t>
  </si>
  <si>
    <t>Obligations under leases from related party</t>
  </si>
  <si>
    <t>Impairment of Obligations under leases from related party</t>
  </si>
  <si>
    <t>Obligations under leases from related parties / net /</t>
  </si>
  <si>
    <t>Obligations under leases from related parties</t>
  </si>
  <si>
    <t>Impairment of Obligations under leases from related parties</t>
  </si>
  <si>
    <t>Obligations under leases from non-related parties / net /</t>
  </si>
  <si>
    <t>Obligations under leases from non-related parties</t>
  </si>
  <si>
    <t>Impairment of Obligations under leases from non-related parties</t>
  </si>
  <si>
    <t>Deposit liabilities - non-current</t>
  </si>
  <si>
    <t>Outstanding deposits from related party / net /</t>
  </si>
  <si>
    <t>Outstanding deposits from related party</t>
  </si>
  <si>
    <t>Interest payable on deposits from related party</t>
  </si>
  <si>
    <t>Impairment of deposit liabilities from related party</t>
  </si>
  <si>
    <t>Outstanding deposits from related parties / net /</t>
  </si>
  <si>
    <t>Outstanding deposits from related parties</t>
  </si>
  <si>
    <t>Interest payable on deposits from related parties</t>
  </si>
  <si>
    <t>Impairment of deposit liabilities from related parties</t>
  </si>
  <si>
    <t>Deposit liabilities of unrelated persons / net /</t>
  </si>
  <si>
    <t>Deposit liabilities from non-related parties</t>
  </si>
  <si>
    <t>Interest payable on deposits from non-related parties</t>
  </si>
  <si>
    <t>Impairment of deposit liabilities to unrelated persons</t>
  </si>
  <si>
    <t>Obligations under contracts for assignment - non-current</t>
  </si>
  <si>
    <t>Obligations under contracts for assignment to related party</t>
  </si>
  <si>
    <t>Obligations under contracts for assignment to related parties</t>
  </si>
  <si>
    <t>Obligations under contracts for assignment to unrelated</t>
  </si>
  <si>
    <t>Other financial liabilities - non-current</t>
  </si>
  <si>
    <t>Current financial liabilities</t>
  </si>
  <si>
    <t>Financial liabilities at fair value through profit or loss , classified as held for trading</t>
  </si>
  <si>
    <t>Financial liabilities at amortized cost - current</t>
  </si>
  <si>
    <t>Loans and payables - current</t>
  </si>
  <si>
    <t>Finance lease liabilities - current</t>
  </si>
  <si>
    <t>Deposit liabilities - current</t>
  </si>
  <si>
    <t>Obligations under contracts for assignment - current</t>
  </si>
  <si>
    <t>Other financial liabilities - current</t>
  </si>
  <si>
    <t>Expenses for materials</t>
  </si>
  <si>
    <t>Depreciation expenses</t>
  </si>
  <si>
    <t>Employee benefits expenses</t>
  </si>
  <si>
    <t>Expenses for business trips</t>
  </si>
  <si>
    <t>Changes in inventory/net/</t>
  </si>
  <si>
    <t>Changes in iventory</t>
  </si>
  <si>
    <t>Capitalized expenses</t>
  </si>
  <si>
    <t>Gains and losses on transactions which are reported on a net base</t>
  </si>
  <si>
    <t>Приходи от продажба на дълготрайни активи</t>
  </si>
  <si>
    <t>Net positive value</t>
  </si>
  <si>
    <t>Total profit / loss</t>
  </si>
  <si>
    <t>Изчисляване на нетна печалба / загуба:</t>
  </si>
  <si>
    <t>Calculation of net profit / loss:</t>
  </si>
  <si>
    <t>Балансова печалба / загуба</t>
  </si>
  <si>
    <t>Balance as of:</t>
  </si>
  <si>
    <t>Total weighted average number of shares</t>
  </si>
  <si>
    <t>Additions, excluding those acquired through business combination</t>
  </si>
  <si>
    <t>Aquisitons from business combinations</t>
  </si>
  <si>
    <t>Increase (decrease ) of net exchange differences from recalculation of the financial statements from functional currency to presentation currency</t>
  </si>
  <si>
    <t>Disposed investment properties</t>
  </si>
  <si>
    <t>Acquired by business combinations</t>
  </si>
  <si>
    <t>Item</t>
  </si>
  <si>
    <t>Amortization for the year</t>
  </si>
  <si>
    <t>Amortization of disposals</t>
  </si>
  <si>
    <t>Amortization of disposals due to loss of control of subsidiaries</t>
  </si>
  <si>
    <t>Non-paid capital of the mother</t>
  </si>
  <si>
    <t>Profits attributable to other comprehensive income with a subsequent tax effect</t>
  </si>
  <si>
    <t>Losses taken to other comprehensive income with a subsequent tax effect</t>
  </si>
  <si>
    <t>Profit attributable to equity with tax effect</t>
  </si>
  <si>
    <t>Losses taken to equity with tax effect</t>
  </si>
  <si>
    <t>Bonds of related party within the group</t>
  </si>
  <si>
    <t>Bonds of related parties outside the group</t>
  </si>
  <si>
    <t>Non-controlling interests in the capital of undertakings</t>
  </si>
  <si>
    <t>Allowance account for credit losses of financial assets at beginning of period -2011</t>
  </si>
  <si>
    <t>Reversed impairment during the period</t>
  </si>
  <si>
    <t>Dividends receivables</t>
  </si>
  <si>
    <t>Impairment of dividends receivables</t>
  </si>
  <si>
    <t>Receivables on advances</t>
  </si>
  <si>
    <t>Impairment of receivables on advances</t>
  </si>
  <si>
    <t>Payables to suppliers</t>
  </si>
  <si>
    <t>Advance payables</t>
  </si>
  <si>
    <t>Compensation, severance payments</t>
  </si>
  <si>
    <t>Shares payments based compensation</t>
  </si>
  <si>
    <t>The present value of the obligation under defined benefit plans</t>
  </si>
  <si>
    <r>
      <t xml:space="preserve">Финансовият отчет е индивидуален </t>
    </r>
    <r>
      <rPr>
        <b/>
        <sz val="11"/>
        <color indexed="10"/>
        <rFont val="Georgia"/>
        <family val="1"/>
        <charset val="204"/>
      </rPr>
      <t>(самостоятелен)</t>
    </r>
    <r>
      <rPr>
        <b/>
        <sz val="11"/>
        <color indexed="8"/>
        <rFont val="Georgia"/>
        <family val="1"/>
        <charset val="204"/>
      </rPr>
      <t xml:space="preserve"> отчет на Дружеството. </t>
    </r>
  </si>
  <si>
    <t xml:space="preserve">Дата на финансовия отчет: 31. 12. 2013 г. </t>
  </si>
  <si>
    <t xml:space="preserve">Текущ период: годината започваща на 01. 01. 2013 г. и завършваща на 31. 12. 2013 г. </t>
  </si>
  <si>
    <t xml:space="preserve">Предходен период: годината започваща на 01. 01. 2012 г. и завършваща на 31. 12. 2012 г. </t>
  </si>
  <si>
    <r>
      <t>Орган одобрил отчета за публикуване:</t>
    </r>
    <r>
      <rPr>
        <sz val="11"/>
        <color indexed="8"/>
        <rFont val="Georgia"/>
        <family val="1"/>
        <charset val="204"/>
      </rPr>
      <t xml:space="preserve"> Съвет на директорите, чрез решение вписано в протокол № . . . . . . от дата. . . . . . . . . . . . . . . . . . . . . . . . . . . . . . . . . </t>
    </r>
  </si>
  <si>
    <r>
      <t>Точността на сумите представени във финансовия отчет е хиляди български лева</t>
    </r>
    <r>
      <rPr>
        <b/>
        <i/>
        <sz val="11"/>
        <color indexed="8"/>
        <rFont val="Georgia"/>
        <family val="1"/>
        <charset val="204"/>
      </rPr>
      <t xml:space="preserve">. </t>
    </r>
  </si>
  <si>
    <t>Дружеството изготвя и консолидиране годишни финансови отчети в съответствие с Международните стандарти за финансови отчети (МСФО), разработени и публикувани от Съвета по Международни счетоводни стандарти (СМСС) и одобрени от Европейския съюз. В тях инвестициите в дъщерни предприятия са отчетени и оповестени в съответствие с МСС 27 годишни и индивидуални финансови отчети.</t>
  </si>
  <si>
    <t>Основните показатели на стопанската среда, които оказват влияние върху дейността на Дружеството, за периода 2012 – 2013 г. са представени в таблицата по-долу:</t>
  </si>
  <si>
    <t>В съответствие с изискванията на МСС (датата на прехвърляне или промяна) е определена и в нашия случай това е 1 януари 2012 г. Поради това, следните трябва да бъдат преизчислени:</t>
  </si>
  <si>
    <t>Отчет за финансовото състояние към 31 декември 2011 или  1 януари 2012 г.;</t>
  </si>
  <si>
    <t>Отчет за финансовото състояние към 31 декември 2012 г.;</t>
  </si>
  <si>
    <t>Отчета за всеобхватния доход за 2012 г.</t>
  </si>
  <si>
    <t xml:space="preserve">МСФО 3 Бизнес комбинации </t>
  </si>
  <si>
    <r>
      <t xml:space="preserve">МСС 28 </t>
    </r>
    <r>
      <rPr>
        <i/>
        <sz val="11"/>
        <color indexed="10"/>
        <rFont val="Georgia"/>
        <family val="1"/>
        <charset val="204"/>
      </rPr>
      <t xml:space="preserve">Инвестиции в асоциирани предприятия и съвместни предприятия. </t>
    </r>
  </si>
  <si>
    <r>
      <t xml:space="preserve">КРМСФО 5 </t>
    </r>
    <r>
      <rPr>
        <i/>
        <sz val="11"/>
        <color indexed="10"/>
        <rFont val="Georgia"/>
        <family val="1"/>
        <charset val="204"/>
      </rPr>
      <t>Права на участие, възникващи във връзка с фондове за</t>
    </r>
    <r>
      <rPr>
        <sz val="11"/>
        <color indexed="10"/>
        <rFont val="Georgia"/>
        <family val="1"/>
        <charset val="204"/>
      </rPr>
      <t xml:space="preserve"> </t>
    </r>
    <r>
      <rPr>
        <i/>
        <sz val="11"/>
        <color indexed="10"/>
        <rFont val="Georgia"/>
        <family val="1"/>
        <charset val="204"/>
      </rPr>
      <t>извеждане от експлоатация, възстановяване и рехабилитация на</t>
    </r>
    <r>
      <rPr>
        <sz val="11"/>
        <color indexed="10"/>
        <rFont val="Georgia"/>
        <family val="1"/>
        <charset val="204"/>
      </rPr>
      <t xml:space="preserve"> </t>
    </r>
    <r>
      <rPr>
        <i/>
        <sz val="11"/>
        <color indexed="10"/>
        <rFont val="Georgia"/>
        <family val="1"/>
        <charset val="204"/>
      </rPr>
      <t xml:space="preserve">околната среда. </t>
    </r>
  </si>
  <si>
    <t>Този годишен финансов отчет е изготвен, спазвайки принципа на действащо предприятие в съответствие със Международните Стандарти за Финансово Отчитане, издадени от Съвета за Международния Счетоводни Стандарти (СМСС) и всички разяснения издадени от Комитета за Разяснения на МСФО, в сила на и от 1 януари 2013 г. и които са приети от Комисията на европейския съюз.</t>
  </si>
  <si>
    <r>
      <t xml:space="preserve">Дружеството избира да представя отчета си за печалбата или загубата и другия всеобхватен доход, като при класификацията използва метода „същност на разходите”. </t>
    </r>
    <r>
      <rPr>
        <sz val="11"/>
        <color indexed="10"/>
        <rFont val="Georgia"/>
        <family val="1"/>
        <charset val="204"/>
      </rPr>
      <t>Допълнителна информация за приходите и разходите, класифицирани по</t>
    </r>
    <r>
      <rPr>
        <sz val="11"/>
        <color indexed="8"/>
        <rFont val="Georgia"/>
        <family val="1"/>
        <charset val="204"/>
      </rPr>
      <t xml:space="preserve"> </t>
    </r>
    <r>
      <rPr>
        <sz val="11"/>
        <color indexed="10"/>
        <rFont val="Georgia"/>
        <family val="1"/>
        <charset val="204"/>
      </rPr>
      <t>метода „разходи по функционално предназначение” е представена в Приложение … .</t>
    </r>
  </si>
  <si>
    <t>За изготвянето на този годишен финансов отчет, следните нови, ревизирани или изменени постановления са задължителни за прилагане за първи път за финансовата година, започваща на 1 януари 2013г. (списъкът не включва информация за новите стандарти, които засягат, прилагащи за първи път МСФО дружества, дружества с нестопанска цел или дружества от публичния сектор):</t>
  </si>
  <si>
    <t>Следните нови стандарти, изменения и разясненията, които са били издадени от СМСС (IASB), но все още не са в сила за финансовата година, започваща на 1 януари 2013 и не са по-ранно приети от АБВ АД. Ръководството очаква, че новите стандарти, изменения и разясненията, ще бъдат приети в годишните финансови отчети на Дружеството, когато те влизат в сила. Дружеството е оценило, където е възможно, потенциалното въздействие на всички тези нови стандарти, изменения и разяснения, които ще бъдат ефективни за бъдещи периоди.</t>
  </si>
  <si>
    <t xml:space="preserve"> Изменение на МСС 12 Данъци върху дохода.(издаден през декември 2010 г.) - Изменението предоставя презумпция, че възстановяването на балансовата стойност на даден актив, измерен с помощта на модела на справедливата стойност в МСС 40 — Инвестиционни имоти, обикновено ще бъде, чрез продажба. Измененията също включват в МСС 12 насоките по отношение на неамортизируеми активи, преди съдържащи се в ПКР-21 (разяснението е съответно отменено). Изменението влиза в сила за годишни периоди, започващи на или след 1 януари 2013 г , приет от Комисията на европейския съюз на 5 юни 2013г.</t>
  </si>
  <si>
    <r>
      <t xml:space="preserve">Изменения в МСС 32 </t>
    </r>
    <r>
      <rPr>
        <i/>
        <sz val="11"/>
        <color indexed="8"/>
        <rFont val="Georgia"/>
        <family val="1"/>
        <charset val="204"/>
      </rPr>
      <t>Финансови инструменти: представяне</t>
    </r>
    <r>
      <rPr>
        <sz val="11"/>
        <color indexed="8"/>
        <rFont val="Georgia"/>
        <family val="1"/>
        <charset val="204"/>
      </rPr>
      <t xml:space="preserve">  </t>
    </r>
  </si>
  <si>
    <r>
      <t xml:space="preserve">МСФО 9 </t>
    </r>
    <r>
      <rPr>
        <i/>
        <sz val="11"/>
        <color indexed="8"/>
        <rFont val="Georgia"/>
        <family val="1"/>
        <charset val="204"/>
      </rPr>
      <t>Финансови инструменти</t>
    </r>
    <r>
      <rPr>
        <sz val="11"/>
        <color indexed="8"/>
        <rFont val="Georgia"/>
        <family val="1"/>
        <charset val="204"/>
      </rPr>
      <t xml:space="preserve"> (издаден през ноември 2009 и редактиран през октомври 2010) – Този стандарт въвежда нови изисквания за класификация и измерване на финансови активи и финансови пасиви, както и тяхното отписване.</t>
    </r>
  </si>
  <si>
    <r>
      <t xml:space="preserve">МСФО 9 изисква за всички признати финансови активи, които са в обхвата на МСС 39 </t>
    </r>
    <r>
      <rPr>
        <i/>
        <sz val="11"/>
        <color indexed="8"/>
        <rFont val="Georgia"/>
        <family val="1"/>
        <charset val="204"/>
      </rPr>
      <t>Финансови инструменти</t>
    </r>
    <r>
      <rPr>
        <sz val="11"/>
        <color indexed="8"/>
        <rFont val="Georgia"/>
        <family val="1"/>
        <charset val="204"/>
      </rPr>
      <t>, признаването и измерването им да бъде последващо отчетено по амортизирума цена или справедлива стойност. По-специално дълговите инвестиции, които се държат в рамките на един бизнес модел, чиято цел е да събира договорните парични потоци и които имат договорни парични потоци, които са единствено плащания на главница и лихва по главницата и не са закрити, обикновено се оценяват по амортизирана стойност в края на следващите отчетни периоди. Всички останали дългови инвестиции и капиталови инвестиции се измерват по тяхната справедлива стойност в края на последващите счетоводни периоди.</t>
    </r>
  </si>
  <si>
    <t xml:space="preserve">МСФО 10 Консолидирани финансови отчети по МСФО (издаден през май 2012) </t>
  </si>
  <si>
    <t xml:space="preserve">МСФО 11 Съвместни ангажименти (издаден през Май 2012) – Новият стандарт изисква страна по съвместен ангажимент да определи типа на съвместния ангажимент, в който тя участва като оцени своите права и задължения и след това отрази тези права и задължения в съответствие с типа на съвместния ангажимент. Съвместните ангажименти са или съвместни дейности или джойнт вентчъри: </t>
  </si>
  <si>
    <r>
      <t>·</t>
    </r>
    <r>
      <rPr>
        <sz val="7"/>
        <color indexed="8"/>
        <rFont val="Georgia"/>
        <family val="1"/>
        <charset val="204"/>
      </rPr>
      <t xml:space="preserve">        </t>
    </r>
    <r>
      <rPr>
        <sz val="11"/>
        <color indexed="8"/>
        <rFont val="Georgia"/>
        <family val="1"/>
        <charset val="204"/>
      </rPr>
      <t xml:space="preserve">В дейност по съвместен ангажимент, страните имат правото върху активите и задължения по пасивите отнасящи се до ангажимента. Дружествата джойнт вентчърни оператори признават техните активи, пасиви, приходи и разходи по отношение на техния дял в ангажимента. </t>
    </r>
  </si>
  <si>
    <r>
      <t>·</t>
    </r>
    <r>
      <rPr>
        <sz val="7"/>
        <color indexed="8"/>
        <rFont val="Georgia"/>
        <family val="1"/>
        <charset val="204"/>
      </rPr>
      <t xml:space="preserve">        </t>
    </r>
    <r>
      <rPr>
        <sz val="11"/>
        <color indexed="8"/>
        <rFont val="Georgia"/>
        <family val="1"/>
        <charset val="204"/>
      </rPr>
      <t xml:space="preserve">В джойнт вентчър, страните имат право само до размера на нетните активи по ангажимента. Страна в джойт вентчър прилага капиталовия метод за отчитане на своята инвестиция в джойнт вентчъра в съответствие с МСС 28 </t>
    </r>
    <r>
      <rPr>
        <i/>
        <sz val="11"/>
        <rFont val="Georgia"/>
        <family val="1"/>
        <charset val="204"/>
      </rPr>
      <t>Инвестиции в асоциирани предприятия</t>
    </r>
    <r>
      <rPr>
        <sz val="11"/>
        <rFont val="Georgia"/>
        <family val="1"/>
        <charset val="204"/>
      </rPr>
      <t xml:space="preserve">. За разлика от МСС 31, метода на пропорционалната консолидация не е позволен. </t>
    </r>
  </si>
  <si>
    <t>МСФО 13 Оценяване на справедлива стойност (издаден през май 2012) - новият стандарт определя справедливата стойност, изложена в един единствен МСФО рамка за измерване на справедливата стойност и изисква оповестявания относно измерванията/определянето на справедливата стойност. МСФО 13 се прилага, когато други МСФО изискват или разрешават оценка на справедливата стойност. Той не въвежда никакви нови изисквания за оценяване на даден актив или пасив по справедлива стойност, не изменя елементите оценени по справедлива стойност в МСФО, нито пък адресира как да бъдат представяни промените в справедливата стойност. Новите изисквания са в сила за отчетни периоди, започващи на/ или след 1 януари 2013 г., все още не е приет от ЕС.</t>
  </si>
  <si>
    <t>КРМСФО 20 Разходи за отстраняване и почистване на повърхността в производствената фаза на мините (издаден през декември 2012 г., в сила от 1 януари 2013 г., все още не е приет от ЕС) – определя счетоводното отчитане на разходите за отстраняване и почистване на повърхността в производствената фаза на дадена мина. Дава разяснение относно разграничаването на счетоводното третиране на разходи за отстраняване на инертна маса с цел производство и разходи с цел подобряване на достъпа до други количества минна маса за производство в бъдещи периоди. Пояснението изисква дружества от минната индустрия, които прилагат МСФО, да отпишат капитализираните разходи за почистване на повърхността в неразпределената печалба, ако активите не могат да бъдат отнесени към разграничим компонент на рудното поле.</t>
  </si>
  <si>
    <t>Оповестявания на обезценка в отчетите, публикувани през 2013 г.</t>
  </si>
  <si>
    <t xml:space="preserve">При сегашната икономическа среда, оповестяванията, отнасящи се до обезценка, се характеризират с нарастващо значение. Поради това тези Пояснителни приложения към публикуваните през 2013 г. отчети на Дружеството, съдържат подробни оповестявания на обезценка, към следните раздели: </t>
  </si>
  <si>
    <t>отчет за финансовото състояние към началото на най-ранния сравнителен период, когато дружеството прилага счетоводна политика със задна дата или прави преизчисление със задна дата на статии в своите финансови отчети, или когато прекласифицира статии в своите финансови отчети.</t>
  </si>
  <si>
    <t>В допълнение към финансовите отчети, много предприятия представят финансов обзор от ръководството. В МСФО няма изискване да се представя такава информация, макар че параграф 13 от МСС 1 съдържа кратко описание на това, което може да бъде включено в един годишен доклад. През декември 2012 г. Съветът по международни счетоводни стандарти (СМСС) издаде МСФО Изложение за практиката - Коментар на ръководството, който очертава една широка, необвързваща рамка за представянето на коментара на ръководството във връзка с финансовите отчети, изготвени в съответствие с МСФО. Ако Дружеството реши да следва указанията, съдържащи се в Изложението за практиката, то ръководството се насърчава да обясни степента, в която е било следвано Изложението за практиката. Изявлението за съответствие с Изложението за практиката се допуска само, ако въпросното Изложение е било следвано изцяло.</t>
  </si>
  <si>
    <r>
      <t xml:space="preserve">Приходи от фиксирани възнаграждения за права се признават съгласно съдържанието на съответното споразумение, на линейна база за периода на </t>
    </r>
    <r>
      <rPr>
        <strike/>
        <sz val="11"/>
        <color indexed="17"/>
        <rFont val="Georgia"/>
        <family val="1"/>
        <charset val="204"/>
      </rPr>
      <t>под</t>
    </r>
    <r>
      <rPr>
        <sz val="11"/>
        <color indexed="8"/>
        <rFont val="Georgia"/>
        <family val="1"/>
        <charset val="204"/>
      </rPr>
      <t xml:space="preserve"> лицензионното споразумение. Възнагражденията за права свързани с продажби се признават в печалба или загуба, когато продуктите са продадени от получателя на лиценза.</t>
    </r>
  </si>
  <si>
    <t>КОПИРАЙТЕ ОТ ФАЙЛ „Draft ISRS 2013 – excel”, sheet “i Lizing”</t>
  </si>
  <si>
    <t>Ако за биологичните активи съществува активен пазар, цената котирана на този пазар се използва като база за определянето на справедливата стойност на този актив. Ако дружеството има достъп до различни активни пазар,и то използва най-подходящия от тях. Ако липсва активен пазар при определяне на справедливата стойност дружеството използва един или няколко от следните фактори:</t>
  </si>
  <si>
    <r>
      <t>-</t>
    </r>
    <r>
      <rPr>
        <sz val="7"/>
        <color indexed="8"/>
        <rFont val="Georgia"/>
        <family val="1"/>
        <charset val="204"/>
      </rPr>
      <t xml:space="preserve">        </t>
    </r>
    <r>
      <rPr>
        <sz val="11"/>
        <color indexed="8"/>
        <rFont val="Georgia"/>
        <family val="1"/>
        <charset val="204"/>
      </rPr>
      <t>растеж (увеличаване на количеството или подобряване на качеството на животно или растение);</t>
    </r>
  </si>
  <si>
    <r>
      <t>-</t>
    </r>
    <r>
      <rPr>
        <sz val="7"/>
        <color indexed="8"/>
        <rFont val="Georgia"/>
        <family val="1"/>
        <charset val="204"/>
      </rPr>
      <t xml:space="preserve">        </t>
    </r>
    <r>
      <rPr>
        <sz val="11"/>
        <color indexed="8"/>
        <rFont val="Georgia"/>
        <family val="1"/>
        <charset val="204"/>
      </rPr>
      <t xml:space="preserve">разпадане (намаляване на количеството или влошаване на качеството на животно или растение); </t>
    </r>
  </si>
  <si>
    <r>
      <t>-</t>
    </r>
    <r>
      <rPr>
        <sz val="7"/>
        <color indexed="8"/>
        <rFont val="Georgia"/>
        <family val="1"/>
        <charset val="204"/>
      </rPr>
      <t xml:space="preserve">        </t>
    </r>
    <r>
      <rPr>
        <sz val="11"/>
        <color indexed="8"/>
        <rFont val="Georgia"/>
        <family val="1"/>
        <charset val="204"/>
      </rPr>
      <t xml:space="preserve">възстановяване (създаване на допълнителни живи животни или растения); </t>
    </r>
  </si>
  <si>
    <r>
      <t>Финансови активи, отчитани по справедлива стойност в печалбата или загубата</t>
    </r>
    <r>
      <rPr>
        <sz val="11"/>
        <color indexed="8"/>
        <rFont val="Georgia"/>
        <family val="1"/>
        <charset val="204"/>
      </rPr>
      <t xml:space="preserve"> . Активите се класифицират в тази категория, когато принципно те са държани с цел търгуване или препродажба в краткосрочна перспектива (търговски активи) или са деривативи (с изключение на даден дериватив, който е определен и е ефективен хеджиращ инструмент) или отговаря на условията за определен в тази категория при първоначално признаване. </t>
    </r>
  </si>
  <si>
    <t xml:space="preserve">За годината завършваща на 31 декември 2013 и 2012  Дружеството  не е класифицирало финансови активи като държани за продажба или определени като такива отчитани по справедлива стойност в печалба или загуба. </t>
  </si>
  <si>
    <r>
      <t xml:space="preserve">Заеми и вземания. </t>
    </r>
    <r>
      <rPr>
        <sz val="11"/>
        <color indexed="8"/>
        <rFont val="Georgia"/>
        <family val="1"/>
        <charset val="204"/>
      </rPr>
      <t xml:space="preserve">Заемите и вземанията са недеривативни финансови активи с фиксирани или определяеми плащания, които не се котират на активен пазар. Активите, които  Дружеството възнамерява да продаде веднага или в кратък срок не могат да бъдат класифицирани в тази категория. Тези активи се отчитат по амортизируема стойност и се използва метода на ефективния лихвен процент (с изключение на краткосрочните вземания когато лихвата е несъществена), намалена с провизия за обезценка или несъбираемост. </t>
    </r>
  </si>
  <si>
    <r>
      <t xml:space="preserve">Финансови активи, държани до падеж. </t>
    </r>
    <r>
      <rPr>
        <sz val="11"/>
        <color indexed="8"/>
        <rFont val="Georgia"/>
        <family val="1"/>
        <charset val="204"/>
      </rPr>
      <t xml:space="preserve">Това са недеривативни финансови активи с фиксирани или определяеми плащания и фиксиран падеж, за които Дружеството има положително намерение и възможност да задържи до падежа. Финансови активи, които при първоначално признаване  Дружеството е определило, като отчитани по справедлива стойност в печалби или загуби или налични за продажба, както и тези, които отговарят на определението за заеми и вземания, не могат да бъдат класифицирани в тази категория. Подобно на Заеми и Вземания, тези активи се отчитат по амортизирана цена, като се използва метода на ефективния лихвен процент минус всяко намаление за обезценка или несъбираемост. </t>
    </r>
  </si>
  <si>
    <t xml:space="preserve">За годината завършваща на 31 декември 2013 и 2012,  Дружеството не е отчело каквито и да било финансови активи в тази категория. </t>
  </si>
  <si>
    <r>
      <t xml:space="preserve">Финансови активи на разположение за продажба. </t>
    </r>
    <r>
      <rPr>
        <sz val="11"/>
        <color indexed="8"/>
        <rFont val="Georgia"/>
        <family val="1"/>
        <charset val="204"/>
      </rPr>
      <t xml:space="preserve">Това са недеривативни финансови активи, които са определени като на разположение за продажба при първоначално признаване или не са класифицирани в някоя от гореописаните  категории. Те се отчитат по справедливата им стойност. </t>
    </r>
  </si>
  <si>
    <t xml:space="preserve">За годината завършваща на 31 декември 2013 и 2012 Дружеството не е класифицирало, каквито и да било финансови пасиви като държани за продажба или отчитани по справедлива стойност в печалба или загуба. </t>
  </si>
  <si>
    <r>
      <t xml:space="preserve">Други финансови пасиви. </t>
    </r>
    <r>
      <rPr>
        <sz val="11"/>
        <color indexed="8"/>
        <rFont val="Georgia"/>
        <family val="1"/>
        <charset val="204"/>
      </rPr>
      <t>Всички задължения, които не са класифицирани в предишната категорията попадат в тази остатъчна категория. Тези задължения се отчитат по амортизирана стойност посредством метода на ефективния лихвен процент.</t>
    </r>
  </si>
  <si>
    <t>КОПИРАЙТЕ ОТ ФАЙЛ „Draft ISRS 2013 – excel”, sheet “i кредити”</t>
  </si>
  <si>
    <r>
      <t>Хеджиране на справедлива стойност.</t>
    </r>
    <r>
      <rPr>
        <sz val="11"/>
        <color indexed="10"/>
        <rFont val="Georgia"/>
        <family val="1"/>
        <charset val="204"/>
      </rPr>
      <t xml:space="preserve"> Печалбата или загубата от преоценката на хеджиращия инструмент по справедлива стойност (за деривативен хеджиращ инструмент) или на валутния компонент на балансовата му стойност, се признава във финансовия отчет за доходите. Печалбата или загубата от хеджираната позиция, която се дължи на хеджирания риск също се признава във финансовия отчет за доходите. Ако хеджиращият инструмент е прекратен, повече не отговаря на критериите за отчитане на хеджиране или е отменен, коригираната балансова стойност на хеджирания финансов инструмент, за който е използван методът на ефективния лихвен процент, се амортизира към  финансовия отчет за доходите. </t>
    </r>
  </si>
  <si>
    <r>
      <t>Хеджиране на нетна инвестиция в чуждестранна дейност.</t>
    </r>
    <r>
      <rPr>
        <sz val="11"/>
        <color indexed="10"/>
        <rFont val="Georgia"/>
        <family val="1"/>
        <charset val="204"/>
      </rPr>
      <t xml:space="preserve"> Хеджирането на нетна инвестиция в чуждестранна дейност се отчита подобно на хеджирането на паричен поток. Ефективно хеджираната част от печалбата или загубата от хеджиращия инструмент се признава в друг всеобхватен доход и се акумулира в резерв от валутни преоценки, докато неефективната част се признава незабавно във финансовия отчет за доходите. </t>
    </r>
  </si>
  <si>
    <t>Опростим заем от държавата се третира като безвъзмездни средства предоставени от държавата, когато има приемлива гаранция, че дружеството ще изпълни условията за опростяване на заема.</t>
  </si>
  <si>
    <t>Размерите на осигурителните вноски се утвърждават конкретно със  Закона за бюджета на ДОО  и  Закона за бюджета на НЗОК  за съответната година. Вноските се разпределят между работодателя и осигуреното лице в съотношение, което се променя ежегодно и е определено в чл. 6, ал. 3 от  „Кодекса за социално осигуряване” (КСО). Общият размер на вноската за фонд “Пенсии”, ДЗПО, фонд “ОЗМ”, фонд “Безработица” и здравно осигуряване през 2013 г., е както следва:</t>
  </si>
  <si>
    <t>За периода 01.01.2013 г. – 31.12.2013 г.</t>
  </si>
  <si>
    <t xml:space="preserve">В допълнение, изцяло за своя сметка работодателят прави осигурителна вноска за фонд “ТЗПБ”, която е диференцирана за различните предприятия от 0.4% до 1.1% в зависимост от икономическата дейност на дружеството. </t>
  </si>
  <si>
    <t xml:space="preserve">поради закриване на дружеството или на част от него, съкращаване в щата, намаляване на обема на работа и спиране на работа за повече  от 15 дни  и др. – от една брутна месечна работна заплата; </t>
  </si>
  <si>
    <t>КОПИРАЙТЕ ОТ ФАЙЛ „Draft ISRS 2013 – excel”, sheet “i Плащане на база акции</t>
  </si>
  <si>
    <r>
      <t>ü</t>
    </r>
    <r>
      <rPr>
        <sz val="7"/>
        <color indexed="8"/>
        <rFont val="Georgia"/>
        <family val="1"/>
        <charset val="204"/>
      </rPr>
      <t xml:space="preserve">  </t>
    </r>
    <r>
      <rPr>
        <sz val="11"/>
        <color indexed="8"/>
        <rFont val="Georgia"/>
        <family val="1"/>
        <charset val="204"/>
      </rPr>
      <t>ДДС, възникващ при покупка на активи или услуги, не е възстановим от данъчните власти, в който случай ДДС се признава като част от цената на придобиване на актива или като част от съответната разходна позиция, както това е приложимо; и</t>
    </r>
  </si>
  <si>
    <r>
      <t>ü</t>
    </r>
    <r>
      <rPr>
        <sz val="7"/>
        <color indexed="8"/>
        <rFont val="Georgia"/>
        <family val="1"/>
        <charset val="204"/>
      </rPr>
      <t xml:space="preserve">  </t>
    </r>
    <r>
      <rPr>
        <sz val="11"/>
        <color indexed="8"/>
        <rFont val="Georgia"/>
        <family val="1"/>
        <charset val="204"/>
      </rPr>
      <t>вземанията и задълженията, които се отчитат с включен ДДС.</t>
    </r>
  </si>
  <si>
    <t>Що се отнася до отсрочени данъчни активи реализирането им в крайна сметка зависи от облагаемия доход, който ще е на разположение в бъдеще. Отсрочените данъчни активи се признават само когато е вероятно, че ще има облагаема печалба, срещу която може да се усвои отсроченият данъчен актив и е вероятно, че Дружеството ще реализира достатъчно облагаем доход в бъдещи периоди, за да оползотвори намалението при плащането на данък. Това означава, че  Дружеството прави предположения за данъчното си планиране и периодично ги оценява повторно, за да отразяват промяната в обстоятелствата, както и данъчни разпоредби. Освен това измерването на отсрочен данъчен актив или пасив отразява начина, по който дружеството очаква да възстанови балансовата стойност на актива или уреди пасива.</t>
  </si>
  <si>
    <r>
      <t>Провизиите могат да бъдат разграничени от другите пасиви, защото съществува несигурност относно проявлението им във времето и сумата на сделката. По-типичните провизии, които се отразяват от  Дружеството произтичат от задълженията на производителя по гаранции, възстановявания на</t>
    </r>
    <r>
      <rPr>
        <sz val="11"/>
        <color indexed="19"/>
        <rFont val="Georgia"/>
        <family val="1"/>
        <charset val="204"/>
      </rPr>
      <t xml:space="preserve"> </t>
    </r>
    <r>
      <rPr>
        <sz val="11"/>
        <color indexed="8"/>
        <rFont val="Georgia"/>
        <family val="1"/>
        <charset val="204"/>
      </rPr>
      <t>суми, добросъвестно изпълнение на договори, неуредени спорове и бизнес преструктуриране.</t>
    </r>
  </si>
  <si>
    <r>
      <t>Освен това счетоводната политика на  Дружеството изисква признаването на най-добрата оценка на сумата, която ще се изисква за погасяване на задължението и оценката може да се основава на информация, която показва диапазон от стойности. Тъй като признаването се основава на сегашната стойност, то включва съставяне на предположения при адекватна дисконтова ставка, с цел да отрази при подходящ дисконтов процент</t>
    </r>
    <r>
      <rPr>
        <sz val="11"/>
        <color indexed="19"/>
        <rFont val="Georgia"/>
        <family val="1"/>
        <charset val="204"/>
      </rPr>
      <t xml:space="preserve"> </t>
    </r>
    <r>
      <rPr>
        <sz val="11"/>
        <color indexed="8"/>
        <rFont val="Georgia"/>
        <family val="1"/>
        <charset val="204"/>
      </rPr>
      <t>специфичните за задължението</t>
    </r>
    <r>
      <rPr>
        <sz val="11"/>
        <color indexed="19"/>
        <rFont val="Georgia"/>
        <family val="1"/>
        <charset val="204"/>
      </rPr>
      <t xml:space="preserve"> </t>
    </r>
    <r>
      <rPr>
        <sz val="11"/>
        <color indexed="8"/>
        <rFont val="Georgia"/>
        <family val="1"/>
        <charset val="204"/>
      </rPr>
      <t>рискове.</t>
    </r>
  </si>
  <si>
    <r>
      <t>В частност що се отнася до провизиите при преструктуриране, изисква се значителна субективна преценка, за да се определи дали задължаващо събитие е настъпило</t>
    </r>
    <r>
      <rPr>
        <sz val="11"/>
        <color indexed="19"/>
        <rFont val="Georgia"/>
        <family val="1"/>
        <charset val="204"/>
      </rPr>
      <t xml:space="preserve">. </t>
    </r>
    <r>
      <rPr>
        <sz val="11"/>
        <color indexed="8"/>
        <rFont val="Georgia"/>
        <family val="1"/>
        <charset val="204"/>
      </rPr>
      <t>Всички налични доказателства трябва да бъдат оценени за да се определи дали е достатъчно подробен плана за да създаде валидно очакване за ангажимента на ръководството относно преструктурирането – тоест да се започне изпълнение на плана за преструктуриране или да се обявят основните му  характеристики пред онези, които ще са засегнати от него.</t>
    </r>
  </si>
  <si>
    <r>
      <t>Справедлива стойност е определена към датата на предлагане на капиталовите инструменти.</t>
    </r>
    <r>
      <rPr>
        <sz val="11"/>
        <color indexed="19"/>
        <rFont val="Georgia"/>
        <family val="1"/>
        <charset val="204"/>
      </rPr>
      <t xml:space="preserve"> </t>
    </r>
    <r>
      <rPr>
        <sz val="11"/>
        <color indexed="8"/>
        <rFont val="Georgia"/>
        <family val="1"/>
        <charset val="204"/>
      </rPr>
      <t>Оценката на броя на капиталовите инструменти, които се очаква да породят права е ревизирана от  Дружеството в края на всеки отчетен период чрез сетълмент. Преразглеждане на първоначалните оценки ако има такава се признава в печалбата или загубата така, че кумулативният разход включва ревизираните оценки, със съответните корекции на резерва за капиталови доходи.</t>
    </r>
  </si>
  <si>
    <r>
      <t>Акциите на Дружество се търгуват на регулиран пазар Българска Фондова Борса - София АД.</t>
    </r>
    <r>
      <rPr>
        <sz val="11"/>
        <color indexed="8"/>
        <rFont val="Georgia"/>
        <family val="1"/>
        <charset val="204"/>
      </rPr>
      <t xml:space="preserve"> </t>
    </r>
    <r>
      <rPr>
        <sz val="11"/>
        <color indexed="8"/>
        <rFont val="Georgia"/>
        <family val="1"/>
        <charset val="204"/>
      </rPr>
      <t>Дружеството развива дейност само в един икономически сектор и поради тези причини няма да бъде показана информация за различните сектори</t>
    </r>
    <r>
      <rPr>
        <sz val="11"/>
        <color indexed="8"/>
        <rFont val="Georgia"/>
        <family val="1"/>
        <charset val="204"/>
      </rPr>
      <t>.</t>
    </r>
  </si>
  <si>
    <t>Факторите, използвани за идентифициране сегментите на отчитане на дружеството, включително базата на организация (например, дали ръководството е избрало да организира дружеството според различията в продуктите и услугите, географските области, регулаторната среда или комбинация от фактори и дали оперативните сегменти са обединени), са ………….</t>
  </si>
  <si>
    <t xml:space="preserve">              -      загубите на сегментите на отчитане и печалбата или загубата на дружеството преди разходите или приходите от данъци върху дохода; и</t>
  </si>
  <si>
    <r>
      <t>-</t>
    </r>
    <r>
      <rPr>
        <sz val="7"/>
        <color indexed="10"/>
        <rFont val="Georgia"/>
        <family val="1"/>
        <charset val="204"/>
      </rPr>
      <t xml:space="preserve">      </t>
    </r>
    <r>
      <rPr>
        <sz val="11"/>
        <color indexed="10"/>
        <rFont val="Georgia"/>
        <family val="1"/>
        <charset val="204"/>
      </rPr>
      <t xml:space="preserve">преустановените дейности. </t>
    </r>
  </si>
  <si>
    <t>КОПИРАЙТЕ ОТ ФАЙЛ „Draft ISRS 2013 – excel”, sheet “i Сегменти”,  приложимите за Вас таблици и оповестявания</t>
  </si>
  <si>
    <t>ПРИЕТ С ПРОТОКОЛ № ....... ОТ .............2013 г. НА ПРЕДСТАВЛЯВАЩИТЕ</t>
  </si>
  <si>
    <t>През 2013 г. не са придобивани и прехвърляни собствени акции от Дружеството. Дружеството не притежава собствени акции от капитала си.</t>
  </si>
  <si>
    <t xml:space="preserve">Възнагражденията, получени общо през 2013 година от членовете на Съвета на Директорите са в размер на ……… хиляди лева. </t>
  </si>
  <si>
    <t>Към 31.12.2013 г. членовете на Съвета на директорите имат следните участия по смисъла на чл. 247, ал. 2, т. 4 от ТЗ:</t>
  </si>
  <si>
    <t>През изминалата 2013 г. членовете на Съвета на директорите на Дружеството или свързани с тях лица не са сключвали договори по смисъл на чл. 240 б от Търговския закон.</t>
  </si>
  <si>
    <r>
      <t xml:space="preserve">В съответствие с останалите в индустрията, ………. контролира капитала на база на съотношението собствен/привлечен капитал (коефициент на задлъжнялост). Този коефициент се изчислява, като нетните дългове се разделят на общия капитал. Нетните дългове се изчисляват, като от общите пасиви („текущи и нетекущи пасиви” включително, както е показано в счетоводния баланс) се </t>
    </r>
    <r>
      <rPr>
        <sz val="11"/>
        <color indexed="10"/>
        <rFont val="Georgia"/>
        <family val="1"/>
        <charset val="204"/>
      </rPr>
      <t>приспаднат пари и парични еквиваленти. Общият капитал се изчислява, като „собствен капитал” (както е показан в счетоводния баланс) се събере с нетните дългове.</t>
    </r>
  </si>
  <si>
    <t>КОПИРАЙТЕ ОТ ФАЙЛ „Draft ISRS 2013 – excel”, sheet “i управление на к-ла”</t>
  </si>
  <si>
    <r>
      <t xml:space="preserve">Дружеството има съществени продажби към няколко клиента: </t>
    </r>
    <r>
      <rPr>
        <sz val="11"/>
        <color indexed="10"/>
        <rFont val="Georgia"/>
        <family val="1"/>
        <charset val="204"/>
      </rPr>
      <t>………………….</t>
    </r>
  </si>
  <si>
    <r>
      <t xml:space="preserve">Дружеството следи риска от недостиг на средства, с помощта на </t>
    </r>
    <r>
      <rPr>
        <sz val="11"/>
        <color indexed="10"/>
        <rFont val="Georgia"/>
        <family val="1"/>
        <charset val="204"/>
      </rPr>
      <t>повтарящи</t>
    </r>
    <r>
      <rPr>
        <sz val="11"/>
        <color indexed="8"/>
        <rFont val="Georgia"/>
        <family val="1"/>
        <charset val="204"/>
      </rPr>
      <t xml:space="preserve"> се инструменти за планиране на ликвидността. Целта на Дружеството е да поддържа баланс между срочност на привлечения ресурс и гъвкавост, чрез използването на банкови овърдрафти, банкови заеми, облигации, привилегировани акции, финансов лизинг и наемане на договори за покупка. </t>
    </r>
    <r>
      <rPr>
        <sz val="11"/>
        <color indexed="10"/>
        <rFont val="Georgia"/>
        <family val="1"/>
        <charset val="204"/>
      </rPr>
      <t>В Политиката на Дружеството е заложено, че не повече от 25% от привлечените средства трябва да падежират в следващия 12-месечен период. ………………………….</t>
    </r>
  </si>
  <si>
    <r>
      <t>·</t>
    </r>
    <r>
      <rPr>
        <sz val="7"/>
        <color indexed="8"/>
        <rFont val="Times New Roman"/>
        <family val="1"/>
        <charset val="204"/>
      </rPr>
      <t xml:space="preserve">        </t>
    </r>
    <r>
      <rPr>
        <sz val="11"/>
        <color indexed="8"/>
        <rFont val="Georgia"/>
        <family val="1"/>
        <charset val="204"/>
      </rPr>
      <t>изисквания за подходящо разпределение на задълженията, включително и независимо оторизиране на сделки;</t>
    </r>
  </si>
  <si>
    <r>
      <t>·</t>
    </r>
    <r>
      <rPr>
        <sz val="7"/>
        <color indexed="8"/>
        <rFont val="Times New Roman"/>
        <family val="1"/>
        <charset val="204"/>
      </rPr>
      <t xml:space="preserve">        </t>
    </r>
    <r>
      <rPr>
        <sz val="11"/>
        <color indexed="8"/>
        <rFont val="Georgia"/>
        <family val="1"/>
        <charset val="204"/>
      </rPr>
      <t>изисквания за равняване и мониторинг на сделките;</t>
    </r>
  </si>
  <si>
    <r>
      <t>·</t>
    </r>
    <r>
      <rPr>
        <sz val="7"/>
        <color indexed="8"/>
        <rFont val="Times New Roman"/>
        <family val="1"/>
        <charset val="204"/>
      </rPr>
      <t xml:space="preserve">        </t>
    </r>
    <r>
      <rPr>
        <sz val="11"/>
        <color indexed="8"/>
        <rFont val="Georgia"/>
        <family val="1"/>
        <charset val="204"/>
      </rPr>
      <t>съответствие с регулаторните и други правни изисквания;</t>
    </r>
  </si>
  <si>
    <r>
      <t>·</t>
    </r>
    <r>
      <rPr>
        <sz val="7"/>
        <color indexed="8"/>
        <rFont val="Times New Roman"/>
        <family val="1"/>
        <charset val="204"/>
      </rPr>
      <t xml:space="preserve">        </t>
    </r>
    <r>
      <rPr>
        <sz val="11"/>
        <color indexed="8"/>
        <rFont val="Georgia"/>
        <family val="1"/>
        <charset val="204"/>
      </rPr>
      <t>документация за контрол и процедури;</t>
    </r>
  </si>
  <si>
    <r>
      <t>·</t>
    </r>
    <r>
      <rPr>
        <sz val="7"/>
        <color indexed="8"/>
        <rFont val="Times New Roman"/>
        <family val="1"/>
        <charset val="204"/>
      </rPr>
      <t xml:space="preserve">        </t>
    </r>
    <r>
      <rPr>
        <sz val="11"/>
        <color indexed="8"/>
        <rFont val="Georgia"/>
        <family val="1"/>
        <charset val="204"/>
      </rPr>
      <t>изисквания за периодична оценка на оперативните рискове и адекватността на контролите и процедурите за справяне с идентифицираните рискове;</t>
    </r>
  </si>
  <si>
    <r>
      <t>·</t>
    </r>
    <r>
      <rPr>
        <sz val="7"/>
        <color indexed="8"/>
        <rFont val="Times New Roman"/>
        <family val="1"/>
        <charset val="204"/>
      </rPr>
      <t xml:space="preserve">        </t>
    </r>
    <r>
      <rPr>
        <sz val="11"/>
        <color indexed="8"/>
        <rFont val="Georgia"/>
        <family val="1"/>
        <charset val="204"/>
      </rPr>
      <t>изисквания за докладване на оперативни загуби и предложените коригиращи действия;</t>
    </r>
  </si>
  <si>
    <r>
      <t>·</t>
    </r>
    <r>
      <rPr>
        <sz val="7"/>
        <color indexed="8"/>
        <rFont val="Times New Roman"/>
        <family val="1"/>
        <charset val="204"/>
      </rPr>
      <t xml:space="preserve">        </t>
    </r>
    <r>
      <rPr>
        <sz val="11"/>
        <color indexed="8"/>
        <rFont val="Georgia"/>
        <family val="1"/>
        <charset val="204"/>
      </rPr>
      <t>развитие на аварийни планове;</t>
    </r>
  </si>
  <si>
    <r>
      <t>·</t>
    </r>
    <r>
      <rPr>
        <sz val="7"/>
        <color indexed="8"/>
        <rFont val="Times New Roman"/>
        <family val="1"/>
        <charset val="204"/>
      </rPr>
      <t xml:space="preserve">        </t>
    </r>
    <r>
      <rPr>
        <sz val="11"/>
        <color indexed="8"/>
        <rFont val="Georgia"/>
        <family val="1"/>
        <charset val="204"/>
      </rPr>
      <t>обучение и професионално развитие;</t>
    </r>
  </si>
  <si>
    <r>
      <t>·</t>
    </r>
    <r>
      <rPr>
        <sz val="7"/>
        <color indexed="8"/>
        <rFont val="Times New Roman"/>
        <family val="1"/>
        <charset val="204"/>
      </rPr>
      <t xml:space="preserve">        </t>
    </r>
    <r>
      <rPr>
        <sz val="11"/>
        <color indexed="8"/>
        <rFont val="Georgia"/>
        <family val="1"/>
        <charset val="204"/>
      </rPr>
      <t>етични и бизнес стандарти;</t>
    </r>
  </si>
  <si>
    <r>
      <t>·</t>
    </r>
    <r>
      <rPr>
        <sz val="7"/>
        <color indexed="8"/>
        <rFont val="Times New Roman"/>
        <family val="1"/>
        <charset val="204"/>
      </rPr>
      <t xml:space="preserve">        </t>
    </r>
    <r>
      <rPr>
        <sz val="11"/>
        <color indexed="8"/>
        <rFont val="Georgia"/>
        <family val="1"/>
        <charset val="204"/>
      </rPr>
      <t>намаляване на риска, включително застраховка, когато това е ефективно.</t>
    </r>
  </si>
  <si>
    <t>Ръководството също потвърждава, че при изготвянето на настоящия доклад за дейността е представило вярно и честно развитието и резултатите от дейността на дружеството за изминалия период, както и неговото състояние и основните рискове, пред които е изправено.</t>
  </si>
  <si>
    <t>………………. 2014 г.</t>
  </si>
  <si>
    <t>IFRS 1 First-time Adoption of International Financial Reporting Standards</t>
  </si>
  <si>
    <t>IFRS 2 Share-based Payment</t>
  </si>
  <si>
    <t>IFRS 3 Business Combinations</t>
  </si>
  <si>
    <t>IFRS 4 Insurance Contracts</t>
  </si>
  <si>
    <t>IFRS 5 Non-current Assets Held for Sale and Discontinued Operations</t>
  </si>
  <si>
    <t>IFRS 6 Exploration for and Evaluation of Mineral Resources</t>
  </si>
  <si>
    <t>IFRS 7 Financial Instruments: Disclosures</t>
  </si>
  <si>
    <t>IFRS 8 Operating Segments</t>
  </si>
  <si>
    <t>IFRS 9 Financial Instruments</t>
  </si>
  <si>
    <t>IFRS 10 annual Financial Statements</t>
  </si>
  <si>
    <t>IFRS 11 Joint Arrangements</t>
  </si>
  <si>
    <t>IFRS 12 Disclosure of Interests in Other Entities</t>
  </si>
  <si>
    <t>IFRS 13 Fair Value Measurement</t>
  </si>
  <si>
    <t>IAS 1 Presentation of Financial Statements</t>
  </si>
  <si>
    <t>IAS 2 Inventories</t>
  </si>
  <si>
    <t>IAS 7 Statement of Cash Flows</t>
  </si>
  <si>
    <t>IAS 8 Accounting Policies, Changes in Accounting Estimates and Errors</t>
  </si>
  <si>
    <t>IAS 10 Events after the Reporting Period</t>
  </si>
  <si>
    <t>IAS 11 Construction Contracts</t>
  </si>
  <si>
    <t>IAS 12 Income Taxes</t>
  </si>
  <si>
    <t>IAS 16 Property, Plant and Equipment</t>
  </si>
  <si>
    <t>IAS 17 Leases</t>
  </si>
  <si>
    <t>IAS 18 Revenue</t>
  </si>
  <si>
    <t>IAS 19 Employee Benefits</t>
  </si>
  <si>
    <t>IAS 20 Accounting for Government Grants and Disclosure of Government Assistance</t>
  </si>
  <si>
    <t>IAS 21 The Effects of Changes in Foreign Exchange Rates</t>
  </si>
  <si>
    <t>IAS 23 Borrowing Costs</t>
  </si>
  <si>
    <t>IAS 24 Related Party Disclosures</t>
  </si>
  <si>
    <t>IAS 26 Accounting and Reporting by Retirement Benefit Plans</t>
  </si>
  <si>
    <t>IAS 27 Separate Financial Statements</t>
  </si>
  <si>
    <t>IAS 28 Investments in Associates and Joint Ventures</t>
  </si>
  <si>
    <t>IAS 29 Financial Reporting in Hyperinflationary Economies</t>
  </si>
  <si>
    <t>IAS 32 Financial Instruments: Presentation</t>
  </si>
  <si>
    <t>IAS 33 Earnings per Share</t>
  </si>
  <si>
    <t>IAS 34 Interim Financial Reporting</t>
  </si>
  <si>
    <t>IAS 36 Impairment of Assets</t>
  </si>
  <si>
    <t>IAS 37 Provisions, Contingent Liabilities and Contingent Assets</t>
  </si>
  <si>
    <t>IAS 38 Intangible Assets</t>
  </si>
  <si>
    <t>IAS 39 Financial Instruments: Recognition and Measurement</t>
  </si>
  <si>
    <t>IAS 40 Investment Property</t>
  </si>
  <si>
    <t>IAS 41 Agriculture</t>
  </si>
  <si>
    <t>IFRIC 1 Changes in Existing Decommissioning, Restoration and Similar Liabilities</t>
  </si>
  <si>
    <t>IFRIC 2 Members' Shares in Co-operative Entities and Similar Instruments</t>
  </si>
  <si>
    <t>IFRIC 4 Determining whether an Arrangement contains a Lease</t>
  </si>
  <si>
    <t>IFRIC 5 Rights to Interests arising from Decommissioning, Restoration and Environmental Rehabilitation Funds</t>
  </si>
  <si>
    <t>IFRIC 6 Liabilities arising from Participating in a Specific Market - Waste Electrical and Electronic Equipment</t>
  </si>
  <si>
    <t>IFRIC 7 Applying the Restatement Approach under IAS 29 Financial Reporting in Hyperinflationary Economies</t>
  </si>
  <si>
    <t>IFRIC 9 Reassessment of Embedded Derivatives</t>
  </si>
  <si>
    <t>IFRIC 10 Interim Financial Reporting and Impairment</t>
  </si>
  <si>
    <t>IFRIC 12 Service Concession Arrangements</t>
  </si>
  <si>
    <t>IFRIC 13 Customer Loyalty Programmes</t>
  </si>
  <si>
    <t>IFRIC 15 Agreements for the Construction of Real Estate</t>
  </si>
  <si>
    <t>IFRIC 16 Hedges of a Net Investment in a Foreign Operation</t>
  </si>
  <si>
    <t>IFRIC 17 Distributions of Non-cash Assets to Owners</t>
  </si>
  <si>
    <t>IFRIC 18 Transfers of Assets from Customers</t>
  </si>
  <si>
    <t>IFRIC 19 Extinguishing Financial Liabilities with Equity Instruments</t>
  </si>
  <si>
    <t>IFRIC 20 Stripping Costs in the Production Phase of a Surface Mine</t>
  </si>
  <si>
    <t>IFRIC 21 Levies</t>
  </si>
  <si>
    <t>SIC 7 Introduction of the Euro</t>
  </si>
  <si>
    <t>SIC 10 Government Assistance - No Specific Relation to Operating Activities</t>
  </si>
  <si>
    <t>SIC 12 Consolidation - Special Purpose Entities</t>
  </si>
  <si>
    <t>SIC 13 Jointly Controlled Entities - Non-Monetary Contributions by Venturers</t>
  </si>
  <si>
    <t>SIC 15 Operating Leases - Incentives</t>
  </si>
  <si>
    <t>SIC 21 Income Taxes - Recovery of Revalued Non-Depreciable Assets</t>
  </si>
  <si>
    <t>SIC 25 Income Taxes - Changes in the Tax Status of an Entity or its Shareholders</t>
  </si>
  <si>
    <t>SIC 27 Evaluating the Substance of Transactions Involving the Legal Form of a Lease</t>
  </si>
  <si>
    <t>SIC 29 Service Concession Arrangements: Disclosures</t>
  </si>
  <si>
    <t>SIC 31 Revenue - Barter Transactions Involving Advertising Services</t>
  </si>
  <si>
    <t>SIC 32 Intangible Assets - Web Site Costs</t>
  </si>
  <si>
    <t>Промени в МСФО</t>
  </si>
  <si>
    <t>Следните нови стандарти и изменения влязоха в сила от 1 януари 2013 г.:</t>
  </si>
  <si>
    <t>МСФО 1 Прилагане за първи път на Международните стандарти за финансово отчитане - държавни заеми - Изменения на МСФО 1</t>
  </si>
  <si>
    <t>• МСФО 7 Финансови инструменти: Оповестяване - Компенсиране на финансови активи и финансови пасиви - Изменения в МСФО 7</t>
  </si>
  <si>
    <t>• МСФО 10 Консолидирани финансови отчети ,  МСС 27 Индивидуални финансови отчети</t>
  </si>
  <si>
    <t>• МСФО 11 Съвместни споразумения , МСС 28 Инвестиции в асоциирани предприятия и съвместни предприятия</t>
  </si>
  <si>
    <t>• МСФО 12 Оповестяване на дялови участия в други предприятия</t>
  </si>
  <si>
    <t>• МСФО 13 Оценяване по справедлива стойност</t>
  </si>
  <si>
    <t>• МСС 19 Доходи на наети лица (преработен 2011 г.)</t>
  </si>
  <si>
    <t>• КРМСФО 20 Разходи за отстраняване и почистване на повърхността в производствената фаза на мините</t>
  </si>
  <si>
    <t>• Подобрения в МСФО - цикъл 2009-2011 :</t>
  </si>
  <si>
    <t>• МСФО 1 - Повторно прилагане на МСФО 1</t>
  </si>
  <si>
    <t>• МСФО 1 - Разходи по заеми</t>
  </si>
  <si>
    <t>• МСС 1 - прецизиране на изискването за сравнителна информация</t>
  </si>
  <si>
    <t>• МСС 16 - Класификация на сервизното оборудване, резервните части</t>
  </si>
  <si>
    <t>• МСС 32 - Данъчни ефекти от разпределения към притежателите на капиталови инструменти</t>
  </si>
  <si>
    <t>• МСС 34 - Междинно финансово отчитане и секторна информация за общата стойност на активите и пасивите</t>
  </si>
  <si>
    <t>Изменението МСС 1 Представяне на позиции от Друг всеобхватен доход - измененията на МСС 1 , които влизат в сила от 1 юли 2012 г. се прилагат също и от дружеството за първи път през текущия период .</t>
  </si>
  <si>
    <t>The following new standards and amendments became effective as of 1 January 2013:</t>
  </si>
  <si>
    <t>• IFRS 11 Joint Arrangements, IAS 28 Investments in Associates and Joint Ventures</t>
  </si>
  <si>
    <t>• IFRS 12 Disclosure of Interests in Other Entities</t>
  </si>
  <si>
    <t>• IFRS 13 Fair Value Measurement</t>
  </si>
  <si>
    <t>• IAS 19 Employee Benefits (Revised 2011)</t>
  </si>
  <si>
    <t>• IFRIC 20 Stripping Costs in the Production Phase of a Surface Mine</t>
  </si>
  <si>
    <t>• IFRS 1 – Repeat application of IFRS 1</t>
  </si>
  <si>
    <t>• IFRS 1 – Borrowing Costs</t>
  </si>
  <si>
    <t>• IAS 1 – Clarification of the requirement for comparative information</t>
  </si>
  <si>
    <t>• IAS 16 – Classification of servicing equipment</t>
  </si>
  <si>
    <t>• IAS 32 – Tax effects of distributions to holders of equity instruments</t>
  </si>
  <si>
    <t>• IAS 34 – Interim financial reporting and segment information for total assets and liabilities</t>
  </si>
  <si>
    <t>IFRS 1 First-time Adoption of International Financial Reporting Standards - Government Loans - Amendments to IFRS 1</t>
  </si>
  <si>
    <t>• IFRS 7 Financial Instruments: Disclosures - Offsetting Financial Assets and Financial Liabilities  - Amendments to IFRS 7</t>
  </si>
  <si>
    <t>• Improvements to IFRSs - 2009-2011 Cycle:</t>
  </si>
  <si>
    <t>The main changes are:</t>
  </si>
  <si>
    <t>Assets and liabilities arising from finance lease contracts are initially recognised in the annual statement of financial position at their fair value at the inception of the lease or, if lower, at the present value of the minimum future lease rentals.</t>
  </si>
  <si>
    <t>Impairment losses for cash-generating units are allocated first against the goodwill of the unit and then pro rata amongst the other assets of the unit. Subsequent increases in the recoverable amount caused by changes in estimates are credited to the annual statement of comprehensive income to the extent that they reverse the impairment.</t>
  </si>
  <si>
    <t>If a hedge of a forecast transaction subsequently results in the recognition of a financial asset or a financial liability, the associated gains or losses that were recognised in equity are reclassified to profit or loss in the same period or periods during which the asset acquired or liability assumed affects the annual profit or loss.</t>
  </si>
  <si>
    <t>Cancellations of grants of equity instruments during the vesting period (other than a grant cancelled by forfeiture when the vesting conditions are not satisfied) are accounted for as an acceleration of vesting, therefore the unrecognised remaining amount is recognised immediately in the annual income statement.</t>
  </si>
  <si>
    <t>The cost of treasury shares purchased is shown as a deduction from equity in the annual statement of financial position. When treasury shares are sold or reissued they are credited to equity. As a result, no gain or loss on treasury shares is included in the annual statement of comprehensive income.</t>
  </si>
  <si>
    <t xml:space="preserve">Дружеството няма да може да продължи да използва "коридорния подход" за признаване на актюерските печалби и загуби. Актюерските печалби и загуби са преименувани на преоценки и следва да бъдат признати незабавно в другия всеобхватен доход. Те не се прекласифицират в печалбата или загубата през следващи периоди. Ефектът от това все още не е измерен количествено. </t>
  </si>
  <si>
    <t>Минимална сравнителна информация</t>
  </si>
  <si>
    <t xml:space="preserve">С изключение на случаите, когато МСФО разрешават или изискват друго, дружеството представя сравнителна информация по отношение на предходен период за всички суми, отчетени във финансовите отчети за текущия период.  </t>
  </si>
  <si>
    <t>Дружеството представя като минимум два отчета за финансовото състояние, два отчета за печалбата или загубата и другия всеобхватен доход, два отделни отчета за печалбата или загубата (ако се представят такива), два отчета за паричните потоци и два отчета за промените в собствения капитал и свързаните с тях пояснителни приложения.</t>
  </si>
  <si>
    <t>Когато текстовата описателна информация, съдържаща се във финансовите отчети за предходния/предходните период(и), продължава да бъде актуална и за текущия период  се прави връзка с предходния, особено когато това е свързано с несигурности, приблизителни оценки, провизии или обезценки.</t>
  </si>
  <si>
    <t>Ако прилагате алтернативния подход за отчитане на ДМА:</t>
  </si>
  <si>
    <t xml:space="preserve">Дружеството е приело да отчита Имотите, машините, съоръженията и оборудването в съответствие с МСС 16 по преоценена стойност. </t>
  </si>
  <si>
    <t xml:space="preserve">Цялата натрупана амортизация към датата на преоценката се преизчислява пропорционално на промяната в брутната балансова стойност на актива, така че балансовата стойност на актива след преоценката да е равна на преоценената му стойност (или се отписва за сметка на брутната балансова стойност на актива, а нетната стойност се преизчислява спрямо преоценената стойност на актива. </t>
  </si>
  <si>
    <t>По преоценена стойност се представят следните класове имоти, машини и съоръжения:</t>
  </si>
  <si>
    <t xml:space="preserve">     а) земя;</t>
  </si>
  <si>
    <t xml:space="preserve">     б) земя и сгради;</t>
  </si>
  <si>
    <t xml:space="preserve">     в) машини;</t>
  </si>
  <si>
    <t xml:space="preserve">     г) кораби;</t>
  </si>
  <si>
    <t xml:space="preserve">     д) самолети;</t>
  </si>
  <si>
    <t xml:space="preserve">     е) моторни превозни средства;</t>
  </si>
  <si>
    <t xml:space="preserve">     ж) обзавеждане и вътрешни инсталации; и</t>
  </si>
  <si>
    <t xml:space="preserve">     з) офис оборудване.</t>
  </si>
  <si>
    <r>
      <t>След първоначалното признаване за актив всеки имот, машина и съоръжение, чиято</t>
    </r>
    <r>
      <rPr>
        <sz val="8.5"/>
        <color indexed="10"/>
        <rFont val="Courier"/>
        <family val="1"/>
        <charset val="204"/>
      </rPr>
      <t xml:space="preserve"> </t>
    </r>
    <r>
      <rPr>
        <sz val="11"/>
        <color indexed="10"/>
        <rFont val="Georgia"/>
        <family val="1"/>
        <charset val="204"/>
      </rPr>
      <t>справедлива стойност може да се оцени надеждно, се отчита по преоценена стойност, която е справедливата стойност на актива към датата на преоценката минус всички последвали натрупани амортизации, както и последвалите натрупани загуби от обезценка. Преоценките се правят на всеки …… (н.р.три) години и задължително при индикация за съществено изменение в справедливите стойности..</t>
    </r>
  </si>
  <si>
    <t xml:space="preserve">Когато балансовата сума на един актив се увеличава в резултат на преоценка, увеличението се признава в друг всеобхватен доход и се натрупва в собствен капитал в статията "Резерв от преоценки". Когато възстановява обратно намаление от преоценка на същия актив, което преди това е признато за печалба или загуба се признава за печалба или загуба. Когато балансовата  стойност на един актив се намалява в резултат на преоценка, намалението се признава  за печалба или загуба.  Намалението обаче се признава в друг всеобхватен доход до степента на съществуващо кредитно салдо в резерва от преоценки по отношение на този актив. Намалението, признато в друг всеобхватен доход, намалява сумата. </t>
  </si>
  <si>
    <t>Изключение от описания принцип: В хода на обичайната дейност дружеството рутинно продава  имоти, машини и съоръжения, които са държани за отдаване под наем. Когато те престанат да бъдат отдавани под наем и станат държани за продажба, се прехвърлят в материалните запаси по тяхната балансова стойност. Постъпленията от продажбата на такива активи се признават като приходи в съответствие с МСС 18 Приходи. МСФО 5 не се прилага, когато активи, държани за продажба в обичайния ход на дейността, бъдат прехвърлени към материални запаси.</t>
  </si>
  <si>
    <t>Когато резервни части, резервно оборудване и сервизно оборудване отговарят на определението за имоти, машини и съоръжения се признават в съответствие с описаните по горе политики. В противен случай тези позиции се класифицират като материални запаси.</t>
  </si>
  <si>
    <t>Дружеството признава в балансовата стойност на актив от имоти, машини и съоръжения себестойността на подмяна на част от актива и отписва балансовата стойност на подменената част, независимо дали подменената част е била амортизирана отделно. Ако не е възможно да се определи балансовата стойност на подменената част, се използва цената на придобиване на заменящата част като индикация каква е била цената на придобиване на подменената част към момента, когато е била придобита или построена.</t>
  </si>
  <si>
    <t>Последващите разходи се прибавят към балансовата стойност на актива или се отчитат като отделен актив, само когато се очаква, че Дружеството ще получи бъдещи икономически изгоди свързани с употребата на този актив и когато отчетната им стойност може да бъде достоверно определена.  Раходите за текущото обслужване на имоти, машини, съоръжения и оборудване се отчитат като текущи за периода.</t>
  </si>
  <si>
    <t xml:space="preserve">Дружеството оценяват справедливата стойност на инвестиционния имот за целите  на оповестяването като използва оценка от независим оценител. </t>
  </si>
  <si>
    <t>След първоначалното признаване, предприятието, което избира модела на справедливата стойност. Печалбата или загубата, възникваща от промяна в справедливата стойност на инвестиционния имот, се включва в печалбата или загубата за периода, в който възниква.</t>
  </si>
  <si>
    <t>Дружеството оценява справедливата стойност на инвестиционен имот в съответствие с МСФО 13 и отразява, наред с други неща, дохода от наеми от настоящи лизингови договори и другите допускания на пазарните участници при определянето на цената на инвестиционния имот при актуални пазарни условия.</t>
  </si>
  <si>
    <t xml:space="preserve">При определянето на справедливата стойност на инвестиционен имот, се избягва двойното отчитане на активи или пасиви, които са признати като отделни активи или пасиви. </t>
  </si>
  <si>
    <t>Когато се очаква, че настоящата стойност на неговите плащания, отнасящи се за инвестиционен имот (различни от плащанията, отнасящи се за признати финансови пасиви), ще надхвърлят настоящата стойност на съответните парични постъпления се използва МСС 37 Провизии, условни пасиви и условни активи, за да се определи дали дружеството признава пасива и как оценява всеки такъв пасив.</t>
  </si>
  <si>
    <t xml:space="preserve">В изключителни случаи може де е налице ясно доказателство, че справедливата стойност не може да бъде надеждно оценена на непрекъсната основа поради не активен пазар за сравними имоти. Това се допуска за придобити нови или прекласифицирани от ползвани в дейността имоти. При наличие на явна несигурност този инвестиционен имот се представя като се използва моделана цената на придобиване. </t>
  </si>
  <si>
    <t xml:space="preserve">Земеделската продукция, прибрана от биологичните активи се оценява по справедлива стойност в момента на прибиране на реколтата, намалена с разходите за продажба. </t>
  </si>
  <si>
    <t>БИОЛОГИЧНИ АКТИВИ И ЗЕМЕДЕЛСКА ПРОДУКЦИЯ</t>
  </si>
  <si>
    <r>
      <t xml:space="preserve">Справедлива стойност е цената, получена за продажбата на актив или платена за прехвърлянето на пасив в обичайна сделка между пазарни участници </t>
    </r>
    <r>
      <rPr>
        <sz val="11"/>
        <rFont val="Times New Roman"/>
        <family val="1"/>
        <charset val="204"/>
      </rPr>
      <t>към датата на оценяване.</t>
    </r>
  </si>
  <si>
    <t xml:space="preserve">Оценката на справедливата стойност на биологичен актив или селскостопанска продукция може да бъде улеснена чрез групиране на биологичните активи или на селскостопанската продукция според важни белези; например по възраст или качество. </t>
  </si>
  <si>
    <t>Ако има сключен договори за продажба на биологични активи или селскостопанска продукция на бъдеща дата справедливата стойност на биологичния актив или на земеделската продукция не се коригира поради съществуването му.</t>
  </si>
  <si>
    <t>При определяне на справедливата стойност не се включват никакви парични потоци за финансиране на активите, плащане на данъци или за възстановяване на биологичните активи след прибирането на реколтата.</t>
  </si>
  <si>
    <t>Лихви, дивиденти, загуби и печалби</t>
  </si>
  <si>
    <t>Лихви, дивиденти, загуби и печалби, свързани с финансов инструмент или компонент, който е финансов пасив, се признават като приходи или разходи в печалбата или загубата.  Разпределенията за притежателите на инструменти на собствения капитал се признават директно в собствения капитал.</t>
  </si>
  <si>
    <t>Разходите по операцията за капиталова сделка се отразяват счетоводно като намаление на собствения капитал.</t>
  </si>
  <si>
    <t>Класификацията на финансов инструмент като финансов пасив или инструмент на собствения капитал определя дали лихвите, дивидентите, загубите и печалбите, свързани с този инструмент, се признават като приходи или разходи в печалбата или загубата. Плащанията на дивиденти за акции, изцяло признати като пасиви, се признават като разходи по същия начин както лихви по облигация.  Печалбата и загубата, свързана с обратни изкупувания или рефинансиране на финансови пасиви, се</t>
  </si>
  <si>
    <t>признава в печалбата или загубата, докато обратните изкупувания или рефинансирането на инструменти на собствения капитал се признават като промени в собствения капитал.  Промените в справедливата стойност на инструмента на собствения капитал не се признават във финансовите отчети.</t>
  </si>
  <si>
    <t>Разходите при издаването или придобиването на свои инструменти на собствения капитал се отчитат в капитал, н.р. при капиталова сделка разходите по сделката се отчитат счетоводно като намаление на собствения капитал.</t>
  </si>
  <si>
    <t>Разходи по сделка, които са свързани с емитирането на съставен финансов инструмент, се разпределят към пасивния и капиталовия компонент, пропорционално на разпределението на постъпленията.  Разходите по сделка, които са съвместно свързани с повече от една сделка (например разходите за съвместно предлагане на някои акции и котиране на други акции на фондова борса), се разпределят между тези сделки, като се използва рационална и относима към сходни сделки база за разпределение.</t>
  </si>
  <si>
    <t>Печалбите и загубите, свързани с промени в балансовата стойност на финансов пасив, се признават като приходи или разходи в печалбата или загубата дори когато се отнасят до инструмент, който включва право на остатъчен дял от активите на предприятието в замяна срещу парични средства или друг финансов актив.</t>
  </si>
  <si>
    <t>Компенсиране на финансов актив и финансов пасив (в сила от 1.1.2014 г. или 2013 като по-ранно прилагане)</t>
  </si>
  <si>
    <t>Финансовите активи и финансовите пасиви се компенсират и в баланса се представя нетната сума когато:</t>
  </si>
  <si>
    <t>При счетоводното отчитане на прехвърлянето на финансов актив, който не отговаря на изискванията за отписване, предприятието не компенсира прехвърления актив и свързания пасив.</t>
  </si>
  <si>
    <t>Компенсирането на признат финансов актив и признат финансов пасив и представянето на нетната стойност се различават от отписването на финансов актив или финансов пасив.</t>
  </si>
  <si>
    <t>Правото на компенсиране е юридическо право на длъжник по договор да уреди или по друг начин да елиминира цялата или част от сумата, дължимана кредитор, чрез приспадането от тази сума на сума, дължима от кредитора.</t>
  </si>
  <si>
    <t>Ако има юридическо право да приспадне сума, дължима от трето лице, от сумата, дължима на кредитора, при условие че между трите страни съществува споразумение, в което ясно е установено правото на длъжника да извърши компенсирането, активите и пасивите се представят компенсирано</t>
  </si>
  <si>
    <r>
      <rPr>
        <sz val="7"/>
        <rFont val="Times New Roman"/>
        <family val="1"/>
        <charset val="204"/>
      </rPr>
      <t xml:space="preserve">  </t>
    </r>
    <r>
      <rPr>
        <sz val="11"/>
        <rFont val="Georgia"/>
        <family val="1"/>
        <charset val="204"/>
      </rPr>
      <t>има юридически упражняемо право да компенсира признатите суми;  и</t>
    </r>
  </si>
  <si>
    <r>
      <rPr>
        <sz val="7"/>
        <rFont val="Times New Roman"/>
        <family val="1"/>
        <charset val="204"/>
      </rPr>
      <t xml:space="preserve">  </t>
    </r>
    <r>
      <rPr>
        <sz val="11"/>
        <rFont val="Georgia"/>
        <family val="1"/>
        <charset val="204"/>
      </rPr>
      <t>има намерение или да уреди на нетна база, или да реализира актив и едновременно с това да уреди пасив.</t>
    </r>
  </si>
  <si>
    <t>Паричните позиции в чуждестранна валута се преизчисляват,  използвайки заключителния курс. Непаричните позиции, които се водят по историческа цена в чуждестранна валута се преизчисляват, използвайки обменния курс към датата на сделката.  Непаричните позиции, които се оценяват по справедлива стойност във валута, се преизчисляват посредством обменните курсове към датата на оценка на справедливата стойност.</t>
  </si>
  <si>
    <t>ОПРЕДЕЛЯНЕ НА СПРАВЕДЛИВА СТОЙНОСТ</t>
  </si>
  <si>
    <t>Справедлива стойност е: "Цената, която би била получена при продажба на даден актив или платена при прехвърлянето на задължение при обичайна сделка между пазарни участници към датата на оценката"</t>
  </si>
  <si>
    <t>Справедливата стойност при първоначално признаване като цяло се равнява на цената на сделката освен в случаите, в които:</t>
  </si>
  <si>
    <t>Определяне на справедлива стойност при пазари с ниско ниво на активност</t>
  </si>
  <si>
    <t>При пазари с ниско ниво на активност:</t>
  </si>
  <si>
    <t>Използване с цел максимизиране на стойността, е онова използване на актив, от пазарните участници, което максимизира стойността на актива, и което е</t>
  </si>
  <si>
    <t xml:space="preserve">Използването с цел максимизиране на стойността обикновено е идентично с (но не винаги) текущата употреба </t>
  </si>
  <si>
    <t>Основните и най-изгодните пазари са едни и същи в повечето случаи</t>
  </si>
  <si>
    <t xml:space="preserve">Ако пазарната активност спада се използват методи за оценяване  </t>
  </si>
  <si>
    <t>Когато има наблюдаема пазарна дейност</t>
  </si>
  <si>
    <t>Подход на пазарните сравнения - използват се цени и друга полезна информация, генерирана от пазарни сделки с идентични или сравними (т.е. подобни) Активи/Пасиви</t>
  </si>
  <si>
    <t xml:space="preserve">Подход на базата на разходите - отразява актуалната сума, която би се изисквала текущо, за да се замени годността на актива (често наричана текуща цена за подмяна) </t>
  </si>
  <si>
    <t>Подход на базата на доходите - превръща бъдещи суми (например парични потоци или приходи и разходи) в единна текуща (т.е. сконтирана) сума, която отразява текущите пазарни очасвания за тези бъдещи суми</t>
  </si>
  <si>
    <t>Всички активи и пасиви, за които се измерва справедливата стойност или оповестени във финансовите отчети се категоризират в йерархията на справедливата стойност , описана както следва , на базата на най-ниското ниво вход, който е от значение за оценяването на справедливата стойност като цяло.</t>
  </si>
  <si>
    <t>Хипотези от 1-во ниво - Обявени (некоригирани) цени на активните пазари за идентични активи или пасиви, до които предприятието може да има достъп към датата на оценяване.</t>
  </si>
  <si>
    <t>Хипотези от 2-ро ниво Други хипотези освен включените в ниво 1 обявени цени за актив или пасив, които са наблюдаеми пряко или косвено.</t>
  </si>
  <si>
    <r>
      <t>ü</t>
    </r>
    <r>
      <rPr>
        <sz val="7"/>
        <rFont val="Times New Roman"/>
        <family val="1"/>
        <charset val="204"/>
      </rPr>
      <t xml:space="preserve">  </t>
    </r>
    <r>
      <rPr>
        <sz val="11"/>
        <rFont val="Georgia"/>
        <family val="1"/>
        <charset val="204"/>
      </rPr>
      <t>Сделката е между свързани лица</t>
    </r>
  </si>
  <si>
    <r>
      <t>ü</t>
    </r>
    <r>
      <rPr>
        <sz val="7"/>
        <rFont val="Times New Roman"/>
        <family val="1"/>
        <charset val="204"/>
      </rPr>
      <t xml:space="preserve">  </t>
    </r>
    <r>
      <rPr>
        <sz val="11"/>
        <rFont val="Georgia"/>
        <family val="1"/>
        <charset val="204"/>
      </rPr>
      <t>Сделката е сключена по принуда или при форсмажорни обстоятелства</t>
    </r>
  </si>
  <si>
    <r>
      <t>ü</t>
    </r>
    <r>
      <rPr>
        <sz val="7"/>
        <rFont val="Times New Roman"/>
        <family val="1"/>
        <charset val="204"/>
      </rPr>
      <t xml:space="preserve">  </t>
    </r>
    <r>
      <rPr>
        <sz val="11"/>
        <rFont val="Georgia"/>
        <family val="1"/>
        <charset val="204"/>
      </rPr>
      <t>Пазарът на който се е случила сделката е различен от основния или най-изгодния пазар</t>
    </r>
  </si>
  <si>
    <r>
      <t>ü</t>
    </r>
    <r>
      <rPr>
        <sz val="7"/>
        <rFont val="Times New Roman"/>
        <family val="1"/>
        <charset val="204"/>
      </rPr>
      <t xml:space="preserve">  </t>
    </r>
    <r>
      <rPr>
        <sz val="11"/>
        <rFont val="Georgia"/>
        <family val="1"/>
        <charset val="204"/>
      </rPr>
      <t>Разчетната единица, представена от цената на сделката, се различава от отчетната единица за актива или пасива, който се оценява по справедлива стойност</t>
    </r>
  </si>
  <si>
    <r>
      <t>ü</t>
    </r>
    <r>
      <rPr>
        <sz val="7"/>
        <rFont val="Times New Roman"/>
        <family val="1"/>
        <charset val="204"/>
      </rPr>
      <t xml:space="preserve">  </t>
    </r>
    <r>
      <rPr>
        <sz val="11"/>
        <rFont val="Georgia"/>
        <family val="1"/>
        <charset val="204"/>
      </rPr>
      <t>Определянето на справедлива стойност зависи от фактите, обстоятелствата и характеристите на пазара и изисква значителна преценка от страна на оценителя</t>
    </r>
  </si>
  <si>
    <r>
      <t>ü</t>
    </r>
    <r>
      <rPr>
        <sz val="7"/>
        <rFont val="Times New Roman"/>
        <family val="1"/>
        <charset val="204"/>
      </rPr>
      <t xml:space="preserve">  </t>
    </r>
    <r>
      <rPr>
        <sz val="11"/>
        <rFont val="Georgia"/>
        <family val="1"/>
        <charset val="204"/>
      </rPr>
      <t>Сделките и котировките могат да не са представителни за определяне на справедлива стойност</t>
    </r>
  </si>
  <si>
    <r>
      <t>ü</t>
    </r>
    <r>
      <rPr>
        <sz val="7"/>
        <rFont val="Times New Roman"/>
        <family val="1"/>
        <charset val="204"/>
      </rPr>
      <t xml:space="preserve">  </t>
    </r>
    <r>
      <rPr>
        <sz val="11"/>
        <rFont val="Georgia"/>
        <family val="1"/>
        <charset val="204"/>
      </rPr>
      <t>Необходим е допълнителен анализ върху сделките и котировките. Ако е необходимо те могат да бъдат коригирани, за да дават по-ясна картина при определянето на справедливата стойност</t>
    </r>
  </si>
  <si>
    <r>
      <t>•</t>
    </r>
    <r>
      <rPr>
        <sz val="7"/>
        <rFont val="Times New Roman"/>
        <family val="1"/>
        <charset val="204"/>
      </rPr>
      <t xml:space="preserve">       </t>
    </r>
    <r>
      <rPr>
        <sz val="11"/>
        <rFont val="Georgia"/>
        <family val="1"/>
        <charset val="204"/>
      </rPr>
      <t>Предполага уговорена сделка между участниците на пазара към датата на оценяване по текущите пазарни условия</t>
    </r>
  </si>
  <si>
    <r>
      <t>•</t>
    </r>
    <r>
      <rPr>
        <sz val="7"/>
        <rFont val="Times New Roman"/>
        <family val="1"/>
        <charset val="204"/>
      </rPr>
      <t xml:space="preserve">       </t>
    </r>
    <r>
      <rPr>
        <sz val="11"/>
        <rFont val="Georgia"/>
        <family val="1"/>
        <charset val="204"/>
      </rPr>
      <t>Предполага сделката да бъди извършена на основния пазар, в противен случай на най-изгодния пазар</t>
    </r>
  </si>
  <si>
    <r>
      <t>•</t>
    </r>
    <r>
      <rPr>
        <sz val="7"/>
        <rFont val="Times New Roman"/>
        <family val="1"/>
        <charset val="204"/>
      </rPr>
      <t xml:space="preserve">       </t>
    </r>
    <r>
      <rPr>
        <sz val="11"/>
        <rFont val="Georgia"/>
        <family val="1"/>
        <charset val="204"/>
      </rPr>
      <t>За нефинансов актив се взема предвид неговата най-ефективна или висока употреба</t>
    </r>
  </si>
  <si>
    <r>
      <t>•</t>
    </r>
    <r>
      <rPr>
        <sz val="7"/>
        <rFont val="Times New Roman"/>
        <family val="1"/>
        <charset val="204"/>
      </rPr>
      <t xml:space="preserve">       </t>
    </r>
    <r>
      <rPr>
        <sz val="11"/>
        <rFont val="Georgia"/>
        <family val="1"/>
        <charset val="204"/>
      </rPr>
      <t>За пасив отразява риска при неизпълнение, включително собствения кредитен риск</t>
    </r>
  </si>
  <si>
    <r>
      <t>–</t>
    </r>
    <r>
      <rPr>
        <sz val="7"/>
        <rFont val="Times New Roman"/>
        <family val="1"/>
        <charset val="204"/>
      </rPr>
      <t xml:space="preserve">      </t>
    </r>
    <r>
      <rPr>
        <sz val="11"/>
        <rFont val="Georgia"/>
        <family val="1"/>
        <charset val="204"/>
      </rPr>
      <t>Физически възможно</t>
    </r>
  </si>
  <si>
    <r>
      <t>–</t>
    </r>
    <r>
      <rPr>
        <sz val="7"/>
        <rFont val="Times New Roman"/>
        <family val="1"/>
        <charset val="204"/>
      </rPr>
      <t xml:space="preserve">      </t>
    </r>
    <r>
      <rPr>
        <sz val="11"/>
        <rFont val="Georgia"/>
        <family val="1"/>
        <charset val="204"/>
      </rPr>
      <t>Правно допустимо</t>
    </r>
  </si>
  <si>
    <r>
      <t>–</t>
    </r>
    <r>
      <rPr>
        <sz val="7"/>
        <rFont val="Times New Roman"/>
        <family val="1"/>
        <charset val="204"/>
      </rPr>
      <t xml:space="preserve">      </t>
    </r>
    <r>
      <rPr>
        <sz val="11"/>
        <rFont val="Georgia"/>
        <family val="1"/>
        <charset val="204"/>
      </rPr>
      <t>Финансово осъществимо</t>
    </r>
  </si>
  <si>
    <r>
      <t xml:space="preserve">Дружеството използва подходящи според обстоятелствата методи за остойностяване, за които има достатъчно налични данни за оценяване на справедливата стойност, като използва максимално съответните наблюдаеми </t>
    </r>
    <r>
      <rPr>
        <sz val="12"/>
        <rFont val="Times New Roman"/>
        <family val="1"/>
        <charset val="204"/>
      </rPr>
      <t>хипотези и свежда до минимум използването на ненаблюдаемите.</t>
    </r>
  </si>
  <si>
    <r>
      <t>КОПИРАЙТЕ ОТ ФАЙЛ „Draft ISRS 2013 – excel”, sheet “</t>
    </r>
    <r>
      <rPr>
        <sz val="11"/>
        <color indexed="10"/>
        <rFont val="Times New Roman"/>
        <family val="1"/>
        <charset val="204"/>
      </rPr>
      <t xml:space="preserve"> </t>
    </r>
    <r>
      <rPr>
        <sz val="11"/>
        <color indexed="10"/>
        <rFont val="Georgia"/>
        <family val="1"/>
        <charset val="204"/>
      </rPr>
      <t>i Оповест. справедлива с-ст 1”</t>
    </r>
  </si>
  <si>
    <r>
      <t xml:space="preserve"> КОПИРАЙТЕ ОТ ФАЙЛ „Draft ISRS 2013 – excel”, sheet “</t>
    </r>
    <r>
      <rPr>
        <u/>
        <sz val="11"/>
        <color indexed="10"/>
        <rFont val="Times New Roman"/>
        <family val="1"/>
        <charset val="204"/>
      </rPr>
      <t xml:space="preserve"> </t>
    </r>
    <r>
      <rPr>
        <u/>
        <sz val="11"/>
        <color indexed="10"/>
        <rFont val="Georgia"/>
        <family val="1"/>
        <charset val="204"/>
      </rPr>
      <t>i Оповест. справедлива с-ст 2”</t>
    </r>
  </si>
  <si>
    <t>Notes!A818</t>
  </si>
  <si>
    <t>Notes!A820</t>
  </si>
  <si>
    <t>Kъм минималните сравнителни финансови отчети дружеството представя трети отчет за финансовото състояние към началото на предходния период, ако се прилага счетоводна политика със задна дата, прави се преизчисление със задна дата на статии или се прекласифицират статии във финансовите отчети и ако това оказва съществено влияние върху информацията в отчета за финансовото състояние към началото на предходния период. При наличие на такива обстоятелства се представят три отчети за финансовото състояние към:</t>
  </si>
  <si>
    <t>Датата на този встъпителен отчет за финансовото състояние съвпада с началото на предходния период, независимо от това дали финансовите отчети на дружеството представят сравнителна информация за по-ранни периоди.</t>
  </si>
  <si>
    <t>Когато от се изисква и представя допълнителен отчет за финансовото състояние в съответствие се оповестиява:</t>
  </si>
  <si>
    <t>Може да възникнат обстоятелства при които е практически невъзможно да се прекласифицира сравнителна информация за конкретен предходен период, за да се постигне съпоставимост с текущия период.  Възможно е в предходния период данните може да не са били събирани по начин, който позволява прекласифициране.</t>
  </si>
  <si>
    <t>Когато прекласифицирането на сравнителна информация е практически невъзможно, дружеството оповестява причината, поради която не е прекласифицирана информацията  и същността на корекциите, които е следвало да бъдат направени, ако сравнителната информация е била прекласифицирана.</t>
  </si>
  <si>
    <t>Дружеството не представя пояснителните приложения, свързани с встъпителния отчет за финансовото състояние към началото на предходния период.</t>
  </si>
  <si>
    <r>
      <t>ü</t>
    </r>
    <r>
      <rPr>
        <sz val="7"/>
        <rFont val="Times New Roman"/>
        <family val="1"/>
        <charset val="204"/>
      </rPr>
      <t xml:space="preserve">  </t>
    </r>
    <r>
      <rPr>
        <sz val="11"/>
        <rFont val="Georgia"/>
        <family val="1"/>
        <charset val="204"/>
      </rPr>
      <t>края на текущия период;</t>
    </r>
  </si>
  <si>
    <r>
      <t>ü</t>
    </r>
    <r>
      <rPr>
        <sz val="7"/>
        <rFont val="Times New Roman"/>
        <family val="1"/>
        <charset val="204"/>
      </rPr>
      <t xml:space="preserve">  </t>
    </r>
    <r>
      <rPr>
        <sz val="11"/>
        <rFont val="Georgia"/>
        <family val="1"/>
        <charset val="204"/>
      </rPr>
      <t>края на предходния период; и</t>
    </r>
  </si>
  <si>
    <r>
      <t>ü</t>
    </r>
    <r>
      <rPr>
        <sz val="7"/>
        <rFont val="Times New Roman"/>
        <family val="1"/>
        <charset val="204"/>
      </rPr>
      <t xml:space="preserve">  </t>
    </r>
    <r>
      <rPr>
        <sz val="11"/>
        <rFont val="Georgia"/>
        <family val="1"/>
        <charset val="204"/>
      </rPr>
      <t>началото на предходния период.</t>
    </r>
  </si>
  <si>
    <r>
      <t>ü</t>
    </r>
    <r>
      <rPr>
        <sz val="7"/>
        <rFont val="Times New Roman"/>
        <family val="1"/>
        <charset val="204"/>
      </rPr>
      <t xml:space="preserve">  </t>
    </r>
    <r>
      <rPr>
        <sz val="11"/>
        <rFont val="Georgia"/>
        <family val="1"/>
        <charset val="204"/>
      </rPr>
      <t>характера на прекласифицирането;</t>
    </r>
  </si>
  <si>
    <r>
      <t>ü</t>
    </r>
    <r>
      <rPr>
        <sz val="7"/>
        <rFont val="Times New Roman"/>
        <family val="1"/>
        <charset val="204"/>
      </rPr>
      <t xml:space="preserve">  </t>
    </r>
    <r>
      <rPr>
        <sz val="11"/>
        <rFont val="Georgia"/>
        <family val="1"/>
        <charset val="204"/>
      </rPr>
      <t>сумата на всяка статия или група статии, които са прекласифицирани;</t>
    </r>
  </si>
  <si>
    <r>
      <t>ü</t>
    </r>
    <r>
      <rPr>
        <sz val="7"/>
        <rFont val="Times New Roman"/>
        <family val="1"/>
        <charset val="204"/>
      </rPr>
      <t xml:space="preserve">  </t>
    </r>
    <r>
      <rPr>
        <sz val="11"/>
        <rFont val="Georgia"/>
        <family val="1"/>
        <charset val="204"/>
      </rPr>
      <t>причината за прекласифицирането.</t>
    </r>
  </si>
  <si>
    <t>КОПИРАЙТЕ ОТ ФАЙЛ „Draft ISRS 2013 – excel”, sheet “P&amp;L приходи”</t>
  </si>
  <si>
    <t>КОПИРАЙТЕ ОТ ФАЙЛ „Draft ISRS 2013 – excel”, sheet “P&amp;L финансови сделки”</t>
  </si>
  <si>
    <t>КОПИРАЙТЕ ОТ ФАЙЛ „Draft ISRS 2013 – excel”, sheet “P&amp;L разходи”</t>
  </si>
  <si>
    <t>КОПИРАЙТЕ ОТ ФАЙЛ „Draft ISRS 2013 – excel”, sheet “P&amp;L доход на акция”</t>
  </si>
  <si>
    <t>КОПИРАЙТЕ ОТ ФАЙЛ „Draft ISRS 2013 – excel”, sheet “i P&amp;L лизинг”</t>
  </si>
  <si>
    <t>Към 31 декември 2013 и 2011 година Имотите, машините съоръженията и оборудването включват:</t>
  </si>
  <si>
    <t>КОПИРАЙТЕ ОТ ФАЙЛ „Draft ISRS 2013 – excel”, sheet “Имоти, Машини и съоръжения”</t>
  </si>
  <si>
    <t>КОПИРАЙТЕ ОТ ФАЙЛ „Draft ISRS 2013 – excel”, sheet “Инвестиционни имоти”</t>
  </si>
  <si>
    <t>КОПИРАЙТЕ ОТ ФАЙЛ „Draft ISRS 2013 – excel”, sheet “Репутация”</t>
  </si>
  <si>
    <t>КОПИРАЙТЕ ОТ ФАЙЛ „Draft ISRS 2013 – excel”, sheet “Нематериални активи”</t>
  </si>
  <si>
    <t>КОПИРАЙТЕ ОТ ФАЙЛ „Draft ISRS 2013 – excel”, sheet “Инв.по мет.собств.к-ал”</t>
  </si>
  <si>
    <t>КОПИРАЙТЕ ОТ ФАЙЛ „Draft ISRS 2013 – excel”, sheet “Инвест в дъщ,асоц,съвместни”</t>
  </si>
  <si>
    <t>КОПИРАЙТЕ ОТ ФАЙЛ „Draft ISRS 2013 – excel”, sheet “i Инвест.кап.инстр. по сп-ва.ст”</t>
  </si>
  <si>
    <t>КОПИРАЙТЕ ОТ ФАЙЛ „Draft ISRS 2013 – excel”, sheet “Биологични активи”</t>
  </si>
  <si>
    <t>КОПИРАЙТЕ ОТ ФАЙЛ „Draft ISRS 2013 – excel”, sheet “вземания”</t>
  </si>
  <si>
    <t>КОПИРАЙТЕ ОТ ФАЙЛ „Draft ISRS 2013 – excel”, sheet “правителствени дарения”</t>
  </si>
  <si>
    <t>КОПИРАЙТЕ ОТ ФАЙЛ „Draft ISRS 2013 – excel”, sheet “материални запаси”</t>
  </si>
  <si>
    <t>КОПИРАЙТЕ ОТ ФАЙЛ „Draft ISRS 2013 – excel”, sheet “Отсрочен данъчен актив и пасив”</t>
  </si>
  <si>
    <t>КОПИРАЙТЕ ОТ ФАЙЛ „Draft ISRS 2013 – excel”, sheet “Данъци върху дохода”</t>
  </si>
  <si>
    <t>КОПИРАЙТЕ ОТ ФАЙЛ „Draft ISRS 2013 – excel”, sheet “Финансови активи - представяне”</t>
  </si>
  <si>
    <t>КОПИРАЙТЕ ОТ ФАЙЛ „Draft ISRS 2013 – excel”, sheet “iФин.ак-ви заложени като обезп.”</t>
  </si>
  <si>
    <t>КОПИРАЙТЕ ОТ ФАЙЛ „Draft ISRS 2013 – excel”, sheet “парични средства”</t>
  </si>
  <si>
    <t>КОПИРАЙТЕ ОТ ФАЙЛ „Draft ISRS 2013 – excel”, sheet “активи_пасиви за продажба”</t>
  </si>
  <si>
    <t>КОПИРАЙТЕ ОТ ФАЙЛ „Draft ISRS 2013 – excel”, sheet “основен капитал”</t>
  </si>
  <si>
    <t>КОПИРАЙТЕ ОТ ФАЙЛ „Draft ISRS 2013 – excel”, sheet “резерви”</t>
  </si>
  <si>
    <t>КОПИРАЙТЕ ОТ ФАЙЛ „Draft ISRS 2013 – excel”, sheet “финансов резултат”</t>
  </si>
  <si>
    <t>КОПИРАЙТЕ ОТ ФАЙЛ „Draft ISRS 2013 – excel”, sheet “провизии”</t>
  </si>
  <si>
    <t>КОПИРАЙТЕ ОТ ФАЙЛ „Draft ISRS 2013 – excel”, sheet “задължения”</t>
  </si>
  <si>
    <t>КОПИРАЙТЕ ОТ ФАЙЛ „Draft ISRS 2013 – excel”, sheet “персонал”</t>
  </si>
  <si>
    <t>КОПИРАЙТЕ ОТ ФАЙЛ „Draft ISRS 2013 – excel”, sheet “Финансови пасиви - представяне”</t>
  </si>
  <si>
    <t>КОПИРАЙТЕ ОТ ФАЙЛ „Draft ISRS 2013 – excel”, sheet “i свързани лица в Групата 1”</t>
  </si>
  <si>
    <t>КОПИРАЙТЕ ОТ ФАЙЛ „Draft ISRS 2013 – excel”, sheet “i свързани лица в Групата 2”</t>
  </si>
  <si>
    <t>КОПИРАЙТЕ ОТ ФАЙЛ „Draft ISRS 2013 – excel”, sheet “i свързани лица в Групата 3”</t>
  </si>
  <si>
    <t>КОПИРАЙТЕ ОТ ФАЙЛ „Draft ISRS 2013 – excel”, sheet “i свързани лица в Групата 4”</t>
  </si>
  <si>
    <t>КОПИРАЙТЕ ОТ ФАЙЛ „Draft ISRS 2013 – excel”, sheet “i свързани лица извън Групата 1”</t>
  </si>
  <si>
    <t>КОПИРАЙТЕ ОТ ФАЙЛ „Draft ISRS 2013 – excel”, sheet “i свързани лица извън Групата 2”</t>
  </si>
  <si>
    <t>КОПИРАЙТЕ ОТ ФАЙЛ „Draft ISRS 2013 – excel”, sheet “i свързани лица извън Групата 3”</t>
  </si>
  <si>
    <t>През годината завършваща на 31 декември 2013 г., Дружеството е изплатило дивиденти в размер на Х,ХХХ,ХХХ лв. (за шестмесечието завършващо на 30 юни 2013 г.: Х,ХХХ,ХХХ лв., за годината завършваща на 31 декември 2013 г.: Х,ХХХ,ХХХ лв.). Тази сума представлява плащане в размер на Х ХХХ лв. на акция (за шестмесечието завършващо на 30 юни 2013 г.: Х ХХХ лв., за годината завършваща на 31 декември 2013 г.: Х ХХХ лв.).</t>
  </si>
  <si>
    <t>Не са изплащани дивиденти за новоиздадени акции през 2013 г. съгласно схемите за възнаграждение на базата на акции.</t>
  </si>
  <si>
    <t>КОПИРАЙТЕ ОТ ФАЙЛ „Draft ISRS 2013 – excel”, sheet “Финансови активи - оповестяване”</t>
  </si>
  <si>
    <t>КОПИРАЙТЕ ОТ ФАЙЛ „Draft ISRS 2013 – excel”, sheet “i Кредитен Риск Ф-ви активи”</t>
  </si>
  <si>
    <t>КОПИРАЙТЕ ОТ ФАЙЛ „Draft ISRS 2013 – excel”, sheet “i Кредитен Риск Ф-ви пасиви”</t>
  </si>
  <si>
    <t xml:space="preserve">Кредитният риск, който възниква от другите финансови активи на Дружеството, като например, парични средства и други финансови активи, представлява кредитната експозицията на Дружеството, произтичаща от възможността неговите контрагенти да не изпълнят своите задължения. Максималната кредитна експозиция на Дружеството по повод на признатите финансови активи, възлиза на съответната им стойност по баланса към 31 декември 2013 г. </t>
  </si>
  <si>
    <t>КОПИРАЙТЕ ОТ ФАЙЛ „Draft ISRS 2013 – excel”, sheet “'i Нетна ликвидна'!”</t>
  </si>
  <si>
    <t>КОПИРАЙТЕ ОТ ФАЙЛ „Draft ISRS 2013 – excel”, sheet “i Анализ на падежа на Фин А-ви”</t>
  </si>
  <si>
    <t>КОПИРАЙТЕ ОТ ФАЙЛ „Draft ISRS 2013 – excel”, sheet “i Анализ на падежа на Фин П-ви”</t>
  </si>
  <si>
    <t>КОПИРАЙТЕ ОТ ФАЙЛ „Draft ISRS 2013 – excel”, sheet “iНеизпълн-я и наруш-я  кредити”</t>
  </si>
  <si>
    <t>КОПИРАЙТЕ ОТ ФАЙЛ „Draft ISRS 2013 – excel”, sheet “i Фин. активи-просроч и обезц.”</t>
  </si>
  <si>
    <t>КОПИРАЙТЕ ОТ ФАЙЛ „Draft ISRS 2013 – excel”, sheet “i Фин.А-ви и П-ви продъл.учас”</t>
  </si>
  <si>
    <t>КОПИРАЙТЕ ОТ ФАЙЛ „Draft ISRS 2013 – excel”, sheet “i Лихвен и Валутен Риск!”</t>
  </si>
  <si>
    <t xml:space="preserve">Анализите на чувствителността в следващите раздели са свързани със състоянието към 31 декември през 2013 и 2011 г. </t>
  </si>
  <si>
    <t>Анализите на чувствителността са изготвени при предположението, че сумата на нетния дълг, съотношението на фиксираните към плаващите лихвени проценти по дълга и деривативите и съотношението на финансовите инструменти в чуждестранни валути, всички са постоянни и на база определянето на хеджове както те съществуват към 31 декември 2013 г.</t>
  </si>
  <si>
    <t>През годините, приключващи на 31 декември 2013 г. и 31 декември 2011 г. няма промени в целите, политиката или процесите за управление на капитала.</t>
  </si>
  <si>
    <t>КОПИРАЙТЕ ОТ ФАЙЛ „Draft ISRS 2013 – excel”, sheet “'i управление на к-ла”</t>
  </si>
  <si>
    <t>КОПИРАЙТЕ ОТ ФАЙЛ „Draft ISRS 2013 – excel”, sheet “корекции на грешки”</t>
  </si>
  <si>
    <t>КОПИРАЙТЕ ОТ ФАЙЛ „Draft ISRS 2013 – excel”, sheet “Условни активи и пасиви”</t>
  </si>
  <si>
    <t>Съгласно чл.38 ал.5 от ЗС Дружеството оповестява, че възнаграждението за одит за 2013 г. е в размер на ........... евро (лева) без ДДС.</t>
  </si>
  <si>
    <t>КОПИРАЙТЕ ОТ ФАЙЛ „Draft ISRS 2013 – excel”, sheet “коефициенти”</t>
  </si>
  <si>
    <t>1.2.15.</t>
  </si>
  <si>
    <t>1.2.16.</t>
  </si>
  <si>
    <t>1.2.17.</t>
  </si>
  <si>
    <t xml:space="preserve">1.2.11. Разликата между отчетната стойност на дължимите дивиденти и балансовата стойност на непарични активи разпределени на собствениците за изплащането им
</t>
  </si>
  <si>
    <t xml:space="preserve">1.2.12. Нетна печалба (загуба), произтичащи от отписване на финансови активи, отчитани по амортизирана стойност
</t>
  </si>
  <si>
    <t xml:space="preserve">
1.2.13. Нетни печалби (загуби), произтичащи от разликата между предишната балансова стойност и справедливата стойност на финансовите активи преквалифицирани като оценявани по справедлива стойност
</t>
  </si>
  <si>
    <t>ПРОУЧВАНЕ И ОЦЕНКА НА МИНЕРАЛНИ РЕСУРСИ</t>
  </si>
  <si>
    <r>
      <t>КОПИРАЙТЕ ОТ ФАЙЛ „Draft ISRS 2013 – excel”, sheet “</t>
    </r>
    <r>
      <rPr>
        <sz val="11"/>
        <color indexed="10"/>
        <rFont val="Times New Roman"/>
        <family val="1"/>
        <charset val="204"/>
      </rPr>
      <t xml:space="preserve"> </t>
    </r>
    <r>
      <rPr>
        <sz val="11"/>
        <color indexed="10"/>
        <rFont val="Georgia"/>
        <family val="1"/>
        <charset val="204"/>
      </rPr>
      <t>i Минерални ресурси”,  приложимите за Вас таблици и оповестявания</t>
    </r>
  </si>
  <si>
    <t>Hired Services Expenses</t>
  </si>
  <si>
    <t>Assets/Liabilities held for sale</t>
  </si>
  <si>
    <t xml:space="preserve">Property, plant and equipment classified as held for sale </t>
  </si>
  <si>
    <t xml:space="preserve">Non-current intangible assets classified as held for sale </t>
  </si>
  <si>
    <t xml:space="preserve">Biological assets classified as held for sale </t>
  </si>
  <si>
    <t xml:space="preserve">Assets acquisition costs classified as held for sale  </t>
  </si>
  <si>
    <t xml:space="preserve">Investment properties classified as held for sale </t>
  </si>
  <si>
    <t xml:space="preserve">Assets from discontinued operations classified as held for sale </t>
  </si>
  <si>
    <t xml:space="preserve">Cash and cash equivalents classified as part of disposal group held for sale </t>
  </si>
  <si>
    <t xml:space="preserve">Carried a cost investments classified in accordance with IFRS 5 </t>
  </si>
  <si>
    <t>Assets classified as disposal group held for sale</t>
  </si>
  <si>
    <t xml:space="preserve">Total non-current assest classified as held for sale </t>
  </si>
  <si>
    <t>Biological assets classified as held for sale</t>
  </si>
  <si>
    <t>Current inventories classified as held for sale</t>
  </si>
  <si>
    <t xml:space="preserve">Other current assets classified as held for sale </t>
  </si>
  <si>
    <t>Total assets held for sale</t>
  </si>
  <si>
    <t>Liabilities held for trading</t>
  </si>
  <si>
    <t>Type of grants</t>
  </si>
  <si>
    <t>Non-current part</t>
  </si>
  <si>
    <t>Government grants for non-current assets</t>
  </si>
  <si>
    <t>Government grants for current activity</t>
  </si>
  <si>
    <t>Current part</t>
  </si>
  <si>
    <t>Income on Government Grants</t>
  </si>
  <si>
    <t>Non-current income</t>
  </si>
  <si>
    <t>Income on Government Grants …………..</t>
  </si>
  <si>
    <t>Current income</t>
  </si>
  <si>
    <t>Wages and salaries expenses, incl.</t>
  </si>
  <si>
    <t>Social security contributions</t>
  </si>
  <si>
    <t>Termination benefits expense</t>
  </si>
  <si>
    <t>Personnel expense for other long-term benefits</t>
  </si>
  <si>
    <t>Adjusting amounts</t>
  </si>
  <si>
    <t>incl. long-term tangible assets</t>
  </si>
  <si>
    <t>incl. long-term intangible assets</t>
  </si>
  <si>
    <t>Revenues from sales of long-term assets</t>
  </si>
  <si>
    <t>Carrying amount of dividends payable</t>
  </si>
  <si>
    <t>Carrying amount of non-cash assets, which are distributed</t>
  </si>
  <si>
    <t>Revenue, discontinued operations</t>
  </si>
  <si>
    <t>Expenses, discontinued operations</t>
  </si>
  <si>
    <t>Profit (loss) before tax, discontinued operations</t>
  </si>
  <si>
    <t>incl. gain (loss) on discontinuance</t>
  </si>
  <si>
    <t>Tax expense relating to profit (loss) from discontinued operations</t>
  </si>
  <si>
    <t>incl. the profit (loss) from ordinary activities of  discontinued operations during the period, together with the corresponding amounts for each prior period presented</t>
  </si>
  <si>
    <t>Gain (loss) recognised on measurement to fair value less costs to sell or on disposal of assets or disposal groups constituting discontinued operation</t>
  </si>
  <si>
    <t xml:space="preserve">Tax expense relating to profit (loss) recognised on measurement to fair value less costs to sell or on disposal  </t>
  </si>
  <si>
    <t>Deferred tax expense (income) relating to origination and reversal of temporary differences</t>
  </si>
  <si>
    <t>Deferred tax expense (income) relating to tax rate changes or imposition of new taxes</t>
  </si>
  <si>
    <t>Tax benefit arising from previously unrecognised tax loss, tax credit or temporary difference of prior period used to reduce current tax expense</t>
  </si>
  <si>
    <t>Tax benefit arising from previously unrecognised tax loss, tax credit or temporary difference of prior period used to reduce deferred tax expense</t>
  </si>
  <si>
    <t>Deferred tax expense arising from write-down or reversal of write-down of deferred tax asset</t>
  </si>
  <si>
    <t>Current tax relating to items charged or credited directly to equity</t>
  </si>
  <si>
    <t>Deferred tax relating to items charged or credited directly to equity</t>
  </si>
  <si>
    <t>Income tax relating to components of other comprehensive income</t>
  </si>
  <si>
    <t>Income tax relating to exchange differences on translation of other comprehensive income</t>
  </si>
  <si>
    <t>Income tax relating to available-for-sale financial assets of other comprehensive income</t>
  </si>
  <si>
    <t>Income tax relating to changes in revaluation surplus of other comprehensive income</t>
  </si>
  <si>
    <t>Income tax relating to remeasurements of defined benefit plans of other comprehensive income</t>
  </si>
  <si>
    <t>Income tax limited to the amount specified in IAS 19 paragraph 58 b of other comprehensive income</t>
  </si>
  <si>
    <t>Income tax relating to investments in equity instruments of other comprehensive income</t>
  </si>
  <si>
    <t>Income tax relating to hedges of net investments in foreign operations of other comprehensive income</t>
  </si>
  <si>
    <t>Income tax relating to changes in fair value of financial liability attributable to change in credit risk of liability of other comprehensive income</t>
  </si>
  <si>
    <t>Income tax relating to share of other comprehensive income of associates and joint ventures accounted for using equity method</t>
  </si>
  <si>
    <t>Electricity</t>
  </si>
  <si>
    <t>Office equipment</t>
  </si>
  <si>
    <t xml:space="preserve">Repairments </t>
  </si>
  <si>
    <t>Heating</t>
  </si>
  <si>
    <t>Reversal of impairment of property, plant &amp; equipment recognized in profit or loss</t>
  </si>
  <si>
    <t xml:space="preserve">Tax expense (income) relating to changes in accounting policies and errors included in profit or loss in accordance with IAS 8, because they can not be accounted for retrospectively </t>
  </si>
  <si>
    <t>- events and circumstancies resulting in impairmeny or to the reversal of impairment, recognized in previous periods</t>
  </si>
  <si>
    <t>Result from financial transactons</t>
  </si>
  <si>
    <t>Financial transactions result after net positions</t>
  </si>
  <si>
    <t>           - Deduction on reserves</t>
  </si>
  <si>
    <r>
      <rPr>
        <i/>
        <sz val="10"/>
        <rFont val="Georgia"/>
        <family val="1"/>
        <charset val="204"/>
      </rPr>
      <t>Note:</t>
    </r>
    <r>
      <rPr>
        <sz val="10"/>
        <rFont val="Georgia"/>
        <family val="1"/>
        <charset val="204"/>
      </rPr>
      <t xml:space="preserve"> Calculation of weighted average number shall be made by one of the two options, which is considered most appropriate for each case - days or months</t>
    </r>
  </si>
  <si>
    <t>Additions through business combinations</t>
  </si>
  <si>
    <t>Cumulative change in fair value recognized in income statement on a sale of investment property from a group of assets in which the aqcuisition cost model in a group of assets measured using the fair value model</t>
  </si>
  <si>
    <t>Not received through a business combination</t>
  </si>
  <si>
    <t>Acqired through a business combination</t>
  </si>
  <si>
    <t>Inventories related to the acquisition costs of non-current tangible assets (property, plant &amp; equipment)</t>
  </si>
  <si>
    <t>Spare parts shown as property, plant &amp; equipment</t>
  </si>
  <si>
    <t>Total current assets classified as held for sale</t>
  </si>
  <si>
    <t xml:space="preserve">Liabilities included in disposal groups classified as held for sale </t>
  </si>
  <si>
    <t>Incl. …….</t>
  </si>
  <si>
    <t>Current liabilities excluding liabilities included in disposal groups classified as held for sale</t>
  </si>
  <si>
    <t>incl. …………..</t>
  </si>
  <si>
    <t>The amount recognized in other comprehensive income accumulated in equity related to non-current assets or disposal groups held for sale</t>
  </si>
  <si>
    <t>Total liabilities held for sale</t>
  </si>
  <si>
    <t>Minimum operating lease payments recognised as income</t>
  </si>
  <si>
    <t>Sublease payments recognised as expense</t>
  </si>
  <si>
    <t>Total lease and sublease payments recognised as expense</t>
  </si>
  <si>
    <t>Total lease and sublease payments recognised as income</t>
  </si>
  <si>
    <t xml:space="preserve">Property, plant and equipment </t>
  </si>
  <si>
    <t xml:space="preserve">Intangible assets other than goodwill </t>
  </si>
  <si>
    <t xml:space="preserve">Investment property </t>
  </si>
  <si>
    <t xml:space="preserve">Other assets </t>
  </si>
  <si>
    <t>Finance lease</t>
  </si>
  <si>
    <t>Disclosure of recognised finance lease as assets by lessee</t>
  </si>
  <si>
    <t>operating lease</t>
  </si>
  <si>
    <t>FINANCE LEASES: MINIMUM LEASE PAYMENTS</t>
  </si>
  <si>
    <t>Within one year</t>
  </si>
  <si>
    <t>Over one year but within 5 years</t>
  </si>
  <si>
    <t>After 5 years</t>
  </si>
  <si>
    <t>TOTAL PAYABLE</t>
  </si>
  <si>
    <t>Future finance charges</t>
  </si>
  <si>
    <t>BALANCE AT 31 DECEMBER</t>
  </si>
  <si>
    <t>Presented as current borrowings</t>
  </si>
  <si>
    <t>Presented as non-current borrowings</t>
  </si>
  <si>
    <t>- due later than one year and not later than five years</t>
  </si>
  <si>
    <t>- due later than five years</t>
  </si>
  <si>
    <t>Accumulated depreciation</t>
  </si>
  <si>
    <t xml:space="preserve">Acquisition cost </t>
  </si>
  <si>
    <t>Total minimum finance lease payments payable</t>
  </si>
  <si>
    <t>Minimum finance lease payments payable</t>
  </si>
  <si>
    <t>Operating lease by lessee</t>
  </si>
  <si>
    <t>Operating lease by lessor</t>
  </si>
  <si>
    <t>Arrangements involving legal form of lease</t>
  </si>
  <si>
    <t>Disclosure of:</t>
  </si>
  <si>
    <t>Life and other significant terms of arrangement involving legal form of lease</t>
  </si>
  <si>
    <t>Asset underlying arrangement involving legal form of lease and any restrictions on its use</t>
  </si>
  <si>
    <t>Explanation of transactions linked together</t>
  </si>
  <si>
    <t>The Company has finance leases and hire purchase contracts for various items of plant and equipment. These lysines contain (do not contain) clause (optional) for the acquisition of property at the end of the lease period. Future minimum lease payments under finance leases together with the present value of net minimum lease payments are as follows:</t>
  </si>
  <si>
    <t>The Company is involved in leasing of ............................................ ...... . These leases have an average life expectancy of three to five years with no renewal option included in the contracts. There is (no) restrictions on the Company enters into these leases.
Future minimum rentals payable under non-cancellable operating leases at 31 December are as follows:</t>
  </si>
  <si>
    <t>Interest</t>
  </si>
  <si>
    <t xml:space="preserve">Minimum lease payments </t>
  </si>
  <si>
    <t>Minimum finance lease payments, at present value</t>
  </si>
  <si>
    <t xml:space="preserve">
Minimum finance lease payments and minimum finance lease payments, at present value</t>
  </si>
  <si>
    <t>Lease and sublease payments recognised as expense</t>
  </si>
  <si>
    <t xml:space="preserve">Disclosure of finance lease  by lessor </t>
  </si>
  <si>
    <t>Disclosure of transactions under leaseback</t>
  </si>
  <si>
    <t>Income relating to leasing transactions</t>
  </si>
  <si>
    <t>Accrued impairment of finance lease receivables</t>
  </si>
  <si>
    <t>Non-current financial assets</t>
  </si>
  <si>
    <t>Financial assets presented at carrying value</t>
  </si>
  <si>
    <t xml:space="preserve">Opening balance
</t>
  </si>
  <si>
    <t>Description of accounting policy for recognising in profit or loss difference between fair value at initial recognition and transaction price</t>
  </si>
  <si>
    <t>Increase (decrease) through new transactions, aggregate difference between fair value at initial recognition and transaction price yet to be recognised in profit or loss</t>
  </si>
  <si>
    <t>Increase (decrease) through amounts recognised in profit or loss, aggregate difference between fair value at initial recognition and transaction price yet to be recognised in profit or loss</t>
  </si>
  <si>
    <t>Other increases, aggregate difference between fair value at initial recognition and transaction price yet to be recognised in profit or loss</t>
  </si>
  <si>
    <t>Other decreases, aggregate difference between fair value at initial recognition and transaction price yet to be recognised in profit or loss</t>
  </si>
  <si>
    <t>Total increase (decrease) in aggregate difference between fair value at initial recognition and transaction price yet to be recognised in profit or loss</t>
  </si>
  <si>
    <t>Aggregate difference between fair value at initial recognition and transaction price yet to be recognised in profit or loss at end of period</t>
  </si>
  <si>
    <t>Aggregate difference between fair value at initial recognition and transaction price yet to be recognised in profit or loss at beginning of period</t>
  </si>
  <si>
    <t>Financial assets at fair value</t>
  </si>
  <si>
    <t>Financial assets at amortised cost</t>
  </si>
  <si>
    <t>Financial assets outside scope of IFRS 7</t>
  </si>
  <si>
    <t>Disclosure of financial assets at fair value through profit or loss</t>
  </si>
  <si>
    <t>Significant transfers of financial instruments out of Level 1 into Level 2 of fair value hierarchy</t>
  </si>
  <si>
    <t>Significant transfers of financial instruments out of Level 2 into Level 1 of fair value hierarchy</t>
  </si>
  <si>
    <t>Financial assets at fair value through profit or loss -transfers between Level 1 and Level 2</t>
  </si>
  <si>
    <t>Financial assets at fair value through profit or loss - Level 3</t>
  </si>
  <si>
    <t>Purchase of financial instruments measured in Level 3 of fair value hierarchy</t>
  </si>
  <si>
    <t>Sales of financial instruments measured in Level 3 of fair value hierarchy</t>
  </si>
  <si>
    <t>Issues of financial instruments measured in Level 3 of fair value hierarchy</t>
  </si>
  <si>
    <t>Settlements of financial instruments measured in Level 3 of fair value hierarchy</t>
  </si>
  <si>
    <t>Transfer of financial instruments into Level 3 of fair value hierarchy</t>
  </si>
  <si>
    <t>Transfer of financial instruments out of Level 3 of fair value hierarchy</t>
  </si>
  <si>
    <t>Gains (losses) recognised in profit or loss for financial instruments measured in Level 3 of fair value hierarchy</t>
  </si>
  <si>
    <t>Gains (losses) recognised in other comprehensive income for financial instruments measured in Level 3 of fair value hierarchy</t>
  </si>
  <si>
    <t xml:space="preserve">    incl Gains (losses) recognised in profit or loss for financial instruments measured in Level 3 of fair value hierarchy at end of period</t>
  </si>
  <si>
    <t>Description of fact that fair value information has not been disclosed because fair value of instruments cannot be measured reliably</t>
  </si>
  <si>
    <t>Financial instruments, their carrying amount, and explanation of why fair value cannot be measured reliably</t>
  </si>
  <si>
    <t>Gain (loss) recognised on derecognition of financial instruments whose fair value previously could not be reliably measured</t>
  </si>
  <si>
    <r>
      <t xml:space="preserve">Quoted prices (unadjusted) in active markets for identical assets or liabilities that the entity can access at the measurement date
</t>
    </r>
    <r>
      <rPr>
        <i/>
        <sz val="10"/>
        <rFont val="Georgia"/>
        <family val="1"/>
        <charset val="204"/>
      </rPr>
      <t>(Level 1)</t>
    </r>
  </si>
  <si>
    <r>
      <t xml:space="preserve">Inputs are inputs other than quoted prices included within Level 1 that are observable for the asset or liability, either directly or indirectly </t>
    </r>
    <r>
      <rPr>
        <i/>
        <sz val="10"/>
        <rFont val="Georgia"/>
        <family val="1"/>
        <charset val="204"/>
      </rPr>
      <t xml:space="preserve">(Level 2) </t>
    </r>
  </si>
  <si>
    <r>
      <t xml:space="preserve">Inputs are unobservable inputs for the asset or liability </t>
    </r>
    <r>
      <rPr>
        <i/>
        <sz val="10"/>
        <rFont val="Georgia"/>
        <family val="1"/>
        <charset val="204"/>
      </rPr>
      <t>(Level 3)</t>
    </r>
  </si>
  <si>
    <t>Reclassification out of financial assets at fair value through profit or loss</t>
  </si>
  <si>
    <t>Reclassification into financial assets at fair value through profit or loss</t>
  </si>
  <si>
    <t>Reclassification out of available-for-sale financial assets</t>
  </si>
  <si>
    <t>Reclassification into available-for-sale financial assets</t>
  </si>
  <si>
    <t>Reclassification out of held-to-maturity investments</t>
  </si>
  <si>
    <t>Reclassification into held-to-maturity investments</t>
  </si>
  <si>
    <t>Reclassification out of loans and receivables</t>
  </si>
  <si>
    <t>Reclassification into loans and receivables</t>
  </si>
  <si>
    <t>Financial assets reclassified out of financial assets at fair value through profit or loss, carrying amount</t>
  </si>
  <si>
    <t>Financial assets reclassified out of financial assets at fair value through profit or loss, at fair value</t>
  </si>
  <si>
    <t>Financial assets reclassified out of available-for-sale financial assets, carrying amount</t>
  </si>
  <si>
    <t>Financial assets reclassified out of available-for-sale financial assets, at fair value</t>
  </si>
  <si>
    <t>Explanation of facts and circumstances indicating rare situation for reclassification out of financial assets at fair value through profit or loss</t>
  </si>
  <si>
    <t>Fair value gains (losses) on financial assets reclassified out of financial assets at fair value through profit or loss recognised in profit or loss</t>
  </si>
  <si>
    <t>Fair value gains (losses) on financial assets reclassified out of available-for-sale financial assets recognised in other comprehensive income</t>
  </si>
  <si>
    <t>Fair value gains (losses) on financial assets reclassified out of financial assets at fair value through profit or loss not recognised in profit or loss</t>
  </si>
  <si>
    <t>Fair value gains (losses) on financial assets reclassified out of available-for-sale financial assets not recognised in other comprehensive income</t>
  </si>
  <si>
    <t>Gains (losses) on financial assets reclassified out of financial assets at fair value through profit or loss recognised in profit or loss</t>
  </si>
  <si>
    <t>Gains (losses) on financial assets reclassified out of available-for-sale financial assets recognised in profit or loss</t>
  </si>
  <si>
    <t>Income on financial assets reclassified out of financial assets at fair value through profit or loss recognised in profit or loss</t>
  </si>
  <si>
    <t>Income on financial assets reclassified out of available-for-sale financial assets recognised in profit or loss</t>
  </si>
  <si>
    <t>Expenses on financial assets reclassified out of financial assets at fair value through profit or loss recognised in profit or loss</t>
  </si>
  <si>
    <t>Expenses on financial assets reclassified out of available-for-sale financial assets recognised in profit or loss</t>
  </si>
  <si>
    <t>Effective interest rate of financial assets reclassified out of financial assets at fair value through profit or loss</t>
  </si>
  <si>
    <t>Estimated cash flows of financial assets reclassified out of financial assets at fair value through profit or loss</t>
  </si>
  <si>
    <t>Effective interest rate of financial assets reclassified out of available-for-sale financial assets</t>
  </si>
  <si>
    <t>Estimated cash flows of financial assets reclassified out of available-for-sale financial assets</t>
  </si>
  <si>
    <t>Date of reclassification of financial assets due to change in business model</t>
  </si>
  <si>
    <t>Explanation of change in business model for managing financial assets</t>
  </si>
  <si>
    <t>Description of effect of changing business model for managing financial assets on financial statements</t>
  </si>
  <si>
    <t>Reclassification of financial assets out of measured at amortised cost into measured at fair value</t>
  </si>
  <si>
    <t>Reclassification of financial assets out of measured at fair value into measured at amortised cost</t>
  </si>
  <si>
    <t>Effective interest rate determined on date of reclassification</t>
  </si>
  <si>
    <t>Interest income (expense) recognised for assets reclassified into measured at amortised cost</t>
  </si>
  <si>
    <t>Fair value of financial assets reclassified as measured at amortised cost</t>
  </si>
  <si>
    <t>Fair value gain (loss) that would have been recognised in profit or loss if financial assets had not been reclassified</t>
  </si>
  <si>
    <t>в т.ч. за собствениците на компанията майка</t>
  </si>
  <si>
    <t xml:space="preserve">            за неконтролираното участие</t>
  </si>
  <si>
    <t>Добавени няколко статии</t>
  </si>
  <si>
    <t>P&amp;L разходи'!B116</t>
  </si>
  <si>
    <t>Общо собствен капитал, принадлежащ на собствениците на компанията майка</t>
  </si>
  <si>
    <t>Общо собствен капитал, принадлежащ на неконтролираното участие</t>
  </si>
  <si>
    <t>Общо компоненти на друг всеобхватен доход, които няма да бъдат прекласифицирани към печалба или загуба преди облагане с данъци</t>
  </si>
  <si>
    <t>Отсрочени данъци за продължаващи дейности</t>
  </si>
  <si>
    <t>31.12.2013г.</t>
  </si>
  <si>
    <t>Отсрочени данъчни активи</t>
  </si>
  <si>
    <t>Отсрочени данъчни пасиви</t>
  </si>
  <si>
    <t>Изменение на отсрочените данъчни активи</t>
  </si>
  <si>
    <t>Признати</t>
  </si>
  <si>
    <t>в друг всеобхватен доход</t>
  </si>
  <si>
    <t>в печалби или загуби</t>
  </si>
  <si>
    <t>Изменения в резултат придобиванена контрол</t>
  </si>
  <si>
    <t>Изменения в резултат на загуба на контрол</t>
  </si>
  <si>
    <t>към 01.01.2012г.</t>
  </si>
  <si>
    <t>към 31.12.2012г.</t>
  </si>
  <si>
    <t>към 31.12.2013г.</t>
  </si>
  <si>
    <t>Изменение на отсрочените данъчни пасиви</t>
  </si>
  <si>
    <t>Забележка: Колоните "изменения в резултат на придобиване на контрол" и "Изменения в резултат на загуба на контрол" са приложими само за консолидирани финансови отчети и тези колони следва да се скрият при съставяне на индивидуални финансови отчети.</t>
  </si>
  <si>
    <t>Салдата за отсрочените данъчни пасиви в таблицата за изменението им са положително число</t>
  </si>
  <si>
    <t>Попълват се ръчно таблиците за измененията на отсрочени данъци</t>
  </si>
  <si>
    <t>ВАРИАНТ 1</t>
  </si>
  <si>
    <t>ЗА ЗАСЕЧКА С БАЛАНСА КЪМ ВАРИАНТ 1 ИЛИ 2</t>
  </si>
  <si>
    <t>След двата варианта си остават допълнителните оповестявания, както в старата версия на отчета.</t>
  </si>
  <si>
    <t xml:space="preserve">ВАЖНО:  За разшифровка попълнете вариант или 2. Изберете който от двата Ви е по-удобен. За засичане с </t>
  </si>
  <si>
    <t>баланса попълнете таблицата между двата варианта. Засечката с баланса е от ред 30</t>
  </si>
  <si>
    <t>Промени в счетоводната политика, грешки и др.</t>
  </si>
  <si>
    <t>Разпределение на печалба за дивидент</t>
  </si>
  <si>
    <t>Заеми към свързани лица - придобити чрез цесия</t>
  </si>
  <si>
    <t>Салда по заеми получени от свързани лица - придобити чрез цесия</t>
  </si>
  <si>
    <t>Начислени разходи от лихви по заеми /получени чрез цесия/ към свързани лица</t>
  </si>
  <si>
    <t>Задължение към</t>
  </si>
  <si>
    <t>Йерархията на справедливите стойност се категоризира в три нива на хипотези, използвани при методите за оценяване на справедливата стойност. Категоризацията е в различни нива в йерархията на справедливата стойност на базата на степента, в която входящите данни за измерването са наблюдавани и значението на входящите данни за оценяването на справедливата стойност в тяхната цялост:Йерархията на справедливите стойности предоставящи най-висок ранг на обявените (некоригирани) цени на активните пазари за идентични активи или пасиви (хипотези от 1-во ниво) и най-нисък - на ненаблюдаемите хипотези (хипотези от 3-то ниво).</t>
  </si>
  <si>
    <t>Вземат се предвид характеристиките на активен пазар, който участник на пазара ще вземе предвид на датата на оценката, като:</t>
  </si>
  <si>
    <t>Премии/отстъпки се съдържат във Справедливата Стойност(СС), ако те отразяват характеристика на актива/пасива, която участниците на пазара ще вземат предвид при сделка с активен пазар</t>
  </si>
  <si>
    <r>
      <t xml:space="preserve">Прилагането на </t>
    </r>
    <r>
      <rPr>
        <i/>
        <sz val="11"/>
        <rFont val="Georgia"/>
        <family val="1"/>
        <charset val="204"/>
      </rPr>
      <t xml:space="preserve">блокиращ фактор </t>
    </r>
    <r>
      <rPr>
        <sz val="11"/>
        <rFont val="Georgia"/>
        <family val="1"/>
        <charset val="204"/>
      </rPr>
      <t>е забранено - Блокиращ фактор: корекция на котирана цена на активен пазар, защото нивото при нормална дневна търговия на пазара не е достатъчно да абсорбира количествата притежавани от предприятието</t>
    </r>
  </si>
  <si>
    <t>Ако няма основен пазар, изходната  сделка се извършва в най-изгодния пазар, т.е. на пазара, които максимизира сумата, която ще се получи  при продажбата на актива и свежда до минимум на сумата, която би била платена за прехвърляне на пасива (най-ликвидния пазар за Активи/Пасиви)</t>
  </si>
  <si>
    <t>Същите принципи са приложими за финансови и нефинансови Активи/Пасиви</t>
  </si>
  <si>
    <t>Хипотези от 3-то ниво Ненаблюдаеми хипотези за актив или пасив.  Получени от техники за оценка , които включват входове за актива или пасива , които не се основават на пазарни данни ( непазарни фактори).</t>
  </si>
  <si>
    <t>IAS1p117(a)</t>
  </si>
  <si>
    <t>IFRS13p9</t>
  </si>
  <si>
    <t>IFRS13p61;67;69</t>
  </si>
  <si>
    <r>
      <rPr>
        <sz val="7"/>
        <rFont val="Times New Roman"/>
        <family val="1"/>
        <charset val="204"/>
      </rPr>
      <t xml:space="preserve"> -   </t>
    </r>
    <r>
      <rPr>
        <sz val="11"/>
        <rFont val="Georgia"/>
        <family val="1"/>
        <charset val="204"/>
      </rPr>
      <t>Когато има спад в наблюдаемата пазарна дейност</t>
    </r>
  </si>
  <si>
    <r>
      <rPr>
        <sz val="7"/>
        <rFont val="Times New Roman"/>
        <family val="1"/>
        <charset val="204"/>
      </rPr>
      <t xml:space="preserve"> -   </t>
    </r>
    <r>
      <rPr>
        <sz val="11"/>
        <rFont val="Georgia"/>
        <family val="1"/>
        <charset val="204"/>
      </rPr>
      <t>Когато обикновено няма  проследима пазарна дейност</t>
    </r>
  </si>
  <si>
    <r>
      <rPr>
        <sz val="7"/>
        <rFont val="Times New Roman"/>
        <family val="1"/>
        <charset val="204"/>
      </rPr>
      <t xml:space="preserve"> -   </t>
    </r>
    <r>
      <rPr>
        <sz val="11"/>
        <rFont val="Georgia"/>
        <family val="1"/>
        <charset val="204"/>
      </rPr>
      <t>Фокусът е върху това дали цените при сделките са сформирани в резултат на обичайна дейност (не продажби при ликвидация или бедствие); активността на пазара не е задължителен фокус</t>
    </r>
  </si>
  <si>
    <t>IFRS13p72;73</t>
  </si>
  <si>
    <t>Трансфери между различните нива на йерархия на справедливата стойност се признават от Дружеството в края на отчетния период, през който е настъпила промяната</t>
  </si>
  <si>
    <t>IFRS13p95</t>
  </si>
  <si>
    <t>• Изменение на МСС 16 Имоти , машини и съоръжения (Цикъл Годишни подобрения 2009-2011, издадени през май 2012 г.) - Изменението пояснява, че продукти като резервни части, резервно оборудване и сервизното оборудване трябва да бъдат признати като ИМС , когато те отговарят на определението в МСС 16 и в противен случай като материален запас. Това изменение не е имало никакво влияние върху финансовите отчети на Дружеството.</t>
  </si>
  <si>
    <t>• Amendment to IAS 16 Property, Plant and Equipment (Annual Improvements to IFRSs 2009–2011 Cycle, issued in May 2012) - The amendment clarifies that items such as spare parts, stand-by equipment and servicing equipment should be recognised as PPE when they meet the definition in IAS 16 and as inventory otherwise. It has had no impact on the company’s financial statements.</t>
  </si>
  <si>
    <t>At the end of each reporting period, the company assesses whether its financial assets (other than those at FVTPL) are impaired, based on objective evidence that, as a result of one or more events that occurred after the initial recognition, the estimated future cash flows of the (company of) financial asset(s) have been affected. Objective evidence of impairment could include significant financial difficulty of the counterparty, breach of contract, probability that the borrower will enter bankruptcy, disappearance of an active market for that financial asset because of financial difficulties, etc.</t>
  </si>
  <si>
    <t xml:space="preserve">The company uses hedge accounting only when the following conditions at the inception of the hedge are satisfied: </t>
  </si>
  <si>
    <t>If a hedge of a forecast transaction subsequently results in the recognition of a non-financial asset or a non-financial liability, or a forecast transaction for a non-financial asset or non-financial liability becomes a firm commitment for which fair value hedge accounting is applied, then the company removes the associated gains and losses that were accumulated in equity and includes them in the initial cost or other carrying amount of the asset or liability (basis adjustment).</t>
  </si>
  <si>
    <t>All derivatives are initially recognised and subsequently carried at fair value. The company policy is to use derivatives only for hedging purposes. Accounting for derivatives engaged in hedging relationships is described in the above section.</t>
  </si>
  <si>
    <t>Sometimes, the company enters into certain derivatives in order to hedge some transactions and all the strict hedging criteria prescribed by IAS 39 are not met. In those cases, even though the transaction has its economic and business rationale, hedge accounting cannot be applied. As a result, changes in the fair value of those derivatives are recognised in the annual income statement and the hedged item follows normal accounting policies.</t>
  </si>
  <si>
    <t>For the purpose of the statement of cash flows only, cash and cash equivalents include bank overdrafts repayable on demand. Since the characteristics of such banking arrangements is that the bank balance often fluctuates from being positive to overdrawn, they are considered an integral part of the company’s cash management.</t>
  </si>
  <si>
    <t xml:space="preserve">When held for use, discontinued operations were a cash-generating unit or a company of cash-generating units. They comprise operations and cash flows that can be clearly distinguished, operationally and for financial reporting purposes, from the rest of the entity. </t>
  </si>
  <si>
    <t>Government grants that are receivable as compensation for expenses or losses already incurred or for the purpose of giving immediate financial support to the company with no future related costs are recognised in profit or loss in the period in which they become receivable</t>
  </si>
  <si>
    <t xml:space="preserve">Foreign currency monetary assets and liabilities are translated into the functional currency of the concerned entity of the company using the exchange rates at the reporting date. Gains and losses arising from changes in exchange rates after the date of the transaction are recognised in profit or loss (except when deferred in other comprehensive income as qualifying cash flow hedges). </t>
  </si>
  <si>
    <t>Share-based payments of the company are equity-settled share options granted to employees, for which an option pricing model is used to estimate the fair value at grant date. That fair value is charged on a straight-line basis as an expense in the annual income statement over the period that the employee becomes unconditionally entitled to the options (vesting period), with a corresponding increase in equity.</t>
  </si>
  <si>
    <t>If the company modifies the terms and conditions on which the equity instruments were granted, as a minimum, the services received measured at the grant date fair value of the equity instruments granted (unless those equity instruments do not vest because of failure to satisfy a vesting condition other than a market condition) are charged to the annual income statement.</t>
  </si>
  <si>
    <t>Deferred tax assets are recognised only to the extent that the company considers that it is probable (ie more likely than not) that there will be sufficient taxable profits available for the asset to be utilised within the same tax jurisdiction.</t>
  </si>
  <si>
    <t>Deferred tax assets and liabilities are offset only when there is a legally enforceable right to offset current tax assets against current tax liabilities, they relate to the same tax authority and the company’s intention is to settle the amounts on a net basis.</t>
  </si>
  <si>
    <t>Where, at the reporting date, the company has a present obligation (legal or constructive) as a result of a past event and it is probable that the company will settle the obligation, a provision is made in the statement of financial position. Provisions are made using best estimates of the amount required to settle the obligation and are discounted to present values using a pre-tax rate that reflects current market assessments of the time value of money and the risks specific to the obligation. Changes in estimates are reflected in the income statement in the period they arise. Warranty provisions are measured using probability models based on past experience. Restructuring provisions are only recognised once the formal plan has been communicated to affected parties.</t>
  </si>
  <si>
    <t>Equity instruments are contracts that give a residual interest in the net assets of the company. Ordinary shares are classified as equity. Equity instruments are recognised at the amount of proceeds received net of costs directly attributable to the transaction. To the extent those proceeds exceed the par value of the shares issued they are credited to a share premium account.</t>
  </si>
  <si>
    <t>The judgements made in the process of applying the company’s accounting policies that have the most significant effect on the amounts recognised in the financial statements, and the estimates and assumptions that have a significant risk of causing a material adjustment to the carrying amounts of assets and liabilities within the next financial year are addressed below.</t>
  </si>
  <si>
    <t>The company makes provisions for trade discounts, volume rebates and charge back for product returns allowed by the sale contracts when recognising the revenue derived from goods and services. Such deductions represent estimates, which are subject to judgements and assumptions based on past experience as well as the company’s knowledge available at the time the estimate is made.</t>
  </si>
  <si>
    <t>With regard to equity investments categorised as available-for-sale, the company considers those assets to be impaired when there has been a significant or prolonged decline in the fair value below cost. The determination of what is “significant” or “prolonged” requires significant judgement.</t>
  </si>
  <si>
    <t>The impairment analysis of goodwill and tangible and other intangible assets requires an estimation of the value in use of the asset or the cash-generating unit to which the assets are allocated. Estimation of the value in use is primarily based on discounted cash flow models which require the company to make an estimate of the expected future cash flows from the asset or the cash-generating unit and also to choose an appropriate discount rate in order to calculate the present value of the cash flows.</t>
  </si>
  <si>
    <t>If the market for a financial asset is not active or not readily available, the company establishes fair value by using valuation techniques which include the use of recent arm’s length transactions, reference to other instruments that are substantially the same, discounted cash flow analysis and option pricing models refined to reflect the issuer’s specific circumstances. This valuation requires the company to select among a range of different valuation methodologies and to make estimates about expected future cash flows and discount rates.</t>
  </si>
  <si>
    <t>Provisions can be distinguished from other liabilities because there is uncertainty about the timing and/or amount of settlement. The more common provisions recorded by the company arise from obligations in relation to manufacturer’s warranties, refunds, guarantees, onerous contracts, outstanding litigation and business restructuring.</t>
  </si>
  <si>
    <t>The recognition and measurement of provisions require the company to make significant estimates with regard to the probability (if the event is more likely than not to occur) that an outflow of resources will be required to settle the obligation and make assumptions whether a reliable estimate can be made of the amount of the obligation.</t>
  </si>
  <si>
    <t xml:space="preserve">Moreover, the company’s accounting policy requires recognition of the best estimate of the amount that would be required to settle an obligation and the estimate may be based on information that produces a range of amounts. Since the measurement is based on present value, it involves making estimates around the appropriate discount rate in order to reflect the risks specific to the liability. </t>
  </si>
  <si>
    <t xml:space="preserve">Contingent liabilities of the company are not recognised but disclosed, unless the possibility of an outflow of resources embodying economic benefits is remote. </t>
  </si>
  <si>
    <t>Inevitably, the determination that the possibility that an outflow of resources embodying economic benefits is remote and that the occurrence or non-occurrence of one or more uncertain future events is not wholly within the control of the company requires significant judgement.</t>
  </si>
  <si>
    <t>Accounting for defined benefit plans may be complex because actuarial assumptions are required to measure the obligation and the expense, with the possibility that actual results differ from the assumed results. These differences are known as actuarial gains and losses. Defined benefit obligations are measured using the Projected Unit Credit Method, according to which the company has to make a reliable estimate of the amount of benefits earned in return for services rendered in current and prior periods, using actuarial techniques.</t>
  </si>
  <si>
    <t xml:space="preserve"> In addition, in cases where defined benefit plans are funded, the company has to estimate the fair value of plan assets based on the expected return on plan assets which is computed using the estimated long-term rate of return. </t>
  </si>
  <si>
    <t xml:space="preserve">Fair value determined at the grant date of equity-settled share-based payments is expensed on a straight-line basis over the vesting period, based on the company’s estimate of equity instruments that will eventually vest. The estimate of the number of equity instruments expected to vest is revised by the company at the end of each reporting period through settlement. Revisions of the original estimates, if any, is recognised in profit or loss so that the cumulative expense includes the revised estimate, with the corresponding adjustment to the reserve for employee equity-settled benefits. </t>
  </si>
  <si>
    <t xml:space="preserve">Променен МСС 28 Инвестиции в асоциирани предприятия и съвместни предприятия (издаден през май 2012) Променения и със сменено заглавие Стандарт дава предписания за отчитането на инвестиции в асоциирани предприятия и поставя изискванията за прилагане на капиталовия метод при отчитането на асоциирани предприятия и съвместни предприятия. Той определя "значително влияние", предоставя насоки за това как методът на собствения капитал за отчитане трябва да се прилага (включително изключения от прилагането на метода на собствения капитал за някои случаи) и дава предписание как инвестициите в асоциирани и съвместни предприятия трябва да бъдат тествани за обезценка. </t>
  </si>
  <si>
    <t>• Amendment to IAS 32 Financial instruments: Presentation (Annual Improvements to IFRSs 2009–2011 Cycle, issued in May 2012) - The amendment clarifies that income tax relating to distributions to holders of an equity instrument and to transaction costs of an equity transaction should be accounted for in accordance with IAS 12. It is has had no impact on the Company’s financial statements.</t>
  </si>
  <si>
    <t>• МСФО 7 Финансови инструменти: оповестявания – отписване – в сила от 1 юли 2011г., приет от ЕС на 23 ноември 2011г. – Измененията подобряват изискванията за оповестяване свързани с прехвърлянето на финансови активи и влизат в сила за годишни периоди започващи на/или след 1 юли 2011г., изменението води до по-голяма прозрачност при отчитане на сделки с прехвърляне на финансови инструменти и улеснява разбирането на ползвателите на финансовите отчети относно излагането на рискове при прехвърляне на финансови активи и ефекта от тях върху финансовото състояние на Дружеството, особено в случай на секюритизиране на финансови активи.</t>
  </si>
  <si>
    <t>• Изменение на МСС 32 Финансови инструменти : представяне Цикъл Годишни подобрения 2009-2011, издадени през май 2012 г.) - Изменението пояснява, че данък върху дохода във връзка с разпределения към притежателите на инструмент на собствения капитал и за транзакционните разходи по капиталова сделка, трябва да се отчитат в съответствие с МСС 12. Тази промяна не e оказала влияние върху финансовите отчети на Дружеството.</t>
  </si>
  <si>
    <t>•  Изменения в МСС 36 , озаглавени Възстановима стойност  - Оповестяване за нефинансови активи ( издадени през май 2013 г.). - Измененията водят до намаляване на обстоятелствата, при които се изисква възстановимата стойност на активи или единици, генериращи парични потоци да бъде разкрита , изясняване на изискванията за оповестяванията. Въвежда се изрично изискване за оповестяване на дисконтовия процент, използван при обезценка (или обратно възстановяване), където възстановима стойност (на базата на справедливата стойност, намалена с разходите за продажба) се определя с помощта на настояща стойност на бъдещите парични потоци.Тези изменения са в сила за годишни периоди , започващи на или след 1 януари 2014 година.</t>
  </si>
  <si>
    <t>•  Изменения в МСФО 10 , МСФО 12 и МСС 27 озаглавени Инвестиционни Дружества Дружества със специална инвестиционна цел (издадени през октомври 2012 г.) - Измененията определят понятието " инвестиционни дружества" и им позволяват освобождаване от консолидация на дъщерни предприятия; Вместо това, инвестиционното дружество е задължено да оценява инвестицията във всяко дъщерно предприятие по справедлива стойност в печалбата или загубата в съответствие с МСФО 9 / МСС 39 ( изключението не се прилага за дъщерни дружества , които предоставят услуги, свързани с инвестиционната дейност на инвестиционното дружество). Инвестиционното дружество е длъжно да отчита инвестицията си в съответното дъщерно предприятие по един и същи начин в своите консолидирани и индивидуални финансови отчети. Въведени са и допълнителни оповестявания. Измененията са в сила за годишни периоди , започващи на или след 1 януари 2014 г., или със задна дата. Ръководството не очаква някакъв ефект върху годишните финансов отчет на Дружеството , тъй като компанията майка не е инвестиционно предприятие.</t>
  </si>
  <si>
    <t>• Amendments to IFRS 10, IFRS 12 and IAS 27 titled Investment Entities (issued in October 2012) – The amendments define “investment entities” and provide them an exemption from the consolidation of subsidiaries; instead, an investment entity is required to measure the investment in each eligible subsidiary at fair value through profit or loss in accordance with IFRS 9 / IAS 39 (the exception does not apply to subsidiaries that provide services relating to the investment entity’s investment activities). An investment entity is required to account for its investment in a relevant subsidiary in the same way in its consolidated and separate financial statements, and additional disclosures are introduced. The amendments are effective for annual periods beginning on or after 1 January 2014, retrospectively with some transitional provisions. The Directors do not anticipate any effect on the Group’s consolidated financial statements as the parent company is not an investment entity.</t>
  </si>
  <si>
    <t>IAS37p66</t>
  </si>
  <si>
    <t>IAS40p75(a),(e</t>
  </si>
  <si>
    <t>IAS2p6</t>
  </si>
  <si>
    <r>
      <rPr>
        <sz val="11"/>
        <color indexed="8"/>
        <rFont val="Wingdings"/>
        <charset val="2"/>
      </rPr>
      <t xml:space="preserve">ü </t>
    </r>
    <r>
      <rPr>
        <sz val="11"/>
        <color indexed="8"/>
        <rFont val="Georgia"/>
        <family val="1"/>
        <charset val="204"/>
      </rPr>
      <t>Чувствителността на съответния отчет за доходите представлява ефекта от предполагаемите промени в пазарните рискове. Той се базира на финансовите активи и финансовите пасиви, държани към 31 декември 20122013 и 20112012 г., включително ефект на хеджиращите инструменти;</t>
    </r>
  </si>
  <si>
    <r>
      <rPr>
        <sz val="11"/>
        <color indexed="8"/>
        <rFont val="Wingdings"/>
        <charset val="2"/>
      </rPr>
      <t xml:space="preserve">ü  </t>
    </r>
    <r>
      <rPr>
        <sz val="11"/>
        <color indexed="8"/>
        <rFont val="Georgia"/>
        <family val="1"/>
        <charset val="204"/>
      </rPr>
      <t>Чувствителността на собствения капитал се изчислява като се преценява ефекта от свързаните хеджове на паричен поток и хеджове на нетна инвестиция в чуждестранно дъщерно дружество към 31 декември 2013 г. за ефектите от поетите промени в базовия инструмент.</t>
    </r>
  </si>
  <si>
    <r>
      <t>ü</t>
    </r>
    <r>
      <rPr>
        <sz val="7"/>
        <color indexed="8"/>
        <rFont val="Times New Roman"/>
        <family val="1"/>
        <charset val="204"/>
      </rPr>
      <t xml:space="preserve">    </t>
    </r>
    <r>
      <rPr>
        <sz val="11"/>
        <color indexed="8"/>
        <rFont val="Georgia"/>
        <family val="1"/>
        <charset val="204"/>
      </rPr>
      <t>Чувствителността на отчета за финансовото състояние е свързана единствено с деривативи и дългови инструменти на разположение за продажба;</t>
    </r>
  </si>
  <si>
    <t>i Хедж'!A1</t>
  </si>
  <si>
    <t>CASH FLOW HEDGES</t>
  </si>
  <si>
    <t>CONTRACTS WITH NEGATIVE FAIR VALUE</t>
  </si>
  <si>
    <t>Forward foreign currency contracts</t>
  </si>
  <si>
    <t>Interest rate swaps</t>
  </si>
  <si>
    <t>CONTRACTS WITH POSITIVE FAIR VALUE</t>
  </si>
  <si>
    <t>Net balance at 31 December</t>
  </si>
  <si>
    <t>Хеджиране на паричен поток</t>
  </si>
  <si>
    <t>ДОГОВОРИ С отрицателна справедлива стойност</t>
  </si>
  <si>
    <t>Форуърдни договори в чуждестранна валута</t>
  </si>
  <si>
    <t>Лихвените суапове</t>
  </si>
  <si>
    <t>ДОГОВОРИ С положителна справедлива стойност</t>
  </si>
  <si>
    <t>Нетно салдо към 31 декември</t>
  </si>
  <si>
    <t>КОПИРАЙТЕ ОТ ФАЙЛ „Draft ISRS 2013 – excel”, sheet “I Хедж”</t>
  </si>
  <si>
    <t>Notes!A661</t>
  </si>
  <si>
    <t>Провизи</t>
  </si>
  <si>
    <t>RESTRUCTURING</t>
  </si>
  <si>
    <t>LITIGATION</t>
  </si>
  <si>
    <t>WARRANTIES</t>
  </si>
  <si>
    <t>ONEROUS LEASES</t>
  </si>
  <si>
    <t>TOTAL</t>
  </si>
  <si>
    <t>Преструктуриране</t>
  </si>
  <si>
    <t>Съдебни спорове</t>
  </si>
  <si>
    <t>Обременяващи договори</t>
  </si>
  <si>
    <t xml:space="preserve">BALANCE AT 1 JANUARY 2012 </t>
  </si>
  <si>
    <t>Discount unwinding</t>
  </si>
  <si>
    <t>Additional provisions</t>
  </si>
  <si>
    <t>Utilised</t>
  </si>
  <si>
    <t xml:space="preserve">BALANCE AT 31 DECEMBER 2012 </t>
  </si>
  <si>
    <t>BALANCE AT 31 DECEMBER 2013</t>
  </si>
  <si>
    <t>Presented as:</t>
  </si>
  <si>
    <t>- Current liability</t>
  </si>
  <si>
    <t>- Non-current liability</t>
  </si>
  <si>
    <t>Представени като:</t>
  </si>
  <si>
    <t xml:space="preserve">  - текущи задължения</t>
  </si>
  <si>
    <t xml:space="preserve">  - нетекущи задължения</t>
  </si>
  <si>
    <t>Баланс на 1 януари 2012 г.</t>
  </si>
  <si>
    <t>Баланс на 31 декември 2012 г.</t>
  </si>
  <si>
    <t>Баланс на 31 декември 2013 г.</t>
  </si>
  <si>
    <t>Допълнителни провизии</t>
  </si>
  <si>
    <t>Използвани</t>
  </si>
  <si>
    <t xml:space="preserve">Acquisitions </t>
  </si>
  <si>
    <t>Придобивания</t>
  </si>
  <si>
    <t>Ефект от дисконт</t>
  </si>
  <si>
    <t>i Провизии'!A1</t>
  </si>
  <si>
    <t>More information'!A277</t>
  </si>
  <si>
    <t>КОПИРАЙТЕ ОТ ФАЙЛ „Draft ISRS 2013 – excel”, sheet “i Провизии” - за допълнително оповестяване</t>
  </si>
  <si>
    <t>КРИТИЧНИ СЧЕТОВОДНИ ПРЕЦЕНКИ, ПРИБЛИЗИТЕЛНИ ОЦЕНКИ И ПРЕДПОЛОЖЕНИЯ</t>
  </si>
  <si>
    <t>3. Дивиденти</t>
  </si>
  <si>
    <t>4. Цели и политика за управление на финансовия риск</t>
  </si>
  <si>
    <t>6. Корекция на грешки и промяна в счетоводна политика</t>
  </si>
  <si>
    <t>7. Корекции на приблизителни оценки</t>
  </si>
  <si>
    <t>8. Условни активи и пасиви</t>
  </si>
  <si>
    <t>12.</t>
  </si>
  <si>
    <t>12. Принцип-предположение за действащо предприятие – финансово състояние</t>
  </si>
  <si>
    <t>11. Несигурности</t>
  </si>
  <si>
    <t>10. Възнаграждение за одит</t>
  </si>
  <si>
    <t>9. Събития след края на отчетния период</t>
  </si>
  <si>
    <t>5. Управление на капитала</t>
  </si>
  <si>
    <t>2. Структурирани предприятия</t>
  </si>
  <si>
    <t>i структур.предпр.'!A1</t>
  </si>
  <si>
    <t>Структурирано предприятие</t>
  </si>
  <si>
    <t>Неконсолидирани структурирани предприятия</t>
  </si>
  <si>
    <t>КОПИРАЙТЕ ОТ ФАЙЛ „Draft ISRS 2013 – excel”, sheet “'i структур.предпр.”</t>
  </si>
  <si>
    <t>More information'!A373</t>
  </si>
  <si>
    <t>Приходи от структурни предприятия</t>
  </si>
  <si>
    <t>Описание на факта и причините, поради които максималната изложеност на загуба от интереси в структурирани образувания, които не могат да бъдат измерени</t>
  </si>
  <si>
    <t>Описание на вида на подкрепата, оказвана на структуриран лице без договорно задължение да направи това</t>
  </si>
  <si>
    <t>Помощта, предвидена за структурирано предприятие без договорно задължение да направи това</t>
  </si>
  <si>
    <t>Income from structured entities</t>
  </si>
  <si>
    <t>Assets transferred to structured entities, at time of transfer</t>
  </si>
  <si>
    <t>Assets recognised in entity's financial statements in relation to structured entities</t>
  </si>
  <si>
    <t>Liabilities recognised in entity's financial statements in relation to structured entities</t>
  </si>
  <si>
    <t>Maximum exposure to loss from interests in structured entities</t>
  </si>
  <si>
    <t>Information about how maximum exposure to loss from interests in structured entities is determined</t>
  </si>
  <si>
    <t>Description of fact and reasons why maximum exposure to loss from interests in structured entities cannot be quantified</t>
  </si>
  <si>
    <t>Description of comparison between assets and liabilities recognised in relation to structured entities and maximum exposure to loss from interests in structured entities</t>
  </si>
  <si>
    <t>Description of type of support provided to structured entity without having contractual obligation to do so</t>
  </si>
  <si>
    <t>Support provided to structured entity without having contractual obligation to do so</t>
  </si>
  <si>
    <t>Активи, признати във финансовите отчети на предприятието по отношение на структурирани предприятия</t>
  </si>
  <si>
    <t>Активи, прехвърлени на структурирани предприятия , към момента на прехвърляне</t>
  </si>
  <si>
    <t>Пасивите, признати във финансовите отчети на предприятието по отношение на структурирани предприятия</t>
  </si>
  <si>
    <t>Максимална изложеност на загуба от интереси в структурирани предприятия</t>
  </si>
  <si>
    <t>Информация за това как максималната изложеност на загуба от интереси в структурирани предприятия се определя</t>
  </si>
  <si>
    <t>Описание на сравнение между активи и пасиви, признати по отношение на структурирани образувания и максималната изложеност на загуба от интереси в структурирани предприятия</t>
  </si>
  <si>
    <t xml:space="preserve">Естество, цел, размер и дейност на структурираното предприятие …. </t>
  </si>
  <si>
    <t>Начин на финансиране на …………………………...</t>
  </si>
  <si>
    <t xml:space="preserve">Предприятието оповестява как определя какви структурирани предприятия е спонсорирало …………….. </t>
  </si>
  <si>
    <t>Описание на единични позиции в отчета за финансовото състояние , в което се признават активи и пасиви, признати по отношение на структурирани предприятия.</t>
  </si>
  <si>
    <t>Ако по време на отчетния период е оказана, без да има договорно задължение за това, финансова или друга подкрепа на неконсолидирано структурирано предприятие, в което е имало или има дялово участие (например чрез купуване на активи или инструменти, емитирани от структурираното предприятие), : …………….:</t>
  </si>
  <si>
    <t>Оповестяват се всички текущи намерения за оказване на финансова или друга подкрепа на неконсолидирано структурирано предприятие, включително за съдействие на структурираното предприятие да получи финансова подкрепа.</t>
  </si>
  <si>
    <t>а) вида и размера на предоставената подкрепа, включително ситуациите, при които предприятието е съдействало на структурираното предприятие да получи финансова подкрепа; както и</t>
  </si>
  <si>
    <t>б) причините за предоставяне на подкрепата.</t>
  </si>
  <si>
    <t>IV.2.</t>
  </si>
  <si>
    <t>2012 г.</t>
  </si>
  <si>
    <t>Unconsolidated structured entities</t>
  </si>
  <si>
    <t>Structured entities</t>
  </si>
  <si>
    <t>Основни промените са:</t>
  </si>
  <si>
    <t>Не всички от тези стандарти и изменения касаятна годишните финансови отчети, изготвени от дружеството. Ако даден стандарт или изменение засяга дружеството , той е описан , заедно с въздействието , в бележките към настоящите финансови отчети .</t>
  </si>
  <si>
    <t>• Изменения в МСС 1 , свързана с Представяне на позиции от Друг всеобхватен доход ( издадени през юни 2011 г. ) - Тези изменения, които са в сила със задна дата , целят да подобрят представянето на компонентите на друг всеобхватен доход . Дружеството е длъжно да групира елементи , представени в Отчета за всеобхватния доход на базата на това дали те ще бъдат прекласифицирани към печалба или загуба впоследствие . Въпреки че не е задължително , Дружеството е приложилo новата терминология за " отчет за доходите " , т.е. " отчет за печалбата или загубата и другия всеобхватен доход" . Прилагането със задна дата от измененията не са имали никакво въздействие , различно от на представянето на позициите на друг всеобхватен доход.</t>
  </si>
  <si>
    <t xml:space="preserve">МСФО 12 Оповестяване на дялове в други предприятия (издаден през Май 2012) – Новият стандарт комбинира, обогатява и заменя изискванията за оповестяване касаещи дъщерни дружества, съвместни ангажименти, асоциирани дружества и неконсолидирани структурирани дружества. Той изисква детайлно оповестяване на информация, която дава възможност на потребителите на информация от финансовите отчети да оценят характера и рисковете свързани с дялове в други предприятие, както и ефектите от тези дялове върху финансовата позиция на Дружеството, неговото финансово състояние и паричните му потоци. МСФО 12 влиза в сила за отчетни периоди, започващи на или след 1 януари 2013 г.приет от Комисията на Европейския съюз на 5 юни 2012г. </t>
  </si>
  <si>
    <t xml:space="preserve">Променен МСС 27 Индивидуални финансови отчети (издаден през май 2012) Промененият и със сменено наименование Стандарт сега само разглежда изискванията за индивидуалните финансови отчети, които са до голяма степен без изменение спрямо МСС 27 Индивидуални финансови отчети. Стандартът изисква главно, когато дадено дружество изготвя индивидуални финансови отчети, инвестициите в дъщерни дружества, асоциирани и съвместно контролирани предприятия да се отчитат или по себестойност, или съгласно МСФО 9 Финансови инструменти. Той също така третира признаването на дивиденти, някои преструктурирания в Дружеството и включва редица изисквания за оповестяване. </t>
  </si>
  <si>
    <t>Прилагането на МСФО 11 има значителен ефект върху годишния финансов отчет на Дружеството, тъй като пропорционалният консолидационен метод (прилаган по настоящем) е елиминиран. Ефектът от тази промяна се оповестява.</t>
  </si>
  <si>
    <t>• Промени в МСС 1 Представяне на финансови отчети ( Цикъл Годишни подобрения 2009-2011, издадени през май 2012 г.) - Измененията уточняват, че допълнителна сравнителна информация не е необходима за периоди, надвишаващи минимално изискваните от МСС 1 . Въпреки това, ако доброволно се представя , тя трябва да бъде в съответствие с МСФО , без да се задейства изискване за предоставяне на пълен набор от финансови отчети. Също така се пояснява, че , в случай на промени в счетоводната политика със задна дата или преизчисление със задна дата или прекласификация , която има съществен ефект върху информацията в отчета за финансовото състояние към началото на предходния период , Дружеството трябва да представи отчет за финансовата позиция в края на текущия период и началото и края на предходния период .Въпреки това, с изключение на оповестяването на определена конкретна информация, не е задължително в бележките към финансовия отчет да се разкрива подробна информация за статиите в отчета за финансовото състояние към началото на предходния период.</t>
  </si>
  <si>
    <t>Променен МСС 19 Доходи на наети лица (издаден през юни 2012) - Основните изменения включват премахване на "коридорния подход", модификация на счетоводното отчитане на доходите при напускане, подобряване на изискванията за признаване и оповестяване за планове за дефинирани доходи. Измененията целят да се подпомогнат ползвателите на финансовите отчети да разберат по-добре как плановете с дефинирани доходи засягат финансовото състояние, финансовите резултати и парични потоци на дружеството. Тези изменения са ефективни за годишни периоди, започващи на/ или след 1 януари 2013 г., приети от Комисията на Европейския съюз на 5 юни 2013г.</t>
  </si>
  <si>
    <t xml:space="preserve"> - новият стандарт определя принципите на контрол, определя как да се дефинира дали даден инвеститор контролира Дружеството, в което е инвестирало и следователно трябва да го консолидира; определя принципите за изготвяне на годишни финансови отчети. Той въвежда един консолидационен модел, който идентифицира контрола като основа за консолидация за всички видове дружества, където контрола се основава на това дали даден инвеститор има власт над Дружеството, в което е инвестирал експозиция/права на променяща се възвръщаемост от неговите участия в асоциираното предприятие и възможност да използва своето влияние над въпросното предприятие, за да повлияе размера на възвръщаемостта. МСФО 10 заменя части от действащия в момента МСС 27 с наименование през 2013 г. Консолидирани и самостоятелни финансови отчети и ПРК-12 Консолидация — Дружества със специална цел и е в сила за годишни периоди, започващи на/ или след 1 януари 2013г.. </t>
  </si>
  <si>
    <t>•  Изменения в МСС 39 , озаглавени Новация на деривати и продължаване на хеджиране (издаден през юни 2013 г.) - Измененията позволяват продължаването на счетоводно отчитане на хеджирането в ситуация, когато контрагента по дериватив, определен като като хеджиращ инструмент се заменя с нов контрагент (известно като " новация на деривативи ") , като последица от закони или подзаконови нормативни актове , ако са изпълнени определени условия. Те са в сила за годишни периоди , започващи на или след 1 януари 2014 година. Ръководството не очаква някакъв ефект върху годишните финансови отчети на Дружеството , при липса на такива сделки.</t>
  </si>
  <si>
    <t>КРМСФО 21 Такси</t>
  </si>
  <si>
    <t>КРМСФО 21 Такси е интерпретация на МСС 37 Провизии , условни задължения и условни активи . МСС 37 установява критерии за признаването на задължение , един от които е изискването предприятието да има сегашно задължения в резултат от минали събития (известно като задължаващо събитие ) . Разяснението пояснява, че дългът , който поражда задължение за плащане на такса, е от дейностите, описани в съответното законодателство, което цели плащането. Разяснението определя, че налозите не се признават , ако няма настоящо задължение за заплащане на данъка прикъм края на периода и се признава, ако настоящо задължение за заплащане на данъка (налога, таксата, различни от данък върху дохода)  съществува към края на отчетния период. Дружеството следва да признава актив , ако е предплатена такса, налог , но все още не разполагат с настоящото задължение за плащане. Този принцип се прилага и към междинните финансови отчети. КРМСФО 21 е в сила за годишни периоди, започващи на или след 1 януари 2014.</t>
  </si>
  <si>
    <t>Провизии се правят в отчета за финансовото състояние за сегашната стойност на обременяващия елемент на оперативния лизинг. Това обикновено се случва, когато  Дружеството престава да използва помещения и те остават свободни в края на лизинговия договор или се преотдават за наемни суми, които не надвишават размера на сумата платима от  Дружеството съгласно основния лизингов договор.</t>
  </si>
  <si>
    <r>
      <t xml:space="preserve">Положителната репутация, възникваща в бизнес комбинация, първоначално се оценява по цена на придобиване, която представлява превишението на сума на прехвърлената престация, сумата на всички неконтролиращи участия в придобитото предприятие, и на справедливата стойност на дялово участие на придобиващото в придобитото предприятие (ако има такова) над нетната сума към датата на придобиване на съществуващите разграничими активи и натрупани пасиви - </t>
    </r>
    <r>
      <rPr>
        <sz val="11"/>
        <color indexed="19"/>
        <rFont val="Georgia"/>
        <family val="1"/>
        <charset val="204"/>
      </rPr>
      <t xml:space="preserve"> нетна сума, дата на придобиване на придобитите разграничими активи и пасиви, поети ангажименти.</t>
    </r>
  </si>
  <si>
    <t xml:space="preserve"> - последната цена на пазарна сделка при условие, че не е имало значително изменение на  икономическите условия между датата на сделката и датата на баланса;</t>
  </si>
  <si>
    <t xml:space="preserve"> - пазарни цени на сходни активи с корекции, които отразяват разликите;  </t>
  </si>
  <si>
    <t xml:space="preserve"> - секторни бази за сравнения, като например стойността на овощна градина, изразена чрез експортна щайга, бушел или хектар, и стойността на добитъка, изразена чрез килограм месо.</t>
  </si>
  <si>
    <t>Когато Биологичните активи са физически прикрепени към земята (например дърветата в горски масив) и липсва отделен пазар за тях, но съществува активен пазар за комбинирани активи при оценяването на справедливата стойност се използва информацията за комбинираните активи.</t>
  </si>
  <si>
    <r>
      <t>Пасиви, отчитани по справедлива стойност в печалба или загуба.</t>
    </r>
    <r>
      <rPr>
        <sz val="11"/>
        <color indexed="8"/>
        <rFont val="Georgia"/>
        <family val="1"/>
        <charset val="204"/>
      </rPr>
      <t xml:space="preserve"> Пасивите се класифицират в тази категория, когато те принципно са държани с цел продажба в близко бъдеще (търговски задължения) или са деривативи (с изключение на дериватив, който е предназначен за и е ефективен хеджиращ инструмент) или отговаря на условията за попадане в тази категория, определени при първоначалното признаване. Всички промени в справедливата стойност, отнасящи се до пасиви отчитани по справедлива стойност в печалбата или загубата се отчитат в отчета за доходите към датата, на която възникват. </t>
    </r>
  </si>
  <si>
    <r>
      <t xml:space="preserve">Хеджиране на паричен поток. </t>
    </r>
    <r>
      <rPr>
        <sz val="11"/>
        <color indexed="10"/>
        <rFont val="Georgia"/>
        <family val="1"/>
        <charset val="204"/>
      </rPr>
      <t>Частта от печалбата или загубата от хеджиращия инструмент, която се определя като ефективно хеджиране, се признава в друг всеобхватен доход и акумулира в хеджиращ резерв, а неефективната част от печалбата или загубата от хеджиращия инструмент се признава в отчета за доходите.</t>
    </r>
  </si>
  <si>
    <t>Обезценката се отчита в текущи разходи за дейността.</t>
  </si>
  <si>
    <r>
      <rPr>
        <sz val="11"/>
        <color indexed="10"/>
        <rFont val="Georgia"/>
        <family val="1"/>
        <charset val="204"/>
      </rPr>
      <t>Ново: при консолидиран отчет</t>
    </r>
  </si>
  <si>
    <t>Проучване и оценка на минерални ресурси е търсенето на минерални ресурси, включително минерали, нефт, природен газ и сходни невъзстановяеми ресурси, след като дружеството е получило юридическите права да извършва проучвания в конкретна област, както и определянето на техническата изпълнимост и търговската приложимост на добиването на минерални ресурси.</t>
  </si>
  <si>
    <t>Дружеството прилага специална политика към направените разходи за проучване и оценка на минерални ресурси.</t>
  </si>
  <si>
    <t>Разходи, които се правят преди проучването и оценката на минералните ресурси (като например разходите, направени преди дружеството да е получило юридическите права за проучване на специфична област), както и разходите като стане възможно да бъдат доказани техническата изпълнимост и търговската приложимост на минералния ресурс, се отчита по общия ред.</t>
  </si>
  <si>
    <t>Дружеството признава активи по проучване и оценка.  Активите по проучване и оценка се измерват по себестойност.</t>
  </si>
  <si>
    <t xml:space="preserve">     9.  Дружеството определя политика като конкретизира кои разходи се</t>
  </si>
  <si>
    <t>признават като активи по проучване и оценка и прилага последователно тази</t>
  </si>
  <si>
    <t>политика.  При определянето - дружеството отчита степента, до която</t>
  </si>
  <si>
    <t>разходът.</t>
  </si>
  <si>
    <t xml:space="preserve">Следват примери на разходи, които могат да бъдат включени </t>
  </si>
  <si>
    <t>В началната оценка на активите по проучване и оценка се включват разходи, които са свързани с откриването на конкретни минерални ресурси. По-конкретно те са:</t>
  </si>
  <si>
    <t xml:space="preserve">     а)  придобиване на права за проучвания;</t>
  </si>
  <si>
    <t xml:space="preserve">     б)  топографски, геологически, геохимически и геофизични изследвания;</t>
  </si>
  <si>
    <t xml:space="preserve">     в)  проучвателни сондажи;</t>
  </si>
  <si>
    <t xml:space="preserve">     г)  изкопни работи;</t>
  </si>
  <si>
    <t xml:space="preserve">     д)  вземане на проби за анализ;  и</t>
  </si>
  <si>
    <t xml:space="preserve">     е)  дейности, свързани с оценяване техническата изпълнимост и</t>
  </si>
  <si>
    <t xml:space="preserve">         търговската приложимост на добиването на минерален ресурс.</t>
  </si>
  <si>
    <r>
      <t xml:space="preserve">     ж)  други (</t>
    </r>
    <r>
      <rPr>
        <sz val="11"/>
        <color indexed="10"/>
        <rFont val="Georgia"/>
        <family val="1"/>
        <charset val="204"/>
      </rPr>
      <t>изброяват се ….</t>
    </r>
    <r>
      <rPr>
        <sz val="11"/>
        <rFont val="Georgia"/>
        <family val="1"/>
        <charset val="204"/>
      </rPr>
      <t xml:space="preserve"> )</t>
    </r>
  </si>
  <si>
    <t>Разходите, свързани с разработването на минерални ресурси, не се признават като активи по проучване и оценка.</t>
  </si>
  <si>
    <r>
      <t>След признаване дружеството прилага към активите по проучване и оценка модела на цената на придобиване (</t>
    </r>
    <r>
      <rPr>
        <sz val="11"/>
        <color indexed="10"/>
        <rFont val="Georgia"/>
        <family val="1"/>
        <charset val="204"/>
      </rPr>
      <t>или модела на преоценена стойност, като се описва начина на оценка)</t>
    </r>
    <r>
      <rPr>
        <sz val="11"/>
        <rFont val="Georgia"/>
        <family val="1"/>
        <charset val="204"/>
      </rPr>
      <t>.</t>
    </r>
  </si>
  <si>
    <t>Активите по проучване и оценка се класифицират като материални или нематериални в зависимост от техния характер и прилага</t>
  </si>
  <si>
    <t xml:space="preserve">Даден актив по проучване и оценка не продължава да се класифицира като такъв, когато стане възможно да бъде доказана техническата изпълнимост и търговската приложимост на добиването на минерален ресурс.  </t>
  </si>
  <si>
    <t>Активите по проучване и оценка се преценяват за наличие на обезценка и когато факти и обстоятелства подсказват, че балансовата стойност надвишава възстановимата им стойност, тя се начислява. Всяка загуба от обезценката се признава преди прекласифицирането.</t>
  </si>
  <si>
    <t>Факти и обстоятелства, които се взимат под внимание и при наличието на които се прави проверка за обезценка</t>
  </si>
  <si>
    <t xml:space="preserve">     а)  периодът, за който дружеството има правото да извършва проучвания в конкретната област, е изтекъл през отчетния период или ще изтече в близко бъдеще и не се очаква да бъде подновен;</t>
  </si>
  <si>
    <t xml:space="preserve">     б)  нито е бюджетиран, нито планиран значителен разход за по-нататъшно проучване и изследване на минерални ресурси в конкретната област;</t>
  </si>
  <si>
    <t xml:space="preserve">     в)  проучването и оценката на минерални ресурси в конкретната област не са довели до откриване на количества минерални ресурси с възможности за търговска реализация и дружеството решава да прекрати тези дейности в конкретната област;</t>
  </si>
  <si>
    <t xml:space="preserve">     г)  съществуват достатъчно данни, посочващи, че въпреки че разработването на конкретната област вероятно ще продължи, не съществува вероятност балансовата стойност на актива по проучване и оценка да бъде изцяло възстановена чрез успешната разработка или чрез продажба.</t>
  </si>
  <si>
    <t xml:space="preserve">Дружеството разпределяне активите по проучване и оценка към единици, генериращи парични потоци, или групи от такива единици с цел преценяване на тези активи за наличие на обезценка.  Всяка единица, генерираща парични потоци, и група от такива единици, към които е разпределен актив по проучване и оценка, не е по-голяма от сегмент, базиран на първичния или вторичен отчетен формат на дружеството в съответствие с МСФО 8 Оперативни сегменти. </t>
  </si>
  <si>
    <t>Apendix!A183</t>
  </si>
  <si>
    <t>ANNUAL FINANCIAL STATEMENTS</t>
  </si>
  <si>
    <t>I. GENERAL INFORMATION</t>
  </si>
  <si>
    <t>Company Name:</t>
  </si>
  <si>
    <t>Supervisory Board:</t>
  </si>
  <si>
    <t>Chairman:</t>
  </si>
  <si>
    <t>Members:</t>
  </si>
  <si>
    <t>Management Board:</t>
  </si>
  <si>
    <t>Managing Director:</t>
  </si>
  <si>
    <t>Attorneys:</t>
  </si>
  <si>
    <t>Country of registration:</t>
  </si>
  <si>
    <t>Headquarters and address of registration:</t>
  </si>
  <si>
    <r>
      <t>Office address or address of operations</t>
    </r>
    <r>
      <rPr>
        <i/>
        <sz val="11"/>
        <color indexed="8"/>
        <rFont val="Georgia"/>
        <family val="1"/>
        <charset val="204"/>
      </rPr>
      <t xml:space="preserve"> /to be filled in if different from headquarters and address of registration/:</t>
    </r>
  </si>
  <si>
    <t>Servicing banks:</t>
  </si>
  <si>
    <t xml:space="preserve">Scope of activities and core activity of the Company: </t>
  </si>
  <si>
    <t>Financial statements date: 31 December 2013</t>
  </si>
  <si>
    <t xml:space="preserve">Current period: the year beginning on 1 January 2013 and edning on 31 December 2013 </t>
  </si>
  <si>
    <t>Previous period: the year beginning on 1 January 2012 and edning on 31 December 2012</t>
  </si>
  <si>
    <t xml:space="preserve">Date of approval for publication: . . . . . . . . . . . . . . . . </t>
  </si>
  <si>
    <t>Capital structure</t>
  </si>
  <si>
    <r>
      <t xml:space="preserve">The financial statements have been approved for publishing by: the Board of Directors, </t>
    </r>
    <r>
      <rPr>
        <sz val="11"/>
        <color indexed="8"/>
        <rFont val="Georgia"/>
        <family val="1"/>
        <charset val="204"/>
      </rPr>
      <t xml:space="preserve"> by decision recorded in Minutes of meeting № . . . . . . dated . . . . . . . . .</t>
    </r>
  </si>
  <si>
    <t>“………………” PLC, Ltd. is . . . . . . . . . . . . company, registered with the Sofia District</t>
  </si>
  <si>
    <t xml:space="preserve">Court by company file № . . . . . . . . . . . dated. . . . . . . </t>
  </si>
  <si>
    <t>Shareholders / Partners</t>
  </si>
  <si>
    <t>Regulatory framework</t>
  </si>
  <si>
    <t xml:space="preserve">To be described only in case there are specific laws and/ or regulations the Company has to comply with </t>
  </si>
  <si>
    <t>BASIS OF PREPARATION AND SUMMARY OF SIGNIFICANT ACCOUNTING POLICIES</t>
  </si>
  <si>
    <t xml:space="preserve">Since 1 January 1999 the Bulgarian lev is pegged to the euro at an exchange rate of EUR 1 : BGN  1.95583. </t>
  </si>
  <si>
    <t xml:space="preserve">The financial statements have been prepared in accordance with the requirements of Bulgarian accounting legislation, in Bulgarian lev (BGN), the national currency of the Republic of Bulgaria. </t>
  </si>
  <si>
    <t>All amounts in the financial statements are presented in thousands BGN unless otherwise indicated.</t>
  </si>
  <si>
    <t>These financial statements have been prepared in compliance with the International Financial Reporting Standards (IFRS), developed and issued by the International Accounting Standards Board (IASB) and approved by the European Commission. All IFRS issued by the IASB and in force for the period of preparation of these financial statements have been adopted by the European Union via an approval procedure set by the European Commission.</t>
  </si>
  <si>
    <r>
      <t xml:space="preserve">The Company prepares also consolidated financial statements in accordance with IFRS, developed and issued by the IASB and approved by the European Union. In the Consolidated financial statements the investments in subsidiaries have been accounted for and disclosed in accordance with IAS 27 </t>
    </r>
    <r>
      <rPr>
        <sz val="11"/>
        <color rgb="FFFF0000"/>
        <rFont val="Georgia"/>
        <family val="1"/>
        <charset val="204"/>
      </rPr>
      <t>Consolidated and separate financial statements</t>
    </r>
    <r>
      <rPr>
        <sz val="11"/>
        <rFont val="Georgia"/>
        <family val="1"/>
        <charset val="204"/>
      </rPr>
      <t>.</t>
    </r>
  </si>
  <si>
    <t>The financial statements have been prepared on going concern basis, and are based on Management’s assumption that the Company will continue as a going concern for the foreseeable future.</t>
  </si>
  <si>
    <t>The preparation of the financial statements in compliance with IFRS requires Management to exercise judgement and to make accounting estimates. Management has relied on its own judgement in applying the Company's accounting policy. Those items of the financial statements which require a higher degree of judgement or subjectivity, as well as those items, estimates and valuations of which have a significant impact on the financial statements as a whole, are separately disclosed in ................ .</t>
  </si>
  <si>
    <t>When applying the accounting policy retrospectively, or restating (due to accounting errors) or when reclassifying financial statement items, the Company prepares three sets of the Statement of Financial Position and two sets of all other financial reports, together with the relevant notes and disclosures.</t>
  </si>
  <si>
    <t>KEY MACROECONOMIC INDICATORS</t>
  </si>
  <si>
    <t xml:space="preserve">The key macroeconomic indicators for the period 2012 - 2013, impacting the Company's operations,  are presented in the table below: </t>
  </si>
  <si>
    <t>STATEMENT OF COMPLIANCE</t>
  </si>
  <si>
    <t>The Company company prepares its financial statements on an accrual basis and under the historical cost convention and in compliance with IFRS.</t>
  </si>
  <si>
    <t>International Financial Reporting Standards (IFRS)</t>
  </si>
  <si>
    <t>The Company applies the following IFRS and interpretations:</t>
  </si>
  <si>
    <t>Review and amend as applicable.</t>
  </si>
  <si>
    <t>Interpretations</t>
  </si>
  <si>
    <t>International Accounting Standards (IAS)</t>
  </si>
  <si>
    <t>First-time adoption of IFRS:</t>
  </si>
  <si>
    <t>These financial statements are the first ones prepared by the Company under IFRS.</t>
  </si>
  <si>
    <t>The date of first adoption is 1 Jaruary 20XX. Before that the Company has been preparing its financial statements in compliance with the National accounting standards for small and medium enterprises. The last set of financial standards prepared under the National accounting standards is as of 31 December 20XX.</t>
  </si>
  <si>
    <t>The date of adoption/ transition to IFRS was determined as per IFRS requirements. In our case, it is 31 December 20XX. Therefore, the following items need to be restated:</t>
  </si>
  <si>
    <t>Statement of financial position as of 31 December 2011 and as of 31 December 2012;</t>
  </si>
  <si>
    <t>Statement of financial position as of 31 December 2012;</t>
  </si>
  <si>
    <t>Statement of comprihensive income for 2012;</t>
  </si>
  <si>
    <t>The new accounting policy of the Company, amended so as to comply with IFRS adoption, is described below.</t>
  </si>
  <si>
    <t>The Company has complied with IFRS 1 for the transition to IFRS.</t>
  </si>
  <si>
    <t>SIGNIFICANT ACCOUNTING POLICIES APPLIED</t>
  </si>
  <si>
    <t>Changes in the accounting policy</t>
  </si>
  <si>
    <t>These annual financial statements have been prepared on a going concern basis and in accordance with IFRS, issued by the IASB, and interpretations, issued by the IFRIC, in force since and as of 1 January 2013 and which have been approved of by the European Commission.</t>
  </si>
  <si>
    <t>The annual financial statements comprise an Income statement and a Statement of other comprihensive income, a Statement of financial position, a Statement of changes in equity, a Cash flow statement and Notes to the financial statements. Income and expenses, exluding other comprihensive income, are presented in the Income statement. Other comprehensive income is presented in the the Statement of other comprehensive income and includes income and expenses items (including reclassification adjustments) which have not been included in the Income statement, as required or permitted by IFRS. Reclassification adjustments are amounts, reclassifed to ptofit or loss in the Income statement for the current period, which have been recognised as other comprehensive income in the current or previous periods. Transactions with the Company's shareholders in their capacity of owners are recognised in the Statement of changes in equity.</t>
  </si>
  <si>
    <t xml:space="preserve">The company presents the income statement using the classification by function of expenses, known also as the “Cost of Sales” approach. The company believes this method provides more useful information to the readers of the financial statements as it better reflects the way operations are run from a business point of view. </t>
  </si>
  <si>
    <t>or</t>
  </si>
  <si>
    <t>The Statement of financial position format is based on the current/non-current distinction.</t>
  </si>
  <si>
    <t>The Company chooses to present a Statement of comprihensive income (which includes an Income statement and a Statement of other comprehensive income) or to present separately an Income statement and a Statement of other comprehensive income. When separetely presented, the Income statement is presented first, followed by the Statement of other comprehensive income.</t>
  </si>
  <si>
    <r>
      <t xml:space="preserve">The Company has chosen to present its Income statement and Statement of other comprehensive income, applying classification of expenses by nature method. </t>
    </r>
    <r>
      <rPr>
        <sz val="11"/>
        <color rgb="FFFF0000"/>
        <rFont val="Georgia"/>
        <family val="1"/>
        <charset val="204"/>
      </rPr>
      <t>Additional information on the income and expenses classified by function is provided in Appendix...</t>
    </r>
  </si>
  <si>
    <t>Changes in IFRS</t>
  </si>
  <si>
    <t>For the preparation of these annual financial statements, the following new, revised or amended pronouncements are mandatory for the first time for the financial year beginning 1 January 2013 (the list does not include information about new standards that affect first-time adopters of IFRS, non-profit or public sector entities):</t>
  </si>
  <si>
    <t>• IFRS 10 Consolidated Financial Statements, IAS 27 Separate Financial Statements</t>
  </si>
  <si>
    <t>The amended IAS 1 Presentation of Items of Other Comprehensive Income – Amendments to IAS 1 that became effective as of 1 July 2012 is also applied by the Company for the first time in the current period.</t>
  </si>
  <si>
    <t>Not all of these standards and amendments impact the Company’s annual financial statements. If a standard or amendment affects the Company, it is described, together with its impact, in the Notes to these financial statements.</t>
  </si>
  <si>
    <t>• Amendments to IAS 1 titled Presentation of Items of Other Comprehensive Income (issued in June 2011) - These amendments, that are effective retrospectively, enhance the presentation of the components of other comprehensive income. The Company is required to group items presented in OCI based on whether or not they will be reclassified to profit or loss subsequently. Although not mandatory, the company has applied the new terminology for “income statement”, ie “statement of profit or loss and other comprehensive income”. The retrospective application of the amendments did not have any impact other than on the presentation of items of other comprehensive income.</t>
  </si>
  <si>
    <t xml:space="preserve">• Amendments to IAS 1 Presentation of Financial Statements (Annual Improvements to IFRSs 2009–2011 Cycle, issued in May 2012) - The amendments clarify that additional comparative information is not necessary for periods beyond the minimum required by IAS 1. However, if voluntarily presented, it should be in accordance with IFRS, without triggering a requirement to provide a complete set of financial statements. They also clarify that, in the case of changes in accounting policies retrospectively or a retrospective restatement or reclassification which has a material effect on the information in the statement of financial position at the beginning of the preceding period, the company should present the statement of financial position at the end of the current period and at the beginning and end of the preceding period. However, other than disclosure of certain specified information, related notes are not required to accompany the opening statement of financial position as at the beginning of the preceding period. </t>
  </si>
  <si>
    <r>
      <t xml:space="preserve">·       Amendment to IAS 12 titled </t>
    </r>
    <r>
      <rPr>
        <i/>
        <sz val="11"/>
        <color rgb="FFFF0000"/>
        <rFont val="Georgia"/>
        <family val="1"/>
        <charset val="204"/>
      </rPr>
      <t xml:space="preserve">Income Taxes </t>
    </r>
    <r>
      <rPr>
        <sz val="11"/>
        <rFont val="Georgia"/>
        <family val="1"/>
        <charset val="204"/>
      </rPr>
      <t xml:space="preserve">(issued in December 2010) - The amendment introduces a presumption (that may be rebutted under certain conditions) that the carrying amount of an asset measured using the fair value model in IAS 40 </t>
    </r>
    <r>
      <rPr>
        <i/>
        <sz val="11"/>
        <rFont val="Georgia"/>
        <family val="1"/>
        <charset val="204"/>
      </rPr>
      <t>Investment Property</t>
    </r>
    <r>
      <rPr>
        <sz val="11"/>
        <rFont val="Georgia"/>
        <family val="1"/>
        <charset val="204"/>
      </rPr>
      <t xml:space="preserve"> will be recovered through sale. The amendments also incorporate into IAS 12 the guidance in respect of revalued non-depreciable property, plant and equipment, previously contained in SIC-21 which is accordingly withdrawn. The amendment is applicable retrospectively, to annual periods beginning on or after 1 January 2013.</t>
    </r>
  </si>
  <si>
    <t xml:space="preserve">·       Revised IAS 19 Employee Benefits (issued in June 2012) - The key amendments include elimination of the ‘corridor approach’, modification of accounting for employment termination benefits and improvement of the recognition and disclosure requirements for defined benefit plans. The amendments aim to help users of the financial statements to better understand how defined benefit plans impact the Company's financial position, financial results and cash flows. The amendments are effective for annual periods beginning on or after 1 January 2013. </t>
  </si>
  <si>
    <t>The company will not be able to continue using the ‘corridor approach’ for recognising actuarial gains and losses. Actuarial gains and losses have been renamed "revaluations" and are to be immediately recognised in other comprehensive income. They are not to be reclassified to profit or loss in subsequent periods. The effect of this is yet to be quantified.</t>
  </si>
  <si>
    <r>
      <t xml:space="preserve">·       Revised IAS 27 Separate Financial Statements (issued in May 2011) – The revised and re-titled standard now only deals with the requirements for separate financial statements, which have been carried over largely unchanged from IAS 27 Consolidated and Separate Financial Statements. The Standard mainly requires that when an entity prepares separate financial statements, investments in subsidiaries, associates, and jointly controlled entities these are accounted for either at cost, or in accordance with IFRS 9 Financial Instruments </t>
    </r>
    <r>
      <rPr>
        <sz val="11"/>
        <color rgb="FFFF0000"/>
        <rFont val="Georgia"/>
        <family val="1"/>
        <charset val="204"/>
      </rPr>
      <t>/ IAS 39 Financial Instruments: Recognition and Measurement</t>
    </r>
    <r>
      <rPr>
        <sz val="11"/>
        <rFont val="Georgia"/>
        <family val="1"/>
        <charset val="204"/>
      </rPr>
      <t xml:space="preserve">. It also deals with the recognition of dividends, certain company reorganisations and includes a number of disclosure requirements. </t>
    </r>
  </si>
  <si>
    <t xml:space="preserve">·       Revised IAS 28 Investments in Associates and Joint Ventures (issued in May 2011) – The revised and re-titled standard prescribes the accounting for investments in associates and sets out the requirements for the application of the equity method when accounting for investments in associates and joint ventures. It defines 'significant influence', provides guidance on how the equity method of accounting is to be applied (including exemptions from applying the equity method in some cases) and prescribes how investments in associates and joint ventures should be tested for impairment. </t>
  </si>
  <si>
    <t>• Amendments to IFRS 7 titled Disclosures - Offsetting Financial Assets and Financial Liabilities (in force since July 2011 and adopted by the EU on 23 November 2011) - The amendments improve the disclosure requirements, related to the transfer of financial assets and are in force for periods beginning on/ after 1 July 2011. The amendment provides improved transaparency of accounting for transfer of financial instruments transactions and improves the understanding of users of financial statements regarding the risks involved in the transfer of financial assets and their effect on the financial position of the Company, especially in case of financial assets securitization.</t>
  </si>
  <si>
    <t xml:space="preserve">·       IFRS 10 Consolidated Financial Statements (issued in May 2012) – The new Standard defines the principles of control, how to determine whether a particular investor is in control of the Company and thus needs to consolidate it; defines the principles for preparation of annual financial statement. The Standard introduces a single consolidation model that identifies control as the basis for consolidation for all types of entities, where control is based on whether an investor has power over the investee, exposure/rights to variable returns from its involvement with the investee and the ability to use its power over the investee to affect the amount of the returns. IFRS 10 replaces parts of IAS 27 (currently in force) titled in 2013 Consolidated and separate financial statements and SIC-12 Consolidation - Special Purpose Entities. It is effective for annual periods beginning on or after 1 January 2013. </t>
  </si>
  <si>
    <t>·       IFRS 11 Joint Arrangements (issued in May 2012) – The new Standard requires a party to a joint arrangement to determine the type of joint arrangement in which it is involved by assessing its rights and obligations, and then account for those rights and obligations in accordance with that type of joint arrangement. Joint arrangements are either joint operations or joint ventures:</t>
  </si>
  <si>
    <t>  ·     In a joint operation, parties have rights to the assets and obligations for the liabilities relating to the arrangement. Joint operators recognise their assets, liabilities, revenue and expenses in relation to their interest in the joint operation.</t>
  </si>
  <si>
    <t xml:space="preserve"> ·       In a joint venture, parties have rights to the net assets of the arrangement. A joint venturer applies the equity method of accounting for its investment in a joint venture in accordance with IAS 28 Investments in Associates and Joint Ventures. Unlike IAS 31, the use of 'proportional consolidation' is not permitted. </t>
  </si>
  <si>
    <t>The application of IFRS 11 has considerable effect on the annual financial statements of the Company, as the "proportional consolidation" method (currently applied) has been eliminated. The effect of this change has been disclosed.</t>
  </si>
  <si>
    <t>·       IFRS 12 Disclosure of Interests in Other Entities (issued in May 2012) – The new Standard combines, enhances and replaces the disclosure requirements for subsidiaries, joint arrangements, associates and unconsolidated structured entities. It requires extensive disclosure of information that enables users of financial statements to evaluate the nature of, and risks associated with, interests in other entities and the effects of those interests on the Company’s financial position, financial performance and cash flows. IFRS 12 is effective for annual periods beginning on or after 1 January 2013 and was adopted by the EU on 5 May 2012.</t>
  </si>
  <si>
    <t>·       IFRS 13 Fair Value Measurement (issued in May 2012) – The new Standard defines fair value, sets out a single framework for measuring fair value and requires disclosures about fair value measurements. IFRS 13 applies when other IFRSs require or permit fair value measurements. It does not introduce any new requirements to measure an asset or a liability at fair value, change what is measured at fair value in IFRS or address how to present changes in fair value. The new requirements are effective for annual periods beginning on or after 1 January 2013 and it has not yet been adopted by the EU.</t>
  </si>
  <si>
    <t xml:space="preserve">IFRIC 20 Stripping Costs in the Production Phase of a Surface Mine (issued in December 2012, in force since 1 January 2013, not yet adopted by the EU) - The interpretation provides guidance on the accounting for waste removal (stripping) costs in the production phase of a mine. Such stripping costs should be recognised as an asset if they generate a benefit of improved access to an identifiable component of the ore body, it is probable that the benefits will flow to the entity and the costs can be measured reliably. Capitalised stripping costs are amortised over the useful life of the identified component. On transition, existing production stripping costs must be written off to retained earnings, unless they can be attributed to an identifiable component of an ore body. </t>
  </si>
  <si>
    <t>·       Amendments to IFRS 7 titled Disclosures - Offsetting Financial Assets and Financial Liabilities  - The amendments allow for investors to overcome differences in the requirements for offsetting in IFRS and US GAAP and introduce new disclosures, which provide better information regarding how companies mitigate credit risk, including the risk concerning related collateral.  They are effective for annual periods beginning on or after 1 January 2013 and have not yet been adopted by the EU.</t>
  </si>
  <si>
    <t>The following new standards, amendments and interpretations issued by the IASB but are not yet effective for the financial year beginning 1 January 2013 and have not been early adopted by XXX PLC .Manegement anticipates that the new standards, amendments and interpretations will be adopted in the company's annual financial statements when they become effective. The company has assessed, where practicable, the potential impact of all these new standards, amendments and interpretations that will be effective in future periods.</t>
  </si>
  <si>
    <t>·       Amendments to IAS 32 titled Finacial Instruments: Presentation – The amendments address inconsistencies in current practice when applying the offsetting criteria in IAS 32, mainly by clarifying the meaning of ‘currently has a legally enforceable right of set-off’ and that some gross settlement systems may be considered equivalent to net settlement. They are effective for annual periods beginning on or after 1 January 2014 and have not yet been adopted by the EU.</t>
  </si>
  <si>
    <t xml:space="preserve">• Amendments to IAS 36 titled Recoverable Amount Disclosures for Non-Financial Assets (issued in May 2013) – The amendments reduce the circumstances in which the recoverable amount of assets or cash-generating units is required to be disclosed, clarify the disclosures required, and introduce an explicit requirement to disclose the discount rate used in determining impairment (or reversals) where recoverable amount (based on fair value less cost to sell) is determined using a present value technique. They are effective for annual periods beginning on or after 1 January 2014. </t>
  </si>
  <si>
    <t>• Amendments to IAS 39 titled Novation of Derivatives and Continuation of Hedge Accounting (issued in June 2013) – The amendments permit the continuation of hedge accounting in a situation where the counterparty to a derivative designated as a hedging instrument is replaced by a new central counterparty (known as ‘novation of derivatives’), as a consequence of laws or regulations, if specific conditions are met. They are effective for annual periods beginning on or after 1 January 2014. Management does not anticipate any effect on the Company’s financial statements, in the absence of such transactions.</t>
  </si>
  <si>
    <t>IFRS 9 is effective for annual periods beginning on or after 1 January 2015 (early adoption is permitted), not yet adopted by the EU. Management anticipates that IFRS 9 will be adopted in the Company's annual financial statements when it becomes mandatory and that the application of the new Standard might have a significant impact on amounts reported in respect of the Companys’ financial assets and financial liabilities. However, it is not practicable to provide a reasonable estimate of that effect until a detailed review has been completed.</t>
  </si>
  <si>
    <t>• IFRIC 21 Levies is an interpretation of IAS 37 Provisions, Contingent Liabilities and COntingent Assets. IAS 37 sets recongnition criteria for a liability to pay levies, one of which is that the Company currently has a liability resulting from past events (i.e. event of a liability). IFRIC 21 clarifies that the obligation, giving rise to a liability to pay levies, has been described in the respective legislation. IFRIC 21 specifies that levies are not recognized if there is no current obligation for levies as of the end of the period, and is recognized if there is a current obligation to pay levies (tax, duty, fee, other than income tax) as of the end of the period. The Company is to recognize an asset, if the levy has been prepaid but has not received the current liability for the levy. This principle is also to be applied to the interim financial statements. The interpretation is effective for annual periods beginning on or after 1 January 2014.</t>
  </si>
  <si>
    <t>In case of changes to the policy enforced by Management decisions these are to be desclosed in detail.</t>
  </si>
  <si>
    <t>As a minimum, the Company presents two Statements of financial position, two Statements of comprehensive income, two Income statements (if such are presented), two Cash flow statements and two Statements of changes in equity, along with the relevant notes.</t>
  </si>
  <si>
    <t>In case the descriptive information presented in the financial statements for the previous period(s) is applicable to the current period, the Company presents a link to the previous perdiod, especially in cases concerning uncertainties, approximate valuation, provisions or impairment.</t>
  </si>
  <si>
    <t>Disclosure of impairment in the financial statements published in 2013</t>
  </si>
  <si>
    <t>Given the current economic environment, disclosures of impairment gain ever growing importance. Therefore, the Notes to the Company's financial statements for 2013 contain detailed disclosures of impairment relating to the following items:</t>
  </si>
  <si>
    <t>Disclosures on the accounting policy;</t>
  </si>
  <si>
    <t>Disclosures of significant estimates and assumptions;</t>
  </si>
  <si>
    <t>Property, pland and equipment;</t>
  </si>
  <si>
    <t>Intangible assets;</t>
  </si>
  <si>
    <t>Other financial assets;</t>
  </si>
  <si>
    <t>Goodwill and intangible assets with infinite useful life;</t>
  </si>
  <si>
    <t>Trade receivables.</t>
  </si>
  <si>
    <t>Disclosures on the set of financial statements</t>
  </si>
  <si>
    <t>The complete set of financial statements, includes the following components:</t>
  </si>
  <si>
    <t>Statement of financial position as of the end of the period;</t>
  </si>
  <si>
    <t>Income statement and statement of other comprehensive income for the period;</t>
  </si>
  <si>
    <t>Statement of changes in equity for the period;</t>
  </si>
  <si>
    <t>Cash flow statement for the period;</t>
  </si>
  <si>
    <t>Notes to the financial statements, including a summary of significant accounting policies and other explanatory information; and</t>
  </si>
  <si>
    <t>In a complete set of financial statements all financial statements are presented with equal importance.</t>
  </si>
  <si>
    <t>Management has chosen to present a single Statement of comprehensive income.</t>
  </si>
  <si>
    <t xml:space="preserve">Management has chosen to present the items of other comprehensive income before the relevant tax effects. The tax effect is allocated accordingly to those items, which may be subsequently reclassified to profit or loss, and those which will not be subsequently reclassified to profit or loss. </t>
  </si>
  <si>
    <t>Alternative treatment</t>
  </si>
  <si>
    <t>In certain cases, IFRS allows more than one possible accounting treatment of a transaction or event. The persons in charge of the preparation of the financial statements must choose that treatment, which best corresponds to the Company's business.</t>
  </si>
  <si>
    <t>In accordance with IAS 8, the Company is required to select and apply its accounting policies consistently for similar transactions and/or for other events and conditions, except when certain IFRS specifically requires or permits categorization of items for which various policies may be suitable. When a certain IFRS requires or permits such categorization, the most appropriate accounting policy is chosen and consistently applied for each separate category. Therefore, having selected one of the possible alternative treatments, it becomes an accounting policy and should be consistently applied. Changes in accounting policy should be made only where this is required by a standard or an interpretation, or if, as a result of a change, the financial statements will provide more reliable and relevant information.</t>
  </si>
  <si>
    <t xml:space="preserve">Where IFRS allows for choice, the Company adopts one of the possible treatments, namely the most appropriate given the Company's circumstances. The chosen policy should be described in detail in a disclosure, along with the reasons underlying this choice; the differences in the disclosure requirements should also be summarized in brief. </t>
  </si>
  <si>
    <t>Management financial overview</t>
  </si>
  <si>
    <t xml:space="preserve">In addition to the financial statements many companies provide a financial overview of the Company prepared by the management. Such an overview is not specifically required by IFRS, although paragraph 13 of IAS 1 contains a brief description of what can be included in an annual report. In December 2012, the International Accounting Standards Board (IASB) published IFRS Statement of practice – Management comment. It outlines a broad, non-binding framework of the presentation of Management comment regarding the financial statements prepared under IFRS.  If the Company decides to follow the instructions contained in the Statement of practice, Management is encouraged to explain the extent to which it was followed. Statement of compliance with the Statement of practice is allowed only if the Statement is followed completely. </t>
  </si>
  <si>
    <t>The contents of the Management financial overview is determined by local market requirements and the issues specific to the relevant jurisdiction. Therefore, the Company has not prepared a Management financial overview, but an annual report.</t>
  </si>
  <si>
    <t>Revenue from the sale of goods is recognised in the annual statement of comprehensive income on the date that goods are delivered to the customer and legal title was passed to them. Revenue is the fair value of the consideration received or receivable for goods and is net of estimated returns, trade discounts and sales-based taxes (eg. value added tax).</t>
  </si>
  <si>
    <t>Installation fees are recognised by reference to the stage of completion of the installation activity at the reporting date, unless they are incidental to the sale of a product, in which case they are recognised when the goods are sold. In general, the stage of completion is based on man-hours or cost incurred, oranother appropriate method depending on the type of contract.</t>
  </si>
  <si>
    <t>In certain circumstances, goods are sold together with other additional items (“package”). The package might include one or more of the following items: servicing, installation, future technical upgrades or other case-by-case items. In such cases, the recognition criteria specified above are applied to the separately identifiable components of the package in order to reflect the substance of the transaction.</t>
  </si>
  <si>
    <t>Interest income is recognised proportionally for the period using the effective interest method.</t>
  </si>
  <si>
    <t>Fixed fee royalty income is recognised in accordance with the substance of the agreement, on a straight-line basis over the period of the sub-licences and sales-linked royalty income is recognised in profit or loss when the products are sold by the licensee.</t>
  </si>
  <si>
    <t>Income from financing</t>
  </si>
  <si>
    <t>Received financing is recognised as income, when it is reasonably certain that the Company will comply with the requirements set for obtaining the financing. Financing, received for the purposes of covering current expenses, is recognized as income in the same period when the expenses have been incurred. Financing, obtained for the purposes of acquisition of non-current tangible and intangible assets, is recognized as income from financing in proportion to the depreciation/ amortization of the acquired assets accrued for the period.</t>
  </si>
  <si>
    <t>Grants received are reduced to the net book value of the asset(s) acquired. Grants are recognized in profit or loss throughout the useful life of a depreciable/ amortizable assets as a reduction in the depreciation/ amortization expense.</t>
  </si>
  <si>
    <t>EXPENSES</t>
  </si>
  <si>
    <t>The Company reports its operating expenses by nature and subsequently presents them by function in order to present the expenses by directions/ divisions and type of activity. Expenses for the current period are recognized when the revenue they refer to is recognized.</t>
  </si>
  <si>
    <t>Expenses are reported under the accrual principle. They are measured at fair value of the amount paid or payable.</t>
  </si>
  <si>
    <t>General and administrative expenses</t>
  </si>
  <si>
    <t>This category includes all expenses of general and administrative nature.</t>
  </si>
  <si>
    <t>Technological expenses (losses)</t>
  </si>
  <si>
    <t>Technological expenses arise as a result of …………..</t>
  </si>
  <si>
    <t>Based on the adopted methodology (or another relevant internal document) a limit on the annual amount of technological expenses (in percentage) and permissible monthly deviations have been set. The percentage and the applicable mothly deviations are disclused in the Notes to the financial statements.</t>
  </si>
  <si>
    <t>Expenses related to lease contracts</t>
  </si>
  <si>
    <t>The minimum finance lease payments are apportioned between the finance charge and the outstanding liability. The finance charge is to be allocated for each accounting period troughout the term of the finance lease contract, so as to  produce a constant periodic rate of interest on the remaining balance of the liability.</t>
  </si>
  <si>
    <t xml:space="preserve">Payments related to operating leases are recognized in profit or loss on a straight-line basis over the lease term. Received additional payments are recognized as an itegral part of the total lease expenses for the period of the lease contract. </t>
  </si>
  <si>
    <t>Contingent lease payments are accounted for as the minimum lease payments are revised for the lease term, when the adjustment in the lease contract is confirmed.</t>
  </si>
  <si>
    <t>Financial income and expenses</t>
  </si>
  <si>
    <t>PROFIT OR LOSS FOR THE PERIOD</t>
  </si>
  <si>
    <r>
      <t xml:space="preserve">Financial income includes interest income on funds invested (including investments, available for sale), income from dividends, profit from sale of financial assets available for sale, changes in the fair value of financial assets carried at fair value in profit or loss, profit from operations in foreign currency recognised as gains or losses. Interest income is recognised when realized using the effective interest rate method. Dividend income is recognised on the date when the Company's right to receive dividends is established, which in the case of quoted securities is the date </t>
    </r>
    <r>
      <rPr>
        <sz val="11"/>
        <color rgb="FFFF0000"/>
        <rFont val="Georgia"/>
        <family val="1"/>
        <charset val="204"/>
      </rPr>
      <t>after which the shares are without the right to receive the final dividend.</t>
    </r>
  </si>
  <si>
    <t>Operating expenses also include financial expenses incurred by the Company as part of its normal activity. The accrual principle is applicable to financial expenses, as is for all other items of the income statement. These include also the cost of impairment of financial assets.</t>
  </si>
  <si>
    <t>Financial expenses include interest on borrowings, losses on transactions in foreign currency, changes in the fair value of financial assets carried at fair value through profit or loss, impairment of financial assets and losses of hedge instruments which are recognised as gains or losses. All costs related to interest due on loans are recognised as a gain or loss using the effective interest rate method.</t>
  </si>
  <si>
    <t>Borrowing costs that cannot be directly attributed to the acquisition, construction or production of a qualifying asset are recognised in the profit and loss, using the effective interest rate method.</t>
  </si>
  <si>
    <t>Gains and losses from exchange rate differences are presented on a net basis in the financial statements.</t>
  </si>
  <si>
    <t xml:space="preserve">All revenue and expense items, recognised during the period, are included in profit or loss, unless certain standard or interpretation require differently. </t>
  </si>
  <si>
    <t>Profit or loss is the total amount of revenue minus expenses, excluding the components of other comprehensive income.</t>
  </si>
  <si>
    <t>The Company has chosen to account for PPE, in accordance with IAS 16, using the revaluation model.</t>
  </si>
  <si>
    <t xml:space="preserve">After initial recognition of each item of property, plant and equipment, the fair value of which could be reliably measured, is carried at the revalued amount, which is the assets's fair value as of the revaluation date less all subsequently accumulated depreciation and impairment losses. Revaluations should be carried out regularly, e.g. every ... years, and obligatory when there are indications for a considerable change in the assets's fair value. </t>
  </si>
  <si>
    <t>All the accumulated depreciation as of the revaluation date is recalculated proportionally to the change in the gross book value of the asset, so that the carrying amount of the asset after the revaluation equals the revalued amount (or it is written off against the gross book value of the asset, and the net book value is recalculated against the revalued amount of the asset).</t>
  </si>
  <si>
    <t>In case the alternative method is applied for accounting for PPE:</t>
  </si>
  <si>
    <t xml:space="preserve">The following classes of PPE are accounted for under the revaluation model: </t>
  </si>
  <si>
    <t>a) land</t>
  </si>
  <si>
    <t>b) land and buildings</t>
  </si>
  <si>
    <t>c) machinery</t>
  </si>
  <si>
    <t>d) ships</t>
  </si>
  <si>
    <t>e) aircrafts</t>
  </si>
  <si>
    <t>f) motor vehicles</t>
  </si>
  <si>
    <t>g) furniture and fittings</t>
  </si>
  <si>
    <t>h) office furniture</t>
  </si>
  <si>
    <t>If a revaluation results in an increase in value, it should be credited to other comprehensive income and accumulated in equity under the heading "revaluation surplus" unless it represents the reversal of a revaluation decrease of the same asset previously recognised as an expense, in which case it should be recognised in profit or loss. A decrease in an asset's carrying amount arising as a result of a revaluation should be recognised as an expense in other comprehensive income to the extent that it exceeds any amount previously credited to the revaluation surplus relating to the same asset. The decrease regognixed in other comprehensive income reduces the revaluation surplus amount.</t>
  </si>
  <si>
    <t xml:space="preserve">Useful lives, residual values and depreciation methods are reviewed, and admendeded if necessary, at the end of each reporting period. </t>
  </si>
  <si>
    <t>An item of property, plant and equipment is derecognised upon disposal or when no future economic benefits are expected to flow to the entity from the continued use of the asset. Any gain or loss arising on the disposal or retirement of an item of property, plant and equipment is determined as the difference between the sales proceeds and the carrying amount of the asset and is recognised in profit or loss.</t>
  </si>
  <si>
    <t>An exception of the above described principle: in the ordinary course of business the Company's rents out certain items of PPE. When the Company ceases to rent them the assets should be transferred to inventories at their carrying amounts as they become held for sale in the ordinary course of business. The proceeds from the sale of such assetsare recognized as revenue as per IAS 18 Revenue recognition. IFRS 5 is not applicable, when assets held for sale in the ordinary course of business are transferred to inventory.</t>
  </si>
  <si>
    <t>Items such as spare parts, spare equipment and servicing equipment comply with the definition of PPE, they are recognized as per the provisions of the above policies. Otherwise, these items are classified as inventory.</t>
  </si>
  <si>
    <t>The carrying amount of an item of property, plant, and equipment will include the cost of replacing the part of such an item when that cost is incurred if the recognition criteria (future benefits and measurement reliability) are met, regardless of whether the spare part has been separately depreciated. The carrying amount of those parts that are replaced is derecognised. If the carrying amount of the replaced part cannot be reliably measured, the acquisition cost of the new part is used as an estimate of the cost of the replaced part as of the date it was acquired/ built.</t>
  </si>
  <si>
    <t>Subsequent expenses related to an item of PPE are added to the carrying amount of the asset or are recognized as a separate asset, only if it is probable that future economic benefits related to the use of the asset will flow to the Company, and when the carrying amount of the additional expenses can be reliably measured. Expenses related to current servicing of items of PPE are recognized as current expenses for the period.</t>
  </si>
  <si>
    <r>
      <t xml:space="preserve">След първоначално признаване,  прилаганата амортизационна политика е последователна с тази за притежаваните от Дружеството активи, които се амортизират. В резултат  признатите разходи за амортизация се изчисляват в съответствие с полезния живот на актива по ставката, определена за имоти, машини и съоръжения </t>
    </r>
    <r>
      <rPr>
        <sz val="11"/>
        <color indexed="10"/>
        <rFont val="Georgia"/>
        <family val="1"/>
        <charset val="204"/>
      </rPr>
      <t>( Дружеството не притежава лизингови нематериални активи)</t>
    </r>
    <r>
      <rPr>
        <sz val="11"/>
        <color indexed="8"/>
        <rFont val="Georgia"/>
        <family val="1"/>
        <charset val="204"/>
      </rPr>
      <t>. Ако не съществува достатъчна степен на сигурност, че лизингополучателят ще придобие собствеността до края на срока на лизинговия договор, активът трябва да бъде изцяло амортизиран през по-краткия от двата срока — срока на лизинговия договор или полезния живот на актива.</t>
    </r>
  </si>
  <si>
    <t>After initial recognition, the depreciation policy applied is consistent with that for depreciable assets owned. As a result, the depreciation recognised is calculated in accordance with the useful life stated for property, plant and equipment (the Company does not hold leased intangible assets). In cases there is no reasonable certainty that the lessee will obtain ownership by the end of the lease term, the asset is fully depreciated over the shorter of the lease term and its useful life.</t>
  </si>
  <si>
    <t>The finance charge is to be allocated for each accounting period troughout the lease term , so as to  produce a constant periodic rate of interest on the remaining balance of the liability.</t>
  </si>
  <si>
    <t>Payments related to operating leases are recognized in profit or loss on a straight-line basis over the lease term.</t>
  </si>
  <si>
    <t>Incentives to take out operating leases are credited to the statement of comprehensive income on a straight-line basis over the lease term.</t>
  </si>
  <si>
    <t>Provision is made in the statement of financial position for the present value of the onerous element of operating leases. This typically arises when the Company ceases to use premises and they are left vacant to the end of the lease or are sub-let at rentals, which fall short of the amount payable by the Company under the lease contract.</t>
  </si>
  <si>
    <t>Determining whether an agreement constitutes a lease</t>
  </si>
  <si>
    <t>INVESTMENT PROPERTY</t>
  </si>
  <si>
    <t>Land and/ or buildings are recognized as investment property if they are held by the Company (owner of the assets or lessee under finance lease) to earn rentals or for capital appreciation or both.</t>
  </si>
  <si>
    <t>The Company does not recognize land/ property held under operating leases as investment property.</t>
  </si>
  <si>
    <t xml:space="preserve">Investment property is initially measured at cost, including transaction costs. </t>
  </si>
  <si>
    <t>After initial recognition, investment property is accounted for in accordance with the cost model as set out in IAS 16 Property, Plant and Equipment – cost less accumulated depreciation and less accumulated impairment losses.</t>
  </si>
  <si>
    <t>The Company measures the fair value of investment property for the purposes of disclosure using a valuation prepared by an independent appraiser.</t>
  </si>
  <si>
    <t>If the fair value model is used - describe!!!</t>
  </si>
  <si>
    <t xml:space="preserve">An investment property should be derecognised on disposal or when the investment property is permanently withdrawn from use and no future economic benefits are expected from its disposal. </t>
  </si>
  <si>
    <t>The gain or loss on disposal should be calculated as the difference between the net disposal proceeds and the carrying amount of the asset and should be recognised as income or expense in the income statement for the period when disposal took place.</t>
  </si>
  <si>
    <t>Depreciation is charged only if the asset is carried under the cost model (but not under the fair value model) and is based on quotas which reflect the remaining useful life of the asset.</t>
  </si>
  <si>
    <t>Investment property is remeasured at fair value, which is the amount for which the property could be exchanged between knowledgeable, willing parties in an arm's length transaction. Gains or losses arising from changes in the fair value of investment property must be included in net profit or loss for the period in which it arises.</t>
  </si>
  <si>
    <t>The Company measures the fair value of investment property in accordance with IFRS 13 and reflects, among other things, the revenue from rentals and current leases and other assumptions used by market participans in determining the price of the investment property given the actual market state and circumstances.</t>
  </si>
  <si>
    <t>In determining the fair value of investment property, the Company should avoid doublecounting of assets or liabilitites, which have been recognized as separate assets or liabilities.</t>
  </si>
  <si>
    <t>When it is expected that the present value of payments due related to invenstment property (other than payments due on recognized financial liabilities), will exceed the present value of the respective cash flows, the provisions of IAS 37 are applied, so as to determine whether the Company recognizes the liability and how to measure such liability.</t>
  </si>
  <si>
    <t>In some extreme cases, there may be clear evidence that fair value cannot be reliably measured on a constant basis due to a fragmented and/ or inactive real estate market. It is acceptable for newly acquired assets or for assets reclassified from PPE to investment property.  In case of clear uncertainty of the asset's fair value, the investment property is recognized on the basis of the cost model.</t>
  </si>
  <si>
    <t>If the Company determines that the fair value of an investment property under construction is not reliably determinable but expects the fair value of the property to be reliably determinable when construction is complete, it measures that investment property under construction at cost until either its fair value becomes reliably determinable or construction is completed.</t>
  </si>
  <si>
    <t>Management should consider the limitation that if it has measured an investment property under construction at fair value, it cannot conclude that the fair value of the completed investment property is not reliably determinable.</t>
  </si>
  <si>
    <t xml:space="preserve">Development costs represent typical internally generated intangible assets of relevance for the Company. Costs incurred in relation to individual projects are capitalised only when the future economic benefit of the project is probable and the following main conditions are met:  </t>
  </si>
  <si>
    <t>(iii) Management has the intention and ability to complete the intangible asset and use or sell it.</t>
  </si>
  <si>
    <t>Given the type of businesses managed by the Company and the cumulative experience gained by the Company, usually the fact that the intangible asset will generate probable future economic benefits is reasonably certain only shortly before a product is launched into the market. Costs incurred before that point in time are not reinstated. Internally generated intangible assets primarily relate to internally developed software and internally developed patented technology as well as processes or recipes.</t>
  </si>
  <si>
    <t xml:space="preserve">Intangible assets with an indefinite useful life are not amortised, but subject to review for impairment as described below. </t>
  </si>
  <si>
    <t>Impairment of Property, plant and equipment and Intangible assets are subject to impairment tests.</t>
  </si>
  <si>
    <t>The carrying amounts of such assets are reviewed at each reporting date for indications of impairment and where an asset is impaired, it is written down as an expense through the annual statement of comprehensive income to its estimated recoverable amount. Recoverable amount is the higher of value in use and the fair value less costs to sell of the individual asset or the cash-generating unit. The recoverable amount is determined for an individual asset, unless the asset does not generate cash inflows that are largely independent of those from other assets or groups of assets. If this is the case, recoverable amount is determined for the cash-generating unit to which the asset belongs.</t>
  </si>
  <si>
    <t>Impairment losses are recognised as an expense in the statement of comprehensive income, unless it relates to a revalued asset where the impairment loss is treated as a revaluation decrease (through the statement of other comprehensive income). In the latter case, should the impairment loss exceed the revaluation reserve, the excess is treated as an expense in the statement of comprehensive income.</t>
  </si>
  <si>
    <t>Subsequent increase of the recoverable amout (for assets, for which impairment losses have been recognized in profit or loss), arising due to changes in valuations, is recognized in the statement of comprehensive income to the extent it reverses the impairment losses.</t>
  </si>
  <si>
    <t>For the purpose of impairment testing, goodwill is allocated to each cash-generating unit, or groups of cash-generating units that are expected to benefit from the synergies of the combination, irrespective of whether other assets or liabilities of the acquiree were assigned to those units or groups of units. Each unit or group of units to which the goodwill is so allocated represents the lowest level within the entity at which the goodwill is monitored for internal management purposes and is not larger than an operating segment.</t>
  </si>
  <si>
    <t>Goodwill impairment is not reversed in any circumstances.</t>
  </si>
  <si>
    <t>BIOLOGICAL ASSETS AND AGRICULTURAL PRODUCE</t>
  </si>
  <si>
    <t>A biological asset is a living animal or palnt.</t>
  </si>
  <si>
    <t>Biological assets should be measured on initial recognition and at subsequent reporting dates at fair value less estimated costs to sell, unless fair value cannot be reliably measured.</t>
  </si>
  <si>
    <t>Agricultural produce should be measured at fair value less estimated costs to sell at the point of harvest.</t>
  </si>
  <si>
    <t>Fair value is the price received for the sale of an asset or paid for the transfer of a liability in an arem-length transaction between knowledgable market participants as of the date of valuation.</t>
  </si>
  <si>
    <t>Expenses at the point of sale include brokers' and dealers' commissions, regulatory agencies' and commidity exchanges' fees and taxes and duties related to the trnsfer of assets. Expenses at the point of sale exclude transportation costs or other expenses, necessary for the transfer of the assets to the market place.</t>
  </si>
  <si>
    <t>A quoted market price in an active market for a biological assetis the most reliable basis for determining the fair value of that asset, if an active market exists. If the Company has access to multiple active markets, it chooses the most suitable. In the absence of an active market for the biological asset, the Company determines fair value on the basis of one or more of the following factors:</t>
  </si>
  <si>
    <t>- a market-determined price such as the most recent market price for that type of asset, so that economic circumstances have not significantly altered between the date of the transaction and the balance sheet date;</t>
  </si>
  <si>
    <t xml:space="preserve">- market prices for similar or related assets, adjusted to reflect the differences </t>
  </si>
  <si>
    <t>The fair value measurement of a biological asset or agricultural produce may be facilitated by grouping biological assets or agricultural produce according to significant attributes; for example, by age or quality.</t>
  </si>
  <si>
    <t>- sector benchmarks, e.g. the value of an orchard, expressed in terms of an export crate, bushel or hectare, and the value of livestock, expressed in terms of a kilogram of meat.</t>
  </si>
  <si>
    <t>If there is a binding contract for the sale of a biological asset or agricultural produce at a future date, the fair value of the biological asset or agricultural produce is not adjusted to reflect the actual price in the contract.</t>
  </si>
  <si>
    <t>In determining fair value, an entity does not include any cash flows for financing the assets, taxation, or re-establishing biological assets after harvest.</t>
  </si>
  <si>
    <t>Biological assets are often physically attached to land (for example, trees in a
plantation forest). There may be no separate market for biological assets that are
attached to the land but an active market may exist for the combined assets (i.e., the biological assets, raw land, and land improvements, as a package). In such case, the information on the value of the combined assets is used to determine fair value.</t>
  </si>
  <si>
    <t>The gain on initial recognition of biological assets at fair value less costs to sell, and changes in fair value less costs to sell of biological assets during a period, are reported in net profit or loss for the period when incurred.</t>
  </si>
  <si>
    <t>On initial recognition of a biological asset a loss may arise because the estimate costs to sell at the point of sale are substracted when fair value is determined. Also, on initial recognition of the biological asset a gain may arise, fo instance, when a cow delivers a calf.</t>
  </si>
  <si>
    <t>Biological transformation results in the following types of outcomes:</t>
  </si>
  <si>
    <t>a) asset changes through:</t>
  </si>
  <si>
    <t>(i) growth (an increase in quantity or improvement in quality of an animal or plant),</t>
  </si>
  <si>
    <t xml:space="preserve"> (ii) degeneration (a decrease in the quantity or deterioration in quality of an animal or
plant), </t>
  </si>
  <si>
    <t>(b) production of agricultural produce such as latex, tea leaf, wool, and milk.</t>
  </si>
  <si>
    <t xml:space="preserve">or (iii) procreation (creation of additional living animals or plants); or
</t>
  </si>
  <si>
    <t>Biological transformation results in a number of types of physical change—growth, degeneration, production, and procreation, each of which is observable and measurable. Each of those physical changes has a direct relationship to future economic benefits. A change in fair value of a biological asset due to harvesting is also a physical change.</t>
  </si>
  <si>
    <t>Non-current biological assets - main herds (productive animals, parent reproductive animals, animals used for workforce) are carried at fair value less cost to sell. These assets are non-depreciable. The difference between the carrying amount and fair value is recognized in the income statement as gain (loss) as it occurs.</t>
  </si>
  <si>
    <t>Inventories are carried in the statement of financial position at the lower of cost and net realisable value. Cost is determined on an average cost (AVCO) basis. The cost of work in progress and finished goods comprises materials, direct labour and attributable production overheads based on normal levels of activity.</t>
  </si>
  <si>
    <t>The Company recognises a financial asset or a financial liability in the annual statement of financial position when, and only when, it becomes a party to the contractual provisions of the instrument. On initial recognition, the Company recognises all financial assets and financial liabilities at fair value. The fair value of a financial asset / liability on initial recognition is normally represented by the transaction price. The transaction price for financial assets / liabilities other than those classified at fair value through profit or loss includes the transaction costs that are directly attributable to the acquisition / issue of the financial instrument. Transaction costs incurred on acquisition of a financial asset and issue of a financial liability classified at fair value through profit or loss are expensed immediately.</t>
  </si>
  <si>
    <t>The Company recognises financial assets using settlement date accounting, thus an asset is recognised on the day it is received by the Company and derecognised on the day that it is delivered by the Company.</t>
  </si>
  <si>
    <t>Subsequent measurement of financial assets depends on their classification on initial recognition. The Company classifies financial assets in one of the following four categories:</t>
  </si>
  <si>
    <r>
      <rPr>
        <b/>
        <i/>
        <sz val="11"/>
        <rFont val="Georgia"/>
        <family val="1"/>
        <charset val="204"/>
      </rPr>
      <t>Financial assets at fair value through profit or loss (FVTPL)</t>
    </r>
    <r>
      <rPr>
        <sz val="11"/>
        <rFont val="Georgia"/>
        <family val="1"/>
        <charset val="204"/>
      </rPr>
      <t xml:space="preserve"> Assets are classified in this category when they are held principally for the purpose of selling or repurchasing in the near term (trading assets) or are derivatives (except for a derivative that is a designated and effective hedging instrument) or meet the conditions for designation in this category at initial recognition. </t>
    </r>
  </si>
  <si>
    <t>For the years ended on 31 December 2013 and 2012, the Company did not classify any financial assets as held for trading or designated at fair value through profit or loss.</t>
  </si>
  <si>
    <r>
      <rPr>
        <b/>
        <i/>
        <sz val="11"/>
        <rFont val="Georgia"/>
        <family val="1"/>
        <charset val="204"/>
      </rPr>
      <t>Loans and Receivables.</t>
    </r>
    <r>
      <rPr>
        <sz val="11"/>
        <rFont val="Georgia"/>
        <family val="1"/>
        <charset val="204"/>
      </rPr>
      <t xml:space="preserve"> Loans and receivables are non-derivative financial assets with fixed or determinable payments that are not quoted in an active market. Assets that the company intends to sell immediately or in the near term cannot be classified in this category. These assets are carried at amortised cost using the effective interest method (except for short-term receivables where interest is immaterial) minus any provision for impairment or uncollectibility. </t>
    </r>
  </si>
  <si>
    <r>
      <rPr>
        <b/>
        <i/>
        <sz val="11"/>
        <rFont val="Georgia"/>
        <family val="1"/>
        <charset val="204"/>
      </rPr>
      <t>Held-to-maturity financial assets.</t>
    </r>
    <r>
      <rPr>
        <sz val="11"/>
        <rFont val="Georgia"/>
        <family val="1"/>
        <charset val="204"/>
      </rPr>
      <t xml:space="preserve"> These are non-derivative financial assets with fixed or determinable payments and fixed maturity that an entity has the positive intention and ability to hold to maturity. Financial assets that upon initial recognition the Company designates as at fair value through profit or loss or available-for-sale and those that meet the definition of loans and receivables cannot be classified in this category. Similar to Loans and Receivables, these assets are carried at amortised cost using the effective interest method minus any reduction for impairment or uncollectibility.</t>
    </r>
  </si>
  <si>
    <t>For the years that ended on 31 December 2013 and 2012, the Company did not carry any financial asset classified in this category.</t>
  </si>
  <si>
    <r>
      <rPr>
        <b/>
        <i/>
        <sz val="11"/>
        <rFont val="Georgia"/>
        <family val="1"/>
        <charset val="204"/>
      </rPr>
      <t>Available-for-sale (AFS) financial assets.</t>
    </r>
    <r>
      <rPr>
        <sz val="11"/>
        <rFont val="Georgia"/>
        <family val="1"/>
        <charset val="204"/>
      </rPr>
      <t xml:space="preserve"> These are non-derivative financial assets that are designated as available for sale on initial recognition or are not classified in one of the previous categories. They are carried at their fair value.</t>
    </r>
  </si>
  <si>
    <t>In addition, for trade receivables that are assessed not to be impaired individually, the Company assesses them collectively for impairment, based on the Company's past experience of collecting payments, an increase in the delayed payments in the portfolio, observable changes in economic conditions that correlate with default on receivables, etc.</t>
  </si>
  <si>
    <t>Whether the assets are recognised / derecognised in full or recognised to the extent of Company’s continuing involvement depends on accurate analysis which is performed on a specific transaction basis</t>
  </si>
  <si>
    <t>Subsequent measurement of financial liabilities depends on how they have been categorised on initial recognition. The Company classifies financial liabilities in one of the following two categories:</t>
  </si>
  <si>
    <r>
      <rPr>
        <b/>
        <i/>
        <sz val="11"/>
        <rFont val="Georgia"/>
        <family val="1"/>
        <charset val="204"/>
      </rPr>
      <t>Liabilities at fair value through profit or loss (FVTPL)</t>
    </r>
    <r>
      <rPr>
        <sz val="11"/>
        <rFont val="Georgia"/>
        <family val="1"/>
        <charset val="204"/>
      </rPr>
      <t xml:space="preserve"> Liabilities are classified in this category when they are held principally for the purpose of selling or repurchasing in the near term (trading liabilities) or are derivatives (except for a derivative that is a designated and effective hedging instrument) or meet the conditions for designation in this category. All changes in fair value relating to liabilities at fair value through profit or loss are charged to the income statement as they arise.</t>
    </r>
  </si>
  <si>
    <t>For the years that ended on 31 December 2013 and 2012, the Company did not classify any financial liabilities held for trading or carried at fair value through profit or loss.</t>
  </si>
  <si>
    <r>
      <rPr>
        <b/>
        <i/>
        <sz val="11"/>
        <rFont val="Georgia"/>
        <family val="1"/>
        <charset val="204"/>
      </rPr>
      <t>Other financial liabilities</t>
    </r>
    <r>
      <rPr>
        <sz val="11"/>
        <rFont val="Georgia"/>
        <family val="1"/>
        <charset val="204"/>
      </rPr>
      <t xml:space="preserve"> All liabilities which have not been classified in the previous category fall into this residual category. These liabilities are carried at amortised cost using the effective interest rate method.</t>
    </r>
  </si>
  <si>
    <t>A financial liability is removed from the Company’s statement of financial position only when the liability is discharged, cancelled or expired (i.e. extinguished). The difference between the carrying amount of the financial liability derecognised and the consideration paid is recognised in profit or loss.</t>
  </si>
  <si>
    <t>Interest-bearing loans and borrowings</t>
  </si>
  <si>
    <t>This clarification provides information on the contractual obligations of the Company regarding interest-bearing loans and borrowings. Information on the impact of interest rates is presented in section IV, 3 Aims and policies for financial risk management.</t>
  </si>
  <si>
    <t>Interest, dividends, gains and losses</t>
  </si>
  <si>
    <t>Interest, dividends, gains, and losses relating to an instrument classified as a liability should be reported in profit or loss. On the other hand, distributions (such as dividends) to holders of a financial instrument classified as equity should be charged directly against equity, not against earnings.</t>
  </si>
  <si>
    <t>Transaction costs of an equity transaction are deducted from equity.</t>
  </si>
  <si>
    <t>Depending on the classification of a financial instrument as a financial liability or as equity, interest, dividends, gains and losses related to this instrument are recognized in profit or loss. Dividend payments on shares, recognized as liabilitites, are treated as expenses, as is interest on a bond. Gains and losses related to redemption or refinancing of financial liabilities,</t>
  </si>
  <si>
    <t>are recognized in profit or loss, whereas redemption or refinancing of equity instruments are treated as changes in equity. Changes in the fair value of equity instruments are not recognized in the financial statements.</t>
  </si>
  <si>
    <t>Costs of issuing or reacquiring equity instruments (other than in a business combination) are accounted for as a deduction from equity, net of any related income tax benefit.</t>
  </si>
  <si>
    <t>Transaction costs related to an issue of a compound financial instrument are allocated to the liability and equity components in proportion to the allocation of proceeds. Transaction costs, related to more than one transaction (e.g. costs for compound issuing of certain shares and qoutint other shares on a stock exchange), are apportioned to these transactions on a rational and relevant to similar transactions basis.</t>
  </si>
  <si>
    <t>Gains or losses, related to changes in the carrying amount of a financial liability are recognized in profit or loss, even if they relate to an instrument which gives rigths to the residual value of the entity's net assets in exchange for cash or another financial asset.</t>
  </si>
  <si>
    <t>Offsetting of financial assets and financial liabilities (in force as of 1 Janury 2014 or 2013 by means of early adoption)</t>
  </si>
  <si>
    <t>Financial assets and a financial liabilities should be offset and the net amount reported when, and only when, an entity:</t>
  </si>
  <si>
    <t xml:space="preserve">  has a legally enforceable right to set off the amounts; and</t>
  </si>
  <si>
    <t xml:space="preserve">  intends either to settle on a net basis, or to realise the asset and settle the liability simultaneously.</t>
  </si>
  <si>
    <t>Accounting for the transfer of a financial asset, which does not meet the derecognition criteria, the Company does not offset the transferred asset and the respective liability.</t>
  </si>
  <si>
    <t>Offseting a recognized financial asset and a recognized financial liability and reporting the net amount differs from derecognition of a financial asset or a financial liability.</t>
  </si>
  <si>
    <t>The normal course of the Company’s business exposes it to currency and interest rate risks. In order to hedge these risks in accordance with the Board’s written treasury policies, the Company uses derivatives and other hedging instruments. IAS 39 allows 3 types of hedging relationships:</t>
  </si>
  <si>
    <r>
      <rPr>
        <b/>
        <i/>
        <sz val="11"/>
        <color rgb="FFFF0000"/>
        <rFont val="Georgia"/>
        <family val="1"/>
        <charset val="204"/>
      </rPr>
      <t>Fair value hedge</t>
    </r>
    <r>
      <rPr>
        <sz val="11"/>
        <color rgb="FFFF0000"/>
        <rFont val="Georgia"/>
        <family val="1"/>
        <charset val="204"/>
      </rPr>
      <t xml:space="preserve"> The gain or loss from remeasuring the hedging instrument at fair value (for a derivative hedging instrument) or the foreign currency component of its carrying amount (for a non-derivative hedging instrument) is recognised in the annual income statement. The gain or loss on the hedged item attributable to the hedged risk is also recognised in the annual income statement. If the hedge is terminated, no longer meets the criteria for hedge accounting or is revoked, the adjusted carrying amount of a hedged financial instrument for which the effective interest rate method is used is amortised to the annual income statement.</t>
    </r>
  </si>
  <si>
    <r>
      <rPr>
        <b/>
        <i/>
        <sz val="11"/>
        <color rgb="FFFF0000"/>
        <rFont val="Georgia"/>
        <family val="1"/>
        <charset val="204"/>
      </rPr>
      <t>Cash flow hedge</t>
    </r>
    <r>
      <rPr>
        <sz val="11"/>
        <color rgb="FFFF0000"/>
        <rFont val="Georgia"/>
        <family val="1"/>
        <charset val="204"/>
      </rPr>
      <t xml:space="preserve"> The portion of the gain or loss on the hedging instrument that is determined to be an effective hedge is recognised (net of tax) in other comprehensive income and accumulated under hedging reserve, and the ineffective portion of the gain or loss on the hedging instrument is recognised in profit or loss. </t>
    </r>
  </si>
  <si>
    <r>
      <rPr>
        <b/>
        <i/>
        <sz val="11"/>
        <color rgb="FFFF0000"/>
        <rFont val="Georgia"/>
        <family val="1"/>
        <charset val="204"/>
      </rPr>
      <t>Hedge of a net investment in a foreign operation</t>
    </r>
    <r>
      <rPr>
        <sz val="11"/>
        <color rgb="FFFF0000"/>
        <rFont val="Georgia"/>
        <family val="1"/>
        <charset val="204"/>
      </rPr>
      <t xml:space="preserve"> Hedges of a net investment in a foreign operation are accounted for similarly to cash flow hedges. The effective portion of the gain or loss on the hedging instrument is recognised in other comprehensive income and accumulated under the foreign currency translation reserve, whilst the ineffective portion is recognised immediately in the  income statement.</t>
    </r>
  </si>
  <si>
    <t xml:space="preserve">Discontinued operations  </t>
  </si>
  <si>
    <t>Their results are shown separately in the statement of comprehensive income and comparative figures are restated to reclassify them from continuing to discontinued operations.</t>
  </si>
  <si>
    <t xml:space="preserve">Non-current assets (or disposal groups) held for sale </t>
  </si>
  <si>
    <t>A non-current asset (or disposal group) held for sale represents an asset whose carrying amount will be recovered principally through a sale transaction rather than through continuing use. For this to be the case, the sale must be highly probable and the non-current asset (or disposal group) must be available for immediate sale in its present condition. The appropriate level of management must be committed to the sale which should be expected to qualify for recognition as a completed sale within one year from its classification. Disposal groups and non-current assets held for sale are included in the  statement of financial position at fair value less costs to sell, if this is lower than the previous carrying amount. Once an asset is classified as held for sale or included in a group of assets held for sale, no further depreciation or amortisation is recorded.</t>
  </si>
  <si>
    <t>Using the statement of financial position liability method, deferred tax is recognised in respect of all temporary differences between the carrying value of assets and liabilities in the annual statement of financial position and the corresponding tax base, with the exception of goodwill, which is not deductible for tax purposes and temporary differences arising on initial recognition of assets and liabilities that do not affect taxable or accounting profit.</t>
  </si>
  <si>
    <t>Deferred tax is calculated at the tax rates that are expected to apply to the period when the asset is realised or the liability is settled, based on tax rates (and tax laws) that have been enacted or substantively enacted at the reporting date.</t>
  </si>
  <si>
    <t>In preparing its annual financial statements, the company has made significant judgements, estimates and assumptions that impact on the carrying value of certain assets and liabilities, income and expenses as well as other information reported in the notes. The company periodically monitors such estimates and assumptions and makes sure they incorporate all relevant information available at the date when financial statements are prepared. However, this does not prevent actual figures differing from estimates.</t>
  </si>
  <si>
    <t>In certain circumstances, the company enters into multiple element arrangements (“packages”). As described in paragraph Revenue above, the package might include one or more items which are subject to different recognition criteria. In this case, separate measurement of the fair value of each component is required. The estimate of the fair value of each component involves estimates and assumptions which affect the way revenues are recognised.</t>
  </si>
  <si>
    <t>The determination of the recoverability of the amount due from customers involves the identification of whether there is any objective evidence of impairment. Bad debts are written off when identified, to the extent that it is feasible that impairment and uncollectibility are determined individually for each item. In cases where that process is not feasible, a collective evaluation of impairment is performed. As a consequence, the way individual and collective evaluations are carried out and the timing relating to the identification of objective evidence of impairment require significant judgement and may materially affect the carrying amount of receivables at the reporting date.</t>
  </si>
  <si>
    <t>A financial asset or a group of financial assets, other than those categorised at fair value through profit or loss, are assessed for indicators of impairment at the end of each reporting period. Impairment exists only when the company ascertains that a “loss event” affecting the estimated future cash flows of the financial asset has occurred. It may not be possible to identify a single, discrete event that caused the impairment and moreover to determine when a loss event has occurred might involve the exercise of significant judgement.</t>
  </si>
  <si>
    <t>As far as deferred tax assets are concerned, their realisation ultimately depends on taxable profits being available in the future. Deferred tax assets are recognised only when it is probable that taxable profits will be available against which the deferred tax asset can be utilised and it is probable that the entity will earn sufficient taxable profit in future periods to benefit from a reduction in tax payments. This involves the company making assumptions within its overall tax-planning activities and periodically reassessing them in order to reflect changed circumstances as well as tax regulations. Moreover, the measurement of a deferred tax asset or liability reflects the manner in which the entity expects to recover the asset’s carrying value or settle the liability.</t>
  </si>
  <si>
    <t>A right of set-off is a debtor’s legal right, by contract or otherwise, to settle or
otherwise eliminate all or a portion of an amount due to a creditor by applying
against that amount an amount due from the creditor.</t>
  </si>
  <si>
    <t>A debtor may have a legal right to apply an amount due from a
third party against the amount due to a creditor provided that there is an
agreement between the three parties that clearly establishes the debtor’s right of
set-off.</t>
  </si>
  <si>
    <r>
      <t>Separate (stand-alone) financial statements of the Company</t>
    </r>
    <r>
      <rPr>
        <b/>
        <sz val="11"/>
        <color indexed="8"/>
        <rFont val="Georgia"/>
        <family val="1"/>
        <charset val="204"/>
      </rPr>
      <t xml:space="preserve">. </t>
    </r>
  </si>
  <si>
    <t>Foreign currency monetary amounts should be reported using the closing rate. non-monetary items carried at historical cost should be reported using the exchange rate at the date of the transaction. non-monetary items carried at fair value should be reported at the rate that existed when the fair values were determined.</t>
  </si>
  <si>
    <t>RETIREMENT AND OTHER EMPLOYEE BENEFITS UNDER SOCIAL AND LABOUR LEGISLATION</t>
  </si>
  <si>
    <t>Labor and social security relations with employees in a company are based on the provisions of the Labor Code (LC) and the provisions of the existing employment legislation.</t>
  </si>
  <si>
    <t xml:space="preserve">Contributions amounts are explicitly set out in the Law on the State Social Security Budget and in the law on the budget of the NATIONAL HEALTH INSURANCE FUND for the reporting year.
Contributions payable are apportioned between the employer and the employee in a ratio that changes yearly and is defined in art. 6, para. 3 of the Social Insurance Code (SIC). The total amount of the contribution for the retirement benefit, AMRB, HMC, unemployment benefit and health insurance in 2013 is as follows:
</t>
  </si>
  <si>
    <t>For the period 1 January 2013 - 31 December 2013</t>
  </si>
  <si>
    <t>• 40, 30% (apportioned in the ratio Employer: Insured person 27, 4:12, 9) for employees in second labor category</t>
  </si>
  <si>
    <t>• 30, 30% (apportioned in the ratio Employer: Insured person 17.4: 12.90) for employees in third labor category</t>
  </si>
  <si>
    <t>In addition, entirely at his own expense the employer makes a contribution for occupational accidents and disability benefits, which contribution is different for different businesses and varies from 0.4% to 1.1%, depending on the economic activity of the enterprise.</t>
  </si>
  <si>
    <t>The company has not established a private voluntary social security fund.</t>
  </si>
  <si>
    <t>The Company's main duty as an employer is to make compulsory retirement benefit contributions, additional mandatory retirement benefit contributions  (AMRB), health and maternity contributions (HMC), unemployment benefit contributions, contributions for occupational accidents and disability (OAD) benefits and health insurance contributions.</t>
  </si>
  <si>
    <t>Social security and pension plans, implemented by the company in its capacity as an employer are based on national legislation and are defined contributions plans. Under these plans, the employer pays monthly fixed contributions to the public Pensions fund, the Health and Maternity contributions (HMC) Fund, the Unemployment benefits Fund and the OAD Fund, as well as in general and professional pension funds - on the basis of rates fixed by law. The employer has no legal or constructive obligation to pay further contributions of funds in cases where the funds do not have sufficient funds to pay the amounts due to epmloyees for the period of their service. The Company's obligations regarding health insurance are treated similarly.</t>
  </si>
  <si>
    <t>The company shall ensure that any employee, on the basis of a contract for voluntary medical insurance for non-hospitalized and hospital medical services.</t>
  </si>
  <si>
    <t>In accordance with the provisions of the LC, the employer has an obligation to pay the following benefits upon termination of the employment contract :</t>
  </si>
  <si>
    <t>• Breach of written notice period – for the period in breach;</t>
  </si>
  <si>
    <t>• upon termination of employment due to illness – two monthly gross salaries, provided that the employee has at least five years of service and has not previously obtained compensation on the same grounds;</t>
  </si>
  <si>
    <t>• due to closing of an enterprise or part thereof, reducing the number of employees and seizing work for more than 15 days, etc. – one gross monthly  salary;</t>
  </si>
  <si>
    <t>• upon retirement - from 2 to 6 gross monthly salaries according to the length of service in the company;</t>
  </si>
  <si>
    <t>• For unused annual paid leave - for the rerespective year, compensation is paid for the eligble time of service.</t>
  </si>
  <si>
    <t xml:space="preserve">Once the employer has made the applicable of the above payments, they have no further obligations to the employees. </t>
  </si>
  <si>
    <t>The short-term payments to employees in the form of salaries, bonuses and social benefits and supplements (payable within 12 months after the end of the period in which personnel has earned them or has fulfilled the necessary conditions) are recognised as an expense in the statement of comprehensive income in the period the latter have been earned or the requirements for their receipt have been met, as a current liability (net of all amounts already paid) at the amount of their undiscounted value. Social and health insurance contributions payable are recognised as a current expense and as a liability (at the undiscounted amount) for the period to which they relate.</t>
  </si>
  <si>
    <t>At each financial statements date the Company shall value the amount of unused paid leave costs. The evaluation does not include the approximate estimation (at discounted amount) of complusory social security contributions.</t>
  </si>
  <si>
    <t>Under the LC, the employer is obliged upon retirement to pay to employees compensation varying between 2 and 6 gross monthly salaries (as of the date of retirement), in accordance with the length of their service in the company. In essence, these schemes represent defined benefit plans.</t>
  </si>
  <si>
    <t>Determining the amount of these obligations requires the employment of qualified actuaries to calculate the present value of the obligations as of the financial statements date. The obligations are carried at present value adjusted to account for unrecognized actuarial gains and losses, i.e. the change in the value of the obligations includes the recognized actuarial gains and losses - in the statement of comprehensive income.</t>
  </si>
  <si>
    <t>In 20XX the Board of Directors has approved a plan for share-based payment to Company/ Group Management, which entitles members of Company/ Group Management to buy ordinary shares at a fixed price.</t>
  </si>
  <si>
    <t xml:space="preserve">Having served in the Company for three years, members of Management are entitled to join the share-based payment plan, which allows them to exercise the option if they stay in the Company for one more year. The option is exercisable for a seven-year term after obtaining the reights over the option, and the price of the shares is their market price. The plan is not contingent on the Company's operational performance and results. </t>
  </si>
  <si>
    <t>The number of available unsused options, their weighted average price at execution as of 31 December, along with the fluctuations in price during the period, are presented in the table below.</t>
  </si>
  <si>
    <t>Value added tax (VAT)</t>
  </si>
  <si>
    <t>Income, expenses and assets are recognized net of VAT, excluding the following cases:</t>
  </si>
  <si>
    <t xml:space="preserve"> - VAT related to the acquisition of assets or services, not recoverable by the tax authorities, in which case VAT is recognized as part of the acquisition price or part of the respective expense, as applicable; and </t>
  </si>
  <si>
    <t xml:space="preserve"> - receivables and payables accounted for including VAT.</t>
  </si>
  <si>
    <t>The net amount of VAT, receivable from or payable to the tax authorities is included in receivables or payables on the face of the statement of financial position.</t>
  </si>
  <si>
    <t>FAIR VALUE MEASUREMENT</t>
  </si>
  <si>
    <t>Fair value is "The price that would be received to sell an asset or paid to transfer a liability in an orderly transaction between market participants at the measurement date".</t>
  </si>
  <si>
    <t>On initial recognition, fair value generally equals the price paid/ received in the transation, except in the following cases:</t>
  </si>
  <si>
    <t xml:space="preserve"> - The transaction is between related parties</t>
  </si>
  <si>
    <t xml:space="preserve"> - The transaction takes place under duress or the seller is forced to accept the price in the transaction.</t>
  </si>
  <si>
    <t xml:space="preserve"> - The market in which the transaction takes place is different from the principal market or most advantageous market.</t>
  </si>
  <si>
    <t xml:space="preserve"> - The unit of account represented by the transaction price is different from the unit of account for the asset or liability measured at fair value.</t>
  </si>
  <si>
    <t>Fair value measurement in markets with low level of activity</t>
  </si>
  <si>
    <t>In markets with low level of activity:</t>
  </si>
  <si>
    <t xml:space="preserve"> - Fair value measurement depends on the facts, circumstances and characteristics specific to the market and requires significant level of judgement on the part of the appraiser</t>
  </si>
  <si>
    <t xml:space="preserve"> - Transactions and market quotes may not be representative for fair value measurement purposes</t>
  </si>
  <si>
    <t xml:space="preserve"> - Transactions and market quotes need to be analyzed further. If necessary, these may be adjusted so as to provide a better depiction of the market for fair value measurement purposes</t>
  </si>
  <si>
    <t>The characteristics of an active market are considered, which a parket participant would consider as of the valuation date, such as:</t>
  </si>
  <si>
    <t xml:space="preserve"> - It is anticipated that a transaction under current market conditions has been arranged between market participants as of the valuation date</t>
  </si>
  <si>
    <t xml:space="preserve"> - It is anticipated that the transaction will take place on the principal market; if not, on the most advantageous market</t>
  </si>
  <si>
    <t xml:space="preserve"> - For a non-financial asset, its highest and best use is taken into consideration</t>
  </si>
  <si>
    <t xml:space="preserve"> - For a liability, the default risk, including own credit risk, are considered</t>
  </si>
  <si>
    <t>Using an asset at its highest and best use, is the use of a non-financial asset by market  participants that would maximise the value of the asset (or group of assets and liabilities, e.g. a business) within which the asset would be used, which is:</t>
  </si>
  <si>
    <t xml:space="preserve"> - Physically possible</t>
  </si>
  <si>
    <t xml:space="preserve"> - Legally permissible</t>
  </si>
  <si>
    <t xml:space="preserve"> - Financially feasible</t>
  </si>
  <si>
    <t>Using an asset at its highest and best use usually identical (but not always) to the current use.</t>
  </si>
  <si>
    <t>In the absence of a principal market, the transaction considered is executed on the most advantageous market, i.e. on the market, which will allow to maximize the proceeds from the asset sale and minimize transaction costs (the most liquid Assets/ Liabilities market)</t>
  </si>
  <si>
    <t>Principal and most advantageous markets are generally one and the same.</t>
  </si>
  <si>
    <t>Premiums/ discounts are included in Fair Value (FV) if they reflect a characteristic of the asset/ liability which would be taken into account by market participant in a transaction on an active market</t>
  </si>
  <si>
    <t>The application of a blockage factor is not allowed - Blockage factor: adjusts the quoted price of an asset or a liability because the market’s normal daily trading volume is not sufficient to absorb the quantity held by the entity</t>
  </si>
  <si>
    <t>If market activity decreases, the following methods of fair value measurements are applied:</t>
  </si>
  <si>
    <t>When market activity is observable</t>
  </si>
  <si>
    <t xml:space="preserve"> - When there is decrease in the level of market activity observed</t>
  </si>
  <si>
    <t xml:space="preserve"> - When market activity is usually not traceable</t>
  </si>
  <si>
    <t xml:space="preserve"> - The key concern is whether transaction prices are a result of ordinary business (not a result of liquidation or diseaster); market activity is not a mandatory input</t>
  </si>
  <si>
    <t>The same principles apply to both financial and non-financial assets and liabilities.</t>
  </si>
  <si>
    <t xml:space="preserve">The Company shall use valuation methods, suitable in consideration of the circumstances, for the application of which there is enough input data, and aim to maximize the use of observable inputs and minimize the use of unobservable ones. </t>
  </si>
  <si>
    <t>Market approach - uses prices and other relevant information generated by
market transactions involving identical or comparable assets, liabilities or a group of assets and liabilities</t>
  </si>
  <si>
    <t>Cost approach - reflects the amount that would be required currently to replace the service capacity of an asset (often referred to as current replacement cost)</t>
  </si>
  <si>
    <t>Income approach - converts future amounts (e.g. cash flows or income and expenses) to a single current (i.e. discounted) amount. When the income approach is used, the fair value measurement reflects current market expectations about those future amounts</t>
  </si>
  <si>
    <t xml:space="preserve">All assets and liabilities carried at fair value or disclosed in the financial statements are categorized within the fair value hierarchy, described as follows, on the basis of the lowest input level used in the measurement of fair value. </t>
  </si>
  <si>
    <t>Fair value hierarchy categorises in three levels the inputs to valuation techniques used to measure fair value. The categorisation is in different hierarchy levels based on the degree to which measurement inputs are observable and the importance of input data for fair value measurement: The fair value hierarchy gives the highest priority to quoted prices (unadjusted) in active markets for identical assets or liabilities (Level 1 inputs) and the lowest priority to unobservable inputs (Level 3 inputs).</t>
  </si>
  <si>
    <t>Level 1 inputs are quoted prices (unadjusted) in active markets for identical assets or liabilities that the entity can access at the measurement date.</t>
  </si>
  <si>
    <t>Level 2 inputs are inputs other than quoted prices included within Level 1 that are observable for the asset or liability, either directly or indirectly.</t>
  </si>
  <si>
    <t>Level 3 inputs are unobservable inputs for the asset or liability. These are derived by means of valuation techniques, which include asset or liability inputs not based on market information (non-market factors).</t>
  </si>
  <si>
    <t>Transfers between levels of the fair value hierarchy are recognised by the Company at the end of the reporting period during which the change occurred.</t>
  </si>
  <si>
    <t>The amount of impairment loss recognized for financial assets carried at amortised cost is the difference between the asset's carrying amount and the present value of the future cash flows discounted with the initial effective interest rate.</t>
  </si>
  <si>
    <t>Recognition of deferred tax assets and liabilities involves making a series of assumptions. For instance, the Company should estimate the time to utilise temporary differences, whether it is probable that temporary differences may not be utilised in the observable future or if the tax rates are expected to apply to the period that the asset is realised or the liability is settled.</t>
  </si>
  <si>
    <t xml:space="preserve">Provisions for guarantees </t>
  </si>
  <si>
    <t>Provisions for expenses related to guarantees are recognized when a product is sold or a service is rendered. The initial recognition is based on past experience. The initial measurement of the amount of provisions for guarantees is reviewed annually.</t>
  </si>
  <si>
    <t>Restructuring provisions</t>
  </si>
  <si>
    <t>Restructuring provisions are recognized only when the general criteria for provisions recognition are met. In addition, the Company needs to follow a detailed formal plan for the respective business/ business unit, the location and number of the affected employees, a detailed estimate of the related costs and the respective time schedule. Affected employees should duly expect that a restructuring is to take place or that the implementation of the restructuring plan has already started.</t>
  </si>
  <si>
    <t>When the time value of money has material impact, provisions are discounted using the pre-tax discount rate that reflects, as applicable, the risks specific to the liability. When discounting is applied, the increase in the provision is recognized as a financial expense.</t>
  </si>
  <si>
    <t>Provisions for decommissioning</t>
  </si>
  <si>
    <t>RECLASSIFICATIONS</t>
  </si>
  <si>
    <t>SEGMENT REPORTING</t>
  </si>
  <si>
    <t>RELATED PARTIES AND TRANSACTIONS WITH RELATED PARTIES</t>
  </si>
  <si>
    <r>
      <t xml:space="preserve">Provisions for decommissioning are related to </t>
    </r>
    <r>
      <rPr>
        <sz val="11"/>
        <color rgb="FFFF0000"/>
        <rFont val="Georgia"/>
        <family val="1"/>
        <charset val="204"/>
      </rPr>
      <t xml:space="preserve">…. </t>
    </r>
    <r>
      <rPr>
        <sz val="11"/>
        <rFont val="Georgia"/>
        <family val="1"/>
        <charset val="204"/>
      </rPr>
      <t>The expenses for decommissioning are provided for at the current value of costs expected to be incurred to settle the liability and are recognized as part of the respective asset amount.</t>
    </r>
  </si>
  <si>
    <t>Future cash flows are discounted using the pre-tax discount rate that reflects the risks specific to the liability for decommissioning. Increase in the provision due to passing of time is recognized as a financial expense in the income statement. Expected future decommissioning costs are subject to annual review and are adjusted as necessary. Changes in the forecasted future cash flows or in the discount rate are treated as an increase or a decrease in the acquisition cost of the asset.</t>
  </si>
  <si>
    <t>Greenhouse gas emissions</t>
  </si>
  <si>
    <r>
      <t xml:space="preserve">The Company obtains free emission rights in certain European countries as a result of the European Union emission trading schemes. The rights are given annually and in exchange, the Company must submit rights equaling its actual emissions. It is the Company's policy to apply the net liability method regarding the emission rights obtained. Thus, a provision is recognized only when actual emissions exceed the rights available to the Company. The provision is recognized as other operaing expense. </t>
    </r>
    <r>
      <rPr>
        <sz val="11"/>
        <color rgb="FFFF0000"/>
        <rFont val="Georgia"/>
        <family val="1"/>
        <charset val="204"/>
      </rPr>
      <t>When emission rights are bought from third parties, these are carried at cost and treated as an allowance corresponding to emissions liabilities and are revalued at fair value. Changes in fair value are recognized in the income statement.</t>
    </r>
  </si>
  <si>
    <t>ERRORS AND CHANGES IN ACCOUNTING POLICIES</t>
  </si>
  <si>
    <t>The Company shall correct material prior period errors retrospectively in the first set of financial statements authorized for issue after their discovery by:</t>
  </si>
  <si>
    <t>• restating the comparative amounts for the prior periods presented in which the error occurred; or</t>
  </si>
  <si>
    <t>• if the error occurred before the earliest prior period presented, restating the opening balances of assets, liabilities and equity for the earliest prior period presented.</t>
  </si>
  <si>
    <t>A prior period error shall be corrected by retrospective restatement except to the extent that it is impracticable to determine either the period’s specific effects or the cumulative effect of the error.</t>
  </si>
  <si>
    <t>In accordance with IAS 8, errors can arise in respect to the recognition, measurement, presentation or disclosure of elements of the financial statements. Potential current period errors discovered during that period are corrected before the financial statements are approved for issue.  However, material errors are sometimes not discovered until a subsequent period, and these prior period errors are corrected in the comparative information presented in the financial statements for that subsequent period.</t>
  </si>
  <si>
    <t>Minimum comparative information</t>
  </si>
  <si>
    <t>Other than in the cases when IFRS permits or requires else, the Company presents comparative information for the pervious period for all items, accounted for in the financial statements for the current period.</t>
  </si>
  <si>
    <t>Statement of financial position as of the beginning of the earliest comparative period, when the Company applies accounting policy retrospectively or makes retrospective restatements of articles in its financial statements, or when it reslassifies articles in its financial statements.</t>
  </si>
  <si>
    <t>In addition to the minimum comparative financial statements, the Company presents a third statement of financial position as of the beginning of the prior period, if accounting policy is applied retrospectively, a restatement of articles is made retrospectively or items are reclassified in the financial statements, which has material impact on the information presented in the statement of financial position as of the beginning of the prior period. WHen this is the case, three statements of financial position are presented, as of:</t>
  </si>
  <si>
    <t xml:space="preserve"> - the end of the current period;</t>
  </si>
  <si>
    <t xml:space="preserve"> - the end of the prior period; and</t>
  </si>
  <si>
    <t xml:space="preserve"> - the beginning of the prior period.</t>
  </si>
  <si>
    <t>When additional statement of financial position is required and presented, the following disclosures are made:</t>
  </si>
  <si>
    <t xml:space="preserve"> - the nature of reclassification;</t>
  </si>
  <si>
    <t xml:space="preserve"> - the amount of each item or group of items which have been reclassified;</t>
  </si>
  <si>
    <t xml:space="preserve"> - the reason for reclassification.</t>
  </si>
  <si>
    <t>It some cases it may not be practically possible to reclassify comparative information for a particular prior period to achieve comparability. It is possible that in this prios period items may have been accounted for in a way which does not allow for reclassification.</t>
  </si>
  <si>
    <t>In cases when reclassification is practically impossible, the Company discloses the reason why it has not reclassified as necessary and the nature of the corrections which should have been done if the comparative information had been reclassified.</t>
  </si>
  <si>
    <r>
      <t xml:space="preserve">The date of this </t>
    </r>
    <r>
      <rPr>
        <sz val="11"/>
        <color rgb="FFFF0000"/>
        <rFont val="Georgia"/>
        <family val="1"/>
        <charset val="204"/>
      </rPr>
      <t>introductory</t>
    </r>
    <r>
      <rPr>
        <sz val="11"/>
        <rFont val="Georgia"/>
        <family val="1"/>
        <charset val="204"/>
      </rPr>
      <t xml:space="preserve"> statement of financial position coincides with the beginning of the prior period, regardless of whether the Company's financial statements present comparative information for earlier periods.</t>
    </r>
  </si>
  <si>
    <r>
      <t xml:space="preserve">The Company does not present notes to the </t>
    </r>
    <r>
      <rPr>
        <sz val="11"/>
        <color rgb="FFFF0000"/>
        <rFont val="Georgia"/>
        <family val="1"/>
        <charset val="204"/>
      </rPr>
      <t xml:space="preserve">introductory </t>
    </r>
    <r>
      <rPr>
        <sz val="11"/>
        <rFont val="Georgia"/>
        <family val="1"/>
        <charset val="204"/>
      </rPr>
      <t>statement of financial position as of the beginning of the prior period.</t>
    </r>
  </si>
  <si>
    <t>Reclassifications are adjustments in the presentation of ceratin items in the financial statements aiming to achieve a truer and fairer presentation of the information in the financial statements. These reclassifications are made retrospectively, whereas the opening balances of each financial statements item are corrected and the additional statement of financial position as of the earliest comparative period is presented.</t>
  </si>
  <si>
    <r>
      <rPr>
        <sz val="11"/>
        <color rgb="FFFF0000"/>
        <rFont val="Georgia"/>
        <family val="1"/>
        <charset val="204"/>
      </rPr>
      <t>The Company's shares are traded on a regulated market - the Bulgarian Stock Exchange</t>
    </r>
    <r>
      <rPr>
        <sz val="11"/>
        <rFont val="Georgia"/>
        <family val="1"/>
        <charset val="204"/>
      </rPr>
      <t>. The Company operates only in one economic sector, thus no information on segments is presented.</t>
    </r>
  </si>
  <si>
    <t>For Management purposes, the Company is split in … main strategic units, which operate in …</t>
  </si>
  <si>
    <t>Factors, used in identifying reporting segments of the Company, including the organization of operations (e.g. whether Management has chosen to organize the Company on the basis of products and services, geographical areas, regulatory environment or a combination of factors and whether operating segments are combined), are as follows: ...</t>
  </si>
  <si>
    <t>The products and services, sources of revenue for each segment are…</t>
  </si>
  <si>
    <t>Accounting base for all transactions betweent segments</t>
  </si>
  <si>
    <t>Intra-segment sales are recognized at the price of transfer. The intra-segment transfer pricing and the Company's policy are based on…</t>
  </si>
  <si>
    <t>The nature of any differences arising between profit estimates are disclosed or</t>
  </si>
  <si>
    <t xml:space="preserve"> - the segments losses and the profit or loss of the Company before income tax; and</t>
  </si>
  <si>
    <t xml:space="preserve"> - discontinued operations.</t>
  </si>
  <si>
    <t>The tables below present information on the profit or loss and the assets and liabilities of reporting segements as of 31 December 20XX and 20YY.</t>
  </si>
  <si>
    <t>The Company complies with the requirements of IAS 24 for defining and disclosing related parties.</t>
  </si>
  <si>
    <t>A transaction between related parties constitutes a transfer of resources, services or liabilities between related parties, regardless of whether there has been any monetary consideration involved.</t>
  </si>
  <si>
    <t>Rehabilitations</t>
  </si>
  <si>
    <t>Depreciation and amortization</t>
  </si>
  <si>
    <t>Unused paid leaves</t>
  </si>
  <si>
    <t>Thin capitalization</t>
  </si>
  <si>
    <t>Financing</t>
  </si>
  <si>
    <t>Reclassifications</t>
  </si>
  <si>
    <t>31 December 2013</t>
  </si>
  <si>
    <t>FOR RECONCILIATION WITH BS - OPTION 1 OR 2</t>
  </si>
  <si>
    <t>Deferred taxes to continuing operations</t>
  </si>
  <si>
    <t>OPTION 1</t>
  </si>
  <si>
    <t>Change in deferred tax assets</t>
  </si>
  <si>
    <t>Recognized</t>
  </si>
  <si>
    <t>in other comprehensive income</t>
  </si>
  <si>
    <t>in income statement</t>
  </si>
  <si>
    <t>Changes resulting from gaining control</t>
  </si>
  <si>
    <t>Changes resulting from loss of control</t>
  </si>
  <si>
    <t>As of 1 January 2012</t>
  </si>
  <si>
    <t>Unused paid leave</t>
  </si>
  <si>
    <t>Income of individuals</t>
  </si>
  <si>
    <t>Provisions for constructive liabilities</t>
  </si>
  <si>
    <t>Non-current income of personnel</t>
  </si>
  <si>
    <t>As of 31 December 2012</t>
  </si>
  <si>
    <t>As of 31 December 2013</t>
  </si>
  <si>
    <t>Change in deferred tax liabilities</t>
  </si>
  <si>
    <t xml:space="preserve">Note: The columns "Changes resulting from gain of control"and "Changes resulting from loss of control"are applicable only to consolidated financial statements and these ought to be hidden when preparing separate financial statements. </t>
  </si>
  <si>
    <t xml:space="preserve">The balances of DTL in the table showing their change are positive amounts </t>
  </si>
  <si>
    <t>The tables for changes in DTA/ DTL are to be filled in manually</t>
  </si>
  <si>
    <t xml:space="preserve">Deductible temporary differences and unused tax losses and tax credits for which a deferred tax asset was not recognized </t>
  </si>
  <si>
    <t xml:space="preserve">Aggregate amount of temporary differences associated with investments in subsidiaries, branches and associates and interests in joint ventures, for which deferred tax liabilities were not recognized </t>
  </si>
  <si>
    <t>Deferred tax assets of these items are not recognized because it is unlikely future taxable profits of the Company to be sufficient for their utilization, ie for the use of reversal.</t>
  </si>
  <si>
    <t>Effect of the dividends distributed to the Company shareholders on the corporate income tax proposed and declared before the financial statements have been approved for publishing, but which have not been recognized as a financial liability in the financial statements</t>
  </si>
  <si>
    <t>Change as a result of a business combination in which the Company was the acquiring entity, recognized as a deferred tax asset before the business combination</t>
  </si>
  <si>
    <t>31 Dec 2013</t>
  </si>
  <si>
    <t>31 Dec 2012</t>
  </si>
  <si>
    <t>Provisions for statutory liabilities, incl.</t>
  </si>
  <si>
    <t>Non-current provisions for personnel costs</t>
  </si>
  <si>
    <t>Non-current provisions for guarantees</t>
  </si>
  <si>
    <t xml:space="preserve">Non-current statutory provisions for legal proceedings </t>
  </si>
  <si>
    <t>Non-current provisions for onerous contracts</t>
  </si>
  <si>
    <t xml:space="preserve">Provisions for constructive liabilities, incl. </t>
  </si>
  <si>
    <t>Provisions for restructuring</t>
  </si>
  <si>
    <t xml:space="preserve">Provisions for decommissioning, reconstruction and rehabilitation </t>
  </si>
  <si>
    <t>Current Provisions</t>
  </si>
  <si>
    <t xml:space="preserve">Provisions for statutory liabilities, incl. </t>
  </si>
  <si>
    <t>Current contracts for onerous delivery</t>
  </si>
  <si>
    <t>Current provisions for restructuring</t>
  </si>
  <si>
    <t>Current provisions for onerous contracts</t>
  </si>
  <si>
    <t>Provisions for constructive liabilities, incl.</t>
  </si>
  <si>
    <t>2012</t>
  </si>
  <si>
    <t>Contingent leases and subleases  recognised as income</t>
  </si>
  <si>
    <t>Contingent leases recognised as income, classified as finance leases</t>
  </si>
  <si>
    <t>Contingent leases recognised as income, classified as operating leases</t>
  </si>
  <si>
    <t>Expenses related to leases</t>
  </si>
  <si>
    <t>Type of expense</t>
  </si>
  <si>
    <t>Contingent leases recognised as expense, classified as finance leases</t>
  </si>
  <si>
    <t>Contingent leases recognised as expense, classified as operating leases</t>
  </si>
  <si>
    <t xml:space="preserve">Income from financial lease of assets
</t>
  </si>
  <si>
    <t>Portion of interest income recognized for the period</t>
  </si>
  <si>
    <t>Income from interest on lease of asstes in previous periods</t>
  </si>
  <si>
    <t>Total financial leases</t>
  </si>
  <si>
    <t>Income from leaseback contracts</t>
  </si>
  <si>
    <t>Net result from leases</t>
  </si>
  <si>
    <t>Portion of profit or loss recognized in the current period</t>
  </si>
  <si>
    <t>Portion of profit or loss recognized in the current period on leaseback contracts from previous periods</t>
  </si>
  <si>
    <t>Total portion of profit or loss on leaseback contracts</t>
  </si>
  <si>
    <t>Construction contracts</t>
  </si>
  <si>
    <t>CONTRACTS</t>
  </si>
  <si>
    <t>Contract 1</t>
  </si>
  <si>
    <t>Contract 2</t>
  </si>
  <si>
    <t>Total construction contracts</t>
  </si>
  <si>
    <t>Expenses corresponding to recognized revenue</t>
  </si>
  <si>
    <t>Losses recognized as expenses</t>
  </si>
  <si>
    <t>Recognized profit</t>
  </si>
  <si>
    <t>Recognizd revenue from completed construction contracts</t>
  </si>
  <si>
    <t>Recognized revenue where no corresponding expenses have been charged</t>
  </si>
  <si>
    <t>Deductions</t>
  </si>
  <si>
    <t xml:space="preserve">If certain loan or receivable (or a group of loans or receivables) is to be reclassified as a financial asses carried at fair value through profit or loss, the following should be disclosed: </t>
  </si>
  <si>
    <t xml:space="preserve">Maximum exposure of the loan or asset (or the group of loans or receivables) to credit risk </t>
  </si>
  <si>
    <t>Increase (decrease) in the fair value of loans or receivables due to changes of their exposure to cradit risk</t>
  </si>
  <si>
    <t>Increase (decrease) in the fair value of the loan or receivable related to credit derivatives or similar instruments</t>
  </si>
  <si>
    <t>Accumulated increase (decrease) in the fair value of the loan or receivable related to credit derivatives or similar instruments</t>
  </si>
  <si>
    <t xml:space="preserve">If certain financial assets is reclassified as carried at fair value in profit or loss, the following should be disclosed: </t>
  </si>
  <si>
    <t xml:space="preserve">Maximum exposure of the financial assets to credit risk </t>
  </si>
  <si>
    <t xml:space="preserve">The amount, related to loans or receivables covered by derivatives or similar instruments, which reduces the maximum credit risk exposure </t>
  </si>
  <si>
    <t xml:space="preserve">The amount, related to financial assets covered by derivatives or similar instruments, which reduces the maximum credit risk exposure </t>
  </si>
  <si>
    <t>Increase (decrease) in the fair value of the financial assets due to changes of their exposure to cradit risk</t>
  </si>
  <si>
    <t>Accumulated increase (decrease) in the fair value of the financial assets due to changes in its exposure to credit risk</t>
  </si>
  <si>
    <t>Accumulated increase (decrease) in the fair value of the loan or receivable due to changes in its exposure to credit risk</t>
  </si>
  <si>
    <t>Increase (decrease) in the fair value of the financial assets related to credit derivatives or similar instruments</t>
  </si>
  <si>
    <t>Accumulated increase (decrease) in the fair value of the financial assets related to credit derivatives or similar instruments</t>
  </si>
  <si>
    <t>Impairment of non-current financial assets</t>
  </si>
  <si>
    <t>Non-current financial assets from related parties</t>
  </si>
  <si>
    <t>Impairment of non-current financial assets from related parties</t>
  </si>
  <si>
    <t>Non-current trade and other receivables</t>
  </si>
  <si>
    <t>Impairment of non-current trade and other receivables</t>
  </si>
  <si>
    <t>Non-current trade and other receivables from related paries</t>
  </si>
  <si>
    <t>Impairment of non-current trade and other receivables from related paries</t>
  </si>
  <si>
    <t>Current financial assets</t>
  </si>
  <si>
    <t>Impairment of current financial assets</t>
  </si>
  <si>
    <t>current financial assets from related parties</t>
  </si>
  <si>
    <t>Impairment of current financial assets from related parties</t>
  </si>
  <si>
    <t>Impairment of current trade and other receivables</t>
  </si>
  <si>
    <t>Impairment of current trade and other receivables from related paries</t>
  </si>
  <si>
    <t>Current trade and other receivables</t>
  </si>
  <si>
    <t>Current trade and other receivables from related paries</t>
  </si>
  <si>
    <t>Total financial assets</t>
  </si>
  <si>
    <t>Overdue</t>
  </si>
  <si>
    <t>impaired</t>
  </si>
  <si>
    <t>not imapired</t>
  </si>
  <si>
    <t>Not fallen due</t>
  </si>
  <si>
    <t>With renegotiated maturity, which has not fallen due</t>
  </si>
  <si>
    <t>Investments in equity instruments at fair value through other comprehensive income as of the end of the period</t>
  </si>
  <si>
    <t>If investments in equity instruments are to be carried at fair value through other comprehensive income, the following should be disclosed:</t>
  </si>
  <si>
    <t xml:space="preserve">Dividends recognized as investments in equity instruments carried at fair value through other comprehensice income </t>
  </si>
  <si>
    <t xml:space="preserve">а/ Dividends recognized during the period as investments in equity instruments held at the end of the period </t>
  </si>
  <si>
    <t xml:space="preserve">b/ Dividends recognized during the period as investments in equity instruments derecognized during the period </t>
  </si>
  <si>
    <t>Investments in equity instruments carried at fair value through other comprehensive income - derecognized at fair value at the derecognition date and accumulated gains and losses recognized at derecognition of the investments</t>
  </si>
  <si>
    <t>Transfer of accumulated gain or loss with equity during the period, including the reasons thereto</t>
  </si>
  <si>
    <t>Investments in equity instruments carried at fair value through other comprehensive income as of the end of the period - dividends recognized during the period and recognized gain or loss in share capital</t>
  </si>
  <si>
    <t>Fair value of the investments in equity instruments is measured thgough other comprehensive income at the date of derecognition</t>
  </si>
  <si>
    <t>Accumulated gain (loss) on sale of investments in equity instruments are measured at fair value through other comprehensive income</t>
  </si>
  <si>
    <t>Financial assets pledged as collateral on liabilities or contingent liabilities</t>
  </si>
  <si>
    <t>Fair value on the collateral held</t>
  </si>
  <si>
    <t>Fair value of each collateral sold or re-pledged and whether the Company has the obligation ot return it</t>
  </si>
  <si>
    <t xml:space="preserve">Collateral (on financial or non-financial assets) which are allowed to be sold or re-pledged even in case there is no default of the owner of the collateral, is to be disclosed: </t>
  </si>
  <si>
    <t>Terms and conditions, related to the collateral</t>
  </si>
  <si>
    <t>Description of the terms and conditions on financial assets, pledged as collateral on liabilities or contingent liabilities</t>
  </si>
  <si>
    <t>Financial assets outside the scope of IFRS 7</t>
  </si>
  <si>
    <t>up to 1 month</t>
  </si>
  <si>
    <t>1 to 3 months overdue</t>
  </si>
  <si>
    <t>3 to 6 months overdue</t>
  </si>
  <si>
    <t>6 to 12 months overdue</t>
  </si>
  <si>
    <t>1 to 3 years overdue</t>
  </si>
  <si>
    <t>3 to 5 years overdue</t>
  </si>
  <si>
    <t>over 5 years overdue</t>
  </si>
  <si>
    <t>Financial assets presented in the statement of financial position which are overdue or impaired at the end of 2012</t>
  </si>
  <si>
    <t>Financial assets presented in the statement of financial position which are overdue or impaired at the end of 2013</t>
  </si>
  <si>
    <t>Financial assets presented in the statement of financial position which are overdue but not impaired at the end of 2012</t>
  </si>
  <si>
    <t>Financial assets presented in the statement of financial position which are overdue but not impaired at the end of 2013</t>
  </si>
  <si>
    <t>Financial assets presented in the statement of financial position which are overdue but are not impaired</t>
  </si>
  <si>
    <t>Financial assets presented in the statement of financial position which are overdue and impaired</t>
  </si>
  <si>
    <t>Financial assets presented in the statement of financial position which are individually impaired</t>
  </si>
  <si>
    <t>Financial assets presented in the statement of financial position which are individually impaired at the end of 2012</t>
  </si>
  <si>
    <t>Financial assets presented in the statement of financial position which are individually impaired at the end of 2013</t>
  </si>
  <si>
    <t>Book value</t>
  </si>
  <si>
    <t xml:space="preserve">Description of collateral held and other credit enhancements on financial assets which are individually impaired </t>
  </si>
  <si>
    <t>Fair value of the collateral held and other credit enhancements on financial assets which are individually impaired</t>
  </si>
  <si>
    <t>Description of the assets, acquired through foreclosure of the collateral or call on other credit enhancements</t>
  </si>
  <si>
    <t>Assets, acquired through foreclosure of the collateral or call on other credit enhancements</t>
  </si>
  <si>
    <t>Note: Description of the policy for liquidation or exploitation of the assets obtained through acquisition of collateral or call on other credit enhancements</t>
  </si>
  <si>
    <t>Non-derivative financial liabilities</t>
  </si>
  <si>
    <t>Non-derivative financial liabilities at the end of 2012</t>
  </si>
  <si>
    <t>Cash flows per contract</t>
  </si>
  <si>
    <t>Non-derivative financial liabilities at the end of 2013</t>
  </si>
  <si>
    <t>Maturity analysis of derivative financial liabilities</t>
  </si>
  <si>
    <t>Maturity analysis of non-derivative financial liabilities</t>
  </si>
  <si>
    <t>Derivative financial liabilities</t>
  </si>
  <si>
    <t>Derivative financial liabilities at the end of 2012</t>
  </si>
  <si>
    <t>Derivative financial liabilities at the end of 2013</t>
  </si>
  <si>
    <t>Maturity analysis of financial assets</t>
  </si>
  <si>
    <t>incl. financial assets, held for liquidity risk management purposes</t>
  </si>
  <si>
    <t>Financial assets at the end of 2012</t>
  </si>
  <si>
    <t>Financial assets at the end of 2013</t>
  </si>
  <si>
    <t>Liquidity risk</t>
  </si>
  <si>
    <t>1 to 3 months</t>
  </si>
  <si>
    <t>3  to 6 months</t>
  </si>
  <si>
    <t>6 to 12 months</t>
  </si>
  <si>
    <t>1 to 3 years</t>
  </si>
  <si>
    <t>3 to 5 years</t>
  </si>
  <si>
    <t>over 5 years</t>
  </si>
  <si>
    <t xml:space="preserve">1 to 3 months </t>
  </si>
  <si>
    <t xml:space="preserve">3 to 6 months </t>
  </si>
  <si>
    <t xml:space="preserve">6 to 12 months </t>
  </si>
  <si>
    <t xml:space="preserve">1 to 3 years </t>
  </si>
  <si>
    <t xml:space="preserve">3 to 5 years </t>
  </si>
  <si>
    <t xml:space="preserve">over 5 years </t>
  </si>
  <si>
    <t>Noncurrent trade and other receivables</t>
  </si>
  <si>
    <t>Non-current trade and other receivables from related parties</t>
  </si>
  <si>
    <t>Noncurrent trade and other payables</t>
  </si>
  <si>
    <t>Non-current trade and other payables to related parties</t>
  </si>
  <si>
    <t>Non-current financial liabilities to related parties</t>
  </si>
  <si>
    <t>Net liquidity position - long-term</t>
  </si>
  <si>
    <t>Current financial assets from related parties</t>
  </si>
  <si>
    <t>Current trade and other receivables from related parties</t>
  </si>
  <si>
    <t>Current financial liabilities to related parties</t>
  </si>
  <si>
    <t>Current trade and other payables to related parties</t>
  </si>
  <si>
    <t>Net liquidity position - short-term</t>
  </si>
  <si>
    <t>Total financial liabilities</t>
  </si>
  <si>
    <t>Reconciliation between profit and the net cash flow from operating activities</t>
  </si>
  <si>
    <t>Profit for the year</t>
  </si>
  <si>
    <t>Adjusted for:</t>
  </si>
  <si>
    <t>Net cash flow from operating activities</t>
  </si>
  <si>
    <t>Tax expenses recognized in profits</t>
  </si>
  <si>
    <t>Share of the profit of assiciates</t>
  </si>
  <si>
    <t>Gain from sale of investments</t>
  </si>
  <si>
    <t>Gains from revaluation of associates before these become subsidiaries</t>
  </si>
  <si>
    <t>Loss on sale of subsidiaries</t>
  </si>
  <si>
    <t>Financial costs, net</t>
  </si>
  <si>
    <t>Depreciations of PPE</t>
  </si>
  <si>
    <t>Amortization of intangible assets</t>
  </si>
  <si>
    <t>Loss on disposal of PPE</t>
  </si>
  <si>
    <t>Impairment of PPE</t>
  </si>
  <si>
    <t>Impairment of intangible assets</t>
  </si>
  <si>
    <t>Losses from foreign currency transactions</t>
  </si>
  <si>
    <t>Defined benefit obligations</t>
  </si>
  <si>
    <t>Increase in inventory</t>
  </si>
  <si>
    <t>Increase in receivables</t>
  </si>
  <si>
    <t>Increase/ (decrease) in liabilities</t>
  </si>
  <si>
    <t>Increase/ (decrease) in provisions</t>
  </si>
  <si>
    <t>Interest rate risk</t>
  </si>
  <si>
    <t>Fixed interest rate</t>
  </si>
  <si>
    <t>Floating interest rate</t>
  </si>
  <si>
    <t>Interest-free</t>
  </si>
  <si>
    <t>Long-term risk exposure</t>
  </si>
  <si>
    <t>Short-term risk exposure</t>
  </si>
  <si>
    <t>Sensitivity analysis on changes in the interest rate</t>
  </si>
  <si>
    <t>Effect on profit/loss, net of taxes</t>
  </si>
  <si>
    <t>Interest rate increase by 0.75%</t>
  </si>
  <si>
    <t>Interest rate decrease by 0.75%</t>
  </si>
  <si>
    <t>Foreign currency risk</t>
  </si>
  <si>
    <t>In EURO</t>
  </si>
  <si>
    <t>In USD</t>
  </si>
  <si>
    <t>In other currencies</t>
  </si>
  <si>
    <t>Total net foreign currency risk exposure</t>
  </si>
  <si>
    <t>Total net interest rate rate exposure</t>
  </si>
  <si>
    <t>Total net liquidity risk exposure</t>
  </si>
  <si>
    <t>Sensitivity analysis on changes in exchange rates</t>
  </si>
  <si>
    <t>Exchange rate decrease by 10%</t>
  </si>
  <si>
    <t>Exchange rate increase by 10%</t>
  </si>
  <si>
    <t>Fair value of the stransferred assets, which have not been derecognized in their entirety</t>
  </si>
  <si>
    <t xml:space="preserve">Transferred financial assets and the corresponding financial liabilities, which have not been derecognized in their entirety </t>
  </si>
  <si>
    <t>Fair value of the corresponding financial liabilities</t>
  </si>
  <si>
    <t>Net present (fair) value of the transferred financial assets (and the corresponding financial activities), which have not been derecognized in their entirety</t>
  </si>
  <si>
    <t>Assets which the Company still recognizes</t>
  </si>
  <si>
    <t>Corresponding liabilities which the Company still recognizes</t>
  </si>
  <si>
    <t>Assets before the transfer</t>
  </si>
  <si>
    <t>Disclosure of continuing interest in derecognized financial assets</t>
  </si>
  <si>
    <t>Assets which the Company recognizes to the extent of its continuing interest</t>
  </si>
  <si>
    <t>Corresponding liabilities, which the Company recognizes to the extent of its continuing interest</t>
  </si>
  <si>
    <t xml:space="preserve">Recognized assets, which represent continuing interest in derecognized financial assets </t>
  </si>
  <si>
    <t xml:space="preserve">Recognized liabilities, which represent continuing interest in derecognized financial assets </t>
  </si>
  <si>
    <t>Fair value of the assets, which represent continuing interest in derecognized financial assets</t>
  </si>
  <si>
    <t>Fair value of the liabilities, which represent continuing interest in derecognized financial assets</t>
  </si>
  <si>
    <t>Maximum exposure to loss from continuing interest</t>
  </si>
  <si>
    <t>Undiscounted cash outflow designated for redemption of derecognized financial assets</t>
  </si>
  <si>
    <t>Amounts due to the acquiror of the transerred assets</t>
  </si>
  <si>
    <t>Gain (loss) on derecognized financial assets at the date of transfer</t>
  </si>
  <si>
    <t>Income from continuing interest in derecognized financial assets</t>
  </si>
  <si>
    <t xml:space="preserve">Income from continuing interest in derecognized assets recognized cumulatively </t>
  </si>
  <si>
    <t>Expenses related to continuing interest in derecognized financial assets</t>
  </si>
  <si>
    <t xml:space="preserve">Expenses related to continuing interest in derecognized financial assets recognized cumulatively </t>
  </si>
  <si>
    <t xml:space="preserve">Maturity analysis of the undiscounted cash outflows for redemtion of derecognized financial assets or amounts due to the acquiror of the transferred assets </t>
  </si>
  <si>
    <t>Maturity analysis of the undiscounted cash outflows for redemtion of derecognized financial assets or amounts due to the acquiror of the transferred assets at the end of 2012</t>
  </si>
  <si>
    <t>Maturity analysis of the undiscounted cash outflows for redemtion of derecognized financial assets or amounts due to the acquiror of the transferred assets at the end of 2013</t>
  </si>
  <si>
    <t>Put options</t>
  </si>
  <si>
    <t>Call options</t>
  </si>
  <si>
    <t>Guarantee</t>
  </si>
  <si>
    <t>Continuing interest in derecognized financial assets by typer of instrument</t>
  </si>
  <si>
    <t>Securuties</t>
  </si>
  <si>
    <t>Factoring</t>
  </si>
  <si>
    <t>Securitization</t>
  </si>
  <si>
    <t>Continuing interest in derecognized financial assets by type of transfer</t>
  </si>
  <si>
    <t>If certain financial liabilities are reclassified as financial liabilities at fair value through profit or loss, the following disclosure should be made:</t>
  </si>
  <si>
    <t>Increase (decrease) in fair value of financial liability due to change in the exposure of the liability to credit risk</t>
  </si>
  <si>
    <t>Accumulated increase (decrease) in the fair value of financial liability due to changes in the exposure of the liability to credit risk</t>
  </si>
  <si>
    <t>Difference between the carying amount and the cotracted amount should be paid out to at amturity to the owner of the liability</t>
  </si>
  <si>
    <t>Transfer of retained earnings within equity</t>
  </si>
  <si>
    <t>Amount realized from derecognition, presented in other comprehensive income</t>
  </si>
  <si>
    <t>Loans granted, excluding related parties</t>
  </si>
  <si>
    <t>Borrower</t>
  </si>
  <si>
    <t>Currency</t>
  </si>
  <si>
    <t>Interest rate %</t>
  </si>
  <si>
    <t>Maturity</t>
  </si>
  <si>
    <t>Collateral/ Guarantees</t>
  </si>
  <si>
    <t>Balance of loans granted, excluding related parties</t>
  </si>
  <si>
    <t>Receivables up to 1 year</t>
  </si>
  <si>
    <t>Receivables over 1 year</t>
  </si>
  <si>
    <t xml:space="preserve">Loans obtained, excluding related parties </t>
  </si>
  <si>
    <t>Financial institution / Lender</t>
  </si>
  <si>
    <t>Balances on loans received, excluding related parties</t>
  </si>
  <si>
    <t>Financial institution/ Lender</t>
  </si>
  <si>
    <t>Liabilities up to 1 year</t>
  </si>
  <si>
    <t>Liabilities over 1 year</t>
  </si>
  <si>
    <t>Breaches of loans and borrowing contracts</t>
  </si>
  <si>
    <t>Description of breaches of loans and borrowings contracts regarding principal and interest payments, amortization, or repayment terms</t>
  </si>
  <si>
    <t>Balance of outstanding loans overdue at the financial statements date</t>
  </si>
  <si>
    <t>Balance of outstanding loans overdue at the financial statements date, which allow the lender to enforce accelerated repayment</t>
  </si>
  <si>
    <t>Capital management</t>
  </si>
  <si>
    <t>Total debt, incl.</t>
  </si>
  <si>
    <t>Finance leases</t>
  </si>
  <si>
    <t xml:space="preserve">Borrowings from banks and other financial institutions </t>
  </si>
  <si>
    <t>Trade and other payables and stock credit</t>
  </si>
  <si>
    <t>Finance lease liabilities to related parties</t>
  </si>
  <si>
    <t>Trade and other payables and stock credit due to related parties</t>
  </si>
  <si>
    <t xml:space="preserve">Less:                                                                                           cash and cash equivalents </t>
  </si>
  <si>
    <t>Net debt</t>
  </si>
  <si>
    <t>Total capital</t>
  </si>
  <si>
    <t>Ratio of net debt to capital</t>
  </si>
  <si>
    <t xml:space="preserve">For internal purposes and for the use of external stakeholders, the Company (Group) presents the ratio of its net debt to equity. Equity as of 31 December 20XX, is net of paid out dividends of BGN ... per share. The net debt to equity ratio is calculated as follows: </t>
  </si>
  <si>
    <t xml:space="preserve">Total borrowed capital (liabilities), incl.: </t>
  </si>
  <si>
    <t>Liabilities to related parties</t>
  </si>
  <si>
    <t>Other liabilities</t>
  </si>
  <si>
    <t>Indebtedness ratio (debt to capital ratio)</t>
  </si>
  <si>
    <t xml:space="preserve">For internal purposes and for the use of external stakeholders, the Company (Group) presents and discloses its indebtedness ratio (debt to capital ratio). Equity as of 31 December 20XX, is net of paid out dividends of BGN ... per share. The indebtedness ratio is calculated as follows: </t>
  </si>
  <si>
    <t>Guarantees issued and collateral pledged to third parties</t>
  </si>
  <si>
    <t>Contingent liabilities</t>
  </si>
  <si>
    <t>Contract/ Counterparty</t>
  </si>
  <si>
    <t>Guarantee issued/ Collateral pledged to counterparty</t>
  </si>
  <si>
    <t>Amount of guarantee/ collateral</t>
  </si>
  <si>
    <t>Guarantees issued and collateral pledged from third parties</t>
  </si>
  <si>
    <t>Guarantee issued/ Collateral pledged from counterparty</t>
  </si>
  <si>
    <t xml:space="preserve">For the whole term of the concession, the Company is obliged to make investments in accordance with a pre-set investment program, in the period until..., in an amount of... . The ownership right over ... arising from the concession agreement, belongs to the Republic of Bulgaria (...) and is not subject of trnasfer. The investment obligations of the Company for the following three financial years are as follows: </t>
  </si>
  <si>
    <t>Investment obligations</t>
  </si>
  <si>
    <t>Obligations as per business plan contract…</t>
  </si>
  <si>
    <t>Investment obligations for the acquisition or construction of PPE</t>
  </si>
  <si>
    <t>Investment obligations for services rendering or rights to services rendering</t>
  </si>
  <si>
    <t>Income/ Gains from … from concession agreements</t>
  </si>
  <si>
    <t>Measure</t>
  </si>
  <si>
    <t>Total concession income</t>
  </si>
  <si>
    <t xml:space="preserve">Revenue from </t>
  </si>
  <si>
    <t>Disclosure of revenue and expenses from activities per concession agreement</t>
  </si>
  <si>
    <t>Total concession revenue</t>
  </si>
  <si>
    <t>Expenses</t>
  </si>
  <si>
    <t>Hired services</t>
  </si>
  <si>
    <t>Personnel costs</t>
  </si>
  <si>
    <t>Impairment of non-financial assets</t>
  </si>
  <si>
    <t xml:space="preserve">Other </t>
  </si>
  <si>
    <t>Total concession expenses</t>
  </si>
  <si>
    <t>Profit/ loss from concession</t>
  </si>
  <si>
    <t>Additional disclosures</t>
  </si>
  <si>
    <t>Revenue, recognized to exchange of construction services for financial assets</t>
  </si>
  <si>
    <t>Revenue, recognized to exchange of construction services for intangible assets</t>
  </si>
  <si>
    <t>Profit (loss), recognized to exchange of construction services for financial assets</t>
  </si>
  <si>
    <t>Profit (loss), recognized to exchange of construction services for intangible assets</t>
  </si>
  <si>
    <t>Assets arising from exploration and evaluation of mineral resources</t>
  </si>
  <si>
    <t>Liabilities arising from exploration and evaluation of mineral resources</t>
  </si>
  <si>
    <t>Income arising from exploration and evaluation of mineral resources</t>
  </si>
  <si>
    <t>Expense arising from exploration and evaluation of mineral resources</t>
  </si>
  <si>
    <t>Cash flows from (cash outflows for) exploration and evaluation of mineral resources, classified as operating activities</t>
  </si>
  <si>
    <t>Cash flows from (cash outflows for) exploration for and evaluation of mineral resources, classified as investing activities</t>
  </si>
  <si>
    <t>Weighted average price of exercise</t>
  </si>
  <si>
    <t>Number</t>
  </si>
  <si>
    <t>BGN</t>
  </si>
  <si>
    <t>Exercised</t>
  </si>
  <si>
    <t>Forfeited</t>
  </si>
  <si>
    <t>Expired</t>
  </si>
  <si>
    <t>Balance as of 31 December</t>
  </si>
  <si>
    <t>Key performance indicators (KPIs)</t>
  </si>
  <si>
    <t>KPIs</t>
  </si>
  <si>
    <t>Variance (change)</t>
  </si>
  <si>
    <t>PPE (total)</t>
  </si>
  <si>
    <t>Current assets, incl.:</t>
  </si>
  <si>
    <t>Equity</t>
  </si>
  <si>
    <t>Total revenue</t>
  </si>
  <si>
    <t>Total expenses</t>
  </si>
  <si>
    <t>Ratios</t>
  </si>
  <si>
    <t>Financial ratios</t>
  </si>
  <si>
    <t>Profitability:</t>
  </si>
  <si>
    <t>Return on equity</t>
  </si>
  <si>
    <t>Return on assets</t>
  </si>
  <si>
    <t>Net profit/ Total liabilities</t>
  </si>
  <si>
    <t>Profit margin</t>
  </si>
  <si>
    <t>Efficiency:</t>
  </si>
  <si>
    <t>Liquidity:</t>
  </si>
  <si>
    <t>Solvency:</t>
  </si>
  <si>
    <t>Current ratio</t>
  </si>
  <si>
    <t>Quick ratio</t>
  </si>
  <si>
    <t>Cash ratio</t>
  </si>
  <si>
    <t>Acid test ratio</t>
  </si>
  <si>
    <t>Financial solvecy</t>
  </si>
  <si>
    <t>Debt to equity ratio</t>
  </si>
  <si>
    <t>Profit and loss by segments</t>
  </si>
  <si>
    <t>Segment 1</t>
  </si>
  <si>
    <t>Segment 2</t>
  </si>
  <si>
    <t>Segment X</t>
  </si>
  <si>
    <t>ПРИХОДИ ПО СЕГМЕНТИ</t>
  </si>
  <si>
    <t xml:space="preserve"> - Продажба на стоки</t>
  </si>
  <si>
    <t xml:space="preserve"> - Приходи от услуги и такси</t>
  </si>
  <si>
    <t xml:space="preserve"> - Авторски и лицензионни възнаграждения</t>
  </si>
  <si>
    <t xml:space="preserve"> - Други</t>
  </si>
  <si>
    <t>Общо приходи по сегменти</t>
  </si>
  <si>
    <t>Продажби между сегментите</t>
  </si>
  <si>
    <t>Продажби извън сегментите</t>
  </si>
  <si>
    <t>Амортизация на материални активи</t>
  </si>
  <si>
    <t>Амортизация на нематериални активи</t>
  </si>
  <si>
    <t>Печалба от обичайна дейност преди финансови разходи, данъци и амортизация</t>
  </si>
  <si>
    <t xml:space="preserve">Еднократни и произтичащи от други дейности приходи и разходи </t>
  </si>
  <si>
    <t>Активи на сегментите</t>
  </si>
  <si>
    <t>Активи, отчетени от сегментите</t>
  </si>
  <si>
    <t>Разходи, свързани с активи, отчетени от сегментите</t>
  </si>
  <si>
    <t>Пасиви на сегментите</t>
  </si>
  <si>
    <t>Пациви, отчетени от сегментите</t>
  </si>
  <si>
    <r>
      <t>Таблиците по-долу представят засечки между отчетените от сегментите приходи, печалба или загуба, активи и пасиви, и съответните суми/ салда, представени в консолидираните финансови отчети на Групата.</t>
    </r>
    <r>
      <rPr>
        <sz val="10"/>
        <rFont val="Georgia"/>
        <family val="1"/>
        <charset val="204"/>
      </rPr>
      <t xml:space="preserve">
</t>
    </r>
  </si>
  <si>
    <t>Елиминации на продажби между сегментите</t>
  </si>
  <si>
    <t>Общо приходи на сегментите</t>
  </si>
  <si>
    <t>Отстъпки в брой</t>
  </si>
  <si>
    <t>Приходи на Групата от дейността</t>
  </si>
  <si>
    <t xml:space="preserve">
Политиките за събиране на вземания се различават, в зависимост от вида индустрия, клиентите и държавата, в която оперират клиентитв. В по-голямата част от слуяаите, вземанията трябва да се събират в срок между 30 и 90 дни от датата на исдадена фактура. Въпреки това, за да се ускори събирането на дължимите суми, политиката на Групата е да предоставя отстъпки в брой на клиенти, които плащат задълженията си в рамките на 15 дни от датата на издаване на фактура. За вътрешни цели, такива отстъпки се представят като оперативен разход, но за целите на изготвяне на финансовите отчети в съответствие с МСФО се третират като финансов разход.</t>
  </si>
  <si>
    <t>ЗАСЕЧКА НА ПРИХОДИТЕ НА СЕГМЕНТИТЕ</t>
  </si>
  <si>
    <t>ЗАСЕЧКА НА ПЕЧАЛБАТА НА СЕГМЕНТИТЕ</t>
  </si>
  <si>
    <t>Оперативна печалба на сегментите</t>
  </si>
  <si>
    <t>Други корпоративни разходи</t>
  </si>
  <si>
    <t>Печалба от продажбата на инвестиции</t>
  </si>
  <si>
    <t>Дял от печалбата (загубата) на асоциирани предприятия</t>
  </si>
  <si>
    <t>Печалба загуба от преобразуването на асоциирани в дъщерни предприятия</t>
  </si>
  <si>
    <t>Пречалба на Групата преди данъци</t>
  </si>
  <si>
    <t>Корпоративните задължения са свързани основно със задълженията за пенсионно осигуряване и други различни задължения, свързани с персонала на компанията. 
Задълженията, неразпределени по сегменти, са предимно свързани със заеми и финансови задължения и текущи и отсрочени данъчни задължения, за които, по принцип, е отговорен централният финансов отдел на ниво Група.</t>
  </si>
  <si>
    <t>The financial statements have been prepared under the historical cost convention, unless otherwise noted in the accounting policy below (e.g. some financial instruments, measured at fair value). Historical cost is based on the fair value of the consideration given in an exchange of assets.</t>
  </si>
  <si>
    <t>Техники и ресурси за оценка</t>
  </si>
  <si>
    <t>Активи измервани по справедлива стойност</t>
  </si>
  <si>
    <t>За активи и пасиви измервани по справедлива стойност към края на отчетния период, МСФО изискват количествено оповестяване на измерването на справедливата стойност за всеки клас активи и пасиви. Дружеството може да оповести следното за активите, за да бъде в сътоветствие с изискванията на параграф  93(a) и (b) от МСФО:</t>
  </si>
  <si>
    <t>Измерване на справедлива стойност към края на отчетния период</t>
  </si>
  <si>
    <t>Описание</t>
  </si>
  <si>
    <t>Продажна цена на активни пазари за идентични активи (Ниво 1)</t>
  </si>
  <si>
    <t>Значителна друга наблюдаема входяща информация  (Ниво 2)</t>
  </si>
  <si>
    <t>Значителна ненаблюдаема входяща информация (Ниво 3)</t>
  </si>
  <si>
    <t>Общо печалби (загуби)</t>
  </si>
  <si>
    <t>Периодично измерване на справедлива стойност</t>
  </si>
  <si>
    <t>Търговски капиталови ценни книжа:</t>
  </si>
  <si>
    <t>Дългови ценни книжа:</t>
  </si>
  <si>
    <t>Недвижими имоти</t>
  </si>
  <si>
    <t>Петрол и газ</t>
  </si>
  <si>
    <t>Всичко търговски капиталови ценни книжа</t>
  </si>
  <si>
    <t>Други капиталови ценни книжа:</t>
  </si>
  <si>
    <t>Финансови услуги</t>
  </si>
  <si>
    <t>Здравеопазване</t>
  </si>
  <si>
    <t>Енергетика</t>
  </si>
  <si>
    <t>Инвестиции от частни капиталови фондове</t>
  </si>
  <si>
    <t>Всичко други капиталови ценни книжа</t>
  </si>
  <si>
    <t>Ценни книжа, обезпечени с жилищна ипотека</t>
  </si>
  <si>
    <t>Ценни книжа, обвързани с ипотека върху търговска недвижима собственост</t>
  </si>
  <si>
    <t>Ценни книжа, гарантирани с вземания</t>
  </si>
  <si>
    <t>Безрискови държавни ценни книжа</t>
  </si>
  <si>
    <t>Корпоративни ценни книжа</t>
  </si>
  <si>
    <t>Всичко дългови капиталови ценни книжа</t>
  </si>
  <si>
    <t>Консолидиран и индивидуален отчет за финансовото състояние</t>
  </si>
  <si>
    <t>XYZ Група и XYZ Компания-майка</t>
  </si>
  <si>
    <t>(в хиляди валутни единици)</t>
  </si>
  <si>
    <t>ГРУПА</t>
  </si>
  <si>
    <t>КОМПАНИЯ-МАЙКА</t>
  </si>
  <si>
    <t>31 дек. 20X7</t>
  </si>
  <si>
    <t>31 дек. 20X6</t>
  </si>
  <si>
    <t>АКТИВИ</t>
  </si>
  <si>
    <t>Имоти, машини, съоръжния и оборудване</t>
  </si>
  <si>
    <t>Инвестиции в капиталови инструменти</t>
  </si>
  <si>
    <t>Други текущи активи</t>
  </si>
  <si>
    <t>Всичко активи</t>
  </si>
  <si>
    <t>СОБСТВЕН КАПИТАЛ И ПАСИВИ</t>
  </si>
  <si>
    <t>Собствен капитал принадлежащ на собствениците на компанията -майка</t>
  </si>
  <si>
    <t>Други компоненти на собствения капитал</t>
  </si>
  <si>
    <t>Всичко собствен капитал</t>
  </si>
  <si>
    <t>Неконтролирано участие</t>
  </si>
  <si>
    <t>Отсрочени данъци</t>
  </si>
  <si>
    <t>Всичко нетекущи пасиви</t>
  </si>
  <si>
    <t>Дългосрочни заеми</t>
  </si>
  <si>
    <t>Краткосрочни заеми</t>
  </si>
  <si>
    <t>Текуща част от дългосрочни заеми</t>
  </si>
  <si>
    <t>Всичко текущи пасиви</t>
  </si>
  <si>
    <t>Всичко пасиви</t>
  </si>
  <si>
    <t>Всичко собствен капитал и пасиви</t>
  </si>
  <si>
    <r>
      <rPr>
        <b/>
        <sz val="10"/>
        <rFont val="Georgia"/>
        <family val="1"/>
        <charset val="204"/>
      </rPr>
      <t>Географска информация</t>
    </r>
    <r>
      <rPr>
        <sz val="10"/>
        <rFont val="Georgia"/>
        <family val="1"/>
        <charset val="204"/>
      </rPr>
      <t xml:space="preserve">
Сегментната информиця по-долу се базира на приходите по сегменти от външни контрагенти по държави на седалището им. Глобално, дейността на Групата е разделена на пет основни географски области.  Във всяка географска област, Групата има и трите бизнес сегмента, описани по-горе.  В Европа, информацията за всяка отдална държава се показва самостоятелно.
</t>
    </r>
  </si>
  <si>
    <t>ПРИХОДИ ОТ ВЪНШНИ КОНТРАГЕНТИ</t>
  </si>
  <si>
    <t xml:space="preserve">Групови приходи от продължаващи дейности </t>
  </si>
  <si>
    <t>НЕТЕКУЩИ АКТИВИ</t>
  </si>
  <si>
    <t>Всочко нетекущи активи</t>
  </si>
  <si>
    <r>
      <rPr>
        <b/>
        <sz val="10"/>
        <rFont val="Georgia"/>
        <family val="1"/>
        <charset val="204"/>
      </rPr>
      <t xml:space="preserve">АНАЛИЗ НА РАЗХОДИТЕ ПО ВИДОВЕ
</t>
    </r>
    <r>
      <rPr>
        <sz val="10"/>
        <rFont val="Georgia"/>
        <family val="1"/>
        <charset val="204"/>
      </rPr>
      <t xml:space="preserve">Следващата таблица показва разбивка в съответствие с характера на разходите по продажби, разходите за дистрибуция и други административни разходи. 
</t>
    </r>
  </si>
  <si>
    <t>РАЗХОДИ ЗА ПЕРСОНАЛА</t>
  </si>
  <si>
    <t>Заплати</t>
  </si>
  <si>
    <t>Социални осигуровки</t>
  </si>
  <si>
    <t>Задължения за изплащане на твърди доходи</t>
  </si>
  <si>
    <t>Плащания на база акции/дялове: плащане чрез издаване на капиталови инструменти</t>
  </si>
  <si>
    <t>Обезценка на репутация</t>
  </si>
  <si>
    <t>Обезценка на други нематериални активи</t>
  </si>
  <si>
    <t>ИМОТИ, МАШИНИ, СЪОРЪЖЕНИЯ И ОБОРУДВАНЕ</t>
  </si>
  <si>
    <t>Загуба от продажба на имоти, машини, съоръжения и оборудване</t>
  </si>
  <si>
    <t>Оперативни лизинги</t>
  </si>
  <si>
    <t>Използвани консумативи и материали</t>
  </si>
  <si>
    <t xml:space="preserve">Обезценка на материални запаси Write-down of inventories (нето от възстановяване на стойността от обезценка) </t>
  </si>
  <si>
    <t>Разходи за транспортиране</t>
  </si>
  <si>
    <t>Транспортни разходи</t>
  </si>
  <si>
    <t>Разходи за реклама</t>
  </si>
  <si>
    <t xml:space="preserve">Обезценка и провизиране на съмнителни вземания, нето </t>
  </si>
  <si>
    <t xml:space="preserve"> ВСИЧКО РАЗХОДИ ПО ПРОДАЖБИ, ДИСТРИБУЦИЯ И АДМИНИСТРАТИВНИ РАЗХОДИ</t>
  </si>
  <si>
    <t>Амортизация на имоти, машини, съоръжения и оборудване</t>
  </si>
  <si>
    <r>
      <rPr>
        <b/>
        <sz val="10"/>
        <rFont val="Georgia"/>
        <family val="1"/>
        <charset val="204"/>
      </rPr>
      <t xml:space="preserve">ФИНАНСОВИ ПРОХОДИ И РАЗХОДИ
</t>
    </r>
    <r>
      <rPr>
        <sz val="10"/>
        <rFont val="Georgia"/>
        <family val="1"/>
        <charset val="204"/>
      </rPr>
      <t xml:space="preserve">Следващана таблица анализира общата сума на финансовите проходи и разходи, класифицирани по основни категории финансови активи и пасиви
</t>
    </r>
  </si>
  <si>
    <t>Разходи за лихви по финансови пасиви, измерени по амортизирана стойност</t>
  </si>
  <si>
    <t>Приходи от лихви по финансови активи, измерени по амортизирана стойност</t>
  </si>
  <si>
    <t>Приходи от дивиденти от инвестиции на разположение за продажба</t>
  </si>
  <si>
    <t>НЕТНИ ФИНАНСОВИ РАЗХОДИ</t>
  </si>
  <si>
    <t>Банкови заеми</t>
  </si>
  <si>
    <t>Финансови лизинги</t>
  </si>
  <si>
    <t>Приходи от лихви и други подобни приходи</t>
  </si>
  <si>
    <t>Разходи за лихви и други подобни разходи;</t>
  </si>
  <si>
    <t>Приходи от такси и комисиони;</t>
  </si>
  <si>
    <t>Разходи за такси и комисиони</t>
  </si>
  <si>
    <t>Нетни реализирани печалби (загуби) от финансови активи и финансови пасиви, неоценявани по справедлива стойност в печалбата или загубата</t>
  </si>
  <si>
    <t>Нетни печалби (загуби) от финансови активи и пасиви държани за търгуване</t>
  </si>
  <si>
    <t>Нетни печалби (загуби) от финансови активи и пасиви, определени по справедлива стойност в печалбата или загубата</t>
  </si>
  <si>
    <t>Нетни валутни разлики</t>
  </si>
  <si>
    <t>Нетни печалби (загуби) от отписани активи, различни от тези, държани за продажба</t>
  </si>
  <si>
    <t>Приходи от продажба на лизингови активи</t>
  </si>
  <si>
    <t>Себестойност на продадените лизингови активи</t>
  </si>
  <si>
    <t>1.2.2.-1.2.6</t>
  </si>
  <si>
    <t>Финансови активи, държани за търгуване</t>
  </si>
  <si>
    <t>Деривати, държани за търгуване</t>
  </si>
  <si>
    <t>Капиталови инструменти</t>
  </si>
  <si>
    <t>Дългови инструменти</t>
  </si>
  <si>
    <t>Кредити и вземания (включително финансов лизинг)</t>
  </si>
  <si>
    <t>Кредити и аванси</t>
  </si>
  <si>
    <t>в.т.ч.  -  Финансов лизинг</t>
  </si>
  <si>
    <t xml:space="preserve">         -   Жилищни ипотечни кредити на физически лица</t>
  </si>
  <si>
    <t xml:space="preserve">      -  Потребителски кредити</t>
  </si>
  <si>
    <t xml:space="preserve">      - Други кредити, свързани с дейността</t>
  </si>
  <si>
    <t xml:space="preserve">Други финансирания </t>
  </si>
  <si>
    <t>Инвестиции държани до падеж</t>
  </si>
  <si>
    <t>Материални активи</t>
  </si>
  <si>
    <t>Имоти, машини и съоръжения</t>
  </si>
  <si>
    <t>Нематериални активи</t>
  </si>
  <si>
    <t xml:space="preserve">Инвестиции в асоциирани, дъщерни и съвместни предприятия </t>
  </si>
  <si>
    <t>Данъчни активи</t>
  </si>
  <si>
    <t>Отложени данъчни активи</t>
  </si>
  <si>
    <t>в т.ч. Вземания по съучастия в дъщерно предприятие</t>
  </si>
  <si>
    <t>Нетекущи активи и групи от активи за изваждане от употреба, класифицирани като държани за продажба</t>
  </si>
  <si>
    <t xml:space="preserve">   Върнати активи от финансов лизинг</t>
  </si>
  <si>
    <t>Пасиви и Капитал</t>
  </si>
  <si>
    <t>Финансови пасиви, държани за търгуване</t>
  </si>
  <si>
    <t>Деривати държани за търгуване</t>
  </si>
  <si>
    <t>Къси позиции</t>
  </si>
  <si>
    <t>Дългови сертификати (включително облигации с намерение за обратно изкупуване в кратък срок)</t>
  </si>
  <si>
    <t>Други финансови пасиви, държани за търгуване</t>
  </si>
  <si>
    <t xml:space="preserve">Финансови пасиви, отчитани по справедлива стойност в печалбата или загубата </t>
  </si>
  <si>
    <t>Финансови пасиви, отчитани по амортизирана стойност</t>
  </si>
  <si>
    <t>Задължения към банки</t>
  </si>
  <si>
    <t xml:space="preserve">Задължения към  финансови институции </t>
  </si>
  <si>
    <t>Задължения към предприятия (корпоративни клиенти)</t>
  </si>
  <si>
    <t>Облигации (включително дългови сертификати)</t>
  </si>
  <si>
    <t>Подчинени пасиви</t>
  </si>
  <si>
    <t>Други финансови пасиви отчитани по амортизирана стойност</t>
  </si>
  <si>
    <t>Финансови пасиви, свързани с прехвърлени финансови активи</t>
  </si>
  <si>
    <t>Данъчни пасиви</t>
  </si>
  <si>
    <t>Текущи данъчни пасиви</t>
  </si>
  <si>
    <t>Отложени данъчни пасиви</t>
  </si>
  <si>
    <t>Други пасиви</t>
  </si>
  <si>
    <t>Пасиви, включени в групи от пасиви за изваждане от употреба, класифицирани като държани за продажба</t>
  </si>
  <si>
    <t>2.12.1.</t>
  </si>
  <si>
    <t>2.12.2.</t>
  </si>
  <si>
    <t>2.12.3.</t>
  </si>
  <si>
    <t>Сума  Пасив и Собствен Капитал</t>
  </si>
  <si>
    <t>баланс ликвидна финансови'!A1</t>
  </si>
  <si>
    <t>Парични потоци от специализирана инвестиционна дейност</t>
  </si>
  <si>
    <t>Парични потоци по финансов лизинг</t>
  </si>
  <si>
    <t>Парични потоци, свързани с търговски контрагенти</t>
  </si>
  <si>
    <t>Лихви, комисионни и други подобни</t>
  </si>
  <si>
    <t>Парични потоци, свързани с финансови активи</t>
  </si>
  <si>
    <t xml:space="preserve">Платени  корпоративни данъци </t>
  </si>
  <si>
    <t>Платени банкови такси и лихви върху краткосрочни заеми за оборотни средства</t>
  </si>
  <si>
    <t>Паричен поток използван в специализирана инвестиционната дейност</t>
  </si>
  <si>
    <t>Парични потоци от неспециализирана инвестиционна дейност</t>
  </si>
  <si>
    <t>Покупки на дълготрайни активи</t>
  </si>
  <si>
    <t>Парични потоци, свързани с нетекущи активи</t>
  </si>
  <si>
    <t>Платени данъци (без корпоративни данъци )</t>
  </si>
  <si>
    <t>Паричен поток използван в неспециализирана инвестиционната дейност</t>
  </si>
  <si>
    <t>Парични потоци свързани с депозити</t>
  </si>
  <si>
    <t xml:space="preserve">Платени банкови такси и лихви върху  заеми </t>
  </si>
  <si>
    <r>
      <t xml:space="preserve">IAS 1.54 i </t>
    </r>
    <r>
      <rPr>
        <vertAlign val="subscript"/>
        <sz val="9"/>
        <rFont val="Arial"/>
        <family val="2"/>
        <charset val="204"/>
      </rPr>
      <t>Disclosure</t>
    </r>
    <r>
      <rPr>
        <sz val="9"/>
        <rFont val="Arial"/>
        <family val="2"/>
        <charset val="204"/>
      </rPr>
      <t xml:space="preserve">, IAS 7.45 </t>
    </r>
    <r>
      <rPr>
        <vertAlign val="subscript"/>
        <sz val="9"/>
        <rFont val="Arial"/>
        <family val="2"/>
        <charset val="204"/>
      </rPr>
      <t>Disclosure</t>
    </r>
    <r>
      <rPr>
        <sz val="9"/>
        <rFont val="Arial"/>
        <family val="2"/>
        <charset val="204"/>
      </rPr>
      <t xml:space="preserve">, Effective 2013-01-01 IFRS 12.B13 a </t>
    </r>
    <r>
      <rPr>
        <vertAlign val="subscript"/>
        <sz val="9"/>
        <rFont val="Arial"/>
        <family val="2"/>
        <charset val="204"/>
      </rPr>
      <t>Disclosure</t>
    </r>
  </si>
  <si>
    <t>IAS 1.54 i Disclosure, IAS 7.45 Disclosure, Effective 2013-01-01 IFRS 12.B13 a Disclosure</t>
  </si>
  <si>
    <t>ОПП fin'!A1</t>
  </si>
  <si>
    <r>
      <t xml:space="preserve">IAS 1.54 i </t>
    </r>
    <r>
      <rPr>
        <vertAlign val="subscript"/>
        <sz val="9"/>
        <rFont val="Georgia"/>
        <family val="1"/>
        <charset val="204"/>
      </rPr>
      <t>Disclosure</t>
    </r>
    <r>
      <rPr>
        <sz val="9"/>
        <color rgb="FF000000"/>
        <rFont val="Georgia"/>
        <family val="1"/>
        <charset val="204"/>
      </rPr>
      <t xml:space="preserve">, </t>
    </r>
    <r>
      <rPr>
        <sz val="9"/>
        <rFont val="Georgia"/>
        <family val="1"/>
        <charset val="204"/>
      </rPr>
      <t xml:space="preserve">IAS 7.45 </t>
    </r>
    <r>
      <rPr>
        <vertAlign val="subscript"/>
        <sz val="9"/>
        <rFont val="Georgia"/>
        <family val="1"/>
        <charset val="204"/>
      </rPr>
      <t>Disclosure</t>
    </r>
    <r>
      <rPr>
        <sz val="9"/>
        <color rgb="FF000000"/>
        <rFont val="Georgia"/>
        <family val="1"/>
        <charset val="204"/>
      </rPr>
      <t xml:space="preserve">, </t>
    </r>
    <r>
      <rPr>
        <sz val="9"/>
        <rFont val="Georgia"/>
        <family val="1"/>
        <charset val="204"/>
      </rPr>
      <t xml:space="preserve">Effective 2013-01-01 IFRS 12.B13 a </t>
    </r>
    <r>
      <rPr>
        <vertAlign val="subscript"/>
        <sz val="9"/>
        <rFont val="Georgia"/>
        <family val="1"/>
        <charset val="204"/>
      </rPr>
      <t>Disclosure</t>
    </r>
  </si>
  <si>
    <r>
      <t xml:space="preserve">Финансови активи, </t>
    </r>
    <r>
      <rPr>
        <sz val="10"/>
        <rFont val="Georgia"/>
        <family val="1"/>
        <charset val="204"/>
      </rPr>
      <t>отчитани</t>
    </r>
    <r>
      <rPr>
        <sz val="10"/>
        <color indexed="8"/>
        <rFont val="Georgia"/>
        <family val="1"/>
        <charset val="204"/>
      </rPr>
      <t xml:space="preserve"> по справедлива стойност в печалбата или загубата</t>
    </r>
  </si>
  <si>
    <r>
      <t xml:space="preserve">IAS 1.78 e </t>
    </r>
    <r>
      <rPr>
        <vertAlign val="subscript"/>
        <sz val="9"/>
        <rFont val="Georgia"/>
        <family val="1"/>
        <charset val="204"/>
      </rPr>
      <t>Example</t>
    </r>
    <r>
      <rPr>
        <sz val="9"/>
        <color rgb="FF000000"/>
        <rFont val="Georgia"/>
        <family val="1"/>
        <charset val="204"/>
      </rPr>
      <t xml:space="preserve">, </t>
    </r>
    <r>
      <rPr>
        <sz val="9"/>
        <rFont val="Georgia"/>
        <family val="1"/>
        <charset val="204"/>
      </rPr>
      <t xml:space="preserve">IAS 1.IG6 </t>
    </r>
    <r>
      <rPr>
        <vertAlign val="subscript"/>
        <sz val="9"/>
        <rFont val="Georgia"/>
        <family val="1"/>
        <charset val="204"/>
      </rPr>
      <t>Example</t>
    </r>
  </si>
  <si>
    <r>
      <t xml:space="preserve">IAS 1.78 e </t>
    </r>
    <r>
      <rPr>
        <vertAlign val="subscript"/>
        <sz val="9"/>
        <rFont val="Georgia"/>
        <family val="1"/>
        <charset val="204"/>
      </rPr>
      <t>Example</t>
    </r>
    <r>
      <rPr>
        <sz val="9"/>
        <color rgb="FF000000"/>
        <rFont val="Georgia"/>
        <family val="1"/>
        <charset val="204"/>
      </rPr>
      <t xml:space="preserve">, </t>
    </r>
    <r>
      <rPr>
        <sz val="9"/>
        <rFont val="Georgia"/>
        <family val="1"/>
        <charset val="204"/>
      </rPr>
      <t xml:space="preserve">IAS 32.34 </t>
    </r>
    <r>
      <rPr>
        <vertAlign val="subscript"/>
        <sz val="9"/>
        <rFont val="Georgia"/>
        <family val="1"/>
        <charset val="204"/>
      </rPr>
      <t>Disclosure</t>
    </r>
  </si>
  <si>
    <r>
      <t xml:space="preserve">IAS 1.54 q </t>
    </r>
    <r>
      <rPr>
        <vertAlign val="subscript"/>
        <sz val="9"/>
        <rFont val="Georgia"/>
        <family val="1"/>
        <charset val="204"/>
      </rPr>
      <t>Disclosure</t>
    </r>
    <r>
      <rPr>
        <sz val="9"/>
        <color rgb="FF000000"/>
        <rFont val="Georgia"/>
        <family val="1"/>
        <charset val="204"/>
      </rPr>
      <t xml:space="preserve">, </t>
    </r>
    <r>
      <rPr>
        <sz val="9"/>
        <rFont val="Georgia"/>
        <family val="1"/>
        <charset val="204"/>
      </rPr>
      <t xml:space="preserve">Expiry date 2013-01-01 IAS 27.27 </t>
    </r>
    <r>
      <rPr>
        <vertAlign val="subscript"/>
        <sz val="9"/>
        <rFont val="Georgia"/>
        <family val="1"/>
        <charset val="204"/>
      </rPr>
      <t>Disclosure</t>
    </r>
    <r>
      <rPr>
        <sz val="9"/>
        <color rgb="FF000000"/>
        <rFont val="Georgia"/>
        <family val="1"/>
        <charset val="204"/>
      </rPr>
      <t xml:space="preserve">, </t>
    </r>
    <r>
      <rPr>
        <sz val="9"/>
        <rFont val="Georgia"/>
        <family val="1"/>
        <charset val="204"/>
      </rPr>
      <t xml:space="preserve">Effective 2013-01-01 IFRS 10.22 </t>
    </r>
    <r>
      <rPr>
        <vertAlign val="subscript"/>
        <sz val="9"/>
        <rFont val="Georgia"/>
        <family val="1"/>
        <charset val="204"/>
      </rPr>
      <t>Disclosure</t>
    </r>
    <r>
      <rPr>
        <sz val="9"/>
        <color rgb="FF000000"/>
        <rFont val="Georgia"/>
        <family val="1"/>
        <charset val="204"/>
      </rPr>
      <t xml:space="preserve">, </t>
    </r>
    <r>
      <rPr>
        <sz val="9"/>
        <rFont val="Georgia"/>
        <family val="1"/>
        <charset val="204"/>
      </rPr>
      <t xml:space="preserve">Effective 2013-01-01 IFRS 12.12 f </t>
    </r>
    <r>
      <rPr>
        <vertAlign val="subscript"/>
        <sz val="9"/>
        <rFont val="Georgia"/>
        <family val="1"/>
        <charset val="204"/>
      </rPr>
      <t>Disclosure</t>
    </r>
  </si>
  <si>
    <t>ЛОВЕЧТУРС АД</t>
  </si>
  <si>
    <t>ЛОВЕЧ</t>
  </si>
  <si>
    <t>ВЕСЕЛИНА СПАСОВА</t>
  </si>
  <si>
    <t>БОНКА СИРАШКА</t>
  </si>
  <si>
    <t>ОДИТОРИ И КО ООД</t>
  </si>
</sst>
</file>

<file path=xl/styles.xml><?xml version="1.0" encoding="utf-8"?>
<styleSheet xmlns="http://schemas.openxmlformats.org/spreadsheetml/2006/main">
  <numFmts count="12">
    <numFmt numFmtId="164" formatCode="&quot;$&quot;#,##0_);[Red]\(&quot;$&quot;#,##0\)"/>
    <numFmt numFmtId="165" formatCode="_(* #,##0_);_(* \(#,##0\);_(* &quot;-&quot;_);_(@_)"/>
    <numFmt numFmtId="166" formatCode="_(* #,##0.00_);_(* \(#,##0.00\);_(* &quot;-&quot;??_);_(@_)"/>
    <numFmt numFmtId="167" formatCode="_(* #,##0_);_(* \(#,##0\);_(* &quot;-&quot;??_);_(@_)"/>
    <numFmt numFmtId="168" formatCode="[$-F800]dddd\,\ mmmm\ dd\,\ yyyy"/>
    <numFmt numFmtId="169" formatCode="dd\.mm\.yyyy\ &quot;г.&quot;;@"/>
    <numFmt numFmtId="170" formatCode="dd\.m\.yyyy\ &quot;г.&quot;;@"/>
    <numFmt numFmtId="171" formatCode="d\.m\.yyyy\ &quot;г.&quot;;@"/>
    <numFmt numFmtId="172" formatCode="_(* #,##0.00_);_(* \(#,##0.00\);_(* &quot;-&quot;_);_(@_)"/>
    <numFmt numFmtId="173" formatCode="_-* #,##0\ _л_в_._-;\-* #,##0\ _л_в_._-;_-* &quot;-&quot;??\ _л_в_._-;_-@_-"/>
    <numFmt numFmtId="174" formatCode="_-* #,##0.00\ _P_t_s_-;\-* #,##0.00\ _P_t_s_-;_-* &quot;-&quot;??\ _P_t_s_-;_-@_-"/>
    <numFmt numFmtId="175" formatCode="_p#,##0.00_p;_p\(#,##0.00\)_p;_p\-_p"/>
  </numFmts>
  <fonts count="199">
    <font>
      <sz val="10"/>
      <name val="Arial"/>
    </font>
    <font>
      <sz val="10"/>
      <name val="Arial"/>
      <family val="2"/>
      <charset val="204"/>
    </font>
    <font>
      <u/>
      <sz val="10"/>
      <color indexed="12"/>
      <name val="Hebar"/>
      <family val="2"/>
    </font>
    <font>
      <sz val="10"/>
      <name val="OpalB"/>
    </font>
    <font>
      <sz val="10"/>
      <name val="Hebar"/>
      <family val="2"/>
    </font>
    <font>
      <sz val="10"/>
      <name val="OpalB"/>
      <charset val="204"/>
    </font>
    <font>
      <b/>
      <sz val="11"/>
      <name val="Times New Roman"/>
      <family val="1"/>
      <charset val="204"/>
    </font>
    <font>
      <b/>
      <sz val="10"/>
      <name val="Times New Roman"/>
      <family val="1"/>
      <charset val="204"/>
    </font>
    <font>
      <sz val="10"/>
      <name val="Times New Roman"/>
      <family val="1"/>
      <charset val="204"/>
    </font>
    <font>
      <sz val="10"/>
      <name val="Arial"/>
      <family val="2"/>
      <charset val="204"/>
    </font>
    <font>
      <sz val="8"/>
      <color indexed="81"/>
      <name val="Tahoma"/>
      <family val="2"/>
      <charset val="204"/>
    </font>
    <font>
      <sz val="10"/>
      <name val="Timok"/>
      <charset val="204"/>
    </font>
    <font>
      <sz val="10"/>
      <name val="Times New Roman Cyr"/>
      <charset val="204"/>
    </font>
    <font>
      <sz val="9"/>
      <color indexed="81"/>
      <name val="Tahoma"/>
      <family val="2"/>
      <charset val="204"/>
    </font>
    <font>
      <b/>
      <sz val="9"/>
      <color indexed="81"/>
      <name val="Tahoma"/>
      <family val="2"/>
      <charset val="204"/>
    </font>
    <font>
      <sz val="10"/>
      <name val="Arial"/>
      <family val="2"/>
      <charset val="204"/>
    </font>
    <font>
      <sz val="8"/>
      <name val="Arial"/>
      <family val="2"/>
      <charset val="204"/>
    </font>
    <font>
      <sz val="12"/>
      <name val="Times New Roman"/>
      <family val="1"/>
      <charset val="204"/>
    </font>
    <font>
      <b/>
      <sz val="12"/>
      <name val="Times New Roman"/>
      <family val="1"/>
      <charset val="204"/>
    </font>
    <font>
      <b/>
      <i/>
      <sz val="10"/>
      <name val="Times New Roman"/>
      <family val="1"/>
      <charset val="204"/>
    </font>
    <font>
      <b/>
      <sz val="10"/>
      <color indexed="10"/>
      <name val="Times New Roman"/>
      <family val="1"/>
      <charset val="204"/>
    </font>
    <font>
      <b/>
      <sz val="10"/>
      <color indexed="12"/>
      <name val="Times New Roman"/>
      <family val="1"/>
      <charset val="204"/>
    </font>
    <font>
      <b/>
      <sz val="8"/>
      <color indexed="10"/>
      <name val="Tahoma"/>
      <family val="2"/>
      <charset val="204"/>
    </font>
    <font>
      <b/>
      <sz val="11"/>
      <name val="Georgia"/>
      <family val="1"/>
      <charset val="204"/>
    </font>
    <font>
      <sz val="10"/>
      <name val="Georgia"/>
      <family val="1"/>
      <charset val="204"/>
    </font>
    <font>
      <b/>
      <sz val="10"/>
      <name val="Georgia"/>
      <family val="1"/>
      <charset val="204"/>
    </font>
    <font>
      <i/>
      <sz val="10"/>
      <name val="Georgia"/>
      <family val="1"/>
      <charset val="204"/>
    </font>
    <font>
      <sz val="8"/>
      <name val="Georgia"/>
      <family val="1"/>
      <charset val="204"/>
    </font>
    <font>
      <sz val="11"/>
      <name val="Georgia"/>
      <family val="1"/>
      <charset val="204"/>
    </font>
    <font>
      <sz val="9"/>
      <name val="Georgia"/>
      <family val="1"/>
      <charset val="204"/>
    </font>
    <font>
      <b/>
      <sz val="9"/>
      <name val="Georgia"/>
      <family val="1"/>
      <charset val="204"/>
    </font>
    <font>
      <b/>
      <sz val="14"/>
      <name val="Georgia"/>
      <family val="1"/>
      <charset val="204"/>
    </font>
    <font>
      <b/>
      <i/>
      <sz val="11"/>
      <name val="Georgia"/>
      <family val="1"/>
      <charset val="204"/>
    </font>
    <font>
      <b/>
      <sz val="14"/>
      <color indexed="12"/>
      <name val="Georgia"/>
      <family val="1"/>
      <charset val="204"/>
    </font>
    <font>
      <b/>
      <sz val="11"/>
      <color indexed="10"/>
      <name val="Georgia"/>
      <family val="1"/>
      <charset val="204"/>
    </font>
    <font>
      <b/>
      <i/>
      <sz val="9"/>
      <name val="Georgia"/>
      <family val="1"/>
      <charset val="204"/>
    </font>
    <font>
      <sz val="11"/>
      <color indexed="12"/>
      <name val="Georgia"/>
      <family val="1"/>
      <charset val="204"/>
    </font>
    <font>
      <b/>
      <sz val="11"/>
      <color indexed="12"/>
      <name val="Georgia"/>
      <family val="1"/>
      <charset val="204"/>
    </font>
    <font>
      <sz val="10"/>
      <color indexed="12"/>
      <name val="Georgia"/>
      <family val="1"/>
      <charset val="204"/>
    </font>
    <font>
      <sz val="11"/>
      <color indexed="10"/>
      <name val="Georgia"/>
      <family val="1"/>
      <charset val="204"/>
    </font>
    <font>
      <b/>
      <sz val="12"/>
      <name val="Georgia"/>
      <family val="1"/>
      <charset val="204"/>
    </font>
    <font>
      <sz val="12"/>
      <name val="Georgia"/>
      <family val="1"/>
      <charset val="204"/>
    </font>
    <font>
      <sz val="10"/>
      <color indexed="10"/>
      <name val="Georgia"/>
      <family val="1"/>
      <charset val="204"/>
    </font>
    <font>
      <sz val="10"/>
      <color indexed="8"/>
      <name val="Arial"/>
      <family val="2"/>
      <charset val="204"/>
    </font>
    <font>
      <vertAlign val="subscript"/>
      <sz val="10"/>
      <color indexed="8"/>
      <name val="Arial"/>
      <family val="2"/>
      <charset val="204"/>
    </font>
    <font>
      <sz val="10"/>
      <color indexed="54"/>
      <name val="Arial"/>
      <family val="2"/>
      <charset val="204"/>
    </font>
    <font>
      <vertAlign val="subscript"/>
      <sz val="10"/>
      <color indexed="54"/>
      <name val="Arial"/>
      <family val="2"/>
      <charset val="204"/>
    </font>
    <font>
      <b/>
      <sz val="8"/>
      <name val="Georgia"/>
      <family val="1"/>
      <charset val="204"/>
    </font>
    <font>
      <b/>
      <i/>
      <sz val="12"/>
      <name val="Georgia"/>
      <family val="1"/>
      <charset val="204"/>
    </font>
    <font>
      <b/>
      <i/>
      <sz val="10"/>
      <name val="Georgia"/>
      <family val="1"/>
      <charset val="204"/>
    </font>
    <font>
      <b/>
      <sz val="13"/>
      <name val="Georgia"/>
      <family val="1"/>
      <charset val="204"/>
    </font>
    <font>
      <b/>
      <sz val="11"/>
      <color indexed="8"/>
      <name val="Georgia"/>
      <family val="1"/>
      <charset val="204"/>
    </font>
    <font>
      <b/>
      <i/>
      <sz val="11"/>
      <color indexed="8"/>
      <name val="Georgia"/>
      <family val="1"/>
      <charset val="204"/>
    </font>
    <font>
      <sz val="14"/>
      <name val="Georgia"/>
      <family val="1"/>
      <charset val="204"/>
    </font>
    <font>
      <sz val="14"/>
      <color indexed="10"/>
      <name val="Georgia"/>
      <family val="1"/>
      <charset val="204"/>
    </font>
    <font>
      <i/>
      <sz val="11"/>
      <name val="Georgia"/>
      <family val="1"/>
      <charset val="204"/>
    </font>
    <font>
      <sz val="11"/>
      <color indexed="8"/>
      <name val="Georgia"/>
      <family val="1"/>
      <charset val="204"/>
    </font>
    <font>
      <b/>
      <i/>
      <sz val="10"/>
      <color indexed="8"/>
      <name val="Georgia"/>
      <family val="1"/>
      <charset val="204"/>
    </font>
    <font>
      <b/>
      <u/>
      <sz val="20"/>
      <name val="Georgia"/>
      <family val="1"/>
      <charset val="204"/>
    </font>
    <font>
      <i/>
      <sz val="24"/>
      <name val="Georgia"/>
      <family val="1"/>
      <charset val="204"/>
    </font>
    <font>
      <b/>
      <sz val="16"/>
      <name val="Georgia"/>
      <family val="1"/>
      <charset val="204"/>
    </font>
    <font>
      <b/>
      <i/>
      <sz val="14"/>
      <name val="Georgia"/>
      <family val="1"/>
      <charset val="204"/>
    </font>
    <font>
      <u/>
      <sz val="11"/>
      <color indexed="12"/>
      <name val="Georgia"/>
      <family val="1"/>
      <charset val="204"/>
    </font>
    <font>
      <b/>
      <sz val="8"/>
      <color indexed="81"/>
      <name val="Tahoma"/>
      <family val="2"/>
      <charset val="204"/>
    </font>
    <font>
      <sz val="9"/>
      <name val="Arial"/>
      <family val="2"/>
      <charset val="204"/>
    </font>
    <font>
      <b/>
      <sz val="9"/>
      <name val="Arial"/>
      <family val="2"/>
      <charset val="204"/>
    </font>
    <font>
      <b/>
      <u/>
      <sz val="18"/>
      <name val="Georgia"/>
      <family val="1"/>
      <charset val="204"/>
    </font>
    <font>
      <sz val="20"/>
      <name val="Georgia"/>
      <family val="1"/>
      <charset val="204"/>
    </font>
    <font>
      <sz val="9"/>
      <color indexed="10"/>
      <name val="Georgia"/>
      <family val="1"/>
      <charset val="204"/>
    </font>
    <font>
      <sz val="9"/>
      <color indexed="81"/>
      <name val="Georgia"/>
      <family val="1"/>
      <charset val="204"/>
    </font>
    <font>
      <i/>
      <sz val="28"/>
      <name val="Brush Script MT"/>
      <family val="4"/>
    </font>
    <font>
      <u/>
      <sz val="10"/>
      <color indexed="12"/>
      <name val="Georgia"/>
      <family val="1"/>
      <charset val="204"/>
    </font>
    <font>
      <sz val="10"/>
      <color indexed="8"/>
      <name val="Georgia"/>
      <family val="1"/>
      <charset val="204"/>
    </font>
    <font>
      <i/>
      <sz val="28"/>
      <name val="Georgia"/>
      <family val="1"/>
      <charset val="204"/>
    </font>
    <font>
      <sz val="10"/>
      <color indexed="63"/>
      <name val="Arial"/>
      <family val="2"/>
      <charset val="204"/>
    </font>
    <font>
      <sz val="10"/>
      <color indexed="10"/>
      <name val="Arial"/>
      <family val="2"/>
      <charset val="204"/>
    </font>
    <font>
      <sz val="10"/>
      <name val="Garamond"/>
      <family val="1"/>
      <charset val="204"/>
    </font>
    <font>
      <b/>
      <sz val="10"/>
      <color indexed="10"/>
      <name val="Garamond"/>
      <family val="1"/>
      <charset val="204"/>
    </font>
    <font>
      <b/>
      <i/>
      <sz val="18"/>
      <name val="Georgia"/>
      <family val="1"/>
      <charset val="204"/>
    </font>
    <font>
      <sz val="9"/>
      <color indexed="8"/>
      <name val="Arial"/>
      <family val="2"/>
      <charset val="204"/>
    </font>
    <font>
      <sz val="10"/>
      <name val="Arial Unicode MS"/>
      <family val="2"/>
      <charset val="204"/>
    </font>
    <font>
      <i/>
      <sz val="9"/>
      <name val="Georgia"/>
      <family val="1"/>
      <charset val="204"/>
    </font>
    <font>
      <b/>
      <sz val="11"/>
      <color indexed="81"/>
      <name val="Tahoma"/>
      <family val="2"/>
      <charset val="204"/>
    </font>
    <font>
      <sz val="11"/>
      <color indexed="81"/>
      <name val="Tahoma"/>
      <family val="2"/>
      <charset val="204"/>
    </font>
    <font>
      <i/>
      <sz val="11"/>
      <color indexed="8"/>
      <name val="Georgia"/>
      <family val="1"/>
      <charset val="204"/>
    </font>
    <font>
      <i/>
      <sz val="11"/>
      <color indexed="10"/>
      <name val="Georgia"/>
      <family val="1"/>
      <charset val="204"/>
    </font>
    <font>
      <sz val="11"/>
      <color indexed="19"/>
      <name val="Georgia"/>
      <family val="1"/>
      <charset val="204"/>
    </font>
    <font>
      <sz val="7"/>
      <color indexed="8"/>
      <name val="Times New Roman"/>
      <family val="1"/>
      <charset val="204"/>
    </font>
    <font>
      <b/>
      <i/>
      <sz val="11"/>
      <color indexed="62"/>
      <name val="Georgia"/>
      <family val="1"/>
      <charset val="204"/>
    </font>
    <font>
      <u/>
      <sz val="10"/>
      <name val="Hebar"/>
      <family val="2"/>
    </font>
    <font>
      <strike/>
      <sz val="11"/>
      <color indexed="17"/>
      <name val="Georgia"/>
      <family val="1"/>
      <charset val="204"/>
    </font>
    <font>
      <sz val="7"/>
      <color indexed="8"/>
      <name val="Georgia"/>
      <family val="1"/>
      <charset val="204"/>
    </font>
    <font>
      <sz val="7"/>
      <color indexed="10"/>
      <name val="Georgia"/>
      <family val="1"/>
      <charset val="204"/>
    </font>
    <font>
      <sz val="6"/>
      <name val="Arial"/>
      <family val="2"/>
      <charset val="204"/>
    </font>
    <font>
      <sz val="10"/>
      <name val="Calibri"/>
      <family val="2"/>
      <charset val="204"/>
    </font>
    <font>
      <vertAlign val="subscript"/>
      <sz val="9"/>
      <name val="Arial"/>
      <family val="2"/>
      <charset val="204"/>
    </font>
    <font>
      <sz val="5"/>
      <name val="Arial"/>
      <family val="2"/>
      <charset val="204"/>
    </font>
    <font>
      <sz val="6"/>
      <color indexed="8"/>
      <name val="Arial"/>
      <family val="2"/>
      <charset val="204"/>
    </font>
    <font>
      <vertAlign val="subscript"/>
      <sz val="6"/>
      <name val="Arial"/>
      <family val="2"/>
      <charset val="204"/>
    </font>
    <font>
      <i/>
      <sz val="12"/>
      <name val="Georgia"/>
      <family val="1"/>
      <charset val="204"/>
    </font>
    <font>
      <b/>
      <sz val="5"/>
      <name val="Arial"/>
      <family val="2"/>
      <charset val="204"/>
    </font>
    <font>
      <b/>
      <vertAlign val="subscript"/>
      <sz val="5"/>
      <name val="Arial"/>
      <family val="2"/>
      <charset val="204"/>
    </font>
    <font>
      <b/>
      <sz val="16"/>
      <name val="Times New Roman"/>
      <family val="1"/>
      <charset val="204"/>
    </font>
    <font>
      <b/>
      <i/>
      <sz val="11"/>
      <name val="Times New Roman"/>
      <family val="1"/>
      <charset val="204"/>
    </font>
    <font>
      <b/>
      <i/>
      <sz val="11"/>
      <color indexed="9"/>
      <name val="Times New Roman"/>
      <family val="1"/>
      <charset val="204"/>
    </font>
    <font>
      <sz val="6"/>
      <name val="Georgia"/>
      <family val="1"/>
      <charset val="204"/>
    </font>
    <font>
      <b/>
      <sz val="6"/>
      <name val="Georgia"/>
      <family val="1"/>
      <charset val="204"/>
    </font>
    <font>
      <b/>
      <i/>
      <sz val="10"/>
      <color indexed="9"/>
      <name val="Times New Roman"/>
      <family val="1"/>
      <charset val="204"/>
    </font>
    <font>
      <sz val="11"/>
      <name val="Arial Narrow"/>
      <family val="2"/>
      <charset val="204"/>
    </font>
    <font>
      <b/>
      <sz val="11"/>
      <name val="Arial Narrow"/>
      <family val="2"/>
      <charset val="204"/>
    </font>
    <font>
      <u/>
      <sz val="11"/>
      <name val="Arial Narrow"/>
      <family val="2"/>
      <charset val="204"/>
    </font>
    <font>
      <b/>
      <i/>
      <sz val="11"/>
      <name val="Arial Narrow"/>
      <family val="2"/>
      <charset val="204"/>
    </font>
    <font>
      <i/>
      <sz val="11"/>
      <name val="Arial Narrow"/>
      <family val="2"/>
      <charset val="204"/>
    </font>
    <font>
      <b/>
      <u/>
      <sz val="10"/>
      <name val="Georgia"/>
      <family val="1"/>
      <charset val="204"/>
    </font>
    <font>
      <b/>
      <sz val="10"/>
      <name val="Arial"/>
      <family val="2"/>
      <charset val="204"/>
    </font>
    <font>
      <sz val="11"/>
      <color indexed="8"/>
      <name val="Arial"/>
      <family val="2"/>
      <charset val="204"/>
    </font>
    <font>
      <u/>
      <sz val="11"/>
      <color indexed="10"/>
      <name val="Georgia"/>
      <family val="1"/>
      <charset val="204"/>
    </font>
    <font>
      <sz val="11"/>
      <name val="Times New Roman"/>
      <family val="1"/>
      <charset val="204"/>
    </font>
    <font>
      <sz val="8.5"/>
      <color indexed="10"/>
      <name val="Courier"/>
      <family val="1"/>
      <charset val="204"/>
    </font>
    <font>
      <sz val="7"/>
      <name val="Times New Roman"/>
      <family val="1"/>
      <charset val="204"/>
    </font>
    <font>
      <u/>
      <sz val="11"/>
      <color indexed="10"/>
      <name val="Times New Roman"/>
      <family val="1"/>
      <charset val="204"/>
    </font>
    <font>
      <sz val="11"/>
      <color indexed="10"/>
      <name val="Times New Roman"/>
      <family val="1"/>
      <charset val="204"/>
    </font>
    <font>
      <sz val="11"/>
      <color indexed="8"/>
      <name val="Wingdings"/>
      <charset val="2"/>
    </font>
    <font>
      <sz val="11"/>
      <color theme="1"/>
      <name val="Calibri"/>
      <family val="2"/>
      <charset val="204"/>
      <scheme val="minor"/>
    </font>
    <font>
      <sz val="11"/>
      <color rgb="FF9C0006"/>
      <name val="Calibri"/>
      <family val="2"/>
      <charset val="204"/>
      <scheme val="minor"/>
    </font>
    <font>
      <sz val="11"/>
      <color rgb="FF006100"/>
      <name val="Calibri"/>
      <family val="2"/>
      <charset val="204"/>
      <scheme val="minor"/>
    </font>
    <font>
      <b/>
      <sz val="11"/>
      <color theme="1"/>
      <name val="Calibri"/>
      <family val="2"/>
      <charset val="204"/>
      <scheme val="minor"/>
    </font>
    <font>
      <sz val="10"/>
      <color rgb="FF000000"/>
      <name val="Arial"/>
      <family val="2"/>
      <charset val="204"/>
    </font>
    <font>
      <sz val="10"/>
      <color rgb="FF5D8195"/>
      <name val="Arial"/>
      <family val="2"/>
      <charset val="204"/>
    </font>
    <font>
      <sz val="10"/>
      <color rgb="FF333333"/>
      <name val="Georgia"/>
      <family val="1"/>
      <charset val="204"/>
    </font>
    <font>
      <sz val="11"/>
      <color rgb="FF333333"/>
      <name val="Georgia"/>
      <family val="1"/>
      <charset val="204"/>
    </font>
    <font>
      <b/>
      <i/>
      <sz val="10"/>
      <color rgb="FF333333"/>
      <name val="Georgia"/>
      <family val="1"/>
      <charset val="204"/>
    </font>
    <font>
      <b/>
      <sz val="10"/>
      <color rgb="FF333333"/>
      <name val="Georgia"/>
      <family val="1"/>
      <charset val="204"/>
    </font>
    <font>
      <b/>
      <sz val="11"/>
      <color rgb="FF333333"/>
      <name val="Georgia"/>
      <family val="1"/>
      <charset val="204"/>
    </font>
    <font>
      <b/>
      <sz val="11"/>
      <color theme="0"/>
      <name val="Georgia"/>
      <family val="1"/>
      <charset val="204"/>
    </font>
    <font>
      <b/>
      <i/>
      <sz val="10"/>
      <color theme="0"/>
      <name val="Georgia"/>
      <family val="1"/>
      <charset val="204"/>
    </font>
    <font>
      <sz val="11"/>
      <color theme="0"/>
      <name val="Georgia"/>
      <family val="1"/>
      <charset val="204"/>
    </font>
    <font>
      <sz val="11"/>
      <color rgb="FFFF0000"/>
      <name val="Georgia"/>
      <family val="1"/>
      <charset val="204"/>
    </font>
    <font>
      <b/>
      <sz val="12"/>
      <color rgb="FFFF0000"/>
      <name val="Georgia"/>
      <family val="1"/>
      <charset val="204"/>
    </font>
    <font>
      <b/>
      <sz val="11"/>
      <color rgb="FF365F91"/>
      <name val="Georgia"/>
      <family val="1"/>
      <charset val="204"/>
    </font>
    <font>
      <b/>
      <sz val="11"/>
      <color theme="1"/>
      <name val="Georgia"/>
      <family val="1"/>
      <charset val="204"/>
    </font>
    <font>
      <sz val="11"/>
      <color theme="1"/>
      <name val="Georgia"/>
      <family val="1"/>
      <charset val="204"/>
    </font>
    <font>
      <i/>
      <sz val="11"/>
      <color theme="1"/>
      <name val="Georgia"/>
      <family val="1"/>
      <charset val="204"/>
    </font>
    <font>
      <i/>
      <sz val="11"/>
      <color rgb="FFFF0000"/>
      <name val="Georgia"/>
      <family val="1"/>
      <charset val="204"/>
    </font>
    <font>
      <b/>
      <sz val="12"/>
      <color theme="1"/>
      <name val="Georgia"/>
      <family val="1"/>
      <charset val="204"/>
    </font>
    <font>
      <sz val="11"/>
      <color rgb="FF808000"/>
      <name val="Georgia"/>
      <family val="1"/>
      <charset val="204"/>
    </font>
    <font>
      <b/>
      <i/>
      <sz val="9"/>
      <color theme="1"/>
      <name val="Georgia"/>
      <family val="1"/>
      <charset val="204"/>
    </font>
    <font>
      <b/>
      <sz val="8.5"/>
      <color theme="1"/>
      <name val="Georgia"/>
      <family val="1"/>
      <charset val="204"/>
    </font>
    <font>
      <sz val="11"/>
      <color theme="1"/>
      <name val="Symbol"/>
      <family val="1"/>
      <charset val="2"/>
    </font>
    <font>
      <u/>
      <sz val="11"/>
      <color theme="10"/>
      <name val="Calibri"/>
      <family val="2"/>
      <charset val="204"/>
    </font>
    <font>
      <sz val="11"/>
      <color rgb="FF000000"/>
      <name val="Georgia"/>
      <family val="1"/>
      <charset val="204"/>
    </font>
    <font>
      <b/>
      <i/>
      <sz val="11"/>
      <color rgb="FF4F81BD"/>
      <name val="Georgia"/>
      <family val="1"/>
      <charset val="204"/>
    </font>
    <font>
      <b/>
      <u/>
      <sz val="11"/>
      <color rgb="FFFF0000"/>
      <name val="Georgia"/>
      <family val="1"/>
      <charset val="204"/>
    </font>
    <font>
      <b/>
      <sz val="11"/>
      <color rgb="FF4F81BD"/>
      <name val="Georgia"/>
      <family val="1"/>
      <charset val="204"/>
    </font>
    <font>
      <i/>
      <sz val="11"/>
      <color rgb="FF4F81BD"/>
      <name val="Georgia"/>
      <family val="1"/>
      <charset val="204"/>
    </font>
    <font>
      <sz val="11"/>
      <color rgb="FF000000"/>
      <name val="Wingdings"/>
      <charset val="2"/>
    </font>
    <font>
      <b/>
      <sz val="11"/>
      <color rgb="FFFF0000"/>
      <name val="Georgia"/>
      <family val="1"/>
      <charset val="204"/>
    </font>
    <font>
      <sz val="11"/>
      <color theme="1"/>
      <name val="Calibri"/>
      <family val="2"/>
      <charset val="204"/>
    </font>
    <font>
      <b/>
      <sz val="11"/>
      <color rgb="FF000000"/>
      <name val="Georgia"/>
      <family val="1"/>
      <charset val="204"/>
    </font>
    <font>
      <i/>
      <sz val="10"/>
      <color rgb="FF333333"/>
      <name val="Georgia"/>
      <family val="1"/>
      <charset val="204"/>
    </font>
    <font>
      <b/>
      <sz val="11"/>
      <color rgb="FFFF0000"/>
      <name val="Arial Narrow"/>
      <family val="2"/>
      <charset val="204"/>
    </font>
    <font>
      <b/>
      <sz val="10"/>
      <color rgb="FFFF0000"/>
      <name val="Arial"/>
      <family val="2"/>
      <charset val="204"/>
    </font>
    <font>
      <sz val="10"/>
      <color rgb="FFFF0000"/>
      <name val="Arial"/>
      <family val="2"/>
      <charset val="204"/>
    </font>
    <font>
      <b/>
      <i/>
      <sz val="11"/>
      <color theme="1"/>
      <name val="Georgia"/>
      <family val="1"/>
      <charset val="204"/>
    </font>
    <font>
      <u/>
      <sz val="11"/>
      <color theme="10"/>
      <name val="Georgia"/>
      <family val="1"/>
      <charset val="204"/>
    </font>
    <font>
      <b/>
      <sz val="11"/>
      <color rgb="FF9BBB59"/>
      <name val="Georgia"/>
      <family val="1"/>
      <charset val="204"/>
    </font>
    <font>
      <b/>
      <sz val="10"/>
      <color theme="1"/>
      <name val="Georgia"/>
      <family val="1"/>
      <charset val="204"/>
    </font>
    <font>
      <b/>
      <i/>
      <sz val="11"/>
      <color rgb="FFFF0000"/>
      <name val="Georgia"/>
      <family val="1"/>
      <charset val="204"/>
    </font>
    <font>
      <sz val="9"/>
      <color rgb="FF878889"/>
      <name val="Georgia"/>
      <family val="1"/>
      <charset val="204"/>
    </font>
    <font>
      <b/>
      <sz val="9"/>
      <color rgb="FF000000"/>
      <name val="Georgia"/>
      <family val="1"/>
      <charset val="204"/>
    </font>
    <font>
      <sz val="10"/>
      <color rgb="FF878889"/>
      <name val="Georgia"/>
      <family val="1"/>
      <charset val="204"/>
    </font>
    <font>
      <u/>
      <sz val="11"/>
      <color rgb="FFFF0000"/>
      <name val="Georgia"/>
      <family val="1"/>
      <charset val="204"/>
    </font>
    <font>
      <sz val="11.5"/>
      <color theme="1"/>
      <name val="Georgia"/>
      <family val="1"/>
      <charset val="204"/>
    </font>
    <font>
      <b/>
      <sz val="10"/>
      <color rgb="FFFF0000"/>
      <name val="Georgia"/>
      <family val="1"/>
      <charset val="204"/>
    </font>
    <font>
      <sz val="10"/>
      <color rgb="FF333333"/>
      <name val="Arial"/>
      <family val="2"/>
      <charset val="204"/>
    </font>
    <font>
      <b/>
      <sz val="10"/>
      <color rgb="FF333333"/>
      <name val="Arial"/>
      <family val="2"/>
      <charset val="204"/>
    </font>
    <font>
      <sz val="10"/>
      <color rgb="FFFF0000"/>
      <name val="Georgia"/>
      <family val="1"/>
      <charset val="204"/>
    </font>
    <font>
      <sz val="10"/>
      <color theme="1"/>
      <name val="Georgia"/>
      <family val="1"/>
      <charset val="204"/>
    </font>
    <font>
      <b/>
      <sz val="9"/>
      <color rgb="FF000000"/>
      <name val="Arial"/>
      <family val="2"/>
      <charset val="204"/>
    </font>
    <font>
      <sz val="9"/>
      <color rgb="FF000000"/>
      <name val="Arial"/>
      <family val="2"/>
      <charset val="204"/>
    </font>
    <font>
      <sz val="10"/>
      <color theme="1"/>
      <name val="Arial"/>
      <family val="2"/>
      <charset val="204"/>
    </font>
    <font>
      <b/>
      <i/>
      <sz val="10"/>
      <color rgb="FF000000"/>
      <name val="Arial"/>
      <family val="2"/>
      <charset val="204"/>
    </font>
    <font>
      <b/>
      <sz val="12"/>
      <color rgb="FF000000"/>
      <name val="Arial"/>
      <family val="2"/>
      <charset val="204"/>
    </font>
    <font>
      <b/>
      <sz val="10"/>
      <color rgb="FF000000"/>
      <name val="Arial"/>
      <family val="2"/>
      <charset val="204"/>
    </font>
    <font>
      <b/>
      <sz val="10"/>
      <color theme="1"/>
      <name val="Arial"/>
      <family val="2"/>
      <charset val="204"/>
    </font>
    <font>
      <i/>
      <sz val="10"/>
      <color theme="1"/>
      <name val="Arial"/>
      <family val="2"/>
      <charset val="204"/>
    </font>
    <font>
      <u/>
      <sz val="11"/>
      <color rgb="FF008080"/>
      <name val="Georgia"/>
      <family val="1"/>
      <charset val="204"/>
    </font>
    <font>
      <b/>
      <sz val="12"/>
      <color rgb="FFFF0000"/>
      <name val="Times New Roman"/>
      <family val="1"/>
      <charset val="204"/>
    </font>
    <font>
      <sz val="12"/>
      <color rgb="FFFF0000"/>
      <name val="Times New Roman"/>
      <family val="1"/>
      <charset val="204"/>
    </font>
    <font>
      <u/>
      <sz val="10"/>
      <color rgb="FFFF0000"/>
      <name val="Hebar"/>
      <family val="2"/>
    </font>
    <font>
      <sz val="9"/>
      <color rgb="FFFF0000"/>
      <name val="Georgia"/>
      <family val="1"/>
      <charset val="204"/>
    </font>
    <font>
      <sz val="8"/>
      <color rgb="FFFF0000"/>
      <name val="Georgia"/>
      <family val="1"/>
      <charset val="204"/>
    </font>
    <font>
      <sz val="11"/>
      <color theme="1"/>
      <name val="Arial"/>
      <family val="2"/>
      <charset val="204"/>
    </font>
    <font>
      <b/>
      <sz val="11"/>
      <color theme="1"/>
      <name val="Arial"/>
      <family val="2"/>
      <charset val="204"/>
    </font>
    <font>
      <b/>
      <i/>
      <sz val="9"/>
      <color indexed="8"/>
      <name val="Georgia"/>
      <family val="1"/>
      <charset val="204"/>
    </font>
    <font>
      <vertAlign val="subscript"/>
      <sz val="9"/>
      <name val="Georgia"/>
      <family val="1"/>
      <charset val="204"/>
    </font>
    <font>
      <sz val="9"/>
      <color rgb="FF000000"/>
      <name val="Georgia"/>
      <family val="1"/>
      <charset val="204"/>
    </font>
    <font>
      <b/>
      <sz val="10"/>
      <color indexed="8"/>
      <name val="Georgia"/>
      <family val="1"/>
      <charset val="204"/>
    </font>
    <font>
      <i/>
      <sz val="10"/>
      <color indexed="8"/>
      <name val="Georgia"/>
      <family val="1"/>
      <charset val="204"/>
    </font>
  </fonts>
  <fills count="2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5"/>
        <bgColor indexed="64"/>
      </patternFill>
    </fill>
    <fill>
      <patternFill patternType="solid">
        <fgColor indexed="47"/>
        <bgColor indexed="64"/>
      </patternFill>
    </fill>
    <fill>
      <patternFill patternType="solid">
        <fgColor indexed="13"/>
        <bgColor indexed="64"/>
      </patternFill>
    </fill>
    <fill>
      <patternFill patternType="solid">
        <fgColor indexed="65"/>
        <bgColor indexed="64"/>
      </patternFill>
    </fill>
    <fill>
      <patternFill patternType="solid">
        <fgColor indexed="43"/>
        <bgColor indexed="64"/>
      </patternFill>
    </fill>
    <fill>
      <patternFill patternType="solid">
        <fgColor rgb="FFFFC7CE"/>
      </patternFill>
    </fill>
    <fill>
      <patternFill patternType="solid">
        <fgColor rgb="FFC6EFCE"/>
      </patternFill>
    </fill>
    <fill>
      <patternFill patternType="solid">
        <fgColor theme="4"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4" tint="0.79995117038483843"/>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0"/>
        <bgColor indexed="64"/>
      </patternFill>
    </fill>
    <fill>
      <patternFill patternType="solid">
        <fgColor rgb="FFEEEEEE"/>
        <bgColor indexed="64"/>
      </patternFill>
    </fill>
    <fill>
      <patternFill patternType="solid">
        <fgColor theme="8" tint="0.79998168889431442"/>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tint="-0.14999847407452621"/>
        <bgColor indexed="64"/>
      </patternFill>
    </fill>
  </fills>
  <borders count="87">
    <border>
      <left/>
      <right/>
      <top/>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bottom style="double">
        <color indexed="64"/>
      </bottom>
      <diagonal/>
    </border>
    <border>
      <left/>
      <right/>
      <top style="double">
        <color indexed="64"/>
      </top>
      <bottom style="thin">
        <color indexed="64"/>
      </bottom>
      <diagonal/>
    </border>
    <border>
      <left/>
      <right/>
      <top style="thin">
        <color indexed="64"/>
      </top>
      <bottom style="double">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dotted">
        <color indexed="64"/>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thin">
        <color indexed="44"/>
      </left>
      <right/>
      <top style="thin">
        <color indexed="44"/>
      </top>
      <bottom/>
      <diagonal/>
    </border>
    <border>
      <left/>
      <right/>
      <top style="thin">
        <color indexed="44"/>
      </top>
      <bottom/>
      <diagonal/>
    </border>
    <border>
      <left/>
      <right/>
      <top/>
      <bottom style="dotted">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rgb="FFD9D9D9"/>
      </right>
      <top/>
      <bottom/>
      <diagonal/>
    </border>
    <border>
      <left/>
      <right style="medium">
        <color rgb="FFFFFFFF"/>
      </right>
      <top style="double">
        <color rgb="FF6699CC"/>
      </top>
      <bottom/>
      <diagonal/>
    </border>
    <border>
      <left/>
      <right style="medium">
        <color rgb="FFFFFFFF"/>
      </right>
      <top/>
      <bottom style="double">
        <color rgb="FF6699CC"/>
      </bottom>
      <diagonal/>
    </border>
    <border>
      <left/>
      <right/>
      <top/>
      <bottom style="medium">
        <color rgb="FFA6A6A6"/>
      </bottom>
      <diagonal/>
    </border>
    <border>
      <left style="double">
        <color rgb="FF6699CC"/>
      </left>
      <right style="medium">
        <color rgb="FFA6A6A6"/>
      </right>
      <top/>
      <bottom style="double">
        <color rgb="FF6699CC"/>
      </bottom>
      <diagonal/>
    </border>
    <border>
      <left/>
      <right/>
      <top/>
      <bottom style="double">
        <color rgb="FF6699CC"/>
      </bottom>
      <diagonal/>
    </border>
    <border>
      <left/>
      <right style="medium">
        <color rgb="FFA6A6A6"/>
      </right>
      <top/>
      <bottom style="double">
        <color rgb="FF6699CC"/>
      </bottom>
      <diagonal/>
    </border>
    <border>
      <left style="medium">
        <color indexed="64"/>
      </left>
      <right/>
      <top/>
      <bottom style="medium">
        <color rgb="FF000000"/>
      </bottom>
      <diagonal/>
    </border>
    <border>
      <left/>
      <right/>
      <top/>
      <bottom style="medium">
        <color rgb="FF000000"/>
      </bottom>
      <diagonal/>
    </border>
    <border>
      <left/>
      <right style="medium">
        <color indexed="64"/>
      </right>
      <top/>
      <bottom style="medium">
        <color rgb="FF000000"/>
      </bottom>
      <diagonal/>
    </border>
    <border>
      <left/>
      <right/>
      <top/>
      <bottom style="double">
        <color rgb="FF000000"/>
      </bottom>
      <diagonal/>
    </border>
    <border>
      <left/>
      <right style="medium">
        <color indexed="64"/>
      </right>
      <top/>
      <bottom style="double">
        <color rgb="FF000000"/>
      </bottom>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right/>
      <top style="medium">
        <color rgb="FF000000"/>
      </top>
      <bottom style="double">
        <color rgb="FF000000"/>
      </bottom>
      <diagonal/>
    </border>
    <border>
      <left/>
      <right style="medium">
        <color indexed="64"/>
      </right>
      <top style="medium">
        <color rgb="FF000000"/>
      </top>
      <bottom style="double">
        <color rgb="FF000000"/>
      </bottom>
      <diagonal/>
    </border>
    <border>
      <left/>
      <right/>
      <top style="double">
        <color rgb="FF000000"/>
      </top>
      <bottom/>
      <diagonal/>
    </border>
    <border>
      <left/>
      <right style="medium">
        <color indexed="64"/>
      </right>
      <top style="double">
        <color rgb="FF000000"/>
      </top>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double">
        <color rgb="FF6699CC"/>
      </left>
      <right style="medium">
        <color rgb="FFA6A6A6"/>
      </right>
      <top style="medium">
        <color rgb="FFA6A6A6"/>
      </top>
      <bottom/>
      <diagonal/>
    </border>
    <border>
      <left style="double">
        <color rgb="FF6699CC"/>
      </left>
      <right style="medium">
        <color rgb="FFA6A6A6"/>
      </right>
      <top/>
      <bottom style="medium">
        <color rgb="FFA6A6A6"/>
      </bottom>
      <diagonal/>
    </border>
    <border>
      <left/>
      <right style="medium">
        <color rgb="FFA6A6A6"/>
      </right>
      <top style="medium">
        <color rgb="FFA6A6A6"/>
      </top>
      <bottom/>
      <diagonal/>
    </border>
    <border>
      <left/>
      <right style="medium">
        <color rgb="FFA6A6A6"/>
      </right>
      <top/>
      <bottom style="medium">
        <color rgb="FFA6A6A6"/>
      </bottom>
      <diagonal/>
    </border>
    <border>
      <left style="medium">
        <color rgb="FFA6A6A6"/>
      </left>
      <right style="medium">
        <color rgb="FFA6A6A6"/>
      </right>
      <top style="medium">
        <color rgb="FFA6A6A6"/>
      </top>
      <bottom/>
      <diagonal/>
    </border>
    <border>
      <left style="medium">
        <color rgb="FFA6A6A6"/>
      </left>
      <right style="medium">
        <color rgb="FFA6A6A6"/>
      </right>
      <top/>
      <bottom style="medium">
        <color rgb="FFA6A6A6"/>
      </bottom>
      <diagonal/>
    </border>
    <border>
      <left style="double">
        <color rgb="FF6699CC"/>
      </left>
      <right style="double">
        <color rgb="FF6699CC"/>
      </right>
      <top style="double">
        <color rgb="FF6699CC"/>
      </top>
      <bottom/>
      <diagonal/>
    </border>
    <border>
      <left style="double">
        <color rgb="FF6699CC"/>
      </left>
      <right style="double">
        <color rgb="FF6699CC"/>
      </right>
      <top/>
      <bottom style="double">
        <color rgb="FF6699CC"/>
      </bottom>
      <diagonal/>
    </border>
    <border>
      <left style="double">
        <color rgb="FF6699CC"/>
      </left>
      <right/>
      <top style="double">
        <color rgb="FF6699CC"/>
      </top>
      <bottom/>
      <diagonal/>
    </border>
    <border>
      <left style="double">
        <color rgb="FF6699CC"/>
      </left>
      <right/>
      <top/>
      <bottom style="double">
        <color rgb="FF6699CC"/>
      </bottom>
      <diagonal/>
    </border>
    <border>
      <left style="medium">
        <color rgb="FFFFFFFF"/>
      </left>
      <right style="double">
        <color rgb="FF6699CC"/>
      </right>
      <top style="double">
        <color rgb="FF6699CC"/>
      </top>
      <bottom/>
      <diagonal/>
    </border>
    <border>
      <left style="medium">
        <color rgb="FFFFFFFF"/>
      </left>
      <right style="double">
        <color rgb="FF6699CC"/>
      </right>
      <top/>
      <bottom style="double">
        <color rgb="FF6699CC"/>
      </bottom>
      <diagonal/>
    </border>
    <border>
      <left style="double">
        <color rgb="FF6699CC"/>
      </left>
      <right style="medium">
        <color rgb="FFA6A6A6"/>
      </right>
      <top style="double">
        <color rgb="FF6699CC"/>
      </top>
      <bottom/>
      <diagonal/>
    </border>
    <border>
      <left/>
      <right style="medium">
        <color rgb="FFA6A6A6"/>
      </right>
      <top style="double">
        <color rgb="FF6699CC"/>
      </top>
      <bottom/>
      <diagonal/>
    </border>
    <border>
      <left style="medium">
        <color rgb="FFA6A6A6"/>
      </left>
      <right style="medium">
        <color rgb="FFA6A6A6"/>
      </right>
      <top style="double">
        <color rgb="FF6699CC"/>
      </top>
      <bottom/>
      <diagonal/>
    </border>
  </borders>
  <cellStyleXfs count="25">
    <xf numFmtId="0" fontId="0" fillId="0" borderId="0"/>
    <xf numFmtId="0" fontId="124" fillId="9"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25" fillId="10" borderId="0" applyNumberFormat="0" applyBorder="0" applyAlignment="0" applyProtection="0"/>
    <xf numFmtId="0" fontId="2" fillId="0" borderId="0" applyNumberFormat="0" applyFill="0" applyBorder="0" applyAlignment="0" applyProtection="0">
      <alignment vertical="top"/>
      <protection locked="0"/>
    </xf>
    <xf numFmtId="0" fontId="9" fillId="0" borderId="0"/>
    <xf numFmtId="0" fontId="1" fillId="0" borderId="0"/>
    <xf numFmtId="0" fontId="1" fillId="0" borderId="0"/>
    <xf numFmtId="0" fontId="123" fillId="0" borderId="0"/>
    <xf numFmtId="0" fontId="123" fillId="0" borderId="0"/>
    <xf numFmtId="0" fontId="1" fillId="0" borderId="0"/>
    <xf numFmtId="0" fontId="11" fillId="0" borderId="0"/>
    <xf numFmtId="0" fontId="3" fillId="0" borderId="0"/>
    <xf numFmtId="0" fontId="4" fillId="0" borderId="0"/>
    <xf numFmtId="0" fontId="4" fillId="0" borderId="0"/>
    <xf numFmtId="0" fontId="5" fillId="0" borderId="0"/>
    <xf numFmtId="0" fontId="3" fillId="0" borderId="0"/>
    <xf numFmtId="0" fontId="1" fillId="0" borderId="0"/>
    <xf numFmtId="0" fontId="12" fillId="0" borderId="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2547">
    <xf numFmtId="0" fontId="0" fillId="0" borderId="0" xfId="0"/>
    <xf numFmtId="0" fontId="8" fillId="2" borderId="0" xfId="0" applyFont="1" applyFill="1"/>
    <xf numFmtId="167" fontId="20" fillId="0" borderId="0" xfId="0" applyNumberFormat="1" applyFont="1" applyFill="1" applyAlignment="1"/>
    <xf numFmtId="0" fontId="8" fillId="0" borderId="0" xfId="0" applyFont="1" applyFill="1" applyAlignment="1"/>
    <xf numFmtId="167" fontId="21" fillId="0" borderId="0" xfId="0" applyNumberFormat="1" applyFont="1" applyFill="1" applyAlignment="1"/>
    <xf numFmtId="0" fontId="8" fillId="2" borderId="1" xfId="0" applyFont="1" applyFill="1" applyBorder="1"/>
    <xf numFmtId="0" fontId="8" fillId="2" borderId="0" xfId="0" applyFont="1" applyFill="1" applyBorder="1"/>
    <xf numFmtId="0" fontId="8" fillId="3" borderId="2" xfId="0" applyFont="1" applyFill="1" applyBorder="1" applyProtection="1">
      <protection locked="0" hidden="1"/>
    </xf>
    <xf numFmtId="0" fontId="7" fillId="3" borderId="2" xfId="0" applyFont="1" applyFill="1" applyBorder="1" applyProtection="1">
      <protection locked="0" hidden="1"/>
    </xf>
    <xf numFmtId="9" fontId="8" fillId="3" borderId="2" xfId="22" applyFont="1" applyFill="1" applyBorder="1" applyProtection="1">
      <protection locked="0" hidden="1"/>
    </xf>
    <xf numFmtId="0" fontId="8" fillId="3" borderId="3" xfId="0" applyFont="1" applyFill="1" applyBorder="1" applyAlignment="1" applyProtection="1">
      <alignment horizontal="left" wrapText="1"/>
      <protection locked="0" hidden="1"/>
    </xf>
    <xf numFmtId="0" fontId="8" fillId="3" borderId="4" xfId="0" applyFont="1" applyFill="1" applyBorder="1" applyAlignment="1" applyProtection="1">
      <alignment horizontal="left" wrapText="1"/>
      <protection locked="0" hidden="1"/>
    </xf>
    <xf numFmtId="0" fontId="8" fillId="3" borderId="5" xfId="0" applyFont="1" applyFill="1" applyBorder="1" applyAlignment="1" applyProtection="1">
      <alignment horizontal="left" wrapText="1"/>
      <protection locked="0" hidden="1"/>
    </xf>
    <xf numFmtId="0" fontId="8" fillId="2" borderId="0" xfId="0" applyFont="1" applyFill="1" applyProtection="1">
      <protection locked="0" hidden="1"/>
    </xf>
    <xf numFmtId="0" fontId="6" fillId="2" borderId="0" xfId="7" applyFont="1" applyFill="1" applyBorder="1" applyAlignment="1" applyProtection="1">
      <protection locked="0" hidden="1"/>
    </xf>
    <xf numFmtId="0" fontId="8" fillId="2" borderId="1" xfId="0" applyFont="1" applyFill="1" applyBorder="1" applyProtection="1">
      <protection locked="0" hidden="1"/>
    </xf>
    <xf numFmtId="0" fontId="8" fillId="2" borderId="0" xfId="0" quotePrefix="1" applyFont="1" applyFill="1" applyBorder="1" applyAlignment="1" applyProtection="1">
      <alignment horizontal="center"/>
      <protection locked="0" hidden="1"/>
    </xf>
    <xf numFmtId="0" fontId="8" fillId="2" borderId="0" xfId="0" applyFont="1" applyFill="1" applyBorder="1" applyAlignment="1" applyProtection="1">
      <alignment horizontal="center"/>
      <protection locked="0" hidden="1"/>
    </xf>
    <xf numFmtId="0" fontId="8" fillId="3" borderId="3" xfId="0" applyFont="1" applyFill="1" applyBorder="1" applyAlignment="1" applyProtection="1">
      <alignment horizontal="left"/>
      <protection locked="0" hidden="1"/>
    </xf>
    <xf numFmtId="0" fontId="8" fillId="3" borderId="4" xfId="0" applyFont="1" applyFill="1" applyBorder="1" applyAlignment="1" applyProtection="1">
      <alignment horizontal="left"/>
      <protection locked="0" hidden="1"/>
    </xf>
    <xf numFmtId="0" fontId="8" fillId="3" borderId="5" xfId="0" applyFont="1" applyFill="1" applyBorder="1" applyAlignment="1" applyProtection="1">
      <alignment horizontal="left"/>
      <protection locked="0" hidden="1"/>
    </xf>
    <xf numFmtId="167" fontId="20" fillId="0" borderId="0" xfId="0" applyNumberFormat="1" applyFont="1" applyFill="1" applyAlignment="1" applyProtection="1">
      <protection locked="0" hidden="1"/>
    </xf>
    <xf numFmtId="0" fontId="8" fillId="0" borderId="0" xfId="0" applyFont="1" applyFill="1" applyAlignment="1" applyProtection="1">
      <protection locked="0" hidden="1"/>
    </xf>
    <xf numFmtId="0" fontId="21" fillId="0" borderId="0" xfId="0" applyFont="1" applyFill="1" applyAlignment="1" applyProtection="1">
      <alignment horizontal="right"/>
      <protection locked="0" hidden="1"/>
    </xf>
    <xf numFmtId="167" fontId="21" fillId="0" borderId="0" xfId="0" applyNumberFormat="1" applyFont="1" applyFill="1" applyAlignment="1" applyProtection="1">
      <protection locked="0" hidden="1"/>
    </xf>
    <xf numFmtId="0" fontId="8" fillId="2" borderId="0" xfId="0" applyFont="1" applyFill="1" applyBorder="1" applyProtection="1">
      <protection locked="0" hidden="1"/>
    </xf>
    <xf numFmtId="0" fontId="30" fillId="0" borderId="6" xfId="0" applyFont="1" applyBorder="1" applyProtection="1">
      <protection locked="0" hidden="1"/>
    </xf>
    <xf numFmtId="0" fontId="33" fillId="2" borderId="0" xfId="20" applyNumberFormat="1" applyFont="1" applyFill="1" applyBorder="1" applyAlignment="1" applyProtection="1">
      <alignment vertical="center"/>
      <protection locked="0" hidden="1"/>
    </xf>
    <xf numFmtId="0" fontId="31" fillId="2" borderId="0" xfId="20" applyFont="1" applyFill="1" applyBorder="1" applyAlignment="1" applyProtection="1">
      <alignment horizontal="left" vertical="center" wrapText="1"/>
      <protection locked="0" hidden="1"/>
    </xf>
    <xf numFmtId="0" fontId="27" fillId="0" borderId="2" xfId="0" applyFont="1" applyBorder="1" applyProtection="1">
      <protection locked="0" hidden="1"/>
    </xf>
    <xf numFmtId="0" fontId="24" fillId="2" borderId="0" xfId="0" applyFont="1" applyFill="1" applyProtection="1">
      <protection hidden="1"/>
    </xf>
    <xf numFmtId="167" fontId="36" fillId="2" borderId="0" xfId="20" applyNumberFormat="1" applyFont="1" applyFill="1" applyBorder="1" applyAlignment="1" applyProtection="1">
      <alignment wrapText="1"/>
      <protection locked="0" hidden="1"/>
    </xf>
    <xf numFmtId="167" fontId="36" fillId="2" borderId="0" xfId="20" applyNumberFormat="1" applyFont="1" applyFill="1" applyBorder="1" applyAlignment="1" applyProtection="1">
      <protection locked="0" hidden="1"/>
    </xf>
    <xf numFmtId="167" fontId="39" fillId="2" borderId="0" xfId="20" applyNumberFormat="1" applyFont="1" applyFill="1" applyBorder="1" applyAlignment="1" applyProtection="1">
      <alignment wrapText="1"/>
      <protection locked="0" hidden="1"/>
    </xf>
    <xf numFmtId="0" fontId="29" fillId="0" borderId="2" xfId="7" applyFont="1" applyBorder="1" applyProtection="1">
      <protection locked="0" hidden="1"/>
    </xf>
    <xf numFmtId="3" fontId="29" fillId="0" borderId="2" xfId="7" applyNumberFormat="1" applyFont="1" applyBorder="1" applyProtection="1">
      <protection locked="0" hidden="1"/>
    </xf>
    <xf numFmtId="165" fontId="29" fillId="0" borderId="2" xfId="7" applyNumberFormat="1" applyFont="1" applyBorder="1" applyAlignment="1" applyProtection="1">
      <alignment vertical="center"/>
      <protection locked="0" hidden="1"/>
    </xf>
    <xf numFmtId="165" fontId="29" fillId="0" borderId="2" xfId="7" applyNumberFormat="1" applyFont="1" applyBorder="1" applyProtection="1">
      <protection locked="0" hidden="1"/>
    </xf>
    <xf numFmtId="165" fontId="29" fillId="0" borderId="2" xfId="7" applyNumberFormat="1" applyFont="1" applyFill="1" applyBorder="1" applyAlignment="1" applyProtection="1">
      <alignment vertical="center"/>
      <protection locked="0" hidden="1"/>
    </xf>
    <xf numFmtId="0" fontId="24" fillId="0" borderId="0" xfId="0" applyFont="1"/>
    <xf numFmtId="0" fontId="127" fillId="0" borderId="0" xfId="0" applyFont="1" applyAlignment="1">
      <alignment wrapText="1"/>
    </xf>
    <xf numFmtId="0" fontId="127" fillId="0" borderId="0" xfId="0" applyFont="1" applyAlignment="1">
      <alignment horizontal="left" wrapText="1" indent="1"/>
    </xf>
    <xf numFmtId="0" fontId="127" fillId="0" borderId="0" xfId="0" applyFont="1" applyAlignment="1">
      <alignment horizontal="left" wrapText="1" indent="2"/>
    </xf>
    <xf numFmtId="0" fontId="128" fillId="0" borderId="0" xfId="0" applyFont="1" applyAlignment="1">
      <alignment wrapText="1"/>
    </xf>
    <xf numFmtId="0" fontId="2" fillId="0" borderId="0" xfId="6" applyAlignment="1" applyProtection="1">
      <alignment wrapText="1"/>
    </xf>
    <xf numFmtId="0" fontId="127" fillId="0" borderId="0" xfId="0" applyFont="1" applyAlignment="1">
      <alignment horizontal="left" wrapText="1" indent="4"/>
    </xf>
    <xf numFmtId="0" fontId="127" fillId="0" borderId="0" xfId="0" applyFont="1" applyAlignment="1">
      <alignment horizontal="left" wrapText="1" indent="5"/>
    </xf>
    <xf numFmtId="0" fontId="41" fillId="0" borderId="0" xfId="0" applyFont="1" applyBorder="1" applyAlignment="1">
      <alignment horizontal="left" vertical="center"/>
    </xf>
    <xf numFmtId="0" fontId="24" fillId="0" borderId="0" xfId="0" applyFont="1" applyBorder="1" applyAlignment="1">
      <alignment horizontal="left" wrapText="1"/>
    </xf>
    <xf numFmtId="0" fontId="24" fillId="0" borderId="0" xfId="0" applyFont="1" applyBorder="1" applyAlignment="1">
      <alignment horizontal="left"/>
    </xf>
    <xf numFmtId="165" fontId="24" fillId="0" borderId="0" xfId="0" applyNumberFormat="1" applyFont="1" applyBorder="1" applyAlignment="1">
      <alignment horizontal="right"/>
    </xf>
    <xf numFmtId="0" fontId="24" fillId="0" borderId="0" xfId="0" applyFont="1" applyBorder="1" applyAlignment="1">
      <alignment horizontal="left" vertical="center"/>
    </xf>
    <xf numFmtId="0" fontId="23" fillId="0" borderId="0" xfId="0" applyFont="1" applyBorder="1" applyAlignment="1">
      <alignment horizontal="right" vertical="center"/>
    </xf>
    <xf numFmtId="0" fontId="23" fillId="0" borderId="0" xfId="0" applyFont="1" applyBorder="1" applyAlignment="1">
      <alignment horizontal="left" vertical="center"/>
    </xf>
    <xf numFmtId="0" fontId="32" fillId="0" borderId="0" xfId="0" applyFont="1" applyBorder="1" applyAlignment="1" applyProtection="1">
      <alignment horizontal="left" vertical="center"/>
      <protection locked="0" hidden="1"/>
    </xf>
    <xf numFmtId="0" fontId="24" fillId="0" borderId="7" xfId="0" applyFont="1" applyBorder="1" applyAlignment="1" applyProtection="1">
      <alignment horizontal="center"/>
      <protection locked="0" hidden="1"/>
    </xf>
    <xf numFmtId="0" fontId="23" fillId="0" borderId="0" xfId="0" applyFont="1" applyBorder="1" applyAlignment="1">
      <alignment horizontal="center"/>
    </xf>
    <xf numFmtId="0" fontId="28" fillId="0" borderId="0" xfId="0" applyFont="1" applyBorder="1" applyAlignment="1" applyProtection="1">
      <alignment horizontal="left" vertical="center"/>
      <protection locked="0" hidden="1"/>
    </xf>
    <xf numFmtId="0" fontId="28" fillId="0" borderId="0" xfId="0" applyFont="1" applyBorder="1" applyAlignment="1" applyProtection="1">
      <alignment horizontal="center"/>
      <protection locked="0" hidden="1"/>
    </xf>
    <xf numFmtId="0" fontId="28" fillId="0" borderId="0" xfId="0" applyFont="1" applyBorder="1" applyAlignment="1">
      <alignment horizontal="center"/>
    </xf>
    <xf numFmtId="165" fontId="28" fillId="0" borderId="0" xfId="0" applyNumberFormat="1" applyFont="1" applyBorder="1" applyAlignment="1" applyProtection="1">
      <alignment horizontal="right"/>
      <protection locked="0" hidden="1"/>
    </xf>
    <xf numFmtId="0" fontId="23" fillId="0" borderId="8" xfId="0" applyFont="1" applyBorder="1" applyAlignment="1" applyProtection="1">
      <alignment horizontal="left" vertical="center"/>
      <protection locked="0" hidden="1"/>
    </xf>
    <xf numFmtId="0" fontId="24" fillId="0" borderId="0" xfId="0" applyFont="1" applyBorder="1" applyAlignment="1" applyProtection="1">
      <alignment horizontal="center"/>
      <protection locked="0" hidden="1"/>
    </xf>
    <xf numFmtId="0" fontId="24" fillId="0" borderId="0" xfId="0" applyFont="1" applyFill="1" applyBorder="1"/>
    <xf numFmtId="0" fontId="24" fillId="4" borderId="0" xfId="0" applyFont="1" applyFill="1" applyBorder="1"/>
    <xf numFmtId="0" fontId="24" fillId="0" borderId="0" xfId="0" applyFont="1" applyFill="1" applyBorder="1" applyAlignment="1">
      <alignment horizontal="left" vertical="center"/>
    </xf>
    <xf numFmtId="0" fontId="24" fillId="4" borderId="0" xfId="0" applyFont="1" applyFill="1" applyBorder="1" applyAlignment="1">
      <alignment horizontal="left" vertical="center"/>
    </xf>
    <xf numFmtId="0" fontId="28" fillId="0" borderId="0" xfId="0" applyFont="1" applyFill="1" applyBorder="1"/>
    <xf numFmtId="0" fontId="28" fillId="4" borderId="0" xfId="0" applyFont="1" applyFill="1" applyBorder="1"/>
    <xf numFmtId="0" fontId="23" fillId="0" borderId="0" xfId="0" applyFont="1" applyBorder="1" applyAlignment="1" applyProtection="1">
      <alignment horizontal="left" vertical="center"/>
      <protection locked="0" hidden="1"/>
    </xf>
    <xf numFmtId="0" fontId="28" fillId="0" borderId="8" xfId="0" applyFont="1" applyBorder="1" applyAlignment="1" applyProtection="1">
      <alignment horizontal="center"/>
      <protection locked="0" hidden="1"/>
    </xf>
    <xf numFmtId="0" fontId="28" fillId="0" borderId="0" xfId="0" applyFont="1" applyFill="1" applyBorder="1" applyAlignment="1">
      <alignment horizontal="right"/>
    </xf>
    <xf numFmtId="0" fontId="28" fillId="0" borderId="0" xfId="0" applyFont="1" applyBorder="1" applyAlignment="1" applyProtection="1">
      <alignment horizontal="center" wrapText="1"/>
      <protection locked="0" hidden="1"/>
    </xf>
    <xf numFmtId="0" fontId="23" fillId="3" borderId="0" xfId="0" applyFont="1" applyFill="1" applyBorder="1" applyAlignment="1">
      <alignment horizontal="center"/>
    </xf>
    <xf numFmtId="0" fontId="28" fillId="0" borderId="0" xfId="0" applyFont="1" applyProtection="1">
      <protection locked="0" hidden="1"/>
    </xf>
    <xf numFmtId="166" fontId="23" fillId="0" borderId="0" xfId="0" applyNumberFormat="1" applyFont="1" applyFill="1" applyBorder="1" applyAlignment="1">
      <alignment horizontal="right"/>
    </xf>
    <xf numFmtId="166" fontId="23" fillId="0" borderId="0" xfId="0" applyNumberFormat="1" applyFont="1" applyBorder="1" applyAlignment="1" applyProtection="1">
      <alignment horizontal="right"/>
      <protection locked="0" hidden="1"/>
    </xf>
    <xf numFmtId="165" fontId="34" fillId="3" borderId="0" xfId="0" applyNumberFormat="1" applyFont="1" applyFill="1" applyBorder="1" applyAlignment="1">
      <alignment horizontal="right"/>
    </xf>
    <xf numFmtId="0" fontId="23" fillId="3" borderId="0" xfId="0" applyFont="1" applyFill="1" applyBorder="1" applyAlignment="1">
      <alignment horizontal="right"/>
    </xf>
    <xf numFmtId="0" fontId="24" fillId="3" borderId="0" xfId="0" applyFont="1" applyFill="1" applyBorder="1"/>
    <xf numFmtId="0" fontId="38" fillId="3" borderId="0" xfId="0" applyFont="1" applyFill="1" applyBorder="1"/>
    <xf numFmtId="165" fontId="37" fillId="3" borderId="0" xfId="0" applyNumberFormat="1" applyFont="1" applyFill="1" applyBorder="1" applyAlignment="1">
      <alignment horizontal="right"/>
    </xf>
    <xf numFmtId="0" fontId="51" fillId="3" borderId="0" xfId="14" applyFont="1" applyFill="1" applyBorder="1" applyAlignment="1">
      <alignment vertical="center"/>
    </xf>
    <xf numFmtId="0" fontId="52" fillId="3" borderId="0" xfId="14" applyFont="1" applyFill="1" applyBorder="1" applyAlignment="1">
      <alignment vertical="center"/>
    </xf>
    <xf numFmtId="0" fontId="49" fillId="3" borderId="0" xfId="0" applyFont="1" applyFill="1" applyBorder="1"/>
    <xf numFmtId="0" fontId="23" fillId="3" borderId="0" xfId="0" applyFont="1" applyFill="1" applyBorder="1"/>
    <xf numFmtId="0" fontId="32" fillId="3" borderId="0" xfId="0" applyFont="1" applyFill="1" applyBorder="1"/>
    <xf numFmtId="0" fontId="23" fillId="3" borderId="0" xfId="14" applyFont="1" applyFill="1" applyBorder="1" applyAlignment="1">
      <alignment vertical="center"/>
    </xf>
    <xf numFmtId="0" fontId="24" fillId="3" borderId="0" xfId="0" applyFont="1" applyFill="1" applyBorder="1" applyAlignment="1">
      <alignment horizontal="center"/>
    </xf>
    <xf numFmtId="165" fontId="24" fillId="3" borderId="0" xfId="0" applyNumberFormat="1" applyFont="1" applyFill="1" applyBorder="1" applyAlignment="1">
      <alignment horizontal="right"/>
    </xf>
    <xf numFmtId="0" fontId="23" fillId="3" borderId="0" xfId="15" applyFont="1" applyFill="1" applyAlignment="1"/>
    <xf numFmtId="0" fontId="23" fillId="3" borderId="0" xfId="15" applyFont="1" applyFill="1" applyAlignment="1">
      <alignment horizontal="right"/>
    </xf>
    <xf numFmtId="0" fontId="53" fillId="3" borderId="0" xfId="0" applyFont="1" applyFill="1" applyBorder="1"/>
    <xf numFmtId="0" fontId="54" fillId="3" borderId="0" xfId="0" applyFont="1" applyFill="1" applyBorder="1"/>
    <xf numFmtId="0" fontId="52" fillId="4" borderId="0" xfId="0" applyFont="1" applyFill="1" applyBorder="1" applyAlignment="1">
      <alignment horizontal="right"/>
    </xf>
    <xf numFmtId="0" fontId="24" fillId="4" borderId="0" xfId="0" applyFont="1" applyFill="1" applyBorder="1" applyAlignment="1">
      <alignment horizontal="center"/>
    </xf>
    <xf numFmtId="165" fontId="24" fillId="4" borderId="0" xfId="0" applyNumberFormat="1" applyFont="1" applyFill="1" applyBorder="1" applyAlignment="1">
      <alignment horizontal="right"/>
    </xf>
    <xf numFmtId="0" fontId="52" fillId="4" borderId="0" xfId="0" applyFont="1" applyFill="1" applyBorder="1"/>
    <xf numFmtId="0" fontId="23" fillId="0" borderId="0" xfId="0" applyFont="1" applyFill="1" applyBorder="1" applyAlignment="1">
      <alignment horizontal="center"/>
    </xf>
    <xf numFmtId="0" fontId="28" fillId="0" borderId="7" xfId="0" applyFont="1" applyFill="1" applyBorder="1" applyAlignment="1" applyProtection="1">
      <alignment horizontal="left" vertical="center" wrapText="1"/>
      <protection locked="0" hidden="1"/>
    </xf>
    <xf numFmtId="0" fontId="28" fillId="0" borderId="9" xfId="0" applyFont="1" applyFill="1" applyBorder="1" applyAlignment="1" applyProtection="1">
      <alignment horizontal="left" vertical="center" wrapText="1"/>
      <protection locked="0" hidden="1"/>
    </xf>
    <xf numFmtId="165" fontId="23" fillId="0" borderId="7" xfId="0" applyNumberFormat="1" applyFont="1" applyFill="1" applyBorder="1" applyAlignment="1">
      <alignment horizontal="right"/>
    </xf>
    <xf numFmtId="0" fontId="129" fillId="0" borderId="0" xfId="0" applyFont="1"/>
    <xf numFmtId="0" fontId="129" fillId="0" borderId="0" xfId="0" applyFont="1" applyAlignment="1">
      <alignment wrapText="1"/>
    </xf>
    <xf numFmtId="0" fontId="40" fillId="0" borderId="0" xfId="0" applyFont="1" applyBorder="1" applyAlignment="1" applyProtection="1">
      <alignment horizontal="left" vertical="center"/>
      <protection locked="0" hidden="1"/>
    </xf>
    <xf numFmtId="0" fontId="23" fillId="0" borderId="0" xfId="0" applyFont="1" applyBorder="1" applyAlignment="1" applyProtection="1">
      <alignment horizontal="center"/>
      <protection locked="0" hidden="1"/>
    </xf>
    <xf numFmtId="166" fontId="23" fillId="0" borderId="0" xfId="0" applyNumberFormat="1" applyFont="1" applyBorder="1" applyAlignment="1" applyProtection="1">
      <alignment horizontal="right"/>
    </xf>
    <xf numFmtId="0" fontId="24" fillId="0" borderId="0" xfId="0" applyFont="1" applyBorder="1" applyAlignment="1" applyProtection="1">
      <alignment horizontal="left" vertical="center"/>
      <protection locked="0" hidden="1"/>
    </xf>
    <xf numFmtId="0" fontId="24" fillId="0" borderId="0" xfId="0" applyFont="1" applyBorder="1" applyAlignment="1" applyProtection="1">
      <alignment horizontal="center" vertical="center"/>
      <protection locked="0" hidden="1"/>
    </xf>
    <xf numFmtId="165" fontId="24" fillId="0" borderId="0" xfId="0" applyNumberFormat="1" applyFont="1" applyBorder="1" applyAlignment="1" applyProtection="1">
      <alignment horizontal="right" vertical="center" wrapText="1"/>
      <protection locked="0" hidden="1"/>
    </xf>
    <xf numFmtId="0" fontId="24" fillId="0" borderId="0" xfId="0" applyFont="1" applyBorder="1" applyAlignment="1" applyProtection="1">
      <alignment horizontal="center" vertical="center" wrapText="1"/>
      <protection locked="0" hidden="1"/>
    </xf>
    <xf numFmtId="37" fontId="28" fillId="0" borderId="0" xfId="0" applyNumberFormat="1" applyFont="1" applyBorder="1" applyAlignment="1" applyProtection="1">
      <alignment horizontal="right"/>
      <protection locked="0" hidden="1"/>
    </xf>
    <xf numFmtId="0" fontId="28" fillId="0" borderId="0" xfId="0" applyFont="1" applyBorder="1" applyAlignment="1" applyProtection="1">
      <alignment horizontal="justify" vertical="center"/>
      <protection locked="0" hidden="1"/>
    </xf>
    <xf numFmtId="0" fontId="23" fillId="0" borderId="0" xfId="0" applyFont="1" applyBorder="1" applyAlignment="1" applyProtection="1">
      <alignment horizontal="justify" vertical="center"/>
      <protection locked="0" hidden="1"/>
    </xf>
    <xf numFmtId="0" fontId="130" fillId="0" borderId="0" xfId="0" applyFont="1"/>
    <xf numFmtId="165" fontId="23" fillId="0" borderId="0" xfId="0" applyNumberFormat="1" applyFont="1" applyFill="1" applyBorder="1" applyAlignment="1" applyProtection="1">
      <alignment horizontal="right"/>
      <protection locked="0" hidden="1"/>
    </xf>
    <xf numFmtId="37" fontId="28" fillId="0" borderId="0" xfId="0" applyNumberFormat="1" applyFont="1" applyFill="1" applyBorder="1" applyAlignment="1" applyProtection="1">
      <alignment horizontal="right"/>
      <protection locked="0" hidden="1"/>
    </xf>
    <xf numFmtId="0" fontId="130" fillId="0" borderId="0" xfId="0" applyFont="1" applyAlignment="1">
      <alignment wrapText="1"/>
    </xf>
    <xf numFmtId="0" fontId="131" fillId="0" borderId="0" xfId="0" applyFont="1" applyAlignment="1">
      <alignment wrapText="1"/>
    </xf>
    <xf numFmtId="0" fontId="24" fillId="0" borderId="0" xfId="0" applyFont="1" applyBorder="1" applyAlignment="1" applyProtection="1">
      <alignment horizontal="justify" vertical="center"/>
      <protection locked="0" hidden="1"/>
    </xf>
    <xf numFmtId="0" fontId="40" fillId="0" borderId="8" xfId="0" applyFont="1" applyBorder="1" applyAlignment="1" applyProtection="1">
      <alignment horizontal="left" vertical="center"/>
      <protection locked="0" hidden="1"/>
    </xf>
    <xf numFmtId="0" fontId="132" fillId="0" borderId="0" xfId="0" applyFont="1" applyAlignment="1">
      <alignment wrapText="1"/>
    </xf>
    <xf numFmtId="0" fontId="28" fillId="0" borderId="7" xfId="0" applyFont="1" applyBorder="1" applyAlignment="1" applyProtection="1">
      <alignment horizontal="center" wrapText="1"/>
      <protection locked="0" hidden="1"/>
    </xf>
    <xf numFmtId="167" fontId="28" fillId="0" borderId="7" xfId="0" applyNumberFormat="1" applyFont="1" applyFill="1" applyBorder="1" applyAlignment="1" applyProtection="1">
      <protection locked="0" hidden="1"/>
    </xf>
    <xf numFmtId="167" fontId="28" fillId="0" borderId="0" xfId="0" applyNumberFormat="1" applyFont="1" applyBorder="1" applyAlignment="1" applyProtection="1">
      <protection locked="0" hidden="1"/>
    </xf>
    <xf numFmtId="16" fontId="28" fillId="0" borderId="7" xfId="0" applyNumberFormat="1" applyFont="1" applyBorder="1" applyAlignment="1" applyProtection="1">
      <alignment horizontal="center" wrapText="1"/>
      <protection locked="0" hidden="1"/>
    </xf>
    <xf numFmtId="0" fontId="23" fillId="0" borderId="0" xfId="0" applyFont="1" applyBorder="1" applyAlignment="1" applyProtection="1">
      <alignment horizontal="center" wrapText="1"/>
      <protection locked="0" hidden="1"/>
    </xf>
    <xf numFmtId="167" fontId="28" fillId="0" borderId="0" xfId="0" applyNumberFormat="1" applyFont="1" applyFill="1" applyBorder="1" applyAlignment="1" applyProtection="1">
      <protection locked="0" hidden="1"/>
    </xf>
    <xf numFmtId="0" fontId="28" fillId="0" borderId="0" xfId="0" applyFont="1" applyFill="1" applyBorder="1" applyAlignment="1" applyProtection="1">
      <alignment horizontal="center" wrapText="1"/>
      <protection locked="0" hidden="1"/>
    </xf>
    <xf numFmtId="165" fontId="28" fillId="0" borderId="0" xfId="17" applyNumberFormat="1" applyFont="1" applyFill="1" applyBorder="1" applyAlignment="1" applyProtection="1">
      <alignment horizontal="center" vertical="center"/>
      <protection locked="0" hidden="1"/>
    </xf>
    <xf numFmtId="165" fontId="28" fillId="0" borderId="7" xfId="17" applyNumberFormat="1" applyFont="1" applyFill="1" applyBorder="1" applyAlignment="1" applyProtection="1">
      <alignment horizontal="center" vertical="center"/>
      <protection locked="0" hidden="1"/>
    </xf>
    <xf numFmtId="14" fontId="23" fillId="0" borderId="0" xfId="0" applyNumberFormat="1" applyFont="1" applyBorder="1" applyAlignment="1" applyProtection="1">
      <alignment horizontal="center" wrapText="1"/>
      <protection locked="0" hidden="1"/>
    </xf>
    <xf numFmtId="165" fontId="28" fillId="0" borderId="0" xfId="17" applyNumberFormat="1" applyFont="1" applyFill="1" applyBorder="1" applyAlignment="1" applyProtection="1">
      <alignment vertical="center"/>
      <protection locked="0" hidden="1"/>
    </xf>
    <xf numFmtId="165" fontId="23" fillId="0" borderId="0" xfId="17" applyNumberFormat="1" applyFont="1" applyFill="1" applyBorder="1" applyAlignment="1" applyProtection="1">
      <alignment vertical="center"/>
      <protection locked="0" hidden="1"/>
    </xf>
    <xf numFmtId="167" fontId="28" fillId="0" borderId="0" xfId="0" applyNumberFormat="1" applyFont="1" applyFill="1" applyBorder="1" applyProtection="1">
      <protection locked="0" hidden="1"/>
    </xf>
    <xf numFmtId="167" fontId="28" fillId="0" borderId="0" xfId="0" applyNumberFormat="1" applyFont="1" applyBorder="1" applyProtection="1">
      <protection locked="0" hidden="1"/>
    </xf>
    <xf numFmtId="167" fontId="23" fillId="0" borderId="7" xfId="0" applyNumberFormat="1" applyFont="1" applyFill="1" applyBorder="1" applyProtection="1">
      <protection locked="0" hidden="1"/>
    </xf>
    <xf numFmtId="167" fontId="23" fillId="0" borderId="0" xfId="17" applyNumberFormat="1" applyFont="1" applyFill="1" applyBorder="1" applyAlignment="1" applyProtection="1">
      <alignment vertical="center"/>
      <protection locked="0" hidden="1"/>
    </xf>
    <xf numFmtId="165" fontId="28" fillId="0" borderId="7" xfId="17" applyNumberFormat="1" applyFont="1" applyFill="1" applyBorder="1" applyAlignment="1" applyProtection="1">
      <alignment vertical="center"/>
      <protection locked="0" hidden="1"/>
    </xf>
    <xf numFmtId="0" fontId="28" fillId="0" borderId="7" xfId="0" applyNumberFormat="1" applyFont="1" applyBorder="1" applyAlignment="1" applyProtection="1">
      <alignment horizontal="center" wrapText="1"/>
      <protection locked="0" hidden="1"/>
    </xf>
    <xf numFmtId="17" fontId="28" fillId="0" borderId="7" xfId="0" applyNumberFormat="1" applyFont="1" applyBorder="1" applyAlignment="1" applyProtection="1">
      <alignment horizontal="center" wrapText="1"/>
      <protection locked="0" hidden="1"/>
    </xf>
    <xf numFmtId="0" fontId="24" fillId="4" borderId="0" xfId="0" applyFont="1" applyFill="1"/>
    <xf numFmtId="0" fontId="51" fillId="0" borderId="0" xfId="15" applyFont="1" applyFill="1" applyBorder="1" applyAlignment="1" applyProtection="1">
      <alignment vertical="top" wrapText="1"/>
      <protection locked="0" hidden="1"/>
    </xf>
    <xf numFmtId="0" fontId="28" fillId="0" borderId="0" xfId="15" applyFont="1" applyFill="1" applyBorder="1" applyAlignment="1" applyProtection="1">
      <alignment horizontal="center"/>
      <protection locked="0" hidden="1"/>
    </xf>
    <xf numFmtId="165" fontId="28" fillId="0" borderId="0" xfId="15" applyNumberFormat="1" applyFont="1" applyFill="1" applyBorder="1" applyAlignment="1" applyProtection="1">
      <alignment horizontal="right"/>
      <protection locked="0" hidden="1"/>
    </xf>
    <xf numFmtId="165" fontId="28" fillId="0" borderId="0" xfId="15" applyNumberFormat="1" applyFont="1" applyFill="1" applyBorder="1" applyProtection="1">
      <protection locked="0" hidden="1"/>
    </xf>
    <xf numFmtId="0" fontId="56" fillId="0" borderId="0" xfId="15" applyFont="1" applyFill="1" applyBorder="1" applyAlignment="1" applyProtection="1">
      <alignment vertical="top" wrapText="1"/>
      <protection locked="0" hidden="1"/>
    </xf>
    <xf numFmtId="0" fontId="23" fillId="0" borderId="0" xfId="15" applyFont="1" applyFill="1" applyBorder="1" applyAlignment="1" applyProtection="1">
      <alignment horizontal="center"/>
      <protection locked="0" hidden="1"/>
    </xf>
    <xf numFmtId="0" fontId="56" fillId="0" borderId="0" xfId="15" applyFont="1" applyFill="1" applyBorder="1" applyAlignment="1" applyProtection="1">
      <alignment vertical="top"/>
      <protection locked="0" hidden="1"/>
    </xf>
    <xf numFmtId="165" fontId="23" fillId="0" borderId="0" xfId="15" applyNumberFormat="1" applyFont="1" applyFill="1" applyBorder="1" applyProtection="1">
      <protection locked="0" hidden="1"/>
    </xf>
    <xf numFmtId="0" fontId="28" fillId="0" borderId="0" xfId="15" applyFont="1" applyFill="1" applyBorder="1" applyProtection="1">
      <protection locked="0" hidden="1"/>
    </xf>
    <xf numFmtId="0" fontId="28" fillId="0" borderId="0" xfId="15" applyFont="1" applyFill="1" applyBorder="1" applyAlignment="1" applyProtection="1">
      <alignment horizontal="center"/>
    </xf>
    <xf numFmtId="165" fontId="23" fillId="0" borderId="0" xfId="15" applyNumberFormat="1" applyFont="1" applyFill="1" applyBorder="1" applyAlignment="1" applyProtection="1">
      <alignment horizontal="center"/>
    </xf>
    <xf numFmtId="0" fontId="34" fillId="3" borderId="0" xfId="15" applyFont="1" applyFill="1" applyBorder="1" applyAlignment="1" applyProtection="1">
      <alignment horizontal="right"/>
      <protection locked="0" hidden="1"/>
    </xf>
    <xf numFmtId="0" fontId="28" fillId="3" borderId="0" xfId="15" applyFont="1" applyFill="1" applyBorder="1" applyAlignment="1" applyProtection="1">
      <alignment horizontal="center"/>
      <protection locked="0" hidden="1"/>
    </xf>
    <xf numFmtId="165" fontId="34" fillId="3" borderId="0" xfId="15" applyNumberFormat="1" applyFont="1" applyFill="1" applyBorder="1" applyAlignment="1" applyProtection="1">
      <alignment horizontal="right"/>
      <protection locked="0" hidden="1"/>
    </xf>
    <xf numFmtId="0" fontId="39" fillId="3" borderId="0" xfId="15" applyFont="1" applyFill="1" applyBorder="1" applyAlignment="1" applyProtection="1">
      <alignment horizontal="center"/>
      <protection locked="0" hidden="1"/>
    </xf>
    <xf numFmtId="0" fontId="28" fillId="0" borderId="0" xfId="16" applyNumberFormat="1" applyFont="1" applyFill="1" applyBorder="1" applyAlignment="1" applyProtection="1">
      <alignment vertical="top"/>
    </xf>
    <xf numFmtId="0" fontId="28" fillId="4" borderId="0" xfId="16" applyNumberFormat="1" applyFont="1" applyFill="1" applyBorder="1" applyAlignment="1" applyProtection="1">
      <alignment vertical="top"/>
    </xf>
    <xf numFmtId="0" fontId="24" fillId="0" borderId="0" xfId="16" applyNumberFormat="1" applyFont="1" applyFill="1" applyBorder="1" applyAlignment="1" applyProtection="1">
      <protection locked="0" hidden="1"/>
    </xf>
    <xf numFmtId="0" fontId="49" fillId="0" borderId="0" xfId="16" applyNumberFormat="1" applyFont="1" applyFill="1" applyBorder="1" applyAlignment="1" applyProtection="1">
      <alignment horizontal="center" vertical="center" wrapText="1"/>
      <protection locked="0" hidden="1"/>
    </xf>
    <xf numFmtId="0" fontId="24" fillId="0" borderId="0" xfId="0" applyFont="1" applyBorder="1" applyAlignment="1" applyProtection="1">
      <protection locked="0" hidden="1"/>
    </xf>
    <xf numFmtId="0" fontId="24" fillId="0" borderId="0" xfId="0" applyFont="1" applyFill="1" applyBorder="1" applyAlignment="1" applyProtection="1">
      <protection locked="0" hidden="1"/>
    </xf>
    <xf numFmtId="0" fontId="24" fillId="0" borderId="0" xfId="0" applyFont="1" applyFill="1" applyBorder="1" applyAlignment="1" applyProtection="1">
      <alignment horizontal="center" vertical="center"/>
      <protection locked="0" hidden="1"/>
    </xf>
    <xf numFmtId="0" fontId="28" fillId="4" borderId="0" xfId="16" applyNumberFormat="1" applyFont="1" applyFill="1" applyBorder="1" applyAlignment="1" applyProtection="1">
      <alignment vertical="top"/>
      <protection locked="0"/>
    </xf>
    <xf numFmtId="0" fontId="25" fillId="0" borderId="0" xfId="16" applyNumberFormat="1" applyFont="1" applyFill="1" applyBorder="1" applyAlignment="1" applyProtection="1">
      <alignment vertical="center"/>
      <protection locked="0" hidden="1"/>
    </xf>
    <xf numFmtId="3" fontId="28" fillId="0" borderId="4" xfId="16" applyNumberFormat="1" applyFont="1" applyFill="1" applyBorder="1" applyAlignment="1" applyProtection="1">
      <alignment vertical="center"/>
      <protection locked="0" hidden="1"/>
    </xf>
    <xf numFmtId="3" fontId="28" fillId="0" borderId="0" xfId="16" applyNumberFormat="1" applyFont="1" applyFill="1" applyBorder="1" applyAlignment="1" applyProtection="1">
      <alignment vertical="center"/>
      <protection locked="0" hidden="1"/>
    </xf>
    <xf numFmtId="0" fontId="28" fillId="0" borderId="0" xfId="16" applyNumberFormat="1" applyFont="1" applyFill="1" applyBorder="1" applyAlignment="1" applyProtection="1">
      <alignment vertical="center"/>
      <protection locked="0" hidden="1"/>
    </xf>
    <xf numFmtId="167" fontId="39" fillId="0" borderId="0" xfId="16" applyNumberFormat="1" applyFont="1" applyFill="1" applyBorder="1" applyAlignment="1" applyProtection="1">
      <alignment vertical="center"/>
      <protection locked="0" hidden="1"/>
    </xf>
    <xf numFmtId="167" fontId="23" fillId="0" borderId="7" xfId="2" applyNumberFormat="1" applyFont="1" applyFill="1" applyBorder="1" applyAlignment="1" applyProtection="1">
      <alignment vertical="center"/>
      <protection locked="0" hidden="1"/>
    </xf>
    <xf numFmtId="0" fontId="28" fillId="4" borderId="0" xfId="16" applyNumberFormat="1" applyFont="1" applyFill="1" applyBorder="1" applyAlignment="1" applyProtection="1">
      <alignment vertical="center"/>
    </xf>
    <xf numFmtId="167" fontId="23" fillId="5" borderId="1" xfId="2" applyNumberFormat="1" applyFont="1" applyFill="1" applyBorder="1" applyAlignment="1" applyProtection="1">
      <alignment horizontal="right" vertical="center"/>
      <protection locked="0" hidden="1"/>
    </xf>
    <xf numFmtId="167" fontId="23" fillId="0" borderId="0" xfId="2" applyNumberFormat="1" applyFont="1" applyFill="1" applyBorder="1" applyAlignment="1" applyProtection="1">
      <alignment horizontal="right" vertical="center"/>
      <protection locked="0" hidden="1"/>
    </xf>
    <xf numFmtId="0" fontId="23" fillId="4" borderId="0" xfId="16" applyNumberFormat="1" applyFont="1" applyFill="1" applyBorder="1" applyAlignment="1" applyProtection="1">
      <alignment vertical="center"/>
    </xf>
    <xf numFmtId="167" fontId="23" fillId="0" borderId="0" xfId="2" applyNumberFormat="1" applyFont="1" applyFill="1" applyBorder="1" applyAlignment="1" applyProtection="1">
      <alignment horizontal="left" vertical="center"/>
      <protection locked="0" hidden="1"/>
    </xf>
    <xf numFmtId="167" fontId="23" fillId="0" borderId="7" xfId="2" applyNumberFormat="1" applyFont="1" applyFill="1" applyBorder="1" applyAlignment="1" applyProtection="1">
      <alignment horizontal="right" vertical="center"/>
      <protection locked="0" hidden="1"/>
    </xf>
    <xf numFmtId="0" fontId="28" fillId="0" borderId="4" xfId="16" applyNumberFormat="1" applyFont="1" applyFill="1" applyBorder="1" applyAlignment="1" applyProtection="1">
      <alignment vertical="center" wrapText="1"/>
      <protection locked="0" hidden="1"/>
    </xf>
    <xf numFmtId="167" fontId="32" fillId="0" borderId="7" xfId="2" applyNumberFormat="1" applyFont="1" applyFill="1" applyBorder="1" applyAlignment="1" applyProtection="1">
      <alignment vertical="center"/>
      <protection locked="0" hidden="1"/>
    </xf>
    <xf numFmtId="0" fontId="24" fillId="0" borderId="0" xfId="16" applyNumberFormat="1" applyFont="1" applyFill="1" applyBorder="1" applyAlignment="1" applyProtection="1">
      <alignment vertical="center" wrapText="1"/>
      <protection locked="0" hidden="1"/>
    </xf>
    <xf numFmtId="167" fontId="23" fillId="0" borderId="4" xfId="2" applyNumberFormat="1" applyFont="1" applyFill="1" applyBorder="1" applyAlignment="1" applyProtection="1">
      <alignment horizontal="right" vertical="center"/>
      <protection locked="0" hidden="1"/>
    </xf>
    <xf numFmtId="167" fontId="23" fillId="0" borderId="0" xfId="2" applyNumberFormat="1" applyFont="1" applyFill="1" applyBorder="1" applyAlignment="1" applyProtection="1">
      <alignment vertical="center"/>
      <protection locked="0" hidden="1"/>
    </xf>
    <xf numFmtId="0" fontId="49" fillId="0" borderId="0" xfId="0" applyFont="1" applyFill="1" applyBorder="1" applyAlignment="1" applyProtection="1">
      <alignment vertical="top" wrapText="1"/>
      <protection locked="0" hidden="1"/>
    </xf>
    <xf numFmtId="167" fontId="32" fillId="0" borderId="0" xfId="2" applyNumberFormat="1" applyFont="1" applyFill="1" applyBorder="1" applyAlignment="1" applyProtection="1">
      <alignment vertical="center"/>
      <protection locked="0" hidden="1"/>
    </xf>
    <xf numFmtId="0" fontId="25" fillId="4" borderId="0" xfId="16" applyNumberFormat="1" applyFont="1" applyFill="1" applyBorder="1" applyAlignment="1" applyProtection="1">
      <alignment vertical="center"/>
    </xf>
    <xf numFmtId="0" fontId="24" fillId="4" borderId="0" xfId="16" applyNumberFormat="1" applyFont="1" applyFill="1" applyBorder="1" applyAlignment="1" applyProtection="1">
      <alignment vertical="center"/>
    </xf>
    <xf numFmtId="0" fontId="32" fillId="0" borderId="0" xfId="0" applyFont="1" applyBorder="1" applyAlignment="1" applyProtection="1">
      <alignment vertical="top" wrapText="1"/>
      <protection locked="0" hidden="1"/>
    </xf>
    <xf numFmtId="0" fontId="49" fillId="4" borderId="0" xfId="0" applyFont="1" applyFill="1"/>
    <xf numFmtId="0" fontId="49" fillId="4" borderId="0" xfId="16" applyNumberFormat="1" applyFont="1" applyFill="1" applyBorder="1" applyAlignment="1" applyProtection="1">
      <alignment vertical="center"/>
    </xf>
    <xf numFmtId="0" fontId="32" fillId="4" borderId="0" xfId="16" applyNumberFormat="1" applyFont="1" applyFill="1" applyBorder="1" applyAlignment="1" applyProtection="1">
      <alignment vertical="center"/>
    </xf>
    <xf numFmtId="0" fontId="28" fillId="0" borderId="0" xfId="0" applyFont="1" applyBorder="1" applyAlignment="1" applyProtection="1">
      <alignment vertical="top" wrapText="1"/>
      <protection locked="0" hidden="1"/>
    </xf>
    <xf numFmtId="167" fontId="28" fillId="0" borderId="0" xfId="2" applyNumberFormat="1" applyFont="1" applyFill="1" applyBorder="1" applyAlignment="1" applyProtection="1">
      <alignment vertical="center"/>
      <protection locked="0" hidden="1"/>
    </xf>
    <xf numFmtId="167" fontId="34" fillId="3" borderId="0" xfId="2" applyNumberFormat="1" applyFont="1" applyFill="1" applyBorder="1" applyAlignment="1" applyProtection="1">
      <alignment horizontal="right" vertical="center"/>
    </xf>
    <xf numFmtId="167" fontId="37" fillId="3" borderId="0" xfId="2" applyNumberFormat="1" applyFont="1" applyFill="1" applyBorder="1" applyAlignment="1" applyProtection="1">
      <alignment horizontal="right" vertical="center"/>
    </xf>
    <xf numFmtId="0" fontId="36" fillId="3" borderId="0" xfId="16" applyNumberFormat="1" applyFont="1" applyFill="1" applyBorder="1" applyAlignment="1" applyProtection="1">
      <alignment vertical="center"/>
    </xf>
    <xf numFmtId="0" fontId="24" fillId="4" borderId="0" xfId="0" applyFont="1" applyFill="1" applyProtection="1">
      <protection locked="0"/>
    </xf>
    <xf numFmtId="0" fontId="24" fillId="3" borderId="0" xfId="16" applyNumberFormat="1" applyFont="1" applyFill="1" applyBorder="1" applyAlignment="1" applyProtection="1">
      <alignment vertical="center"/>
    </xf>
    <xf numFmtId="0" fontId="28" fillId="3" borderId="0" xfId="16" applyNumberFormat="1" applyFont="1" applyFill="1" applyBorder="1" applyAlignment="1" applyProtection="1">
      <alignment vertical="center"/>
    </xf>
    <xf numFmtId="0" fontId="28" fillId="3" borderId="0" xfId="16" applyNumberFormat="1" applyFont="1" applyFill="1" applyBorder="1" applyAlignment="1" applyProtection="1">
      <alignment vertical="top"/>
    </xf>
    <xf numFmtId="0" fontId="24" fillId="4" borderId="0" xfId="16" applyNumberFormat="1" applyFont="1" applyFill="1" applyBorder="1" applyAlignment="1" applyProtection="1">
      <alignment vertical="top"/>
    </xf>
    <xf numFmtId="0" fontId="25" fillId="3" borderId="0" xfId="14" applyFont="1" applyFill="1" applyBorder="1" applyAlignment="1">
      <alignment vertical="center"/>
    </xf>
    <xf numFmtId="0" fontId="23" fillId="3" borderId="0" xfId="16" applyNumberFormat="1" applyFont="1" applyFill="1" applyBorder="1" applyAlignment="1" applyProtection="1">
      <alignment vertical="top"/>
    </xf>
    <xf numFmtId="0" fontId="23" fillId="4" borderId="0" xfId="16" applyNumberFormat="1" applyFont="1" applyFill="1" applyBorder="1" applyAlignment="1" applyProtection="1">
      <alignment vertical="top"/>
    </xf>
    <xf numFmtId="0" fontId="25" fillId="3" borderId="0" xfId="15" applyFont="1" applyFill="1" applyAlignment="1">
      <alignment horizontal="right"/>
    </xf>
    <xf numFmtId="0" fontId="25" fillId="3" borderId="0" xfId="15" applyFont="1" applyFill="1" applyAlignment="1">
      <alignment horizontal="left"/>
    </xf>
    <xf numFmtId="0" fontId="25" fillId="4" borderId="0" xfId="0" applyFont="1" applyFill="1" applyBorder="1"/>
    <xf numFmtId="0" fontId="57" fillId="4" borderId="0" xfId="0" applyFont="1" applyFill="1" applyBorder="1" applyAlignment="1">
      <alignment horizontal="right"/>
    </xf>
    <xf numFmtId="0" fontId="28" fillId="4" borderId="0" xfId="16" applyNumberFormat="1" applyFont="1" applyFill="1" applyBorder="1" applyAlignment="1" applyProtection="1"/>
    <xf numFmtId="0" fontId="25" fillId="0" borderId="7" xfId="0" applyFont="1" applyBorder="1" applyAlignment="1" applyProtection="1">
      <alignment horizontal="center"/>
      <protection locked="0" hidden="1"/>
    </xf>
    <xf numFmtId="0" fontId="24" fillId="0" borderId="0" xfId="0" applyFont="1" applyFill="1" applyBorder="1" applyAlignment="1" applyProtection="1">
      <alignment horizontal="center"/>
      <protection locked="0" hidden="1"/>
    </xf>
    <xf numFmtId="0" fontId="25" fillId="0" borderId="0" xfId="0" applyFont="1" applyFill="1" applyBorder="1" applyAlignment="1" applyProtection="1">
      <alignment horizontal="center"/>
      <protection locked="0" hidden="1"/>
    </xf>
    <xf numFmtId="0" fontId="129" fillId="0" borderId="0" xfId="0" applyFont="1" applyAlignment="1">
      <alignment vertical="top" wrapText="1"/>
    </xf>
    <xf numFmtId="0" fontId="49" fillId="0" borderId="0" xfId="0" applyFont="1" applyBorder="1" applyAlignment="1" applyProtection="1">
      <alignment horizontal="justify" vertical="center"/>
      <protection locked="0" hidden="1"/>
    </xf>
    <xf numFmtId="0" fontId="133" fillId="0" borderId="0" xfId="0" applyFont="1" applyAlignment="1">
      <alignment wrapText="1"/>
    </xf>
    <xf numFmtId="0" fontId="48" fillId="0" borderId="10" xfId="0" applyFont="1" applyBorder="1" applyAlignment="1" applyProtection="1">
      <alignment horizontal="justify" vertical="center"/>
      <protection locked="0" hidden="1"/>
    </xf>
    <xf numFmtId="0" fontId="49" fillId="0" borderId="11" xfId="0" applyFont="1" applyBorder="1" applyAlignment="1" applyProtection="1">
      <alignment horizontal="justify" vertical="center"/>
      <protection locked="0" hidden="1"/>
    </xf>
    <xf numFmtId="0" fontId="40" fillId="0" borderId="0" xfId="0" applyFont="1" applyBorder="1" applyAlignment="1" applyProtection="1">
      <alignment horizontal="justify" vertical="center"/>
      <protection locked="0" hidden="1"/>
    </xf>
    <xf numFmtId="0" fontId="49" fillId="0" borderId="0" xfId="0" applyFont="1" applyBorder="1" applyAlignment="1" applyProtection="1">
      <alignment horizontal="justify" vertical="center"/>
    </xf>
    <xf numFmtId="0" fontId="40" fillId="0" borderId="1" xfId="0" applyFont="1" applyBorder="1" applyAlignment="1" applyProtection="1">
      <alignment horizontal="justify" vertical="center"/>
      <protection locked="0" hidden="1"/>
    </xf>
    <xf numFmtId="0" fontId="49" fillId="0" borderId="1" xfId="0" applyFont="1" applyBorder="1" applyAlignment="1" applyProtection="1">
      <alignment horizontal="justify" vertical="center"/>
      <protection locked="0" hidden="1"/>
    </xf>
    <xf numFmtId="167" fontId="32" fillId="0" borderId="1" xfId="2" applyNumberFormat="1" applyFont="1" applyFill="1" applyBorder="1" applyAlignment="1" applyProtection="1">
      <alignment vertical="center"/>
      <protection locked="0" hidden="1"/>
    </xf>
    <xf numFmtId="0" fontId="32" fillId="0" borderId="1" xfId="0" applyFont="1" applyBorder="1" applyAlignment="1" applyProtection="1">
      <alignment horizontal="justify" vertical="center"/>
      <protection locked="0" hidden="1"/>
    </xf>
    <xf numFmtId="0" fontId="28" fillId="0" borderId="4" xfId="0" applyFont="1" applyBorder="1" applyAlignment="1" applyProtection="1">
      <alignment vertical="top" wrapText="1"/>
      <protection locked="0" hidden="1"/>
    </xf>
    <xf numFmtId="167" fontId="134" fillId="0" borderId="0" xfId="2" applyNumberFormat="1" applyFont="1" applyFill="1" applyBorder="1" applyAlignment="1" applyProtection="1">
      <alignment vertical="center"/>
    </xf>
    <xf numFmtId="167" fontId="134" fillId="3" borderId="0" xfId="2" applyNumberFormat="1" applyFont="1" applyFill="1" applyBorder="1" applyAlignment="1" applyProtection="1">
      <alignment horizontal="right" vertical="center"/>
    </xf>
    <xf numFmtId="167" fontId="134" fillId="3" borderId="0" xfId="2" applyNumberFormat="1" applyFont="1" applyFill="1" applyBorder="1" applyAlignment="1" applyProtection="1">
      <alignment vertical="center"/>
    </xf>
    <xf numFmtId="0" fontId="135" fillId="3" borderId="0" xfId="14" applyFont="1" applyFill="1" applyBorder="1" applyAlignment="1">
      <alignment vertical="center"/>
    </xf>
    <xf numFmtId="0" fontId="136" fillId="3" borderId="0" xfId="16" applyNumberFormat="1" applyFont="1" applyFill="1" applyBorder="1" applyAlignment="1" applyProtection="1">
      <alignment vertical="center"/>
    </xf>
    <xf numFmtId="165" fontId="23" fillId="11" borderId="7" xfId="0" applyNumberFormat="1" applyFont="1" applyFill="1" applyBorder="1" applyAlignment="1">
      <alignment horizontal="right"/>
    </xf>
    <xf numFmtId="165" fontId="23" fillId="11" borderId="8" xfId="0" applyNumberFormat="1" applyFont="1" applyFill="1" applyBorder="1" applyAlignment="1" applyProtection="1">
      <alignment horizontal="right"/>
    </xf>
    <xf numFmtId="165" fontId="23" fillId="11" borderId="7" xfId="0" applyNumberFormat="1" applyFont="1" applyFill="1" applyBorder="1" applyAlignment="1" applyProtection="1">
      <alignment horizontal="right"/>
      <protection locked="0" hidden="1"/>
    </xf>
    <xf numFmtId="165" fontId="23" fillId="11" borderId="8" xfId="0" applyNumberFormat="1" applyFont="1" applyFill="1" applyBorder="1" applyAlignment="1" applyProtection="1">
      <alignment horizontal="right"/>
      <protection locked="0" hidden="1"/>
    </xf>
    <xf numFmtId="167" fontId="28" fillId="11" borderId="7" xfId="0" applyNumberFormat="1" applyFont="1" applyFill="1" applyBorder="1" applyProtection="1">
      <protection locked="0" hidden="1"/>
    </xf>
    <xf numFmtId="167" fontId="23" fillId="11" borderId="10" xfId="17" applyNumberFormat="1" applyFont="1" applyFill="1" applyBorder="1" applyAlignment="1" applyProtection="1">
      <alignment vertical="center"/>
      <protection locked="0" hidden="1"/>
    </xf>
    <xf numFmtId="167" fontId="23" fillId="11" borderId="7" xfId="17" applyNumberFormat="1" applyFont="1" applyFill="1" applyBorder="1" applyAlignment="1" applyProtection="1">
      <alignment vertical="center"/>
      <protection locked="0" hidden="1"/>
    </xf>
    <xf numFmtId="165" fontId="23" fillId="11" borderId="10" xfId="15" applyNumberFormat="1" applyFont="1" applyFill="1" applyBorder="1" applyAlignment="1" applyProtection="1">
      <alignment horizontal="left"/>
      <protection locked="0" hidden="1"/>
    </xf>
    <xf numFmtId="165" fontId="23" fillId="11" borderId="4" xfId="15" applyNumberFormat="1" applyFont="1" applyFill="1" applyBorder="1" applyAlignment="1" applyProtection="1">
      <alignment horizontal="left" vertical="justify"/>
      <protection locked="0" hidden="1"/>
    </xf>
    <xf numFmtId="165" fontId="23" fillId="11" borderId="1" xfId="15" applyNumberFormat="1" applyFont="1" applyFill="1" applyBorder="1" applyAlignment="1" applyProtection="1">
      <alignment horizontal="left" vertical="justify"/>
      <protection locked="0" hidden="1"/>
    </xf>
    <xf numFmtId="167" fontId="23" fillId="11" borderId="1" xfId="2" applyNumberFormat="1" applyFont="1" applyFill="1" applyBorder="1" applyAlignment="1" applyProtection="1">
      <alignment horizontal="left" vertical="center"/>
      <protection locked="0" hidden="1"/>
    </xf>
    <xf numFmtId="167" fontId="23" fillId="11" borderId="1" xfId="2" applyNumberFormat="1" applyFont="1" applyFill="1" applyBorder="1" applyAlignment="1" applyProtection="1">
      <alignment horizontal="right" vertical="center"/>
      <protection locked="0" hidden="1"/>
    </xf>
    <xf numFmtId="167" fontId="23" fillId="11" borderId="1" xfId="2" applyNumberFormat="1" applyFont="1" applyFill="1" applyBorder="1" applyAlignment="1" applyProtection="1">
      <alignment vertical="center"/>
      <protection locked="0" hidden="1"/>
    </xf>
    <xf numFmtId="0" fontId="23" fillId="0" borderId="0" xfId="14" applyFont="1" applyFill="1" applyBorder="1" applyAlignment="1" applyProtection="1">
      <alignment horizontal="center" vertical="center"/>
      <protection locked="0" hidden="1"/>
    </xf>
    <xf numFmtId="0" fontId="23" fillId="0" borderId="0" xfId="14" applyFont="1" applyFill="1" applyBorder="1" applyAlignment="1" applyProtection="1">
      <alignment vertical="center"/>
      <protection locked="0" hidden="1"/>
    </xf>
    <xf numFmtId="0" fontId="28" fillId="0" borderId="2" xfId="0" applyFont="1" applyBorder="1" applyProtection="1">
      <protection locked="0" hidden="1"/>
    </xf>
    <xf numFmtId="0" fontId="28" fillId="0" borderId="2" xfId="0" applyFont="1" applyBorder="1" applyAlignment="1" applyProtection="1">
      <alignment wrapText="1"/>
      <protection locked="0" hidden="1"/>
    </xf>
    <xf numFmtId="0" fontId="28" fillId="0" borderId="2" xfId="0" applyFont="1" applyBorder="1" applyAlignment="1" applyProtection="1">
      <alignment horizontal="left" vertical="top" wrapText="1"/>
      <protection locked="0" hidden="1"/>
    </xf>
    <xf numFmtId="14" fontId="28" fillId="0" borderId="2" xfId="0" applyNumberFormat="1" applyFont="1" applyBorder="1" applyProtection="1">
      <protection locked="0" hidden="1"/>
    </xf>
    <xf numFmtId="0" fontId="28" fillId="0" borderId="2" xfId="0" applyFont="1" applyBorder="1" applyAlignment="1" applyProtection="1">
      <alignment vertical="center" wrapText="1"/>
      <protection locked="0" hidden="1"/>
    </xf>
    <xf numFmtId="0" fontId="28" fillId="0" borderId="2" xfId="0" applyFont="1" applyBorder="1" applyAlignment="1" applyProtection="1">
      <alignment vertical="top" wrapText="1"/>
      <protection locked="0" hidden="1"/>
    </xf>
    <xf numFmtId="0" fontId="26" fillId="0" borderId="2" xfId="0" applyFont="1" applyBorder="1" applyAlignment="1" applyProtection="1">
      <alignment horizontal="left" vertical="top" wrapText="1"/>
      <protection locked="0" hidden="1"/>
    </xf>
    <xf numFmtId="170" fontId="7" fillId="3" borderId="12" xfId="0" applyNumberFormat="1" applyFont="1" applyFill="1" applyBorder="1" applyAlignment="1" applyProtection="1">
      <alignment vertical="center"/>
      <protection locked="0" hidden="1"/>
    </xf>
    <xf numFmtId="0" fontId="7" fillId="3" borderId="12" xfId="0" applyFont="1" applyFill="1" applyBorder="1" applyAlignment="1" applyProtection="1">
      <alignment vertical="center"/>
      <protection locked="0" hidden="1"/>
    </xf>
    <xf numFmtId="0" fontId="7" fillId="0" borderId="3" xfId="0" applyFont="1" applyBorder="1" applyAlignment="1" applyProtection="1">
      <protection locked="0" hidden="1"/>
    </xf>
    <xf numFmtId="0" fontId="8" fillId="0" borderId="3" xfId="0" applyFont="1" applyFill="1" applyBorder="1" applyAlignment="1" applyProtection="1">
      <protection locked="0" hidden="1"/>
    </xf>
    <xf numFmtId="9" fontId="8" fillId="0" borderId="3" xfId="22" applyFont="1" applyFill="1" applyBorder="1" applyAlignment="1" applyProtection="1">
      <protection locked="0" hidden="1"/>
    </xf>
    <xf numFmtId="165" fontId="29" fillId="0" borderId="2" xfId="7" applyNumberFormat="1" applyFont="1" applyBorder="1" applyAlignment="1" applyProtection="1">
      <alignment vertical="center" wrapText="1"/>
      <protection locked="0" hidden="1"/>
    </xf>
    <xf numFmtId="165" fontId="29" fillId="0" borderId="2" xfId="7" applyNumberFormat="1" applyFont="1" applyBorder="1" applyAlignment="1" applyProtection="1">
      <alignment horizontal="center" vertical="center" wrapText="1"/>
      <protection locked="0" hidden="1"/>
    </xf>
    <xf numFmtId="0" fontId="7" fillId="11" borderId="3" xfId="0" applyFont="1" applyFill="1" applyBorder="1" applyAlignment="1" applyProtection="1">
      <protection locked="0" hidden="1"/>
    </xf>
    <xf numFmtId="0" fontId="7" fillId="11" borderId="4" xfId="0" applyFont="1" applyFill="1" applyBorder="1" applyAlignment="1" applyProtection="1">
      <protection locked="0" hidden="1"/>
    </xf>
    <xf numFmtId="0" fontId="7" fillId="11" borderId="2" xfId="0" applyFont="1" applyFill="1" applyBorder="1" applyAlignment="1" applyProtection="1">
      <protection locked="0" hidden="1"/>
    </xf>
    <xf numFmtId="0" fontId="28" fillId="0" borderId="2" xfId="0" applyFont="1" applyFill="1" applyBorder="1"/>
    <xf numFmtId="0" fontId="2" fillId="4" borderId="0" xfId="6" quotePrefix="1" applyFill="1" applyBorder="1" applyAlignment="1" applyProtection="1"/>
    <xf numFmtId="170" fontId="25" fillId="3" borderId="2" xfId="0" applyNumberFormat="1" applyFont="1" applyFill="1" applyBorder="1" applyAlignment="1" applyProtection="1">
      <alignment vertical="center"/>
      <protection locked="0" hidden="1"/>
    </xf>
    <xf numFmtId="0" fontId="25" fillId="3" borderId="2" xfId="0" applyFont="1" applyFill="1" applyBorder="1" applyAlignment="1" applyProtection="1">
      <alignment vertical="center"/>
      <protection locked="0" hidden="1"/>
    </xf>
    <xf numFmtId="0" fontId="25" fillId="3" borderId="12" xfId="0" applyFont="1" applyFill="1" applyBorder="1" applyAlignment="1" applyProtection="1">
      <alignment vertical="center" wrapText="1"/>
      <protection locked="0" hidden="1"/>
    </xf>
    <xf numFmtId="0" fontId="24" fillId="2" borderId="0" xfId="0" applyFont="1" applyFill="1" applyProtection="1">
      <protection locked="0" hidden="1"/>
    </xf>
    <xf numFmtId="0" fontId="25" fillId="3" borderId="12" xfId="0" applyFont="1" applyFill="1" applyBorder="1" applyAlignment="1" applyProtection="1">
      <alignment wrapText="1"/>
      <protection locked="0" hidden="1"/>
    </xf>
    <xf numFmtId="170" fontId="25" fillId="3" borderId="2" xfId="0" applyNumberFormat="1" applyFont="1" applyFill="1" applyBorder="1" applyAlignment="1" applyProtection="1">
      <alignment horizontal="justify" vertical="center"/>
      <protection locked="0" hidden="1"/>
    </xf>
    <xf numFmtId="170" fontId="30" fillId="3" borderId="2" xfId="0" applyNumberFormat="1" applyFont="1" applyFill="1" applyBorder="1" applyAlignment="1" applyProtection="1">
      <alignment horizontal="justify" vertical="center"/>
      <protection locked="0" hidden="1"/>
    </xf>
    <xf numFmtId="0" fontId="28" fillId="0" borderId="2" xfId="0" applyFont="1" applyBorder="1" applyAlignment="1" applyProtection="1">
      <alignment horizontal="left" vertical="center"/>
      <protection locked="0" hidden="1"/>
    </xf>
    <xf numFmtId="0" fontId="32" fillId="0" borderId="2" xfId="0" applyFont="1" applyBorder="1" applyAlignment="1" applyProtection="1">
      <alignment horizontal="left" vertical="center"/>
      <protection locked="0" hidden="1"/>
    </xf>
    <xf numFmtId="0" fontId="28" fillId="0" borderId="2" xfId="0" applyFont="1" applyBorder="1" applyAlignment="1" applyProtection="1">
      <alignment horizontal="justify" vertical="center"/>
      <protection locked="0" hidden="1"/>
    </xf>
    <xf numFmtId="0" fontId="25" fillId="3" borderId="2" xfId="0" applyNumberFormat="1" applyFont="1" applyFill="1" applyBorder="1" applyAlignment="1" applyProtection="1">
      <alignment vertical="center"/>
      <protection locked="0" hidden="1"/>
    </xf>
    <xf numFmtId="0" fontId="24" fillId="3" borderId="12" xfId="0" applyFont="1" applyFill="1" applyBorder="1" applyAlignment="1" applyProtection="1">
      <alignment vertical="center" wrapText="1"/>
      <protection locked="0" hidden="1"/>
    </xf>
    <xf numFmtId="0" fontId="24" fillId="3" borderId="2" xfId="0" applyFont="1" applyFill="1" applyBorder="1" applyAlignment="1" applyProtection="1">
      <alignment vertical="center" wrapText="1"/>
      <protection locked="0" hidden="1"/>
    </xf>
    <xf numFmtId="0" fontId="24" fillId="3" borderId="12" xfId="0" applyFont="1" applyFill="1" applyBorder="1" applyAlignment="1" applyProtection="1">
      <alignment wrapText="1"/>
      <protection locked="0" hidden="1"/>
    </xf>
    <xf numFmtId="170" fontId="25" fillId="3" borderId="5" xfId="0" applyNumberFormat="1" applyFont="1" applyFill="1" applyBorder="1" applyAlignment="1" applyProtection="1">
      <alignment vertical="center"/>
      <protection locked="0" hidden="1"/>
    </xf>
    <xf numFmtId="0" fontId="24" fillId="3" borderId="2" xfId="0" applyFont="1" applyFill="1" applyBorder="1" applyAlignment="1" applyProtection="1">
      <alignment wrapText="1"/>
      <protection locked="0" hidden="1"/>
    </xf>
    <xf numFmtId="170" fontId="24" fillId="3" borderId="2" xfId="0" applyNumberFormat="1" applyFont="1" applyFill="1" applyBorder="1" applyAlignment="1" applyProtection="1">
      <alignment horizontal="left" vertical="center" wrapText="1"/>
      <protection locked="0" hidden="1"/>
    </xf>
    <xf numFmtId="0" fontId="24" fillId="3" borderId="3" xfId="0" applyFont="1" applyFill="1" applyBorder="1" applyAlignment="1" applyProtection="1">
      <alignment vertical="center" wrapText="1"/>
      <protection locked="0" hidden="1"/>
    </xf>
    <xf numFmtId="0" fontId="25" fillId="2" borderId="0" xfId="0" applyFont="1" applyFill="1" applyProtection="1">
      <protection locked="0" hidden="1"/>
    </xf>
    <xf numFmtId="0" fontId="47" fillId="0" borderId="0" xfId="0" applyFont="1" applyBorder="1" applyAlignment="1">
      <alignment horizontal="justify" vertical="center" wrapText="1"/>
    </xf>
    <xf numFmtId="0" fontId="2" fillId="4" borderId="0" xfId="6" quotePrefix="1" applyNumberFormat="1" applyFill="1" applyBorder="1" applyAlignment="1" applyProtection="1">
      <alignment vertical="top"/>
    </xf>
    <xf numFmtId="0" fontId="28" fillId="12" borderId="0" xfId="0" applyFont="1" applyFill="1"/>
    <xf numFmtId="0" fontId="62" fillId="0" borderId="2" xfId="6" applyFont="1" applyFill="1" applyBorder="1" applyAlignment="1" applyProtection="1"/>
    <xf numFmtId="0" fontId="62" fillId="0" borderId="2" xfId="6" quotePrefix="1" applyFont="1" applyFill="1" applyBorder="1" applyAlignment="1" applyProtection="1"/>
    <xf numFmtId="14" fontId="23" fillId="0" borderId="2" xfId="0" applyNumberFormat="1" applyFont="1" applyBorder="1" applyAlignment="1" applyProtection="1">
      <alignment horizontal="left"/>
      <protection locked="0" hidden="1"/>
    </xf>
    <xf numFmtId="0" fontId="23" fillId="0" borderId="2" xfId="0" applyFont="1" applyBorder="1" applyProtection="1">
      <protection locked="0" hidden="1"/>
    </xf>
    <xf numFmtId="0" fontId="62" fillId="13" borderId="2" xfId="6" applyFont="1" applyFill="1" applyBorder="1" applyAlignment="1" applyProtection="1"/>
    <xf numFmtId="167" fontId="23" fillId="0" borderId="0" xfId="0" applyNumberFormat="1" applyFont="1" applyFill="1" applyBorder="1" applyProtection="1">
      <protection locked="0" hidden="1"/>
    </xf>
    <xf numFmtId="0" fontId="137" fillId="12" borderId="0" xfId="0" applyFont="1" applyFill="1"/>
    <xf numFmtId="0" fontId="28" fillId="2" borderId="0" xfId="0" applyFont="1" applyFill="1" applyProtection="1">
      <protection locked="0" hidden="1"/>
    </xf>
    <xf numFmtId="170" fontId="25" fillId="3" borderId="2" xfId="0" applyNumberFormat="1" applyFont="1" applyFill="1" applyBorder="1" applyAlignment="1" applyProtection="1">
      <alignment horizontal="center" vertical="center"/>
      <protection locked="0" hidden="1"/>
    </xf>
    <xf numFmtId="0" fontId="25" fillId="3" borderId="2" xfId="0" applyFont="1" applyFill="1" applyBorder="1" applyAlignment="1" applyProtection="1">
      <alignment horizontal="center" vertical="center"/>
      <protection locked="0" hidden="1"/>
    </xf>
    <xf numFmtId="170" fontId="23" fillId="11" borderId="13" xfId="0" applyNumberFormat="1" applyFont="1" applyFill="1" applyBorder="1" applyAlignment="1" applyProtection="1">
      <alignment horizontal="center" vertical="center"/>
      <protection locked="0" hidden="1"/>
    </xf>
    <xf numFmtId="0" fontId="23" fillId="11" borderId="6" xfId="0" applyFont="1" applyFill="1" applyBorder="1" applyAlignment="1" applyProtection="1">
      <alignment horizontal="center" vertical="center"/>
      <protection locked="0" hidden="1"/>
    </xf>
    <xf numFmtId="0" fontId="25" fillId="3" borderId="6" xfId="0" applyFont="1" applyFill="1" applyBorder="1" applyAlignment="1" applyProtection="1">
      <alignment vertical="center" wrapText="1"/>
      <protection locked="0" hidden="1"/>
    </xf>
    <xf numFmtId="0" fontId="28" fillId="0" borderId="7" xfId="0" applyFont="1" applyBorder="1" applyAlignment="1" applyProtection="1">
      <alignment horizontal="left" wrapText="1"/>
      <protection locked="0" hidden="1"/>
    </xf>
    <xf numFmtId="16" fontId="28" fillId="0" borderId="0" xfId="0" applyNumberFormat="1" applyFont="1" applyBorder="1" applyAlignment="1" applyProtection="1">
      <alignment horizontal="center" wrapText="1"/>
      <protection locked="0" hidden="1"/>
    </xf>
    <xf numFmtId="167" fontId="23" fillId="0" borderId="10" xfId="17" applyNumberFormat="1" applyFont="1" applyFill="1" applyBorder="1" applyAlignment="1" applyProtection="1">
      <alignment vertical="center"/>
      <protection locked="0" hidden="1"/>
    </xf>
    <xf numFmtId="0" fontId="28" fillId="0" borderId="0" xfId="0" applyFont="1" applyBorder="1" applyAlignment="1" applyProtection="1">
      <alignment horizontal="left" wrapText="1"/>
      <protection locked="0" hidden="1"/>
    </xf>
    <xf numFmtId="165" fontId="40" fillId="11" borderId="2" xfId="0" applyNumberFormat="1" applyFont="1" applyFill="1" applyBorder="1" applyAlignment="1" applyProtection="1">
      <alignment horizontal="left" vertical="distributed"/>
      <protection hidden="1"/>
    </xf>
    <xf numFmtId="165" fontId="29" fillId="0" borderId="2" xfId="8" applyNumberFormat="1" applyFont="1" applyBorder="1" applyAlignment="1" applyProtection="1">
      <alignment horizontal="center" vertical="center" wrapText="1"/>
      <protection locked="0" hidden="1"/>
    </xf>
    <xf numFmtId="165" fontId="29" fillId="0" borderId="2" xfId="8" applyNumberFormat="1" applyFont="1" applyBorder="1" applyAlignment="1" applyProtection="1">
      <alignment vertical="center" wrapText="1"/>
      <protection locked="0" hidden="1"/>
    </xf>
    <xf numFmtId="165" fontId="29" fillId="0" borderId="2" xfId="8" applyNumberFormat="1" applyFont="1" applyBorder="1" applyAlignment="1" applyProtection="1">
      <alignment vertical="center"/>
      <protection locked="0" hidden="1"/>
    </xf>
    <xf numFmtId="0" fontId="28" fillId="0" borderId="9" xfId="0" applyFont="1" applyFill="1" applyBorder="1" applyAlignment="1" applyProtection="1">
      <alignment vertical="center" wrapText="1"/>
      <protection locked="0" hidden="1"/>
    </xf>
    <xf numFmtId="0" fontId="28" fillId="0" borderId="7" xfId="0" applyFont="1" applyFill="1" applyBorder="1" applyAlignment="1" applyProtection="1">
      <alignment vertical="center" wrapText="1"/>
      <protection locked="0" hidden="1"/>
    </xf>
    <xf numFmtId="167" fontId="23" fillId="0" borderId="4" xfId="2" applyNumberFormat="1" applyFont="1" applyFill="1" applyBorder="1" applyAlignment="1" applyProtection="1">
      <alignment vertical="center"/>
      <protection locked="0" hidden="1"/>
    </xf>
    <xf numFmtId="165" fontId="28" fillId="13" borderId="7" xfId="15" applyNumberFormat="1" applyFont="1" applyFill="1" applyBorder="1" applyAlignment="1" applyProtection="1">
      <alignment horizontal="right"/>
      <protection locked="0" hidden="1"/>
    </xf>
    <xf numFmtId="0" fontId="52" fillId="0" borderId="0" xfId="15" applyFont="1" applyFill="1" applyBorder="1" applyAlignment="1" applyProtection="1">
      <alignment vertical="top" wrapText="1"/>
      <protection locked="0" hidden="1"/>
    </xf>
    <xf numFmtId="165" fontId="23" fillId="0" borderId="7" xfId="15" applyNumberFormat="1" applyFont="1" applyFill="1" applyBorder="1" applyAlignment="1" applyProtection="1">
      <alignment horizontal="right"/>
      <protection locked="0" hidden="1"/>
    </xf>
    <xf numFmtId="0" fontId="137" fillId="13" borderId="0" xfId="0" applyFont="1" applyFill="1"/>
    <xf numFmtId="0" fontId="137" fillId="13" borderId="0" xfId="0" applyFont="1" applyFill="1" applyAlignment="1"/>
    <xf numFmtId="0" fontId="2" fillId="4" borderId="0" xfId="6" applyFill="1" applyAlignment="1" applyProtection="1"/>
    <xf numFmtId="0" fontId="55" fillId="0" borderId="2" xfId="0" applyFont="1" applyBorder="1" applyAlignment="1" applyProtection="1">
      <alignment wrapText="1"/>
      <protection locked="0" hidden="1"/>
    </xf>
    <xf numFmtId="0" fontId="24" fillId="0" borderId="0" xfId="0" applyFont="1" applyFill="1" applyBorder="1" applyProtection="1">
      <protection hidden="1"/>
    </xf>
    <xf numFmtId="0" fontId="24" fillId="4" borderId="0" xfId="0" applyFont="1" applyFill="1" applyBorder="1" applyProtection="1">
      <protection hidden="1"/>
    </xf>
    <xf numFmtId="0" fontId="2" fillId="4" borderId="0" xfId="6" quotePrefix="1" applyFill="1" applyBorder="1" applyAlignment="1" applyProtection="1">
      <protection hidden="1"/>
    </xf>
    <xf numFmtId="0" fontId="24" fillId="0" borderId="0" xfId="0" applyFont="1" applyFill="1" applyBorder="1" applyAlignment="1" applyProtection="1">
      <alignment horizontal="left" vertical="center"/>
      <protection hidden="1"/>
    </xf>
    <xf numFmtId="0" fontId="24" fillId="4" borderId="0" xfId="0" applyFont="1" applyFill="1" applyBorder="1" applyAlignment="1" applyProtection="1">
      <alignment horizontal="left" vertical="center"/>
      <protection hidden="1"/>
    </xf>
    <xf numFmtId="0" fontId="41" fillId="0" borderId="0" xfId="0" applyFont="1" applyBorder="1" applyAlignment="1" applyProtection="1">
      <alignment horizontal="left" vertical="center"/>
      <protection hidden="1"/>
    </xf>
    <xf numFmtId="0" fontId="24" fillId="0" borderId="0" xfId="0" applyFont="1" applyBorder="1" applyAlignment="1" applyProtection="1">
      <alignment horizontal="left" wrapText="1"/>
      <protection hidden="1"/>
    </xf>
    <xf numFmtId="0" fontId="24" fillId="0" borderId="0" xfId="0" applyFont="1" applyBorder="1" applyAlignment="1" applyProtection="1">
      <alignment horizontal="left"/>
      <protection hidden="1"/>
    </xf>
    <xf numFmtId="165" fontId="24" fillId="0" borderId="0" xfId="0" applyNumberFormat="1" applyFont="1" applyBorder="1" applyAlignment="1" applyProtection="1">
      <alignment horizontal="right"/>
      <protection hidden="1"/>
    </xf>
    <xf numFmtId="0" fontId="24" fillId="0" borderId="0" xfId="0" applyFont="1" applyBorder="1" applyAlignment="1" applyProtection="1">
      <alignment horizontal="left" vertical="center"/>
      <protection hidden="1"/>
    </xf>
    <xf numFmtId="0" fontId="23" fillId="0" borderId="0" xfId="0" applyFont="1" applyBorder="1" applyAlignment="1" applyProtection="1">
      <alignment horizontal="right" vertical="center"/>
      <protection hidden="1"/>
    </xf>
    <xf numFmtId="0" fontId="23" fillId="0" borderId="0" xfId="0" applyFont="1" applyBorder="1" applyAlignment="1" applyProtection="1">
      <alignment horizontal="left" vertical="center"/>
      <protection hidden="1"/>
    </xf>
    <xf numFmtId="0" fontId="40" fillId="0" borderId="0" xfId="0" applyFont="1" applyBorder="1" applyAlignment="1" applyProtection="1">
      <alignment horizontal="left" vertical="center"/>
      <protection hidden="1"/>
    </xf>
    <xf numFmtId="0" fontId="24" fillId="0" borderId="0" xfId="0" applyFont="1" applyBorder="1" applyAlignment="1" applyProtection="1">
      <alignment horizontal="center" vertical="center"/>
      <protection hidden="1"/>
    </xf>
    <xf numFmtId="165" fontId="24" fillId="0" borderId="0" xfId="0" applyNumberFormat="1" applyFont="1" applyBorder="1" applyAlignment="1" applyProtection="1">
      <alignment horizontal="right" vertical="center" wrapText="1"/>
      <protection hidden="1"/>
    </xf>
    <xf numFmtId="0" fontId="24" fillId="0" borderId="0" xfId="0" applyFont="1" applyBorder="1" applyAlignment="1" applyProtection="1">
      <alignment horizontal="center" vertical="center" wrapText="1"/>
      <protection hidden="1"/>
    </xf>
    <xf numFmtId="0" fontId="23" fillId="0" borderId="0" xfId="0" applyFont="1" applyBorder="1" applyAlignment="1" applyProtection="1">
      <alignment horizontal="center"/>
      <protection hidden="1"/>
    </xf>
    <xf numFmtId="165" fontId="28" fillId="0" borderId="0" xfId="0" applyNumberFormat="1" applyFont="1" applyFill="1" applyBorder="1" applyProtection="1">
      <protection hidden="1"/>
    </xf>
    <xf numFmtId="0" fontId="28" fillId="4" borderId="0" xfId="0" applyFont="1" applyFill="1" applyBorder="1" applyProtection="1">
      <protection hidden="1"/>
    </xf>
    <xf numFmtId="0" fontId="28" fillId="0" borderId="0" xfId="0" applyFont="1" applyBorder="1" applyAlignment="1" applyProtection="1">
      <alignment horizontal="center"/>
      <protection hidden="1"/>
    </xf>
    <xf numFmtId="165" fontId="28" fillId="0" borderId="0" xfId="0" applyNumberFormat="1" applyFont="1" applyBorder="1" applyAlignment="1" applyProtection="1">
      <alignment horizontal="right"/>
      <protection hidden="1"/>
    </xf>
    <xf numFmtId="165" fontId="24" fillId="0" borderId="0" xfId="0" applyNumberFormat="1" applyFont="1" applyFill="1" applyBorder="1" applyProtection="1">
      <protection hidden="1"/>
    </xf>
    <xf numFmtId="0" fontId="28" fillId="0" borderId="0" xfId="0" applyFont="1" applyFill="1" applyBorder="1" applyProtection="1">
      <protection hidden="1"/>
    </xf>
    <xf numFmtId="0" fontId="28" fillId="0" borderId="0" xfId="0" applyFont="1" applyBorder="1" applyProtection="1">
      <protection hidden="1"/>
    </xf>
    <xf numFmtId="0" fontId="28" fillId="0" borderId="0" xfId="0" applyFont="1" applyFill="1" applyBorder="1" applyAlignment="1" applyProtection="1">
      <alignment horizontal="right"/>
      <protection hidden="1"/>
    </xf>
    <xf numFmtId="37" fontId="28" fillId="0" borderId="0" xfId="0" applyNumberFormat="1" applyFont="1" applyFill="1" applyBorder="1" applyAlignment="1" applyProtection="1">
      <alignment horizontal="right"/>
      <protection hidden="1"/>
    </xf>
    <xf numFmtId="165" fontId="28" fillId="0" borderId="0" xfId="0" applyNumberFormat="1" applyFont="1" applyFill="1" applyBorder="1" applyAlignment="1" applyProtection="1">
      <alignment horizontal="right"/>
      <protection hidden="1"/>
    </xf>
    <xf numFmtId="0" fontId="28" fillId="0" borderId="0" xfId="0" applyFont="1" applyBorder="1" applyAlignment="1" applyProtection="1">
      <alignment horizontal="center" wrapText="1"/>
      <protection hidden="1"/>
    </xf>
    <xf numFmtId="0" fontId="23" fillId="3" borderId="0" xfId="0" applyFont="1" applyFill="1" applyBorder="1" applyAlignment="1" applyProtection="1">
      <alignment horizontal="center"/>
      <protection hidden="1"/>
    </xf>
    <xf numFmtId="165" fontId="23" fillId="3" borderId="0" xfId="0" applyNumberFormat="1" applyFont="1" applyFill="1" applyBorder="1" applyAlignment="1" applyProtection="1">
      <alignment horizontal="right"/>
      <protection hidden="1"/>
    </xf>
    <xf numFmtId="0" fontId="23" fillId="0" borderId="0" xfId="0" applyFont="1" applyBorder="1" applyAlignment="1" applyProtection="1">
      <alignment horizontal="justify" vertical="center"/>
      <protection hidden="1"/>
    </xf>
    <xf numFmtId="166" fontId="23" fillId="0" borderId="0" xfId="0" applyNumberFormat="1" applyFont="1" applyFill="1" applyBorder="1" applyAlignment="1" applyProtection="1">
      <alignment horizontal="right"/>
      <protection hidden="1"/>
    </xf>
    <xf numFmtId="0" fontId="23" fillId="0" borderId="0" xfId="0" applyFont="1" applyFill="1" applyBorder="1" applyAlignment="1" applyProtection="1">
      <alignment horizontal="center"/>
      <protection hidden="1"/>
    </xf>
    <xf numFmtId="0" fontId="131" fillId="0" borderId="0" xfId="0" applyFont="1" applyAlignment="1" applyProtection="1">
      <alignment wrapText="1"/>
      <protection hidden="1"/>
    </xf>
    <xf numFmtId="0" fontId="130" fillId="0" borderId="0" xfId="0" applyFont="1" applyAlignment="1" applyProtection="1">
      <alignment horizontal="justify"/>
      <protection hidden="1"/>
    </xf>
    <xf numFmtId="0" fontId="130" fillId="0" borderId="0" xfId="0" applyFont="1" applyProtection="1">
      <protection hidden="1"/>
    </xf>
    <xf numFmtId="0" fontId="130" fillId="0" borderId="0" xfId="0" applyFont="1" applyAlignment="1" applyProtection="1">
      <alignment wrapText="1"/>
      <protection hidden="1"/>
    </xf>
    <xf numFmtId="0" fontId="132" fillId="0" borderId="0" xfId="0" applyFont="1" applyAlignment="1" applyProtection="1">
      <alignment wrapText="1"/>
      <protection hidden="1"/>
    </xf>
    <xf numFmtId="0" fontId="129" fillId="0" borderId="0" xfId="0" applyFont="1" applyAlignment="1" applyProtection="1">
      <alignment wrapText="1"/>
      <protection hidden="1"/>
    </xf>
    <xf numFmtId="0" fontId="129" fillId="0" borderId="0" xfId="0" applyFont="1" applyProtection="1">
      <protection hidden="1"/>
    </xf>
    <xf numFmtId="0" fontId="28" fillId="0" borderId="0" xfId="0" applyFont="1" applyAlignment="1" applyProtection="1">
      <alignment wrapText="1"/>
      <protection hidden="1"/>
    </xf>
    <xf numFmtId="165" fontId="34" fillId="3" borderId="0" xfId="0" applyNumberFormat="1" applyFont="1" applyFill="1" applyBorder="1" applyAlignment="1" applyProtection="1">
      <alignment horizontal="right"/>
      <protection hidden="1"/>
    </xf>
    <xf numFmtId="0" fontId="23" fillId="3" borderId="0" xfId="0" applyFont="1" applyFill="1" applyBorder="1" applyAlignment="1" applyProtection="1">
      <alignment horizontal="right"/>
      <protection hidden="1"/>
    </xf>
    <xf numFmtId="0" fontId="24" fillId="3" borderId="0" xfId="0" applyFont="1" applyFill="1" applyBorder="1" applyProtection="1">
      <protection hidden="1"/>
    </xf>
    <xf numFmtId="0" fontId="38" fillId="3" borderId="0" xfId="0" applyFont="1" applyFill="1" applyBorder="1" applyProtection="1">
      <protection hidden="1"/>
    </xf>
    <xf numFmtId="165" fontId="37" fillId="3" borderId="0" xfId="0" applyNumberFormat="1" applyFont="1" applyFill="1" applyBorder="1" applyAlignment="1" applyProtection="1">
      <alignment horizontal="right"/>
      <protection hidden="1"/>
    </xf>
    <xf numFmtId="0" fontId="51" fillId="3" borderId="0" xfId="14" applyFont="1" applyFill="1" applyBorder="1" applyAlignment="1" applyProtection="1">
      <alignment vertical="center"/>
      <protection hidden="1"/>
    </xf>
    <xf numFmtId="0" fontId="52" fillId="3" borderId="0" xfId="14" applyFont="1" applyFill="1" applyBorder="1" applyAlignment="1" applyProtection="1">
      <alignment vertical="center"/>
      <protection hidden="1"/>
    </xf>
    <xf numFmtId="0" fontId="49" fillId="3" borderId="0" xfId="0" applyFont="1" applyFill="1" applyBorder="1" applyProtection="1">
      <protection hidden="1"/>
    </xf>
    <xf numFmtId="0" fontId="23" fillId="3" borderId="0" xfId="0" applyFont="1" applyFill="1" applyBorder="1" applyProtection="1">
      <protection hidden="1"/>
    </xf>
    <xf numFmtId="0" fontId="32" fillId="3" borderId="0" xfId="0" applyFont="1" applyFill="1" applyBorder="1" applyProtection="1">
      <protection hidden="1"/>
    </xf>
    <xf numFmtId="0" fontId="23" fillId="3" borderId="0" xfId="14" applyFont="1" applyFill="1" applyBorder="1" applyAlignment="1" applyProtection="1">
      <alignment vertical="center"/>
      <protection hidden="1"/>
    </xf>
    <xf numFmtId="0" fontId="24" fillId="3" borderId="0" xfId="0" applyFont="1" applyFill="1" applyBorder="1" applyAlignment="1" applyProtection="1">
      <alignment horizontal="center"/>
      <protection hidden="1"/>
    </xf>
    <xf numFmtId="165" fontId="24" fillId="3" borderId="0" xfId="0" applyNumberFormat="1" applyFont="1" applyFill="1" applyBorder="1" applyAlignment="1" applyProtection="1">
      <alignment horizontal="right"/>
      <protection hidden="1"/>
    </xf>
    <xf numFmtId="0" fontId="23" fillId="3" borderId="0" xfId="15" applyFont="1" applyFill="1" applyAlignment="1" applyProtection="1">
      <protection hidden="1"/>
    </xf>
    <xf numFmtId="0" fontId="23" fillId="3" borderId="0" xfId="15" applyFont="1" applyFill="1" applyAlignment="1" applyProtection="1">
      <alignment horizontal="right"/>
      <protection hidden="1"/>
    </xf>
    <xf numFmtId="0" fontId="53" fillId="3" borderId="0" xfId="0" applyFont="1" applyFill="1" applyBorder="1" applyProtection="1">
      <protection hidden="1"/>
    </xf>
    <xf numFmtId="0" fontId="54" fillId="3" borderId="0" xfId="0" applyFont="1" applyFill="1" applyBorder="1" applyProtection="1">
      <protection hidden="1"/>
    </xf>
    <xf numFmtId="0" fontId="52" fillId="4" borderId="0" xfId="0" applyFont="1" applyFill="1" applyBorder="1" applyAlignment="1" applyProtection="1">
      <alignment horizontal="right"/>
      <protection hidden="1"/>
    </xf>
    <xf numFmtId="0" fontId="24" fillId="4" borderId="0" xfId="0" applyFont="1" applyFill="1" applyBorder="1" applyAlignment="1" applyProtection="1">
      <alignment horizontal="center"/>
      <protection hidden="1"/>
    </xf>
    <xf numFmtId="165" fontId="24" fillId="4" borderId="0" xfId="0" applyNumberFormat="1" applyFont="1" applyFill="1" applyBorder="1" applyAlignment="1" applyProtection="1">
      <alignment horizontal="right"/>
      <protection hidden="1"/>
    </xf>
    <xf numFmtId="0" fontId="52" fillId="4" borderId="0" xfId="0" applyFont="1" applyFill="1" applyBorder="1" applyProtection="1">
      <protection hidden="1"/>
    </xf>
    <xf numFmtId="0" fontId="28" fillId="0" borderId="0" xfId="0" applyFont="1" applyFill="1" applyBorder="1" applyProtection="1"/>
    <xf numFmtId="0" fontId="24" fillId="4" borderId="0" xfId="0" applyFont="1" applyFill="1" applyBorder="1" applyProtection="1">
      <protection locked="0" hidden="1"/>
    </xf>
    <xf numFmtId="0" fontId="24" fillId="4" borderId="0" xfId="0" applyFont="1" applyFill="1" applyBorder="1" applyAlignment="1" applyProtection="1">
      <alignment horizontal="left" vertical="center"/>
      <protection locked="0" hidden="1"/>
    </xf>
    <xf numFmtId="0" fontId="28" fillId="4" borderId="0" xfId="0" applyFont="1" applyFill="1" applyBorder="1" applyProtection="1">
      <protection locked="0" hidden="1"/>
    </xf>
    <xf numFmtId="0" fontId="28" fillId="0" borderId="0" xfId="0" applyFont="1" applyFill="1" applyBorder="1" applyProtection="1">
      <protection locked="0" hidden="1"/>
    </xf>
    <xf numFmtId="165" fontId="23" fillId="0" borderId="7" xfId="0" applyNumberFormat="1" applyFont="1" applyFill="1" applyBorder="1" applyAlignment="1" applyProtection="1">
      <alignment horizontal="right"/>
      <protection locked="0" hidden="1"/>
    </xf>
    <xf numFmtId="0" fontId="23" fillId="0" borderId="0" xfId="0" applyFont="1" applyFill="1" applyBorder="1" applyAlignment="1" applyProtection="1">
      <alignment horizontal="center"/>
      <protection locked="0" hidden="1"/>
    </xf>
    <xf numFmtId="172" fontId="23" fillId="0" borderId="7" xfId="0" applyNumberFormat="1" applyFont="1" applyFill="1" applyBorder="1" applyAlignment="1" applyProtection="1">
      <alignment horizontal="right"/>
      <protection locked="0" hidden="1"/>
    </xf>
    <xf numFmtId="165" fontId="23" fillId="0" borderId="4" xfId="0" applyNumberFormat="1" applyFont="1" applyFill="1" applyBorder="1" applyAlignment="1" applyProtection="1">
      <alignment horizontal="right"/>
      <protection locked="0" hidden="1"/>
    </xf>
    <xf numFmtId="0" fontId="24" fillId="3" borderId="0" xfId="0" applyFont="1" applyFill="1" applyBorder="1" applyProtection="1">
      <protection locked="0" hidden="1"/>
    </xf>
    <xf numFmtId="0" fontId="51" fillId="3" borderId="0" xfId="14" applyFont="1" applyFill="1" applyBorder="1" applyAlignment="1" applyProtection="1">
      <alignment vertical="center"/>
      <protection locked="0" hidden="1"/>
    </xf>
    <xf numFmtId="0" fontId="23" fillId="3" borderId="0" xfId="0" applyFont="1" applyFill="1" applyBorder="1" applyProtection="1">
      <protection locked="0" hidden="1"/>
    </xf>
    <xf numFmtId="0" fontId="23" fillId="3" borderId="0" xfId="14" applyFont="1" applyFill="1" applyBorder="1" applyAlignment="1" applyProtection="1">
      <alignment vertical="center"/>
      <protection locked="0" hidden="1"/>
    </xf>
    <xf numFmtId="0" fontId="23" fillId="3" borderId="0" xfId="15" applyFont="1" applyFill="1" applyAlignment="1" applyProtection="1">
      <protection locked="0" hidden="1"/>
    </xf>
    <xf numFmtId="0" fontId="53" fillId="3" borderId="0" xfId="0" applyFont="1" applyFill="1" applyBorder="1" applyProtection="1">
      <protection locked="0" hidden="1"/>
    </xf>
    <xf numFmtId="0" fontId="48" fillId="0" borderId="7" xfId="0" applyFont="1" applyBorder="1" applyAlignment="1" applyProtection="1">
      <alignment horizontal="left" vertical="center"/>
      <protection hidden="1"/>
    </xf>
    <xf numFmtId="0" fontId="32" fillId="0" borderId="0" xfId="0" applyFont="1" applyBorder="1" applyAlignment="1" applyProtection="1">
      <alignment horizontal="left" vertical="center"/>
      <protection hidden="1"/>
    </xf>
    <xf numFmtId="0" fontId="28" fillId="0" borderId="0" xfId="0" applyFont="1" applyBorder="1" applyAlignment="1" applyProtection="1">
      <alignment horizontal="left" vertical="center"/>
      <protection hidden="1"/>
    </xf>
    <xf numFmtId="0" fontId="48" fillId="0" borderId="7" xfId="0" applyFont="1" applyBorder="1" applyAlignment="1" applyProtection="1">
      <alignment horizontal="left" vertical="center" wrapText="1"/>
      <protection hidden="1"/>
    </xf>
    <xf numFmtId="0" fontId="50" fillId="0" borderId="8" xfId="0" applyFont="1" applyBorder="1" applyAlignment="1" applyProtection="1">
      <alignment horizontal="left" vertical="center"/>
      <protection hidden="1"/>
    </xf>
    <xf numFmtId="0" fontId="28" fillId="0" borderId="0" xfId="0" applyFont="1" applyBorder="1" applyAlignment="1" applyProtection="1">
      <alignment horizontal="left" vertical="center" wrapText="1"/>
      <protection hidden="1"/>
    </xf>
    <xf numFmtId="0" fontId="28" fillId="0" borderId="0" xfId="0" applyFont="1" applyFill="1" applyBorder="1" applyAlignment="1" applyProtection="1">
      <alignment horizontal="left" vertical="center" wrapText="1"/>
      <protection hidden="1"/>
    </xf>
    <xf numFmtId="0" fontId="50" fillId="0" borderId="8" xfId="0" applyFont="1" applyBorder="1" applyAlignment="1" applyProtection="1">
      <alignment horizontal="left" vertical="center" wrapText="1"/>
      <protection hidden="1"/>
    </xf>
    <xf numFmtId="0" fontId="28" fillId="0" borderId="0" xfId="0" applyFont="1" applyProtection="1">
      <protection hidden="1"/>
    </xf>
    <xf numFmtId="0" fontId="28" fillId="0" borderId="9" xfId="0" applyFont="1" applyFill="1" applyBorder="1" applyAlignment="1" applyProtection="1">
      <alignment horizontal="left" vertical="center" wrapText="1"/>
      <protection hidden="1"/>
    </xf>
    <xf numFmtId="0" fontId="28" fillId="0" borderId="7" xfId="0" applyFont="1" applyFill="1" applyBorder="1" applyAlignment="1" applyProtection="1">
      <alignment horizontal="left" vertical="center" wrapText="1"/>
      <protection hidden="1"/>
    </xf>
    <xf numFmtId="0" fontId="40" fillId="0" borderId="0" xfId="0" applyFont="1" applyBorder="1" applyAlignment="1" applyProtection="1">
      <alignment horizontal="justify" vertical="center"/>
      <protection hidden="1"/>
    </xf>
    <xf numFmtId="0" fontId="28" fillId="0" borderId="0" xfId="0" applyFont="1" applyBorder="1" applyAlignment="1" applyProtection="1">
      <alignment horizontal="justify" vertical="center"/>
      <protection hidden="1"/>
    </xf>
    <xf numFmtId="0" fontId="24" fillId="0" borderId="0" xfId="0" applyFont="1" applyBorder="1" applyAlignment="1" applyProtection="1">
      <alignment horizontal="justify" vertical="center"/>
      <protection hidden="1"/>
    </xf>
    <xf numFmtId="0" fontId="23" fillId="0" borderId="8" xfId="0" applyFont="1" applyBorder="1" applyAlignment="1" applyProtection="1">
      <alignment horizontal="left" vertical="center"/>
      <protection hidden="1"/>
    </xf>
    <xf numFmtId="0" fontId="40" fillId="0" borderId="7" xfId="0" applyFont="1" applyFill="1" applyBorder="1" applyAlignment="1" applyProtection="1">
      <alignment horizontal="left" vertical="center" wrapText="1"/>
      <protection hidden="1"/>
    </xf>
    <xf numFmtId="0" fontId="23" fillId="0" borderId="0" xfId="0" applyFont="1" applyBorder="1" applyAlignment="1" applyProtection="1">
      <alignment horizontal="center" vertical="center"/>
      <protection hidden="1"/>
    </xf>
    <xf numFmtId="0" fontId="28" fillId="0" borderId="0" xfId="0" applyFont="1" applyFill="1" applyBorder="1" applyAlignment="1" applyProtection="1">
      <alignment horizontal="left" vertical="center"/>
      <protection hidden="1"/>
    </xf>
    <xf numFmtId="0" fontId="28" fillId="4" borderId="0" xfId="0" applyFont="1" applyFill="1" applyBorder="1" applyAlignment="1" applyProtection="1">
      <alignment horizontal="left" vertical="center"/>
      <protection hidden="1"/>
    </xf>
    <xf numFmtId="0" fontId="28" fillId="0" borderId="0" xfId="0" applyFont="1" applyBorder="1" applyAlignment="1" applyProtection="1">
      <alignment horizontal="center" vertical="center"/>
      <protection hidden="1"/>
    </xf>
    <xf numFmtId="0" fontId="28" fillId="0" borderId="0" xfId="0" applyFont="1" applyBorder="1" applyAlignment="1" applyProtection="1">
      <alignment horizontal="center" vertical="center" wrapText="1"/>
      <protection hidden="1"/>
    </xf>
    <xf numFmtId="0" fontId="28" fillId="0" borderId="0" xfId="0" applyFont="1" applyFill="1" applyBorder="1" applyAlignment="1" applyProtection="1">
      <alignment horizontal="center" vertical="center"/>
      <protection hidden="1"/>
    </xf>
    <xf numFmtId="0" fontId="28" fillId="0" borderId="0" xfId="0" applyFont="1" applyBorder="1" applyAlignment="1" applyProtection="1">
      <alignment vertical="center"/>
      <protection hidden="1"/>
    </xf>
    <xf numFmtId="0" fontId="23" fillId="0" borderId="0" xfId="0" applyFont="1" applyBorder="1" applyAlignment="1" applyProtection="1">
      <alignment horizontal="center" vertical="center" wrapText="1"/>
      <protection hidden="1"/>
    </xf>
    <xf numFmtId="169" fontId="23" fillId="0" borderId="0" xfId="0" applyNumberFormat="1" applyFont="1" applyFill="1" applyBorder="1" applyAlignment="1" applyProtection="1">
      <alignment horizontal="right" vertical="center" wrapText="1"/>
      <protection hidden="1"/>
    </xf>
    <xf numFmtId="0" fontId="28" fillId="0" borderId="0" xfId="0" applyFont="1" applyFill="1" applyBorder="1" applyAlignment="1" applyProtection="1">
      <alignment vertical="center"/>
      <protection hidden="1"/>
    </xf>
    <xf numFmtId="0" fontId="28" fillId="4" borderId="0" xfId="0" applyFont="1" applyFill="1" applyBorder="1" applyAlignment="1" applyProtection="1">
      <alignment vertical="center"/>
      <protection hidden="1"/>
    </xf>
    <xf numFmtId="0" fontId="23" fillId="0" borderId="0" xfId="0" applyFont="1" applyFill="1" applyBorder="1" applyAlignment="1" applyProtection="1">
      <alignment horizontal="right" vertical="center" wrapText="1"/>
      <protection hidden="1"/>
    </xf>
    <xf numFmtId="0" fontId="23" fillId="0" borderId="0" xfId="0" applyFont="1" applyBorder="1" applyAlignment="1" applyProtection="1">
      <alignment horizontal="right" vertical="center" wrapText="1"/>
      <protection hidden="1"/>
    </xf>
    <xf numFmtId="0" fontId="28" fillId="0" borderId="0" xfId="0" applyFont="1" applyBorder="1" applyAlignment="1" applyProtection="1">
      <protection hidden="1"/>
    </xf>
    <xf numFmtId="3" fontId="28" fillId="0" borderId="0" xfId="0" applyNumberFormat="1" applyFont="1" applyFill="1" applyBorder="1" applyAlignment="1" applyProtection="1">
      <protection hidden="1"/>
    </xf>
    <xf numFmtId="3" fontId="28" fillId="0" borderId="0" xfId="0" applyNumberFormat="1" applyFont="1" applyBorder="1" applyAlignment="1" applyProtection="1">
      <protection hidden="1"/>
    </xf>
    <xf numFmtId="0" fontId="55" fillId="0" borderId="0" xfId="0" applyFont="1" applyBorder="1" applyAlignment="1" applyProtection="1">
      <alignment horizontal="left" vertical="center"/>
      <protection hidden="1"/>
    </xf>
    <xf numFmtId="167" fontId="28" fillId="0" borderId="7" xfId="0" applyNumberFormat="1" applyFont="1" applyFill="1" applyBorder="1" applyAlignment="1" applyProtection="1">
      <protection hidden="1"/>
    </xf>
    <xf numFmtId="167" fontId="28" fillId="0" borderId="0" xfId="0" applyNumberFormat="1" applyFont="1" applyBorder="1" applyAlignment="1" applyProtection="1">
      <protection hidden="1"/>
    </xf>
    <xf numFmtId="167" fontId="28" fillId="0" borderId="0" xfId="0" applyNumberFormat="1" applyFont="1" applyFill="1" applyBorder="1" applyAlignment="1" applyProtection="1">
      <protection hidden="1"/>
    </xf>
    <xf numFmtId="0" fontId="28" fillId="0" borderId="7" xfId="5" applyFont="1" applyFill="1" applyBorder="1" applyAlignment="1" applyProtection="1">
      <alignment horizontal="left" vertical="center"/>
      <protection hidden="1"/>
    </xf>
    <xf numFmtId="0" fontId="2" fillId="4" borderId="0" xfId="6" applyFill="1" applyBorder="1" applyAlignment="1" applyProtection="1">
      <protection hidden="1"/>
    </xf>
    <xf numFmtId="167" fontId="23" fillId="0" borderId="0" xfId="0" applyNumberFormat="1" applyFont="1" applyFill="1" applyBorder="1" applyAlignment="1" applyProtection="1">
      <protection hidden="1"/>
    </xf>
    <xf numFmtId="167" fontId="23" fillId="0" borderId="0" xfId="17" applyNumberFormat="1" applyFont="1" applyFill="1" applyBorder="1" applyAlignment="1" applyProtection="1">
      <alignment vertical="center"/>
      <protection hidden="1"/>
    </xf>
    <xf numFmtId="167" fontId="23" fillId="11" borderId="7" xfId="17" applyNumberFormat="1" applyFont="1" applyFill="1" applyBorder="1" applyAlignment="1" applyProtection="1">
      <alignment vertical="center"/>
      <protection hidden="1"/>
    </xf>
    <xf numFmtId="165" fontId="23" fillId="0" borderId="0" xfId="17" applyNumberFormat="1" applyFont="1" applyFill="1" applyBorder="1" applyAlignment="1" applyProtection="1">
      <alignment vertical="center"/>
      <protection hidden="1"/>
    </xf>
    <xf numFmtId="167" fontId="28" fillId="0" borderId="0" xfId="17" applyNumberFormat="1" applyFont="1" applyFill="1" applyBorder="1" applyAlignment="1" applyProtection="1">
      <alignment vertical="center"/>
      <protection hidden="1"/>
    </xf>
    <xf numFmtId="0" fontId="28" fillId="0" borderId="0" xfId="0" applyFont="1" applyFill="1" applyBorder="1" applyAlignment="1" applyProtection="1">
      <alignment horizontal="center"/>
      <protection hidden="1"/>
    </xf>
    <xf numFmtId="0" fontId="23" fillId="0" borderId="0" xfId="0" applyFont="1" applyFill="1" applyBorder="1" applyAlignment="1" applyProtection="1">
      <alignment horizontal="left" vertical="center"/>
      <protection hidden="1"/>
    </xf>
    <xf numFmtId="167" fontId="23" fillId="11" borderId="10" xfId="17" applyNumberFormat="1" applyFont="1" applyFill="1" applyBorder="1" applyAlignment="1" applyProtection="1">
      <alignment horizontal="left" vertical="center"/>
      <protection hidden="1"/>
    </xf>
    <xf numFmtId="167" fontId="23" fillId="11" borderId="10" xfId="17" applyNumberFormat="1" applyFont="1" applyFill="1" applyBorder="1" applyAlignment="1" applyProtection="1">
      <alignment vertical="center"/>
      <protection hidden="1"/>
    </xf>
    <xf numFmtId="0" fontId="28" fillId="3" borderId="0" xfId="0" applyFont="1" applyFill="1" applyBorder="1" applyAlignment="1" applyProtection="1">
      <alignment horizontal="center"/>
      <protection hidden="1"/>
    </xf>
    <xf numFmtId="3" fontId="34" fillId="3" borderId="0" xfId="0" applyNumberFormat="1" applyFont="1" applyFill="1" applyBorder="1" applyProtection="1">
      <protection hidden="1"/>
    </xf>
    <xf numFmtId="3" fontId="28" fillId="3" borderId="0" xfId="0" applyNumberFormat="1" applyFont="1" applyFill="1" applyBorder="1" applyProtection="1">
      <protection hidden="1"/>
    </xf>
    <xf numFmtId="0" fontId="36" fillId="3" borderId="0" xfId="0" applyFont="1" applyFill="1" applyBorder="1" applyProtection="1">
      <protection hidden="1"/>
    </xf>
    <xf numFmtId="3" fontId="37" fillId="3" borderId="0" xfId="0" applyNumberFormat="1" applyFont="1" applyFill="1" applyBorder="1" applyProtection="1">
      <protection hidden="1"/>
    </xf>
    <xf numFmtId="0" fontId="52" fillId="3" borderId="0" xfId="0" applyFont="1" applyFill="1" applyBorder="1" applyProtection="1">
      <protection hidden="1"/>
    </xf>
    <xf numFmtId="0" fontId="28" fillId="3" borderId="0" xfId="0" applyFont="1" applyFill="1" applyBorder="1" applyAlignment="1" applyProtection="1">
      <alignment horizontal="center" wrapText="1"/>
      <protection hidden="1"/>
    </xf>
    <xf numFmtId="0" fontId="28" fillId="3" borderId="0" xfId="0" applyFont="1" applyFill="1" applyBorder="1" applyProtection="1">
      <protection hidden="1"/>
    </xf>
    <xf numFmtId="167" fontId="28" fillId="3" borderId="0" xfId="0" applyNumberFormat="1" applyFont="1" applyFill="1" applyBorder="1" applyProtection="1">
      <protection hidden="1"/>
    </xf>
    <xf numFmtId="0" fontId="23" fillId="3" borderId="0" xfId="14" applyFont="1" applyFill="1" applyBorder="1" applyAlignment="1" applyProtection="1">
      <alignment horizontal="right" vertical="center"/>
      <protection hidden="1"/>
    </xf>
    <xf numFmtId="0" fontId="52" fillId="4" borderId="0" xfId="14" applyFont="1" applyFill="1" applyBorder="1" applyAlignment="1" applyProtection="1">
      <alignment vertical="center"/>
      <protection hidden="1"/>
    </xf>
    <xf numFmtId="0" fontId="32" fillId="4" borderId="0" xfId="0" applyFont="1" applyFill="1" applyBorder="1" applyProtection="1">
      <protection hidden="1"/>
    </xf>
    <xf numFmtId="0" fontId="28" fillId="4" borderId="0" xfId="0" applyFont="1" applyFill="1" applyBorder="1" applyAlignment="1" applyProtection="1">
      <alignment horizontal="center" wrapText="1"/>
      <protection hidden="1"/>
    </xf>
    <xf numFmtId="0" fontId="28" fillId="4" borderId="0" xfId="0" applyFont="1" applyFill="1" applyBorder="1" applyAlignment="1" applyProtection="1">
      <alignment horizontal="center"/>
      <protection hidden="1"/>
    </xf>
    <xf numFmtId="0" fontId="23" fillId="4" borderId="0" xfId="14" applyFont="1" applyFill="1" applyBorder="1" applyAlignment="1" applyProtection="1">
      <alignment vertical="center"/>
      <protection hidden="1"/>
    </xf>
    <xf numFmtId="0" fontId="23" fillId="4" borderId="0" xfId="15" applyFont="1" applyFill="1" applyAlignment="1" applyProtection="1">
      <alignment horizontal="right"/>
      <protection hidden="1"/>
    </xf>
    <xf numFmtId="0" fontId="23" fillId="4" borderId="0" xfId="14" applyFont="1" applyFill="1" applyBorder="1" applyAlignment="1" applyProtection="1">
      <alignment horizontal="right" vertical="center"/>
      <protection hidden="1"/>
    </xf>
    <xf numFmtId="0" fontId="23" fillId="4" borderId="0" xfId="0" applyFont="1" applyFill="1" applyBorder="1" applyProtection="1">
      <protection hidden="1"/>
    </xf>
    <xf numFmtId="0" fontId="23" fillId="4" borderId="0" xfId="0" applyFont="1" applyFill="1" applyBorder="1" applyAlignment="1" applyProtection="1">
      <alignment horizontal="right"/>
      <protection hidden="1"/>
    </xf>
    <xf numFmtId="0" fontId="71" fillId="4" borderId="0" xfId="6" quotePrefix="1" applyFont="1" applyFill="1" applyBorder="1" applyAlignment="1" applyProtection="1">
      <alignment horizontal="left" vertical="center"/>
      <protection hidden="1"/>
    </xf>
    <xf numFmtId="0" fontId="23" fillId="0" borderId="0" xfId="0" applyFont="1" applyBorder="1" applyAlignment="1" applyProtection="1">
      <protection hidden="1"/>
    </xf>
    <xf numFmtId="0" fontId="23" fillId="0" borderId="0" xfId="0" applyFont="1" applyBorder="1" applyAlignment="1" applyProtection="1">
      <alignment horizontal="center" wrapText="1"/>
      <protection hidden="1"/>
    </xf>
    <xf numFmtId="0" fontId="62" fillId="4" borderId="0" xfId="6" applyFont="1" applyFill="1" applyBorder="1" applyAlignment="1" applyProtection="1">
      <protection hidden="1"/>
    </xf>
    <xf numFmtId="0" fontId="71" fillId="4" borderId="0" xfId="6" quotePrefix="1" applyFont="1" applyFill="1" applyBorder="1" applyAlignment="1" applyProtection="1">
      <protection hidden="1"/>
    </xf>
    <xf numFmtId="0" fontId="28" fillId="0" borderId="7" xfId="1" applyFont="1" applyFill="1" applyBorder="1" applyAlignment="1" applyProtection="1">
      <alignment horizontal="left" vertical="center" wrapText="1"/>
      <protection hidden="1"/>
    </xf>
    <xf numFmtId="0" fontId="28" fillId="0" borderId="7" xfId="5" applyFont="1" applyFill="1" applyBorder="1" applyAlignment="1" applyProtection="1">
      <alignment horizontal="left" vertical="center" wrapText="1"/>
      <protection hidden="1"/>
    </xf>
    <xf numFmtId="0" fontId="28" fillId="0" borderId="7" xfId="0" applyFont="1" applyBorder="1" applyAlignment="1" applyProtection="1">
      <alignment horizontal="left" vertical="center" wrapText="1"/>
      <protection hidden="1"/>
    </xf>
    <xf numFmtId="0" fontId="71" fillId="4" borderId="0" xfId="6" applyFont="1" applyFill="1" applyBorder="1" applyAlignment="1" applyProtection="1">
      <protection hidden="1"/>
    </xf>
    <xf numFmtId="0" fontId="28" fillId="0" borderId="7" xfId="0" applyFont="1" applyBorder="1" applyAlignment="1" applyProtection="1">
      <alignment horizontal="left" vertical="center"/>
      <protection hidden="1"/>
    </xf>
    <xf numFmtId="0" fontId="23" fillId="11" borderId="7" xfId="0" applyFont="1" applyFill="1" applyBorder="1" applyAlignment="1" applyProtection="1">
      <alignment horizontal="left" vertical="center"/>
      <protection hidden="1"/>
    </xf>
    <xf numFmtId="167" fontId="23" fillId="0" borderId="0" xfId="0" applyNumberFormat="1" applyFont="1" applyFill="1" applyBorder="1" applyProtection="1">
      <protection hidden="1"/>
    </xf>
    <xf numFmtId="0" fontId="62" fillId="4" borderId="0" xfId="6" quotePrefix="1" applyFont="1" applyFill="1" applyBorder="1" applyAlignment="1" applyProtection="1">
      <protection hidden="1"/>
    </xf>
    <xf numFmtId="0" fontId="28" fillId="0" borderId="7" xfId="0" applyFont="1" applyBorder="1" applyAlignment="1" applyProtection="1">
      <alignment horizontal="justify" vertical="center" wrapText="1"/>
      <protection hidden="1"/>
    </xf>
    <xf numFmtId="167" fontId="23" fillId="0" borderId="0" xfId="17" applyNumberFormat="1" applyFont="1" applyFill="1" applyBorder="1" applyAlignment="1" applyProtection="1">
      <alignment horizontal="left" vertical="center"/>
      <protection hidden="1"/>
    </xf>
    <xf numFmtId="0" fontId="23" fillId="0" borderId="7" xfId="0" applyFont="1" applyBorder="1" applyAlignment="1" applyProtection="1">
      <alignment horizontal="left" vertical="center"/>
      <protection hidden="1"/>
    </xf>
    <xf numFmtId="167" fontId="28" fillId="0" borderId="0" xfId="0" applyNumberFormat="1" applyFont="1" applyFill="1" applyBorder="1" applyProtection="1">
      <protection hidden="1"/>
    </xf>
    <xf numFmtId="167" fontId="28" fillId="0" borderId="0" xfId="0" applyNumberFormat="1" applyFont="1" applyBorder="1" applyProtection="1">
      <protection hidden="1"/>
    </xf>
    <xf numFmtId="0" fontId="28" fillId="0" borderId="0" xfId="0" quotePrefix="1" applyFont="1" applyBorder="1" applyAlignment="1" applyProtection="1">
      <alignment horizontal="left" vertical="center"/>
      <protection hidden="1"/>
    </xf>
    <xf numFmtId="165" fontId="28" fillId="0" borderId="0" xfId="17" applyNumberFormat="1" applyFont="1" applyFill="1" applyBorder="1" applyAlignment="1" applyProtection="1">
      <alignment vertical="center"/>
      <protection hidden="1"/>
    </xf>
    <xf numFmtId="167" fontId="28" fillId="4" borderId="0" xfId="0" applyNumberFormat="1" applyFont="1" applyFill="1" applyBorder="1" applyProtection="1">
      <protection hidden="1"/>
    </xf>
    <xf numFmtId="167" fontId="2" fillId="4" borderId="0" xfId="6" quotePrefix="1" applyNumberFormat="1" applyFill="1" applyBorder="1" applyAlignment="1" applyProtection="1">
      <protection hidden="1"/>
    </xf>
    <xf numFmtId="0" fontId="23" fillId="0" borderId="0" xfId="0" applyFont="1" applyBorder="1" applyAlignment="1" applyProtection="1">
      <alignment vertical="center"/>
      <protection hidden="1"/>
    </xf>
    <xf numFmtId="0" fontId="28" fillId="0" borderId="7" xfId="0" applyFont="1" applyBorder="1" applyAlignment="1" applyProtection="1">
      <alignment vertical="center"/>
      <protection hidden="1"/>
    </xf>
    <xf numFmtId="167" fontId="23" fillId="0" borderId="0" xfId="0" applyNumberFormat="1" applyFont="1" applyBorder="1" applyProtection="1">
      <protection hidden="1"/>
    </xf>
    <xf numFmtId="165" fontId="2" fillId="4" borderId="0" xfId="6" quotePrefix="1" applyNumberFormat="1" applyFill="1" applyBorder="1" applyAlignment="1" applyProtection="1">
      <protection hidden="1"/>
    </xf>
    <xf numFmtId="165" fontId="28" fillId="4" borderId="0" xfId="0" applyNumberFormat="1" applyFont="1" applyFill="1" applyBorder="1" applyProtection="1">
      <protection hidden="1"/>
    </xf>
    <xf numFmtId="0" fontId="28" fillId="0" borderId="7" xfId="0" applyFont="1" applyBorder="1" applyAlignment="1" applyProtection="1">
      <alignment vertical="center" wrapText="1"/>
      <protection hidden="1"/>
    </xf>
    <xf numFmtId="0" fontId="23" fillId="11" borderId="7" xfId="0" applyFont="1" applyFill="1" applyBorder="1" applyAlignment="1" applyProtection="1">
      <alignment vertical="center"/>
      <protection hidden="1"/>
    </xf>
    <xf numFmtId="0" fontId="23" fillId="0" borderId="0" xfId="0" applyFont="1" applyFill="1" applyBorder="1" applyAlignment="1" applyProtection="1">
      <alignment vertical="center"/>
      <protection hidden="1"/>
    </xf>
    <xf numFmtId="167" fontId="23" fillId="0" borderId="0" xfId="17" applyNumberFormat="1" applyFont="1" applyFill="1" applyBorder="1" applyAlignment="1" applyProtection="1">
      <alignment vertical="center"/>
    </xf>
    <xf numFmtId="165" fontId="23" fillId="0" borderId="7" xfId="17" applyNumberFormat="1" applyFont="1" applyFill="1" applyBorder="1" applyAlignment="1" applyProtection="1">
      <alignment vertical="center"/>
      <protection locked="0" hidden="1"/>
    </xf>
    <xf numFmtId="167" fontId="23" fillId="0" borderId="0" xfId="0" applyNumberFormat="1" applyFont="1" applyFill="1" applyBorder="1" applyProtection="1"/>
    <xf numFmtId="0" fontId="23" fillId="0" borderId="0" xfId="0" applyFont="1" applyBorder="1" applyAlignment="1" applyProtection="1">
      <alignment horizontal="center" vertical="center"/>
      <protection locked="0" hidden="1"/>
    </xf>
    <xf numFmtId="0" fontId="23" fillId="0" borderId="11" xfId="0" applyFont="1" applyBorder="1" applyAlignment="1" applyProtection="1">
      <alignment horizontal="center" vertical="center"/>
      <protection locked="0" hidden="1"/>
    </xf>
    <xf numFmtId="0" fontId="28" fillId="0" borderId="0" xfId="0" applyFont="1" applyFill="1" applyBorder="1" applyAlignment="1" applyProtection="1">
      <alignment horizontal="center" vertical="center"/>
      <protection locked="0" hidden="1"/>
    </xf>
    <xf numFmtId="169" fontId="23" fillId="0" borderId="0" xfId="0" applyNumberFormat="1" applyFont="1" applyFill="1" applyBorder="1" applyAlignment="1" applyProtection="1">
      <alignment horizontal="right" vertical="center" wrapText="1"/>
      <protection locked="0" hidden="1"/>
    </xf>
    <xf numFmtId="0" fontId="23" fillId="0" borderId="0" xfId="0" applyFont="1" applyFill="1" applyBorder="1" applyAlignment="1" applyProtection="1">
      <alignment horizontal="right" vertical="center" wrapText="1"/>
      <protection locked="0" hidden="1"/>
    </xf>
    <xf numFmtId="3" fontId="28" fillId="0" borderId="0" xfId="0" applyNumberFormat="1" applyFont="1" applyFill="1" applyBorder="1" applyAlignment="1" applyProtection="1">
      <protection locked="0" hidden="1"/>
    </xf>
    <xf numFmtId="167" fontId="28" fillId="0" borderId="0" xfId="17" applyNumberFormat="1" applyFont="1" applyFill="1" applyBorder="1" applyAlignment="1" applyProtection="1">
      <alignment vertical="center"/>
      <protection locked="0" hidden="1"/>
    </xf>
    <xf numFmtId="0" fontId="28" fillId="3" borderId="0" xfId="0" applyFont="1" applyFill="1" applyBorder="1" applyProtection="1">
      <protection locked="0" hidden="1"/>
    </xf>
    <xf numFmtId="167" fontId="28" fillId="3" borderId="0" xfId="0" applyNumberFormat="1" applyFont="1" applyFill="1" applyBorder="1" applyProtection="1">
      <protection locked="0" hidden="1"/>
    </xf>
    <xf numFmtId="0" fontId="28" fillId="0" borderId="7" xfId="1" applyFont="1" applyFill="1" applyBorder="1" applyAlignment="1" applyProtection="1">
      <alignment horizontal="left" vertical="center"/>
      <protection hidden="1"/>
    </xf>
    <xf numFmtId="0" fontId="28" fillId="0" borderId="7" xfId="1" applyFont="1" applyFill="1" applyBorder="1" applyAlignment="1" applyProtection="1">
      <alignment horizontal="justify" vertical="center"/>
      <protection hidden="1"/>
    </xf>
    <xf numFmtId="0" fontId="28" fillId="0" borderId="7" xfId="0" applyFont="1" applyFill="1" applyBorder="1" applyAlignment="1" applyProtection="1">
      <alignment horizontal="left" vertical="center"/>
      <protection hidden="1"/>
    </xf>
    <xf numFmtId="0" fontId="28" fillId="0" borderId="7" xfId="1" applyFont="1" applyFill="1" applyBorder="1" applyAlignment="1" applyProtection="1">
      <alignment vertical="center"/>
      <protection hidden="1"/>
    </xf>
    <xf numFmtId="0" fontId="24" fillId="0" borderId="0" xfId="0" applyFont="1" applyProtection="1">
      <protection locked="0" hidden="1"/>
    </xf>
    <xf numFmtId="0" fontId="24" fillId="4" borderId="0" xfId="0" applyFont="1" applyFill="1" applyProtection="1">
      <protection locked="0" hidden="1"/>
    </xf>
    <xf numFmtId="0" fontId="2" fillId="4" borderId="0" xfId="6" quotePrefix="1" applyFill="1" applyAlignment="1" applyProtection="1">
      <protection locked="0" hidden="1"/>
    </xf>
    <xf numFmtId="0" fontId="28" fillId="0" borderId="0" xfId="18" quotePrefix="1" applyFont="1" applyFill="1" applyBorder="1" applyAlignment="1" applyProtection="1">
      <alignment horizontal="left" vertical="center"/>
      <protection locked="0" hidden="1"/>
    </xf>
    <xf numFmtId="15" fontId="51" fillId="0" borderId="0" xfId="14" applyNumberFormat="1" applyFont="1" applyFill="1" applyBorder="1" applyAlignment="1" applyProtection="1">
      <alignment horizontal="center" vertical="center" wrapText="1"/>
      <protection locked="0" hidden="1"/>
    </xf>
    <xf numFmtId="1" fontId="51" fillId="0" borderId="0" xfId="16" applyNumberFormat="1" applyFont="1" applyFill="1" applyBorder="1" applyAlignment="1" applyProtection="1">
      <alignment horizontal="right" vertical="center" wrapText="1"/>
      <protection locked="0" hidden="1"/>
    </xf>
    <xf numFmtId="165" fontId="51" fillId="0" borderId="0" xfId="16" applyNumberFormat="1" applyFont="1" applyFill="1" applyBorder="1" applyAlignment="1" applyProtection="1">
      <alignment horizontal="right" vertical="center" wrapText="1"/>
      <protection locked="0" hidden="1"/>
    </xf>
    <xf numFmtId="49" fontId="51" fillId="0" borderId="0" xfId="16" applyNumberFormat="1" applyFont="1" applyFill="1" applyBorder="1" applyAlignment="1" applyProtection="1">
      <alignment horizontal="right" vertical="center" wrapText="1"/>
      <protection locked="0" hidden="1"/>
    </xf>
    <xf numFmtId="0" fontId="138" fillId="4" borderId="14" xfId="0" applyFont="1" applyFill="1" applyBorder="1" applyProtection="1">
      <protection locked="0" hidden="1"/>
    </xf>
    <xf numFmtId="0" fontId="24" fillId="4" borderId="15" xfId="0" applyFont="1" applyFill="1" applyBorder="1" applyProtection="1">
      <protection locked="0" hidden="1"/>
    </xf>
    <xf numFmtId="0" fontId="24" fillId="4" borderId="16" xfId="0" applyFont="1" applyFill="1" applyBorder="1" applyProtection="1">
      <protection locked="0" hidden="1"/>
    </xf>
    <xf numFmtId="0" fontId="25" fillId="4" borderId="17" xfId="0" applyFont="1" applyFill="1" applyBorder="1" applyProtection="1">
      <protection locked="0" hidden="1"/>
    </xf>
    <xf numFmtId="0" fontId="25" fillId="4" borderId="0" xfId="0" applyFont="1" applyFill="1" applyBorder="1" applyProtection="1">
      <protection locked="0" hidden="1"/>
    </xf>
    <xf numFmtId="0" fontId="24" fillId="4" borderId="18" xfId="0" applyFont="1" applyFill="1" applyBorder="1" applyProtection="1">
      <protection locked="0" hidden="1"/>
    </xf>
    <xf numFmtId="0" fontId="24" fillId="4" borderId="19" xfId="0" applyFont="1" applyFill="1" applyBorder="1" applyProtection="1">
      <protection locked="0" hidden="1"/>
    </xf>
    <xf numFmtId="0" fontId="24" fillId="4" borderId="20" xfId="0" applyFont="1" applyFill="1" applyBorder="1" applyProtection="1">
      <protection locked="0" hidden="1"/>
    </xf>
    <xf numFmtId="0" fontId="24" fillId="4" borderId="21" xfId="0" applyFont="1" applyFill="1" applyBorder="1" applyProtection="1">
      <protection locked="0" hidden="1"/>
    </xf>
    <xf numFmtId="165" fontId="23" fillId="11" borderId="4" xfId="15" applyNumberFormat="1" applyFont="1" applyFill="1" applyBorder="1" applyAlignment="1" applyProtection="1">
      <alignment horizontal="right"/>
      <protection locked="0" hidden="1"/>
    </xf>
    <xf numFmtId="165" fontId="23" fillId="0" borderId="0" xfId="15" applyNumberFormat="1" applyFont="1" applyFill="1" applyBorder="1" applyAlignment="1" applyProtection="1">
      <alignment horizontal="center"/>
      <protection locked="0" hidden="1"/>
    </xf>
    <xf numFmtId="0" fontId="37" fillId="3" borderId="0" xfId="15" applyFont="1" applyFill="1" applyBorder="1" applyAlignment="1" applyProtection="1">
      <alignment horizontal="right"/>
      <protection locked="0" hidden="1"/>
    </xf>
    <xf numFmtId="0" fontId="36" fillId="3" borderId="0" xfId="15" applyFont="1" applyFill="1" applyBorder="1" applyAlignment="1" applyProtection="1">
      <alignment horizontal="center"/>
      <protection locked="0" hidden="1"/>
    </xf>
    <xf numFmtId="165" fontId="37" fillId="3" borderId="0" xfId="15" applyNumberFormat="1" applyFont="1" applyFill="1" applyBorder="1" applyAlignment="1" applyProtection="1">
      <alignment horizontal="right"/>
      <protection locked="0" hidden="1"/>
    </xf>
    <xf numFmtId="165" fontId="39" fillId="3" borderId="0" xfId="15" applyNumberFormat="1" applyFont="1" applyFill="1" applyBorder="1" applyAlignment="1" applyProtection="1">
      <alignment horizontal="right"/>
      <protection locked="0" hidden="1"/>
    </xf>
    <xf numFmtId="165" fontId="28" fillId="3" borderId="0" xfId="15" applyNumberFormat="1" applyFont="1" applyFill="1" applyBorder="1" applyAlignment="1" applyProtection="1">
      <alignment horizontal="right"/>
      <protection locked="0" hidden="1"/>
    </xf>
    <xf numFmtId="0" fontId="23" fillId="3" borderId="0" xfId="15" applyFont="1" applyFill="1" applyBorder="1" applyAlignment="1" applyProtection="1">
      <alignment horizontal="center"/>
      <protection locked="0" hidden="1"/>
    </xf>
    <xf numFmtId="165" fontId="23" fillId="3" borderId="0" xfId="15" applyNumberFormat="1" applyFont="1" applyFill="1" applyBorder="1" applyAlignment="1" applyProtection="1">
      <alignment horizontal="right"/>
      <protection locked="0" hidden="1"/>
    </xf>
    <xf numFmtId="0" fontId="23" fillId="0" borderId="0" xfId="0" applyFont="1" applyProtection="1">
      <protection locked="0" hidden="1"/>
    </xf>
    <xf numFmtId="0" fontId="23" fillId="4" borderId="0" xfId="0" applyFont="1" applyFill="1" applyProtection="1">
      <protection locked="0" hidden="1"/>
    </xf>
    <xf numFmtId="0" fontId="28" fillId="3" borderId="0" xfId="15" applyFont="1" applyFill="1" applyAlignment="1" applyProtection="1">
      <alignment horizontal="center"/>
      <protection locked="0" hidden="1"/>
    </xf>
    <xf numFmtId="165" fontId="28" fillId="3" borderId="0" xfId="15" applyNumberFormat="1" applyFont="1" applyFill="1" applyAlignment="1" applyProtection="1">
      <alignment horizontal="right"/>
      <protection locked="0" hidden="1"/>
    </xf>
    <xf numFmtId="165" fontId="32" fillId="3" borderId="0" xfId="15" applyNumberFormat="1" applyFont="1" applyFill="1" applyAlignment="1" applyProtection="1">
      <alignment horizontal="center"/>
      <protection locked="0" hidden="1"/>
    </xf>
    <xf numFmtId="0" fontId="24" fillId="0" borderId="0" xfId="0" applyFont="1" applyFill="1" applyProtection="1">
      <protection locked="0" hidden="1"/>
    </xf>
    <xf numFmtId="0" fontId="23" fillId="4" borderId="0" xfId="14" applyFont="1" applyFill="1" applyBorder="1" applyAlignment="1" applyProtection="1">
      <alignment vertical="center"/>
      <protection locked="0" hidden="1"/>
    </xf>
    <xf numFmtId="0" fontId="28" fillId="4" borderId="0" xfId="15" applyFont="1" applyFill="1" applyAlignment="1" applyProtection="1">
      <alignment horizontal="center"/>
      <protection locked="0" hidden="1"/>
    </xf>
    <xf numFmtId="165" fontId="28" fillId="4" borderId="0" xfId="15" applyNumberFormat="1" applyFont="1" applyFill="1" applyAlignment="1" applyProtection="1">
      <alignment horizontal="right"/>
      <protection locked="0" hidden="1"/>
    </xf>
    <xf numFmtId="0" fontId="28" fillId="4" borderId="0" xfId="15" applyFont="1" applyFill="1" applyBorder="1" applyAlignment="1" applyProtection="1">
      <alignment horizontal="center"/>
      <protection locked="0" hidden="1"/>
    </xf>
    <xf numFmtId="0" fontId="23" fillId="4" borderId="0" xfId="15" applyFont="1" applyFill="1" applyAlignment="1" applyProtection="1">
      <alignment horizontal="right"/>
      <protection locked="0" hidden="1"/>
    </xf>
    <xf numFmtId="0" fontId="23" fillId="4" borderId="0" xfId="14" applyFont="1" applyFill="1" applyBorder="1" applyAlignment="1" applyProtection="1">
      <alignment horizontal="right" vertical="center"/>
      <protection locked="0" hidden="1"/>
    </xf>
    <xf numFmtId="0" fontId="55" fillId="4" borderId="0" xfId="14" applyFont="1" applyFill="1" applyBorder="1" applyAlignment="1" applyProtection="1">
      <alignment vertical="center"/>
      <protection locked="0" hidden="1"/>
    </xf>
    <xf numFmtId="0" fontId="28" fillId="4" borderId="0" xfId="15" applyFont="1" applyFill="1" applyProtection="1">
      <protection locked="0" hidden="1"/>
    </xf>
    <xf numFmtId="165" fontId="23" fillId="11" borderId="10" xfId="15" applyNumberFormat="1" applyFont="1" applyFill="1" applyBorder="1" applyAlignment="1" applyProtection="1">
      <alignment horizontal="left"/>
    </xf>
    <xf numFmtId="0" fontId="23" fillId="0" borderId="0" xfId="15" applyFont="1" applyFill="1" applyBorder="1" applyAlignment="1" applyProtection="1">
      <alignment horizontal="center"/>
    </xf>
    <xf numFmtId="0" fontId="28" fillId="0" borderId="0" xfId="15" applyFont="1" applyFill="1" applyBorder="1" applyProtection="1"/>
    <xf numFmtId="165" fontId="23" fillId="11" borderId="4" xfId="15" applyNumberFormat="1" applyFont="1" applyFill="1" applyBorder="1" applyAlignment="1" applyProtection="1">
      <alignment horizontal="left" vertical="justify"/>
    </xf>
    <xf numFmtId="165" fontId="23" fillId="11" borderId="1" xfId="15" applyNumberFormat="1" applyFont="1" applyFill="1" applyBorder="1" applyAlignment="1" applyProtection="1">
      <alignment horizontal="left" vertical="justify"/>
    </xf>
    <xf numFmtId="0" fontId="52" fillId="3" borderId="0" xfId="14" applyFont="1" applyFill="1" applyBorder="1" applyAlignment="1" applyProtection="1">
      <alignment horizontal="center" vertical="center" wrapText="1"/>
      <protection hidden="1"/>
    </xf>
    <xf numFmtId="165" fontId="23" fillId="11" borderId="7" xfId="0" applyNumberFormat="1" applyFont="1" applyFill="1" applyBorder="1" applyAlignment="1" applyProtection="1">
      <alignment horizontal="right"/>
      <protection hidden="1"/>
    </xf>
    <xf numFmtId="37" fontId="28" fillId="0" borderId="0" xfId="0" applyNumberFormat="1" applyFont="1" applyBorder="1" applyAlignment="1" applyProtection="1">
      <alignment horizontal="right"/>
      <protection hidden="1"/>
    </xf>
    <xf numFmtId="165" fontId="23" fillId="0" borderId="0" xfId="0" applyNumberFormat="1" applyFont="1" applyBorder="1" applyAlignment="1" applyProtection="1">
      <alignment horizontal="right"/>
      <protection hidden="1"/>
    </xf>
    <xf numFmtId="37" fontId="23" fillId="0" borderId="0" xfId="0" applyNumberFormat="1" applyFont="1" applyBorder="1" applyAlignment="1" applyProtection="1">
      <alignment horizontal="right"/>
      <protection hidden="1"/>
    </xf>
    <xf numFmtId="165" fontId="23" fillId="11" borderId="8" xfId="0" applyNumberFormat="1" applyFont="1" applyFill="1" applyBorder="1" applyAlignment="1" applyProtection="1">
      <alignment horizontal="right"/>
      <protection hidden="1"/>
    </xf>
    <xf numFmtId="166" fontId="23" fillId="0" borderId="0" xfId="0" applyNumberFormat="1" applyFont="1" applyBorder="1" applyAlignment="1" applyProtection="1">
      <alignment horizontal="right"/>
      <protection hidden="1"/>
    </xf>
    <xf numFmtId="165" fontId="23" fillId="11" borderId="10" xfId="0" applyNumberFormat="1" applyFont="1" applyFill="1" applyBorder="1" applyAlignment="1" applyProtection="1">
      <alignment horizontal="right"/>
      <protection hidden="1"/>
    </xf>
    <xf numFmtId="0" fontId="47" fillId="0" borderId="0" xfId="0" applyFont="1" applyBorder="1" applyAlignment="1" applyProtection="1">
      <alignment vertical="center"/>
      <protection locked="0" hidden="1"/>
    </xf>
    <xf numFmtId="0" fontId="41" fillId="0" borderId="7" xfId="0" applyFont="1" applyBorder="1" applyAlignment="1" applyProtection="1">
      <alignment horizontal="center"/>
      <protection locked="0" hidden="1"/>
    </xf>
    <xf numFmtId="0" fontId="41" fillId="0" borderId="0" xfId="0" applyFont="1" applyBorder="1" applyAlignment="1" applyProtection="1">
      <alignment horizontal="center"/>
      <protection locked="0" hidden="1"/>
    </xf>
    <xf numFmtId="0" fontId="41" fillId="0" borderId="0" xfId="0" applyNumberFormat="1" applyFont="1" applyBorder="1" applyAlignment="1" applyProtection="1">
      <alignment horizontal="center"/>
      <protection locked="0" hidden="1"/>
    </xf>
    <xf numFmtId="0" fontId="28" fillId="0" borderId="7" xfId="0" applyFont="1" applyBorder="1" applyAlignment="1" applyProtection="1">
      <alignment horizontal="center"/>
      <protection locked="0" hidden="1"/>
    </xf>
    <xf numFmtId="0" fontId="23" fillId="0" borderId="8" xfId="0" applyFont="1" applyBorder="1" applyAlignment="1" applyProtection="1">
      <alignment horizontal="justify" vertical="center"/>
      <protection locked="0" hidden="1"/>
    </xf>
    <xf numFmtId="0" fontId="139" fillId="0" borderId="0" xfId="0" applyFont="1" applyAlignment="1">
      <alignment horizontal="left"/>
    </xf>
    <xf numFmtId="0" fontId="140" fillId="0" borderId="0" xfId="0" applyFont="1" applyAlignment="1">
      <alignment horizontal="left"/>
    </xf>
    <xf numFmtId="0" fontId="141" fillId="0" borderId="0" xfId="0" applyFont="1" applyAlignment="1">
      <alignment horizontal="left"/>
    </xf>
    <xf numFmtId="0" fontId="141" fillId="0" borderId="0" xfId="0" applyFont="1"/>
    <xf numFmtId="0" fontId="141" fillId="0" borderId="0" xfId="0" applyFont="1" applyAlignment="1">
      <alignment horizontal="justify"/>
    </xf>
    <xf numFmtId="0" fontId="140" fillId="0" borderId="0" xfId="0" applyFont="1"/>
    <xf numFmtId="0" fontId="140" fillId="0" borderId="0" xfId="0" applyFont="1" applyAlignment="1">
      <alignment horizontal="justify"/>
    </xf>
    <xf numFmtId="0" fontId="141" fillId="0" borderId="0" xfId="0" applyFont="1" applyAlignment="1">
      <alignment horizontal="justify" vertical="top" wrapText="1"/>
    </xf>
    <xf numFmtId="0" fontId="142" fillId="0" borderId="0" xfId="0" applyFont="1" applyAlignment="1">
      <alignment horizontal="justify"/>
    </xf>
    <xf numFmtId="0" fontId="143" fillId="0" borderId="0" xfId="0" applyFont="1" applyAlignment="1">
      <alignment horizontal="justify"/>
    </xf>
    <xf numFmtId="0" fontId="144" fillId="0" borderId="0" xfId="0" applyFont="1" applyAlignment="1">
      <alignment horizontal="justify"/>
    </xf>
    <xf numFmtId="0" fontId="137" fillId="0" borderId="0" xfId="0" applyFont="1" applyAlignment="1">
      <alignment horizontal="justify"/>
    </xf>
    <xf numFmtId="0" fontId="145" fillId="0" borderId="0" xfId="0" applyFont="1" applyAlignment="1">
      <alignment horizontal="justify"/>
    </xf>
    <xf numFmtId="0" fontId="146" fillId="0" borderId="0" xfId="0" applyFont="1" applyAlignment="1">
      <alignment horizontal="justify"/>
    </xf>
    <xf numFmtId="0" fontId="147" fillId="0" borderId="0" xfId="0" applyFont="1" applyAlignment="1">
      <alignment horizontal="justify"/>
    </xf>
    <xf numFmtId="0" fontId="148" fillId="0" borderId="0" xfId="0" applyFont="1" applyAlignment="1">
      <alignment horizontal="justify"/>
    </xf>
    <xf numFmtId="0" fontId="140" fillId="0" borderId="0" xfId="0" applyFont="1" applyAlignment="1">
      <alignment horizontal="justify" vertical="top" wrapText="1"/>
    </xf>
    <xf numFmtId="0" fontId="141" fillId="11" borderId="2" xfId="0" applyFont="1" applyFill="1" applyBorder="1" applyAlignment="1">
      <alignment horizontal="left" vertical="top" wrapText="1"/>
    </xf>
    <xf numFmtId="0" fontId="149" fillId="11" borderId="22" xfId="6" applyFont="1" applyFill="1" applyBorder="1" applyAlignment="1" applyProtection="1">
      <alignment horizontal="left" vertical="top" wrapText="1"/>
    </xf>
    <xf numFmtId="0" fontId="141" fillId="0" borderId="2" xfId="0" applyFont="1" applyBorder="1" applyAlignment="1">
      <alignment horizontal="left" vertical="top" wrapText="1"/>
    </xf>
    <xf numFmtId="9" fontId="141" fillId="0" borderId="2" xfId="0" applyNumberFormat="1" applyFont="1" applyBorder="1" applyAlignment="1">
      <alignment horizontal="left" vertical="top" wrapText="1"/>
    </xf>
    <xf numFmtId="0" fontId="149" fillId="0" borderId="0" xfId="6" applyFont="1" applyAlignment="1" applyProtection="1"/>
    <xf numFmtId="0" fontId="150" fillId="0" borderId="0" xfId="0" applyFont="1" applyAlignment="1">
      <alignment horizontal="right" wrapText="1"/>
    </xf>
    <xf numFmtId="0" fontId="150" fillId="0" borderId="0" xfId="0" applyFont="1" applyAlignment="1">
      <alignment horizontal="center" wrapText="1"/>
    </xf>
    <xf numFmtId="0" fontId="149" fillId="0" borderId="0" xfId="6" applyFont="1" applyFill="1" applyBorder="1" applyAlignment="1" applyProtection="1">
      <alignment horizontal="left"/>
    </xf>
    <xf numFmtId="0" fontId="151" fillId="0" borderId="0" xfId="0" applyFont="1" applyAlignment="1">
      <alignment horizontal="justify"/>
    </xf>
    <xf numFmtId="9" fontId="141" fillId="0" borderId="0" xfId="0" applyNumberFormat="1" applyFont="1" applyAlignment="1">
      <alignment horizontal="right"/>
    </xf>
    <xf numFmtId="0" fontId="141" fillId="0" borderId="0" xfId="0" applyFont="1" applyAlignment="1">
      <alignment horizontal="right"/>
    </xf>
    <xf numFmtId="0" fontId="2" fillId="0" borderId="0" xfId="6" applyAlignment="1" applyProtection="1">
      <alignment horizontal="justify"/>
    </xf>
    <xf numFmtId="0" fontId="2" fillId="0" borderId="0" xfId="6" quotePrefix="1" applyAlignment="1" applyProtection="1">
      <alignment horizontal="justify" vertical="top" wrapText="1"/>
    </xf>
    <xf numFmtId="0" fontId="139" fillId="0" borderId="0" xfId="0" applyFont="1" applyAlignment="1">
      <alignment horizontal="justify"/>
    </xf>
    <xf numFmtId="0" fontId="152" fillId="0" borderId="0" xfId="0" applyFont="1" applyAlignment="1">
      <alignment horizontal="justify"/>
    </xf>
    <xf numFmtId="0" fontId="153" fillId="0" borderId="0" xfId="0" applyFont="1" applyAlignment="1">
      <alignment horizontal="justify"/>
    </xf>
    <xf numFmtId="0" fontId="154" fillId="0" borderId="0" xfId="0" applyFont="1" applyAlignment="1">
      <alignment horizontal="justify"/>
    </xf>
    <xf numFmtId="0" fontId="141" fillId="0" borderId="20" xfId="0" applyFont="1" applyBorder="1" applyAlignment="1">
      <alignment horizontal="justify" vertical="top" wrapText="1"/>
    </xf>
    <xf numFmtId="0" fontId="150" fillId="0" borderId="0" xfId="0" applyFont="1" applyAlignment="1">
      <alignment horizontal="justify" vertical="top" wrapText="1"/>
    </xf>
    <xf numFmtId="0" fontId="150" fillId="0" borderId="0" xfId="0" applyFont="1" applyAlignment="1">
      <alignment horizontal="justify"/>
    </xf>
    <xf numFmtId="0" fontId="155" fillId="0" borderId="0" xfId="0" applyFont="1" applyAlignment="1">
      <alignment horizontal="justify"/>
    </xf>
    <xf numFmtId="0" fontId="156" fillId="0" borderId="0" xfId="0" applyFont="1" applyAlignment="1">
      <alignment horizontal="justify"/>
    </xf>
    <xf numFmtId="0" fontId="153" fillId="0" borderId="0" xfId="0" applyFont="1" applyAlignment="1">
      <alignment horizontal="left"/>
    </xf>
    <xf numFmtId="0" fontId="157" fillId="0" borderId="0" xfId="0" applyFont="1" applyAlignment="1">
      <alignment horizontal="justify"/>
    </xf>
    <xf numFmtId="0" fontId="2" fillId="0" borderId="0" xfId="6" quotePrefix="1" applyAlignment="1" applyProtection="1">
      <alignment horizontal="justify"/>
    </xf>
    <xf numFmtId="0" fontId="2" fillId="0" borderId="0" xfId="6" quotePrefix="1" applyAlignment="1" applyProtection="1"/>
    <xf numFmtId="0" fontId="2" fillId="0" borderId="0" xfId="6" applyAlignment="1" applyProtection="1"/>
    <xf numFmtId="0" fontId="2" fillId="0" borderId="0" xfId="6" quotePrefix="1" applyAlignment="1" applyProtection="1">
      <alignment horizontal="left"/>
    </xf>
    <xf numFmtId="0" fontId="2" fillId="0" borderId="0" xfId="6" applyAlignment="1" applyProtection="1">
      <alignment horizontal="left"/>
    </xf>
    <xf numFmtId="167" fontId="23" fillId="11" borderId="7" xfId="0" applyNumberFormat="1" applyFont="1" applyFill="1" applyBorder="1" applyProtection="1">
      <protection hidden="1"/>
    </xf>
    <xf numFmtId="165" fontId="23" fillId="0" borderId="7" xfId="17" applyNumberFormat="1" applyFont="1" applyFill="1" applyBorder="1" applyAlignment="1" applyProtection="1">
      <alignment vertical="center"/>
      <protection hidden="1"/>
    </xf>
    <xf numFmtId="165" fontId="28" fillId="0" borderId="7" xfId="17" applyNumberFormat="1" applyFont="1" applyFill="1" applyBorder="1" applyAlignment="1" applyProtection="1">
      <alignment vertical="center"/>
      <protection hidden="1"/>
    </xf>
    <xf numFmtId="165" fontId="23" fillId="11" borderId="10" xfId="15" applyNumberFormat="1" applyFont="1" applyFill="1" applyBorder="1" applyAlignment="1" applyProtection="1">
      <alignment horizontal="right"/>
      <protection hidden="1"/>
    </xf>
    <xf numFmtId="165" fontId="23" fillId="0" borderId="0" xfId="15" applyNumberFormat="1" applyFont="1" applyFill="1" applyBorder="1" applyProtection="1">
      <protection hidden="1"/>
    </xf>
    <xf numFmtId="165" fontId="28" fillId="0" borderId="0" xfId="15" applyNumberFormat="1" applyFont="1" applyFill="1" applyBorder="1" applyAlignment="1" applyProtection="1">
      <alignment horizontal="right"/>
      <protection hidden="1"/>
    </xf>
    <xf numFmtId="0" fontId="28" fillId="0" borderId="0" xfId="15" applyFont="1" applyFill="1" applyBorder="1" applyAlignment="1" applyProtection="1">
      <alignment horizontal="center"/>
      <protection hidden="1"/>
    </xf>
    <xf numFmtId="165" fontId="23" fillId="11" borderId="4" xfId="15" applyNumberFormat="1" applyFont="1" applyFill="1" applyBorder="1" applyAlignment="1" applyProtection="1">
      <alignment horizontal="right"/>
      <protection hidden="1"/>
    </xf>
    <xf numFmtId="165" fontId="23" fillId="0" borderId="0" xfId="15" applyNumberFormat="1" applyFont="1" applyFill="1" applyBorder="1" applyAlignment="1" applyProtection="1">
      <alignment horizontal="center"/>
      <protection hidden="1"/>
    </xf>
    <xf numFmtId="165" fontId="23" fillId="11" borderId="1" xfId="15" applyNumberFormat="1" applyFont="1" applyFill="1" applyBorder="1" applyAlignment="1" applyProtection="1">
      <alignment horizontal="right"/>
      <protection hidden="1"/>
    </xf>
    <xf numFmtId="167" fontId="25" fillId="3" borderId="6" xfId="0" applyNumberFormat="1" applyFont="1" applyFill="1" applyBorder="1" applyProtection="1">
      <protection locked="0" hidden="1"/>
    </xf>
    <xf numFmtId="167" fontId="30" fillId="0" borderId="23" xfId="0" applyNumberFormat="1" applyFont="1" applyBorder="1" applyProtection="1">
      <protection locked="0" hidden="1"/>
    </xf>
    <xf numFmtId="167" fontId="30" fillId="0" borderId="6" xfId="0" applyNumberFormat="1" applyFont="1" applyBorder="1" applyProtection="1">
      <protection locked="0" hidden="1"/>
    </xf>
    <xf numFmtId="167" fontId="25" fillId="3" borderId="23" xfId="0" applyNumberFormat="1" applyFont="1" applyFill="1" applyBorder="1" applyProtection="1">
      <protection locked="0" hidden="1"/>
    </xf>
    <xf numFmtId="165" fontId="30" fillId="0" borderId="2" xfId="8" applyNumberFormat="1" applyFont="1" applyBorder="1" applyAlignment="1" applyProtection="1">
      <alignment horizontal="center" vertical="center" wrapText="1"/>
      <protection locked="0" hidden="1"/>
    </xf>
    <xf numFmtId="165" fontId="30" fillId="0" borderId="2" xfId="8" applyNumberFormat="1" applyFont="1" applyBorder="1" applyAlignment="1" applyProtection="1">
      <alignment vertical="center" wrapText="1"/>
      <protection locked="0" hidden="1"/>
    </xf>
    <xf numFmtId="167" fontId="25" fillId="3" borderId="2" xfId="0" applyNumberFormat="1" applyFont="1" applyFill="1" applyBorder="1" applyAlignment="1" applyProtection="1">
      <alignment vertical="center"/>
      <protection locked="0" hidden="1"/>
    </xf>
    <xf numFmtId="0" fontId="24" fillId="3" borderId="2" xfId="0" applyFont="1" applyFill="1" applyBorder="1" applyAlignment="1" applyProtection="1">
      <alignment vertical="center"/>
      <protection locked="0" hidden="1"/>
    </xf>
    <xf numFmtId="3" fontId="28" fillId="0" borderId="0" xfId="0" applyNumberFormat="1" applyFont="1" applyAlignment="1">
      <alignment horizontal="right" vertical="top" wrapText="1"/>
    </xf>
    <xf numFmtId="0" fontId="28" fillId="0" borderId="0" xfId="0" applyFont="1" applyAlignment="1">
      <alignment horizontal="right" vertical="top" wrapText="1"/>
    </xf>
    <xf numFmtId="0" fontId="28" fillId="0" borderId="0" xfId="0" applyFont="1" applyAlignment="1">
      <alignment horizontal="center" vertical="top" wrapText="1"/>
    </xf>
    <xf numFmtId="17" fontId="150" fillId="0" borderId="0" xfId="0" applyNumberFormat="1" applyFont="1" applyAlignment="1">
      <alignment horizontal="right" wrapText="1"/>
    </xf>
    <xf numFmtId="0" fontId="158" fillId="0" borderId="2" xfId="0" applyFont="1" applyBorder="1" applyAlignment="1">
      <alignment horizontal="left"/>
    </xf>
    <xf numFmtId="0" fontId="158" fillId="0" borderId="2" xfId="0" applyFont="1" applyBorder="1" applyAlignment="1">
      <alignment horizontal="right"/>
    </xf>
    <xf numFmtId="0" fontId="150" fillId="0" borderId="2" xfId="0" applyFont="1" applyBorder="1" applyAlignment="1">
      <alignment horizontal="left"/>
    </xf>
    <xf numFmtId="17" fontId="150" fillId="0" borderId="2" xfId="0" applyNumberFormat="1" applyFont="1" applyBorder="1" applyAlignment="1">
      <alignment horizontal="right"/>
    </xf>
    <xf numFmtId="10" fontId="150" fillId="0" borderId="2" xfId="0" applyNumberFormat="1" applyFont="1" applyBorder="1" applyAlignment="1">
      <alignment horizontal="right"/>
    </xf>
    <xf numFmtId="0" fontId="150" fillId="0" borderId="2" xfId="0" applyFont="1" applyBorder="1" applyAlignment="1">
      <alignment horizontal="right"/>
    </xf>
    <xf numFmtId="14" fontId="150" fillId="0" borderId="2" xfId="0" applyNumberFormat="1" applyFont="1" applyBorder="1" applyAlignment="1">
      <alignment horizontal="right"/>
    </xf>
    <xf numFmtId="164" fontId="150" fillId="0" borderId="2" xfId="0" applyNumberFormat="1" applyFont="1" applyBorder="1" applyAlignment="1">
      <alignment horizontal="right"/>
    </xf>
    <xf numFmtId="0" fontId="28" fillId="14" borderId="0" xfId="0" applyFont="1" applyFill="1" applyBorder="1" applyProtection="1">
      <protection hidden="1"/>
    </xf>
    <xf numFmtId="0" fontId="32" fillId="3" borderId="0" xfId="14" applyNumberFormat="1" applyFont="1" applyFill="1" applyBorder="1" applyAlignment="1" applyProtection="1">
      <alignment horizontal="center" vertical="center"/>
      <protection hidden="1"/>
    </xf>
    <xf numFmtId="0" fontId="24" fillId="15" borderId="0" xfId="0" applyFont="1" applyFill="1" applyProtection="1">
      <protection locked="0" hidden="1"/>
    </xf>
    <xf numFmtId="0" fontId="28" fillId="15" borderId="0" xfId="16" applyNumberFormat="1" applyFont="1" applyFill="1" applyBorder="1" applyAlignment="1" applyProtection="1">
      <alignment vertical="top"/>
    </xf>
    <xf numFmtId="0" fontId="23" fillId="0" borderId="7" xfId="0" applyFont="1" applyBorder="1" applyAlignment="1" applyProtection="1">
      <alignment vertical="center"/>
      <protection hidden="1"/>
    </xf>
    <xf numFmtId="0" fontId="24" fillId="4" borderId="24" xfId="0" applyFont="1" applyFill="1" applyBorder="1" applyAlignment="1" applyProtection="1">
      <alignment horizontal="right"/>
      <protection hidden="1"/>
    </xf>
    <xf numFmtId="0" fontId="159" fillId="0" borderId="0" xfId="0" applyFont="1" applyAlignment="1" applyProtection="1">
      <alignment wrapText="1"/>
      <protection hidden="1"/>
    </xf>
    <xf numFmtId="0" fontId="24" fillId="16" borderId="24" xfId="0" applyFont="1" applyFill="1" applyBorder="1" applyAlignment="1" applyProtection="1">
      <alignment horizontal="right"/>
      <protection hidden="1"/>
    </xf>
    <xf numFmtId="0" fontId="24" fillId="16" borderId="24" xfId="0" applyFont="1" applyFill="1" applyBorder="1" applyAlignment="1" applyProtection="1">
      <alignment horizontal="right" vertical="center"/>
      <protection hidden="1"/>
    </xf>
    <xf numFmtId="0" fontId="93" fillId="16" borderId="24" xfId="0" applyFont="1" applyFill="1" applyBorder="1" applyAlignment="1">
      <alignment horizontal="right"/>
    </xf>
    <xf numFmtId="0" fontId="93" fillId="13" borderId="0" xfId="0" applyFont="1" applyFill="1" applyAlignment="1">
      <alignment horizontal="right"/>
    </xf>
    <xf numFmtId="0" fontId="93" fillId="13" borderId="51" xfId="0" applyFont="1" applyFill="1" applyBorder="1" applyAlignment="1">
      <alignment horizontal="right"/>
    </xf>
    <xf numFmtId="0" fontId="28" fillId="13" borderId="0" xfId="0" applyFont="1" applyFill="1" applyBorder="1" applyAlignment="1" applyProtection="1">
      <alignment vertical="center"/>
      <protection hidden="1"/>
    </xf>
    <xf numFmtId="0" fontId="28" fillId="13" borderId="0" xfId="0" applyFont="1" applyFill="1" applyBorder="1" applyProtection="1">
      <protection hidden="1"/>
    </xf>
    <xf numFmtId="0" fontId="23" fillId="0" borderId="11" xfId="0" applyFont="1" applyBorder="1" applyAlignment="1" applyProtection="1">
      <alignment horizontal="center" vertical="center"/>
      <protection hidden="1"/>
    </xf>
    <xf numFmtId="0" fontId="37" fillId="3" borderId="0" xfId="0" applyFont="1" applyFill="1" applyBorder="1" applyAlignment="1" applyProtection="1">
      <alignment horizontal="right" vertical="center"/>
      <protection hidden="1"/>
    </xf>
    <xf numFmtId="0" fontId="34" fillId="3" borderId="0" xfId="0" applyFont="1" applyFill="1" applyBorder="1" applyAlignment="1" applyProtection="1">
      <alignment horizontal="right" vertical="center"/>
      <protection hidden="1"/>
    </xf>
    <xf numFmtId="0" fontId="25" fillId="13" borderId="0" xfId="0" applyFont="1" applyFill="1" applyProtection="1">
      <protection locked="0" hidden="1"/>
    </xf>
    <xf numFmtId="0" fontId="24" fillId="13" borderId="0" xfId="0" applyFont="1" applyFill="1" applyProtection="1">
      <protection locked="0" hidden="1"/>
    </xf>
    <xf numFmtId="0" fontId="23" fillId="13" borderId="0" xfId="0" applyFont="1" applyFill="1" applyProtection="1">
      <protection locked="0" hidden="1"/>
    </xf>
    <xf numFmtId="0" fontId="28" fillId="13" borderId="0" xfId="16" applyNumberFormat="1" applyFont="1" applyFill="1" applyBorder="1" applyAlignment="1" applyProtection="1">
      <alignment vertical="top"/>
    </xf>
    <xf numFmtId="0" fontId="28" fillId="13" borderId="0" xfId="16" applyNumberFormat="1" applyFont="1" applyFill="1" applyBorder="1" applyAlignment="1" applyProtection="1">
      <alignment vertical="top"/>
      <protection locked="0"/>
    </xf>
    <xf numFmtId="0" fontId="28" fillId="13" borderId="0" xfId="16" applyNumberFormat="1" applyFont="1" applyFill="1" applyBorder="1" applyAlignment="1" applyProtection="1">
      <alignment vertical="center"/>
    </xf>
    <xf numFmtId="0" fontId="23" fillId="13" borderId="0" xfId="16" applyNumberFormat="1" applyFont="1" applyFill="1" applyBorder="1" applyAlignment="1" applyProtection="1">
      <alignment vertical="center"/>
    </xf>
    <xf numFmtId="0" fontId="32" fillId="13" borderId="0" xfId="16" applyNumberFormat="1" applyFont="1" applyFill="1" applyBorder="1" applyAlignment="1" applyProtection="1">
      <alignment vertical="center"/>
    </xf>
    <xf numFmtId="0" fontId="23" fillId="13" borderId="0" xfId="16" applyNumberFormat="1" applyFont="1" applyFill="1" applyBorder="1" applyAlignment="1" applyProtection="1">
      <alignment vertical="top"/>
    </xf>
    <xf numFmtId="0" fontId="24" fillId="13" borderId="0" xfId="0" applyFont="1" applyFill="1" applyBorder="1" applyAlignment="1">
      <alignment horizontal="left" vertical="center"/>
    </xf>
    <xf numFmtId="0" fontId="24" fillId="13" borderId="0" xfId="0" applyFont="1" applyFill="1" applyBorder="1"/>
    <xf numFmtId="0" fontId="105" fillId="13" borderId="0" xfId="16" applyNumberFormat="1" applyFont="1" applyFill="1" applyBorder="1" applyAlignment="1" applyProtection="1">
      <alignment vertical="top"/>
      <protection locked="0"/>
    </xf>
    <xf numFmtId="0" fontId="28" fillId="13" borderId="22" xfId="0" applyFont="1" applyFill="1" applyBorder="1"/>
    <xf numFmtId="0" fontId="28" fillId="13" borderId="0" xfId="0" applyFont="1" applyFill="1" applyBorder="1"/>
    <xf numFmtId="0" fontId="28" fillId="13" borderId="25" xfId="0" applyFont="1" applyFill="1" applyBorder="1"/>
    <xf numFmtId="0" fontId="28" fillId="13" borderId="7" xfId="0" applyFont="1" applyFill="1" applyBorder="1"/>
    <xf numFmtId="0" fontId="28" fillId="13" borderId="23" xfId="0" applyFont="1" applyFill="1" applyBorder="1"/>
    <xf numFmtId="0" fontId="156" fillId="13" borderId="22" xfId="0" applyFont="1" applyFill="1" applyBorder="1"/>
    <xf numFmtId="0" fontId="156" fillId="13" borderId="13" xfId="0" applyFont="1" applyFill="1" applyBorder="1"/>
    <xf numFmtId="0" fontId="156" fillId="13" borderId="0" xfId="0" applyFont="1" applyFill="1"/>
    <xf numFmtId="0" fontId="24" fillId="17" borderId="0" xfId="0" applyFont="1" applyFill="1" applyProtection="1">
      <protection locked="0" hidden="1"/>
    </xf>
    <xf numFmtId="0" fontId="24" fillId="2" borderId="0" xfId="0" applyFont="1" applyFill="1" applyAlignment="1" applyProtection="1">
      <protection locked="0" hidden="1"/>
    </xf>
    <xf numFmtId="0" fontId="59" fillId="2" borderId="0" xfId="0" applyFont="1" applyFill="1" applyAlignment="1" applyProtection="1">
      <alignment vertical="center" wrapText="1"/>
      <protection locked="0" hidden="1"/>
    </xf>
    <xf numFmtId="0" fontId="24" fillId="2" borderId="0" xfId="0" applyFont="1" applyFill="1" applyAlignment="1" applyProtection="1">
      <alignment horizontal="right"/>
      <protection locked="0" hidden="1"/>
    </xf>
    <xf numFmtId="0" fontId="24" fillId="3" borderId="0" xfId="0" applyFont="1" applyFill="1" applyProtection="1">
      <protection hidden="1"/>
    </xf>
    <xf numFmtId="0" fontId="58" fillId="3" borderId="0" xfId="0" applyFont="1" applyFill="1" applyBorder="1" applyAlignment="1" applyProtection="1">
      <alignment vertical="center" wrapText="1"/>
      <protection hidden="1"/>
    </xf>
    <xf numFmtId="0" fontId="31" fillId="3" borderId="0" xfId="0" applyFont="1" applyFill="1" applyAlignment="1" applyProtection="1">
      <alignment horizontal="center" vertical="center" wrapText="1"/>
      <protection hidden="1"/>
    </xf>
    <xf numFmtId="0" fontId="60" fillId="3" borderId="0" xfId="0" applyFont="1" applyFill="1" applyAlignment="1" applyProtection="1">
      <alignment horizontal="center" vertical="center" wrapText="1"/>
      <protection hidden="1"/>
    </xf>
    <xf numFmtId="0" fontId="60" fillId="3" borderId="0" xfId="0" applyFont="1" applyFill="1" applyAlignment="1" applyProtection="1">
      <alignment horizontal="center"/>
      <protection hidden="1"/>
    </xf>
    <xf numFmtId="0" fontId="23" fillId="3" borderId="0" xfId="0" applyFont="1" applyFill="1" applyAlignment="1" applyProtection="1">
      <alignment horizontal="center"/>
      <protection hidden="1"/>
    </xf>
    <xf numFmtId="0" fontId="37" fillId="3" borderId="0" xfId="0" applyFont="1" applyFill="1" applyBorder="1" applyAlignment="1" applyProtection="1">
      <alignment horizontal="center"/>
      <protection hidden="1"/>
    </xf>
    <xf numFmtId="0" fontId="37" fillId="3" borderId="0" xfId="0" applyFont="1" applyFill="1" applyAlignment="1" applyProtection="1">
      <alignment horizontal="center"/>
      <protection hidden="1"/>
    </xf>
    <xf numFmtId="14" fontId="24" fillId="2" borderId="0" xfId="0" applyNumberFormat="1" applyFont="1" applyFill="1" applyAlignment="1" applyProtection="1">
      <protection hidden="1"/>
    </xf>
    <xf numFmtId="0" fontId="24" fillId="6" borderId="0" xfId="0" applyFont="1" applyFill="1" applyProtection="1">
      <protection hidden="1"/>
    </xf>
    <xf numFmtId="0" fontId="37" fillId="3" borderId="0" xfId="0" applyFont="1" applyFill="1" applyAlignment="1" applyProtection="1">
      <alignment vertical="center" wrapText="1"/>
      <protection hidden="1"/>
    </xf>
    <xf numFmtId="0" fontId="47" fillId="0" borderId="0" xfId="0" applyFont="1" applyBorder="1" applyAlignment="1" applyProtection="1">
      <alignment vertical="center"/>
      <protection hidden="1"/>
    </xf>
    <xf numFmtId="0" fontId="41" fillId="0" borderId="7" xfId="0" applyFont="1" applyBorder="1" applyAlignment="1" applyProtection="1">
      <alignment horizontal="center"/>
      <protection hidden="1"/>
    </xf>
    <xf numFmtId="0" fontId="41" fillId="0" borderId="0" xfId="0" applyFont="1" applyBorder="1" applyAlignment="1" applyProtection="1">
      <alignment horizontal="center"/>
      <protection hidden="1"/>
    </xf>
    <xf numFmtId="0" fontId="41" fillId="0" borderId="0" xfId="0" applyNumberFormat="1" applyFont="1" applyBorder="1" applyAlignment="1" applyProtection="1">
      <alignment horizontal="center"/>
      <protection hidden="1"/>
    </xf>
    <xf numFmtId="0" fontId="28" fillId="0" borderId="8" xfId="0" applyFont="1" applyBorder="1" applyAlignment="1" applyProtection="1">
      <alignment horizontal="center"/>
      <protection hidden="1"/>
    </xf>
    <xf numFmtId="0" fontId="28" fillId="0" borderId="7" xfId="0" applyFont="1" applyBorder="1" applyAlignment="1" applyProtection="1">
      <alignment horizontal="center"/>
      <protection hidden="1"/>
    </xf>
    <xf numFmtId="0" fontId="24" fillId="0" borderId="0" xfId="0" applyFont="1" applyBorder="1" applyAlignment="1" applyProtection="1">
      <alignment horizontal="center"/>
      <protection hidden="1"/>
    </xf>
    <xf numFmtId="0" fontId="23" fillId="0" borderId="8" xfId="0" applyFont="1" applyBorder="1" applyAlignment="1" applyProtection="1">
      <alignment horizontal="justify" vertical="center"/>
      <protection hidden="1"/>
    </xf>
    <xf numFmtId="165" fontId="23" fillId="0" borderId="7" xfId="0" applyNumberFormat="1" applyFont="1" applyFill="1" applyBorder="1" applyAlignment="1" applyProtection="1">
      <alignment horizontal="right"/>
      <protection hidden="1"/>
    </xf>
    <xf numFmtId="165" fontId="23" fillId="0" borderId="0" xfId="0" applyNumberFormat="1" applyFont="1" applyFill="1" applyBorder="1" applyAlignment="1" applyProtection="1">
      <alignment horizontal="right"/>
      <protection hidden="1"/>
    </xf>
    <xf numFmtId="0" fontId="93" fillId="16" borderId="24" xfId="0" applyFont="1" applyFill="1" applyBorder="1" applyAlignment="1">
      <alignment horizontal="justify"/>
    </xf>
    <xf numFmtId="0" fontId="24" fillId="0" borderId="0" xfId="0" applyFont="1" applyAlignment="1" applyProtection="1">
      <alignment wrapText="1"/>
      <protection hidden="1"/>
    </xf>
    <xf numFmtId="0" fontId="47" fillId="0" borderId="0" xfId="0" applyFont="1" applyBorder="1" applyAlignment="1" applyProtection="1">
      <alignment horizontal="justify" vertical="center" wrapText="1"/>
      <protection hidden="1"/>
    </xf>
    <xf numFmtId="0" fontId="28" fillId="0" borderId="7" xfId="0" applyFont="1" applyBorder="1" applyAlignment="1" applyProtection="1">
      <alignment horizontal="center" wrapText="1"/>
      <protection hidden="1"/>
    </xf>
    <xf numFmtId="0" fontId="24" fillId="0" borderId="0" xfId="0" applyFont="1" applyProtection="1">
      <protection hidden="1"/>
    </xf>
    <xf numFmtId="167" fontId="28" fillId="11" borderId="7" xfId="0" applyNumberFormat="1" applyFont="1" applyFill="1" applyBorder="1" applyProtection="1">
      <protection hidden="1"/>
    </xf>
    <xf numFmtId="0" fontId="28" fillId="0" borderId="0" xfId="0" applyFont="1" applyFill="1" applyBorder="1" applyAlignment="1" applyProtection="1">
      <alignment horizontal="center" wrapText="1"/>
      <protection hidden="1"/>
    </xf>
    <xf numFmtId="165" fontId="28" fillId="0" borderId="0" xfId="17" applyNumberFormat="1" applyFont="1" applyFill="1" applyBorder="1" applyAlignment="1" applyProtection="1">
      <alignment horizontal="center" vertical="center"/>
      <protection hidden="1"/>
    </xf>
    <xf numFmtId="165" fontId="28" fillId="0" borderId="7" xfId="0" applyNumberFormat="1" applyFont="1" applyBorder="1" applyAlignment="1" applyProtection="1">
      <alignment horizontal="center" wrapText="1"/>
      <protection hidden="1"/>
    </xf>
    <xf numFmtId="167" fontId="23" fillId="0" borderId="7" xfId="0" applyNumberFormat="1" applyFont="1" applyFill="1" applyBorder="1" applyProtection="1">
      <protection hidden="1"/>
    </xf>
    <xf numFmtId="0" fontId="28" fillId="0" borderId="0" xfId="18" quotePrefix="1" applyFont="1" applyFill="1" applyBorder="1" applyAlignment="1" applyProtection="1">
      <alignment horizontal="left" vertical="center"/>
      <protection hidden="1"/>
    </xf>
    <xf numFmtId="15" fontId="51" fillId="0" borderId="0" xfId="14" applyNumberFormat="1" applyFont="1" applyFill="1" applyBorder="1" applyAlignment="1" applyProtection="1">
      <alignment horizontal="center" vertical="center" wrapText="1"/>
      <protection hidden="1"/>
    </xf>
    <xf numFmtId="1" fontId="51" fillId="0" borderId="0" xfId="16" applyNumberFormat="1" applyFont="1" applyFill="1" applyBorder="1" applyAlignment="1" applyProtection="1">
      <alignment horizontal="right" vertical="center" wrapText="1"/>
      <protection hidden="1"/>
    </xf>
    <xf numFmtId="165" fontId="51" fillId="0" borderId="0" xfId="16" applyNumberFormat="1" applyFont="1" applyFill="1" applyBorder="1" applyAlignment="1" applyProtection="1">
      <alignment horizontal="right" vertical="center" wrapText="1"/>
      <protection hidden="1"/>
    </xf>
    <xf numFmtId="49" fontId="51" fillId="0" borderId="0" xfId="16" applyNumberFormat="1" applyFont="1" applyFill="1" applyBorder="1" applyAlignment="1" applyProtection="1">
      <alignment horizontal="right" vertical="center" wrapText="1"/>
      <protection hidden="1"/>
    </xf>
    <xf numFmtId="0" fontId="51" fillId="0" borderId="0" xfId="15" applyFont="1" applyFill="1" applyBorder="1" applyAlignment="1" applyProtection="1">
      <alignment vertical="top" wrapText="1"/>
      <protection hidden="1"/>
    </xf>
    <xf numFmtId="165" fontId="28" fillId="0" borderId="0" xfId="15" applyNumberFormat="1" applyFont="1" applyFill="1" applyBorder="1" applyProtection="1">
      <protection hidden="1"/>
    </xf>
    <xf numFmtId="0" fontId="56" fillId="0" borderId="0" xfId="15" applyFont="1" applyFill="1" applyBorder="1" applyAlignment="1" applyProtection="1">
      <alignment vertical="top" wrapText="1"/>
      <protection hidden="1"/>
    </xf>
    <xf numFmtId="0" fontId="23" fillId="0" borderId="0" xfId="15" applyFont="1" applyFill="1" applyBorder="1" applyAlignment="1" applyProtection="1">
      <alignment horizontal="center"/>
      <protection hidden="1"/>
    </xf>
    <xf numFmtId="165" fontId="23" fillId="11" borderId="10" xfId="15" applyNumberFormat="1" applyFont="1" applyFill="1" applyBorder="1" applyAlignment="1" applyProtection="1">
      <alignment horizontal="left"/>
      <protection hidden="1"/>
    </xf>
    <xf numFmtId="0" fontId="56" fillId="0" borderId="0" xfId="15" applyFont="1" applyFill="1" applyBorder="1" applyAlignment="1" applyProtection="1">
      <alignment vertical="top"/>
      <protection hidden="1"/>
    </xf>
    <xf numFmtId="0" fontId="28" fillId="0" borderId="0" xfId="15" applyFont="1" applyFill="1" applyBorder="1" applyProtection="1">
      <protection hidden="1"/>
    </xf>
    <xf numFmtId="165" fontId="23" fillId="11" borderId="4" xfId="15" applyNumberFormat="1" applyFont="1" applyFill="1" applyBorder="1" applyAlignment="1" applyProtection="1">
      <alignment horizontal="left" vertical="justify"/>
      <protection hidden="1"/>
    </xf>
    <xf numFmtId="0" fontId="34" fillId="3" borderId="0" xfId="15" applyFont="1" applyFill="1" applyBorder="1" applyAlignment="1" applyProtection="1">
      <alignment horizontal="right"/>
      <protection hidden="1"/>
    </xf>
    <xf numFmtId="0" fontId="28" fillId="3" borderId="0" xfId="15" applyFont="1" applyFill="1" applyBorder="1" applyAlignment="1" applyProtection="1">
      <alignment horizontal="center"/>
      <protection hidden="1"/>
    </xf>
    <xf numFmtId="165" fontId="34" fillId="3" borderId="0" xfId="15" applyNumberFormat="1" applyFont="1" applyFill="1" applyBorder="1" applyAlignment="1" applyProtection="1">
      <alignment horizontal="right"/>
      <protection hidden="1"/>
    </xf>
    <xf numFmtId="0" fontId="39" fillId="3" borderId="0" xfId="15" applyFont="1" applyFill="1" applyBorder="1" applyAlignment="1" applyProtection="1">
      <alignment horizontal="center"/>
      <protection hidden="1"/>
    </xf>
    <xf numFmtId="0" fontId="37" fillId="3" borderId="0" xfId="15" applyFont="1" applyFill="1" applyBorder="1" applyAlignment="1" applyProtection="1">
      <alignment horizontal="right"/>
      <protection hidden="1"/>
    </xf>
    <xf numFmtId="0" fontId="36" fillId="3" borderId="0" xfId="15" applyFont="1" applyFill="1" applyBorder="1" applyAlignment="1" applyProtection="1">
      <alignment horizontal="center"/>
      <protection hidden="1"/>
    </xf>
    <xf numFmtId="165" fontId="37" fillId="3" borderId="0" xfId="15" applyNumberFormat="1" applyFont="1" applyFill="1" applyBorder="1" applyAlignment="1" applyProtection="1">
      <alignment horizontal="right"/>
      <protection hidden="1"/>
    </xf>
    <xf numFmtId="165" fontId="39" fillId="3" borderId="0" xfId="15" applyNumberFormat="1" applyFont="1" applyFill="1" applyBorder="1" applyAlignment="1" applyProtection="1">
      <alignment horizontal="right"/>
      <protection hidden="1"/>
    </xf>
    <xf numFmtId="165" fontId="28" fillId="3" borderId="0" xfId="15" applyNumberFormat="1" applyFont="1" applyFill="1" applyBorder="1" applyAlignment="1" applyProtection="1">
      <alignment horizontal="right"/>
      <protection hidden="1"/>
    </xf>
    <xf numFmtId="0" fontId="23" fillId="3" borderId="0" xfId="15" applyFont="1" applyFill="1" applyBorder="1" applyAlignment="1" applyProtection="1">
      <alignment horizontal="center"/>
      <protection hidden="1"/>
    </xf>
    <xf numFmtId="165" fontId="23" fillId="3" borderId="0" xfId="15" applyNumberFormat="1" applyFont="1" applyFill="1" applyBorder="1" applyAlignment="1" applyProtection="1">
      <alignment horizontal="right"/>
      <protection hidden="1"/>
    </xf>
    <xf numFmtId="0" fontId="28" fillId="3" borderId="0" xfId="15" applyFont="1" applyFill="1" applyAlignment="1" applyProtection="1">
      <alignment horizontal="center"/>
      <protection hidden="1"/>
    </xf>
    <xf numFmtId="165" fontId="28" fillId="3" borderId="0" xfId="15" applyNumberFormat="1" applyFont="1" applyFill="1" applyAlignment="1" applyProtection="1">
      <alignment horizontal="right"/>
      <protection hidden="1"/>
    </xf>
    <xf numFmtId="165" fontId="32" fillId="3" borderId="0" xfId="15" applyNumberFormat="1" applyFont="1" applyFill="1" applyAlignment="1" applyProtection="1">
      <alignment horizontal="center"/>
      <protection hidden="1"/>
    </xf>
    <xf numFmtId="0" fontId="28" fillId="4" borderId="0" xfId="15" applyFont="1" applyFill="1" applyAlignment="1" applyProtection="1">
      <alignment horizontal="center"/>
      <protection hidden="1"/>
    </xf>
    <xf numFmtId="165" fontId="28" fillId="4" borderId="0" xfId="15" applyNumberFormat="1" applyFont="1" applyFill="1" applyAlignment="1" applyProtection="1">
      <alignment horizontal="right"/>
      <protection hidden="1"/>
    </xf>
    <xf numFmtId="0" fontId="28" fillId="4" borderId="0" xfId="15" applyFont="1" applyFill="1" applyBorder="1" applyAlignment="1" applyProtection="1">
      <alignment horizontal="center"/>
      <protection hidden="1"/>
    </xf>
    <xf numFmtId="0" fontId="55" fillId="4" borderId="0" xfId="14" applyFont="1" applyFill="1" applyBorder="1" applyAlignment="1" applyProtection="1">
      <alignment vertical="center"/>
      <protection hidden="1"/>
    </xf>
    <xf numFmtId="0" fontId="28" fillId="4" borderId="0" xfId="15" applyFont="1" applyFill="1" applyProtection="1">
      <protection hidden="1"/>
    </xf>
    <xf numFmtId="0" fontId="23" fillId="0" borderId="0" xfId="0" applyFont="1" applyProtection="1">
      <protection hidden="1"/>
    </xf>
    <xf numFmtId="0" fontId="24" fillId="0" borderId="0" xfId="0" applyFont="1" applyFill="1" applyProtection="1">
      <protection hidden="1"/>
    </xf>
    <xf numFmtId="0" fontId="24" fillId="4" borderId="0" xfId="0" applyFont="1" applyFill="1" applyProtection="1">
      <protection hidden="1"/>
    </xf>
    <xf numFmtId="0" fontId="28" fillId="0" borderId="0" xfId="16" applyNumberFormat="1" applyFont="1" applyFill="1" applyBorder="1" applyAlignment="1" applyProtection="1">
      <alignment vertical="top"/>
      <protection hidden="1"/>
    </xf>
    <xf numFmtId="0" fontId="23" fillId="0" borderId="0" xfId="14" applyFont="1" applyFill="1" applyBorder="1" applyAlignment="1" applyProtection="1">
      <alignment horizontal="center" vertical="center"/>
      <protection hidden="1"/>
    </xf>
    <xf numFmtId="0" fontId="23" fillId="0" borderId="0" xfId="14" applyFont="1" applyFill="1" applyBorder="1" applyAlignment="1" applyProtection="1">
      <alignment vertical="center"/>
      <protection hidden="1"/>
    </xf>
    <xf numFmtId="0" fontId="24" fillId="0" borderId="0" xfId="16" applyNumberFormat="1" applyFont="1" applyFill="1" applyBorder="1" applyAlignment="1" applyProtection="1">
      <protection hidden="1"/>
    </xf>
    <xf numFmtId="0" fontId="8" fillId="0" borderId="0" xfId="16" applyNumberFormat="1" applyFont="1" applyFill="1" applyBorder="1" applyAlignment="1" applyProtection="1">
      <protection hidden="1"/>
    </xf>
    <xf numFmtId="0" fontId="19" fillId="0" borderId="0" xfId="16" applyNumberFormat="1" applyFont="1" applyFill="1" applyBorder="1" applyAlignment="1" applyProtection="1">
      <alignment horizontal="center" vertical="center" wrapText="1"/>
      <protection hidden="1"/>
    </xf>
    <xf numFmtId="0" fontId="49" fillId="0" borderId="0" xfId="16" applyNumberFormat="1" applyFont="1" applyFill="1" applyBorder="1" applyAlignment="1" applyProtection="1">
      <alignment horizontal="center" vertical="center" wrapText="1"/>
      <protection hidden="1"/>
    </xf>
    <xf numFmtId="0" fontId="24" fillId="0" borderId="0" xfId="0" applyFont="1" applyFill="1" applyBorder="1" applyAlignment="1" applyProtection="1">
      <protection hidden="1"/>
    </xf>
    <xf numFmtId="0" fontId="8" fillId="0" borderId="0" xfId="0" applyFont="1" applyFill="1" applyBorder="1" applyAlignment="1" applyProtection="1">
      <protection hidden="1"/>
    </xf>
    <xf numFmtId="0" fontId="8" fillId="0" borderId="0" xfId="0" applyFont="1" applyFill="1" applyBorder="1" applyAlignment="1" applyProtection="1">
      <alignment horizontal="center" vertical="center"/>
      <protection hidden="1"/>
    </xf>
    <xf numFmtId="0" fontId="24" fillId="0" borderId="0" xfId="0" applyFont="1" applyFill="1" applyBorder="1" applyAlignment="1" applyProtection="1">
      <alignment horizontal="center" vertical="center"/>
      <protection hidden="1"/>
    </xf>
    <xf numFmtId="0" fontId="24" fillId="0" borderId="0" xfId="0" applyFont="1" applyBorder="1" applyAlignment="1" applyProtection="1">
      <protection hidden="1"/>
    </xf>
    <xf numFmtId="0" fontId="25" fillId="0" borderId="7" xfId="0" applyFont="1" applyBorder="1" applyAlignment="1" applyProtection="1">
      <alignment horizontal="center"/>
      <protection hidden="1"/>
    </xf>
    <xf numFmtId="0" fontId="24" fillId="0" borderId="0" xfId="0" applyFont="1" applyFill="1" applyBorder="1" applyAlignment="1" applyProtection="1">
      <alignment horizontal="center"/>
      <protection hidden="1"/>
    </xf>
    <xf numFmtId="0" fontId="25" fillId="0" borderId="0" xfId="0" applyFont="1" applyFill="1" applyBorder="1" applyAlignment="1" applyProtection="1">
      <alignment horizontal="center"/>
      <protection hidden="1"/>
    </xf>
    <xf numFmtId="0" fontId="25" fillId="0" borderId="0" xfId="16" applyNumberFormat="1" applyFont="1" applyFill="1" applyBorder="1" applyAlignment="1" applyProtection="1">
      <alignment vertical="center"/>
      <protection hidden="1"/>
    </xf>
    <xf numFmtId="3" fontId="28" fillId="0" borderId="4" xfId="16" applyNumberFormat="1" applyFont="1" applyFill="1" applyBorder="1" applyAlignment="1" applyProtection="1">
      <alignment vertical="center"/>
      <protection hidden="1"/>
    </xf>
    <xf numFmtId="3" fontId="28" fillId="0" borderId="0" xfId="16" applyNumberFormat="1" applyFont="1" applyFill="1" applyBorder="1" applyAlignment="1" applyProtection="1">
      <alignment vertical="center"/>
      <protection hidden="1"/>
    </xf>
    <xf numFmtId="0" fontId="28" fillId="0" borderId="0" xfId="16" applyNumberFormat="1" applyFont="1" applyFill="1" applyBorder="1" applyAlignment="1" applyProtection="1">
      <alignment vertical="center"/>
      <protection hidden="1"/>
    </xf>
    <xf numFmtId="167" fontId="39" fillId="0" borderId="0" xfId="16" applyNumberFormat="1" applyFont="1" applyFill="1" applyBorder="1" applyAlignment="1" applyProtection="1">
      <alignment vertical="center"/>
      <protection hidden="1"/>
    </xf>
    <xf numFmtId="167" fontId="23" fillId="0" borderId="7" xfId="2" applyNumberFormat="1" applyFont="1" applyFill="1" applyBorder="1" applyAlignment="1" applyProtection="1">
      <alignment vertical="center"/>
      <protection hidden="1"/>
    </xf>
    <xf numFmtId="167" fontId="23" fillId="11" borderId="1" xfId="2" applyNumberFormat="1" applyFont="1" applyFill="1" applyBorder="1" applyAlignment="1" applyProtection="1">
      <alignment horizontal="left" vertical="center"/>
      <protection hidden="1"/>
    </xf>
    <xf numFmtId="167" fontId="23" fillId="11" borderId="1" xfId="2" applyNumberFormat="1" applyFont="1" applyFill="1" applyBorder="1" applyAlignment="1" applyProtection="1">
      <alignment horizontal="right" vertical="center"/>
      <protection hidden="1"/>
    </xf>
    <xf numFmtId="167" fontId="23" fillId="0" borderId="0" xfId="2" applyNumberFormat="1" applyFont="1" applyFill="1" applyBorder="1" applyAlignment="1" applyProtection="1">
      <alignment horizontal="right" vertical="center"/>
      <protection hidden="1"/>
    </xf>
    <xf numFmtId="167" fontId="23" fillId="5" borderId="1" xfId="2" applyNumberFormat="1" applyFont="1" applyFill="1" applyBorder="1" applyAlignment="1" applyProtection="1">
      <alignment horizontal="right" vertical="center"/>
      <protection hidden="1"/>
    </xf>
    <xf numFmtId="167" fontId="23" fillId="11" borderId="1" xfId="2" applyNumberFormat="1" applyFont="1" applyFill="1" applyBorder="1" applyAlignment="1" applyProtection="1">
      <alignment vertical="center"/>
      <protection hidden="1"/>
    </xf>
    <xf numFmtId="167" fontId="23" fillId="0" borderId="0" xfId="2" applyNumberFormat="1" applyFont="1" applyFill="1" applyBorder="1" applyAlignment="1" applyProtection="1">
      <alignment horizontal="left" vertical="center"/>
      <protection hidden="1"/>
    </xf>
    <xf numFmtId="167" fontId="23" fillId="0" borderId="7" xfId="2" applyNumberFormat="1" applyFont="1" applyFill="1" applyBorder="1" applyAlignment="1" applyProtection="1">
      <alignment horizontal="right" vertical="center"/>
      <protection hidden="1"/>
    </xf>
    <xf numFmtId="0" fontId="28" fillId="0" borderId="4" xfId="16" applyNumberFormat="1" applyFont="1" applyFill="1" applyBorder="1" applyAlignment="1" applyProtection="1">
      <alignment vertical="center" wrapText="1"/>
      <protection hidden="1"/>
    </xf>
    <xf numFmtId="167" fontId="32" fillId="0" borderId="7" xfId="2" applyNumberFormat="1" applyFont="1" applyFill="1" applyBorder="1" applyAlignment="1" applyProtection="1">
      <alignment vertical="center"/>
      <protection hidden="1"/>
    </xf>
    <xf numFmtId="0" fontId="24" fillId="0" borderId="0" xfId="16" applyNumberFormat="1" applyFont="1" applyFill="1" applyBorder="1" applyAlignment="1" applyProtection="1">
      <alignment vertical="center" wrapText="1"/>
      <protection hidden="1"/>
    </xf>
    <xf numFmtId="167" fontId="23" fillId="0" borderId="4" xfId="2" applyNumberFormat="1" applyFont="1" applyFill="1" applyBorder="1" applyAlignment="1" applyProtection="1">
      <alignment vertical="center"/>
      <protection hidden="1"/>
    </xf>
    <xf numFmtId="167" fontId="23" fillId="0" borderId="4" xfId="2" applyNumberFormat="1" applyFont="1" applyFill="1" applyBorder="1" applyAlignment="1" applyProtection="1">
      <alignment horizontal="right" vertical="center"/>
      <protection hidden="1"/>
    </xf>
    <xf numFmtId="167" fontId="23" fillId="0" borderId="0" xfId="2" applyNumberFormat="1" applyFont="1" applyFill="1" applyBorder="1" applyAlignment="1" applyProtection="1">
      <alignment vertical="center"/>
      <protection hidden="1"/>
    </xf>
    <xf numFmtId="0" fontId="48" fillId="0" borderId="10" xfId="0" applyFont="1" applyBorder="1" applyAlignment="1" applyProtection="1">
      <alignment horizontal="justify" vertical="center"/>
      <protection hidden="1"/>
    </xf>
    <xf numFmtId="0" fontId="49" fillId="0" borderId="0" xfId="0" applyFont="1" applyFill="1" applyBorder="1" applyAlignment="1" applyProtection="1">
      <alignment vertical="top" wrapText="1"/>
      <protection hidden="1"/>
    </xf>
    <xf numFmtId="167" fontId="32" fillId="0" borderId="10" xfId="2" applyNumberFormat="1" applyFont="1" applyFill="1" applyBorder="1" applyAlignment="1" applyProtection="1">
      <alignment vertical="center"/>
      <protection hidden="1"/>
    </xf>
    <xf numFmtId="167" fontId="32" fillId="0" borderId="0" xfId="2" applyNumberFormat="1" applyFont="1" applyFill="1" applyBorder="1" applyAlignment="1" applyProtection="1">
      <alignment vertical="center"/>
      <protection hidden="1"/>
    </xf>
    <xf numFmtId="167" fontId="49" fillId="0" borderId="8" xfId="0" applyNumberFormat="1" applyFont="1" applyBorder="1" applyAlignment="1" applyProtection="1">
      <alignment horizontal="justify" vertical="center"/>
      <protection hidden="1"/>
    </xf>
    <xf numFmtId="0" fontId="28" fillId="0" borderId="4" xfId="0" applyFont="1" applyBorder="1" applyAlignment="1" applyProtection="1">
      <alignment vertical="top" wrapText="1"/>
      <protection hidden="1"/>
    </xf>
    <xf numFmtId="0" fontId="32" fillId="0" borderId="0" xfId="0" applyFont="1" applyBorder="1" applyAlignment="1" applyProtection="1">
      <alignment vertical="top" wrapText="1"/>
      <protection hidden="1"/>
    </xf>
    <xf numFmtId="0" fontId="40" fillId="0" borderId="1" xfId="0" applyFont="1" applyBorder="1" applyAlignment="1" applyProtection="1">
      <alignment horizontal="justify" vertical="center"/>
      <protection hidden="1"/>
    </xf>
    <xf numFmtId="0" fontId="49" fillId="0" borderId="1" xfId="0" applyFont="1" applyBorder="1" applyAlignment="1" applyProtection="1">
      <alignment horizontal="justify" vertical="center"/>
      <protection hidden="1"/>
    </xf>
    <xf numFmtId="0" fontId="49" fillId="0" borderId="11" xfId="0" applyFont="1" applyBorder="1" applyAlignment="1" applyProtection="1">
      <alignment horizontal="justify" vertical="center"/>
      <protection hidden="1"/>
    </xf>
    <xf numFmtId="167" fontId="32" fillId="0" borderId="1" xfId="2" applyNumberFormat="1" applyFont="1" applyFill="1" applyBorder="1" applyAlignment="1" applyProtection="1">
      <alignment vertical="center"/>
      <protection hidden="1"/>
    </xf>
    <xf numFmtId="0" fontId="49" fillId="0" borderId="0" xfId="0" applyFont="1" applyBorder="1" applyAlignment="1" applyProtection="1">
      <alignment horizontal="justify" vertical="center"/>
      <protection hidden="1"/>
    </xf>
    <xf numFmtId="0" fontId="32" fillId="0" borderId="1" xfId="0" applyFont="1" applyBorder="1" applyAlignment="1" applyProtection="1">
      <alignment horizontal="justify" vertical="center"/>
      <protection hidden="1"/>
    </xf>
    <xf numFmtId="167" fontId="49" fillId="0" borderId="1" xfId="0" applyNumberFormat="1" applyFont="1" applyBorder="1" applyAlignment="1" applyProtection="1">
      <alignment horizontal="center" vertical="center"/>
      <protection hidden="1"/>
    </xf>
    <xf numFmtId="0" fontId="49" fillId="0" borderId="0" xfId="0" applyFont="1" applyFill="1" applyBorder="1" applyAlignment="1" applyProtection="1">
      <alignment horizontal="center" vertical="top" wrapText="1"/>
      <protection hidden="1"/>
    </xf>
    <xf numFmtId="167" fontId="32" fillId="0" borderId="0" xfId="2" applyNumberFormat="1" applyFont="1" applyFill="1" applyBorder="1" applyAlignment="1" applyProtection="1">
      <alignment horizontal="center" vertical="center"/>
      <protection hidden="1"/>
    </xf>
    <xf numFmtId="167" fontId="49" fillId="0" borderId="8" xfId="0" applyNumberFormat="1" applyFont="1" applyBorder="1" applyAlignment="1" applyProtection="1">
      <alignment horizontal="center" vertical="center"/>
      <protection hidden="1"/>
    </xf>
    <xf numFmtId="167" fontId="32" fillId="0" borderId="1" xfId="2" applyNumberFormat="1" applyFont="1" applyFill="1" applyBorder="1" applyAlignment="1" applyProtection="1">
      <alignment horizontal="center" vertical="center"/>
      <protection hidden="1"/>
    </xf>
    <xf numFmtId="0" fontId="32" fillId="0" borderId="0" xfId="16" applyNumberFormat="1" applyFont="1" applyFill="1" applyBorder="1" applyAlignment="1" applyProtection="1">
      <alignment vertical="center"/>
      <protection hidden="1"/>
    </xf>
    <xf numFmtId="0" fontId="133" fillId="0" borderId="0" xfId="0" applyFont="1" applyAlignment="1" applyProtection="1">
      <alignment wrapText="1"/>
      <protection hidden="1"/>
    </xf>
    <xf numFmtId="167" fontId="49" fillId="0" borderId="0" xfId="0" applyNumberFormat="1" applyFont="1" applyBorder="1" applyAlignment="1" applyProtection="1">
      <alignment horizontal="justify" vertical="center"/>
      <protection hidden="1"/>
    </xf>
    <xf numFmtId="0" fontId="28" fillId="0" borderId="0" xfId="0" applyFont="1" applyBorder="1" applyAlignment="1" applyProtection="1">
      <alignment vertical="top" wrapText="1"/>
      <protection hidden="1"/>
    </xf>
    <xf numFmtId="167" fontId="28" fillId="0" borderId="0" xfId="2" applyNumberFormat="1" applyFont="1" applyFill="1" applyBorder="1" applyAlignment="1" applyProtection="1">
      <alignment vertical="center"/>
      <protection hidden="1"/>
    </xf>
    <xf numFmtId="167" fontId="28" fillId="0" borderId="0" xfId="16" applyNumberFormat="1" applyFont="1" applyFill="1" applyBorder="1" applyAlignment="1" applyProtection="1">
      <alignment vertical="center"/>
      <protection hidden="1"/>
    </xf>
    <xf numFmtId="167" fontId="134" fillId="0" borderId="0" xfId="2" applyNumberFormat="1" applyFont="1" applyFill="1" applyBorder="1" applyAlignment="1" applyProtection="1">
      <alignment vertical="center"/>
      <protection hidden="1"/>
    </xf>
    <xf numFmtId="167" fontId="134" fillId="3" borderId="0" xfId="2" applyNumberFormat="1" applyFont="1" applyFill="1" applyBorder="1" applyAlignment="1" applyProtection="1">
      <alignment horizontal="right" vertical="center"/>
      <protection hidden="1"/>
    </xf>
    <xf numFmtId="167" fontId="134" fillId="3" borderId="0" xfId="2" applyNumberFormat="1" applyFont="1" applyFill="1" applyBorder="1" applyAlignment="1" applyProtection="1">
      <alignment vertical="center"/>
      <protection hidden="1"/>
    </xf>
    <xf numFmtId="167" fontId="34" fillId="3" borderId="0" xfId="2" applyNumberFormat="1" applyFont="1" applyFill="1" applyBorder="1" applyAlignment="1" applyProtection="1">
      <alignment horizontal="right" vertical="center"/>
      <protection hidden="1"/>
    </xf>
    <xf numFmtId="0" fontId="135" fillId="3" borderId="0" xfId="14" applyFont="1" applyFill="1" applyBorder="1" applyAlignment="1" applyProtection="1">
      <alignment vertical="center"/>
      <protection hidden="1"/>
    </xf>
    <xf numFmtId="0" fontId="136" fillId="3" borderId="0" xfId="16" applyNumberFormat="1" applyFont="1" applyFill="1" applyBorder="1" applyAlignment="1" applyProtection="1">
      <alignment vertical="center"/>
      <protection hidden="1"/>
    </xf>
    <xf numFmtId="0" fontId="36" fillId="3" borderId="0" xfId="16" applyNumberFormat="1" applyFont="1" applyFill="1" applyBorder="1" applyAlignment="1" applyProtection="1">
      <alignment vertical="center"/>
      <protection hidden="1"/>
    </xf>
    <xf numFmtId="167" fontId="37" fillId="3" borderId="0" xfId="2" applyNumberFormat="1" applyFont="1" applyFill="1" applyBorder="1" applyAlignment="1" applyProtection="1">
      <alignment horizontal="right" vertical="center"/>
      <protection hidden="1"/>
    </xf>
    <xf numFmtId="0" fontId="24" fillId="3" borderId="0" xfId="16" applyNumberFormat="1" applyFont="1" applyFill="1" applyBorder="1" applyAlignment="1" applyProtection="1">
      <alignment vertical="center"/>
      <protection hidden="1"/>
    </xf>
    <xf numFmtId="0" fontId="28" fillId="3" borderId="0" xfId="16" applyNumberFormat="1" applyFont="1" applyFill="1" applyBorder="1" applyAlignment="1" applyProtection="1">
      <alignment vertical="center"/>
      <protection hidden="1"/>
    </xf>
    <xf numFmtId="0" fontId="28" fillId="3" borderId="0" xfId="16" applyNumberFormat="1" applyFont="1" applyFill="1" applyBorder="1" applyAlignment="1" applyProtection="1">
      <alignment vertical="top"/>
      <protection hidden="1"/>
    </xf>
    <xf numFmtId="0" fontId="25" fillId="3" borderId="0" xfId="14" applyFont="1" applyFill="1" applyBorder="1" applyAlignment="1" applyProtection="1">
      <alignment vertical="center"/>
      <protection hidden="1"/>
    </xf>
    <xf numFmtId="0" fontId="23" fillId="3" borderId="0" xfId="16" applyNumberFormat="1" applyFont="1" applyFill="1" applyBorder="1" applyAlignment="1" applyProtection="1">
      <alignment vertical="top"/>
      <protection hidden="1"/>
    </xf>
    <xf numFmtId="0" fontId="25" fillId="3" borderId="0" xfId="15" applyFont="1" applyFill="1" applyAlignment="1" applyProtection="1">
      <alignment horizontal="right"/>
      <protection hidden="1"/>
    </xf>
    <xf numFmtId="0" fontId="25" fillId="3" borderId="0" xfId="15" applyFont="1" applyFill="1" applyAlignment="1" applyProtection="1">
      <alignment horizontal="left"/>
      <protection hidden="1"/>
    </xf>
    <xf numFmtId="0" fontId="25" fillId="4" borderId="0" xfId="0" applyFont="1" applyFill="1" applyBorder="1" applyProtection="1">
      <protection hidden="1"/>
    </xf>
    <xf numFmtId="0" fontId="28" fillId="4" borderId="0" xfId="16" applyNumberFormat="1" applyFont="1" applyFill="1" applyBorder="1" applyAlignment="1" applyProtection="1">
      <alignment vertical="top"/>
      <protection hidden="1"/>
    </xf>
    <xf numFmtId="0" fontId="57" fillId="4" borderId="0" xfId="0" applyFont="1" applyFill="1" applyBorder="1" applyAlignment="1" applyProtection="1">
      <alignment horizontal="right"/>
      <protection hidden="1"/>
    </xf>
    <xf numFmtId="0" fontId="28" fillId="4" borderId="0" xfId="16" applyNumberFormat="1" applyFont="1" applyFill="1" applyBorder="1" applyAlignment="1" applyProtection="1">
      <protection hidden="1"/>
    </xf>
    <xf numFmtId="0" fontId="24" fillId="4" borderId="0" xfId="16" applyNumberFormat="1" applyFont="1" applyFill="1" applyBorder="1" applyAlignment="1" applyProtection="1">
      <alignment vertical="top"/>
      <protection hidden="1"/>
    </xf>
    <xf numFmtId="0" fontId="138" fillId="11" borderId="2" xfId="0" applyFont="1" applyFill="1" applyBorder="1" applyProtection="1">
      <protection locked="0" hidden="1"/>
    </xf>
    <xf numFmtId="0" fontId="2" fillId="2" borderId="0" xfId="6" quotePrefix="1" applyFill="1" applyAlignment="1" applyProtection="1">
      <protection locked="0" hidden="1"/>
    </xf>
    <xf numFmtId="0" fontId="2" fillId="2" borderId="0" xfId="6" applyFill="1" applyAlignment="1" applyProtection="1">
      <protection locked="0" hidden="1"/>
    </xf>
    <xf numFmtId="16" fontId="24" fillId="2" borderId="0" xfId="0" applyNumberFormat="1" applyFont="1" applyFill="1" applyProtection="1">
      <protection locked="0" hidden="1"/>
    </xf>
    <xf numFmtId="0" fontId="25" fillId="0" borderId="2" xfId="0" applyNumberFormat="1" applyFont="1" applyBorder="1" applyAlignment="1" applyProtection="1">
      <alignment horizontal="center" vertical="center"/>
      <protection hidden="1"/>
    </xf>
    <xf numFmtId="0" fontId="25" fillId="0" borderId="2" xfId="0" applyFont="1" applyBorder="1" applyAlignment="1" applyProtection="1">
      <alignment horizontal="center" vertical="center"/>
      <protection hidden="1"/>
    </xf>
    <xf numFmtId="0" fontId="24" fillId="0" borderId="2" xfId="0" applyFont="1" applyBorder="1" applyAlignment="1" applyProtection="1">
      <alignment horizontal="center"/>
      <protection hidden="1"/>
    </xf>
    <xf numFmtId="167" fontId="24" fillId="0" borderId="2" xfId="0" applyNumberFormat="1" applyFont="1" applyBorder="1" applyProtection="1">
      <protection hidden="1"/>
    </xf>
    <xf numFmtId="167" fontId="25" fillId="0" borderId="2" xfId="0" applyNumberFormat="1" applyFont="1" applyBorder="1" applyAlignment="1" applyProtection="1">
      <alignment horizontal="center" vertical="center"/>
      <protection hidden="1"/>
    </xf>
    <xf numFmtId="166" fontId="24" fillId="0" borderId="2" xfId="0" applyNumberFormat="1" applyFont="1" applyBorder="1" applyProtection="1">
      <protection hidden="1"/>
    </xf>
    <xf numFmtId="0" fontId="94" fillId="0" borderId="0" xfId="0" applyFont="1" applyProtection="1">
      <protection hidden="1"/>
    </xf>
    <xf numFmtId="167" fontId="25" fillId="0" borderId="2" xfId="0" applyNumberFormat="1" applyFont="1" applyBorder="1" applyProtection="1">
      <protection hidden="1"/>
    </xf>
    <xf numFmtId="0" fontId="0" fillId="0" borderId="0" xfId="0" applyProtection="1">
      <protection hidden="1"/>
    </xf>
    <xf numFmtId="0" fontId="2" fillId="0" borderId="0" xfId="6" quotePrefix="1" applyAlignment="1" applyProtection="1">
      <protection hidden="1"/>
    </xf>
    <xf numFmtId="0" fontId="160" fillId="13" borderId="0" xfId="0" applyFont="1" applyFill="1" applyAlignment="1" applyProtection="1">
      <alignment horizontal="left" indent="2"/>
      <protection hidden="1"/>
    </xf>
    <xf numFmtId="0" fontId="108" fillId="0" borderId="0" xfId="0" applyFont="1" applyAlignment="1" applyProtection="1">
      <alignment horizontal="left" indent="2"/>
      <protection hidden="1"/>
    </xf>
    <xf numFmtId="0" fontId="109" fillId="14" borderId="52" xfId="0" applyFont="1" applyFill="1" applyBorder="1" applyAlignment="1" applyProtection="1">
      <alignment horizontal="center" wrapText="1"/>
      <protection hidden="1"/>
    </xf>
    <xf numFmtId="0" fontId="109" fillId="14" borderId="53" xfId="0" applyFont="1" applyFill="1" applyBorder="1" applyAlignment="1" applyProtection="1">
      <alignment horizontal="center" wrapText="1"/>
      <protection hidden="1"/>
    </xf>
    <xf numFmtId="0" fontId="110" fillId="0" borderId="0" xfId="0" applyFont="1" applyAlignment="1" applyProtection="1">
      <alignment horizontal="justify" vertical="top" wrapText="1"/>
      <protection hidden="1"/>
    </xf>
    <xf numFmtId="0" fontId="108" fillId="0" borderId="54" xfId="0" applyFont="1" applyBorder="1" applyAlignment="1" applyProtection="1">
      <alignment horizontal="justify" vertical="top" wrapText="1"/>
      <protection hidden="1"/>
    </xf>
    <xf numFmtId="0" fontId="110" fillId="0" borderId="0" xfId="0" applyFont="1" applyAlignment="1" applyProtection="1">
      <alignment horizontal="justify" wrapText="1"/>
      <protection hidden="1"/>
    </xf>
    <xf numFmtId="0" fontId="108" fillId="0" borderId="54" xfId="0" applyFont="1" applyBorder="1" applyAlignment="1" applyProtection="1">
      <alignment horizontal="justify" wrapText="1"/>
      <protection hidden="1"/>
    </xf>
    <xf numFmtId="0" fontId="161" fillId="0" borderId="0" xfId="0" applyFont="1" applyProtection="1">
      <protection hidden="1"/>
    </xf>
    <xf numFmtId="0" fontId="108" fillId="13" borderId="55" xfId="0" applyFont="1" applyFill="1" applyBorder="1" applyAlignment="1" applyProtection="1">
      <alignment wrapText="1"/>
      <protection hidden="1"/>
    </xf>
    <xf numFmtId="0" fontId="109" fillId="13" borderId="56" xfId="0" applyFont="1" applyFill="1" applyBorder="1" applyAlignment="1" applyProtection="1">
      <alignment horizontal="justify" wrapText="1"/>
      <protection hidden="1"/>
    </xf>
    <xf numFmtId="0" fontId="108" fillId="13" borderId="57" xfId="0" applyFont="1" applyFill="1" applyBorder="1" applyAlignment="1" applyProtection="1">
      <alignment horizontal="center" wrapText="1"/>
      <protection hidden="1"/>
    </xf>
    <xf numFmtId="165" fontId="25" fillId="13" borderId="2" xfId="0" applyNumberFormat="1" applyFont="1" applyFill="1" applyBorder="1" applyAlignment="1" applyProtection="1">
      <protection hidden="1"/>
    </xf>
    <xf numFmtId="0" fontId="108" fillId="0" borderId="0" xfId="0" applyFont="1" applyProtection="1">
      <protection hidden="1"/>
    </xf>
    <xf numFmtId="0" fontId="162" fillId="13" borderId="0" xfId="0" applyFont="1" applyFill="1" applyProtection="1">
      <protection hidden="1"/>
    </xf>
    <xf numFmtId="0" fontId="111" fillId="0" borderId="0" xfId="0" applyFont="1" applyProtection="1">
      <protection hidden="1"/>
    </xf>
    <xf numFmtId="0" fontId="1" fillId="0" borderId="0" xfId="0" applyFont="1" applyProtection="1">
      <protection hidden="1"/>
    </xf>
    <xf numFmtId="0" fontId="112" fillId="0" borderId="0" xfId="0" applyFont="1" applyAlignment="1" applyProtection="1">
      <alignment horizontal="right"/>
      <protection hidden="1"/>
    </xf>
    <xf numFmtId="0" fontId="112" fillId="0" borderId="0" xfId="0" applyFont="1" applyProtection="1">
      <protection hidden="1"/>
    </xf>
    <xf numFmtId="0" fontId="24" fillId="0" borderId="0" xfId="0" applyFont="1" applyAlignment="1" applyProtection="1">
      <alignment vertical="top"/>
      <protection locked="0" hidden="1"/>
    </xf>
    <xf numFmtId="0" fontId="139" fillId="0" borderId="0" xfId="0" applyFont="1" applyAlignment="1" applyProtection="1">
      <alignment horizontal="justify" vertical="top"/>
      <protection locked="0" hidden="1"/>
    </xf>
    <xf numFmtId="0" fontId="25" fillId="0" borderId="0" xfId="0" applyFont="1" applyAlignment="1" applyProtection="1">
      <alignment vertical="top" wrapText="1"/>
      <protection locked="0" hidden="1"/>
    </xf>
    <xf numFmtId="0" fontId="163" fillId="0" borderId="0" xfId="0" applyFont="1" applyAlignment="1" applyProtection="1">
      <alignment horizontal="justify" vertical="top"/>
      <protection locked="0" hidden="1"/>
    </xf>
    <xf numFmtId="0" fontId="140" fillId="0" borderId="0" xfId="0" applyFont="1" applyAlignment="1" applyProtection="1">
      <alignment horizontal="justify" vertical="top"/>
      <protection locked="0" hidden="1"/>
    </xf>
    <xf numFmtId="0" fontId="142" fillId="0" borderId="0" xfId="0" applyFont="1" applyAlignment="1" applyProtection="1">
      <alignment horizontal="justify" vertical="top"/>
      <protection locked="0" hidden="1"/>
    </xf>
    <xf numFmtId="0" fontId="141" fillId="0" borderId="0" xfId="0" applyFont="1" applyAlignment="1" applyProtection="1">
      <alignment horizontal="justify" vertical="top"/>
      <protection locked="0" hidden="1"/>
    </xf>
    <xf numFmtId="0" fontId="140" fillId="0" borderId="0" xfId="0" applyFont="1" applyAlignment="1" applyProtection="1">
      <alignment horizontal="left" vertical="top" wrapText="1"/>
      <protection locked="0" hidden="1"/>
    </xf>
    <xf numFmtId="0" fontId="141" fillId="0" borderId="0" xfId="0" applyFont="1" applyAlignment="1" applyProtection="1">
      <alignment horizontal="left" vertical="top" wrapText="1"/>
      <protection locked="0" hidden="1"/>
    </xf>
    <xf numFmtId="0" fontId="141" fillId="0" borderId="0" xfId="0" applyFont="1" applyAlignment="1" applyProtection="1">
      <alignment horizontal="left" vertical="top"/>
      <protection locked="0" hidden="1"/>
    </xf>
    <xf numFmtId="0" fontId="164" fillId="0" borderId="0" xfId="6" applyFont="1" applyAlignment="1" applyProtection="1">
      <alignment horizontal="left" vertical="top" wrapText="1"/>
      <protection locked="0" hidden="1"/>
    </xf>
    <xf numFmtId="0" fontId="137" fillId="0" borderId="0" xfId="0" applyFont="1" applyAlignment="1" applyProtection="1">
      <alignment horizontal="justify" vertical="top"/>
      <protection locked="0" hidden="1"/>
    </xf>
    <xf numFmtId="0" fontId="24" fillId="0" borderId="0" xfId="0" applyFont="1" applyAlignment="1" applyProtection="1">
      <alignment vertical="top" wrapText="1"/>
      <protection locked="0" hidden="1"/>
    </xf>
    <xf numFmtId="0" fontId="151" fillId="0" borderId="0" xfId="0" applyFont="1" applyAlignment="1" applyProtection="1">
      <alignment horizontal="justify" vertical="top"/>
      <protection locked="0" hidden="1"/>
    </xf>
    <xf numFmtId="0" fontId="150" fillId="0" borderId="0" xfId="0" applyFont="1" applyAlignment="1" applyProtection="1">
      <alignment horizontal="justify" vertical="top"/>
      <protection locked="0" hidden="1"/>
    </xf>
    <xf numFmtId="0" fontId="164" fillId="0" borderId="0" xfId="6" applyFont="1" applyAlignment="1" applyProtection="1">
      <alignment vertical="top"/>
      <protection locked="0" hidden="1"/>
    </xf>
    <xf numFmtId="0" fontId="156" fillId="0" borderId="0" xfId="0" applyFont="1" applyAlignment="1" applyProtection="1">
      <alignment horizontal="justify" vertical="top"/>
      <protection locked="0" hidden="1"/>
    </xf>
    <xf numFmtId="0" fontId="137" fillId="0" borderId="0" xfId="0" applyFont="1" applyAlignment="1" applyProtection="1">
      <alignment horizontal="left" vertical="top"/>
      <protection locked="0" hidden="1"/>
    </xf>
    <xf numFmtId="0" fontId="165" fillId="0" borderId="0" xfId="0" applyFont="1" applyAlignment="1" applyProtection="1">
      <alignment horizontal="justify" vertical="top"/>
      <protection locked="0" hidden="1"/>
    </xf>
    <xf numFmtId="0" fontId="153" fillId="0" borderId="0" xfId="0" applyFont="1" applyAlignment="1" applyProtection="1">
      <alignment horizontal="justify" vertical="top"/>
      <protection locked="0" hidden="1"/>
    </xf>
    <xf numFmtId="0" fontId="166" fillId="0" borderId="0" xfId="0" applyFont="1" applyAlignment="1" applyProtection="1">
      <alignment vertical="top"/>
      <protection locked="0" hidden="1"/>
    </xf>
    <xf numFmtId="0" fontId="25" fillId="0" borderId="0" xfId="0" applyFont="1" applyAlignment="1" applyProtection="1">
      <alignment horizontal="right" vertical="top" wrapText="1"/>
      <protection locked="0" hidden="1"/>
    </xf>
    <xf numFmtId="0" fontId="25" fillId="0" borderId="0" xfId="0" applyFont="1" applyAlignment="1" applyProtection="1">
      <alignment vertical="top"/>
      <protection locked="0" hidden="1"/>
    </xf>
    <xf numFmtId="0" fontId="71" fillId="0" borderId="0" xfId="6" applyFont="1" applyFill="1" applyBorder="1" applyAlignment="1" applyProtection="1">
      <alignment horizontal="justify" vertical="top"/>
      <protection locked="0" hidden="1"/>
    </xf>
    <xf numFmtId="0" fontId="71" fillId="0" borderId="0" xfId="6" quotePrefix="1" applyFont="1" applyAlignment="1" applyProtection="1">
      <alignment horizontal="justify" vertical="top"/>
      <protection locked="0" hidden="1"/>
    </xf>
    <xf numFmtId="0" fontId="71" fillId="0" borderId="0" xfId="6" applyFont="1" applyAlignment="1" applyProtection="1">
      <alignment horizontal="justify" vertical="top"/>
      <protection locked="0" hidden="1"/>
    </xf>
    <xf numFmtId="0" fontId="167" fillId="0" borderId="0" xfId="0" applyFont="1" applyAlignment="1" applyProtection="1">
      <alignment horizontal="justify" vertical="top"/>
      <protection locked="0" hidden="1"/>
    </xf>
    <xf numFmtId="0" fontId="23" fillId="0" borderId="0" xfId="0" applyFont="1" applyAlignment="1" applyProtection="1">
      <alignment horizontal="justify" vertical="top"/>
      <protection locked="0" hidden="1"/>
    </xf>
    <xf numFmtId="0" fontId="163" fillId="0" borderId="0" xfId="0" applyFont="1" applyAlignment="1" applyProtection="1">
      <alignment horizontal="left" vertical="top"/>
      <protection locked="0" hidden="1"/>
    </xf>
    <xf numFmtId="0" fontId="24" fillId="0" borderId="0" xfId="0" applyFont="1" applyAlignment="1" applyProtection="1">
      <alignment horizontal="justify" vertical="top"/>
      <protection locked="0" hidden="1"/>
    </xf>
    <xf numFmtId="0" fontId="137" fillId="0" borderId="0" xfId="0" applyFont="1" applyAlignment="1" applyProtection="1">
      <alignment vertical="top"/>
      <protection locked="0" hidden="1"/>
    </xf>
    <xf numFmtId="0" fontId="140" fillId="0" borderId="0" xfId="0" applyFont="1" applyAlignment="1" applyProtection="1">
      <alignment horizontal="left" vertical="top"/>
      <protection locked="0" hidden="1"/>
    </xf>
    <xf numFmtId="0" fontId="139" fillId="11" borderId="0" xfId="0" applyFont="1" applyFill="1" applyAlignment="1" applyProtection="1">
      <alignment horizontal="justify"/>
      <protection hidden="1"/>
    </xf>
    <xf numFmtId="0" fontId="25" fillId="0" borderId="0" xfId="0" applyFont="1" applyAlignment="1" applyProtection="1">
      <alignment vertical="top" wrapText="1"/>
      <protection hidden="1"/>
    </xf>
    <xf numFmtId="0" fontId="163" fillId="11" borderId="0" xfId="0" applyFont="1" applyFill="1" applyAlignment="1" applyProtection="1">
      <alignment horizontal="justify"/>
      <protection hidden="1"/>
    </xf>
    <xf numFmtId="0" fontId="140" fillId="11" borderId="0" xfId="0" applyFont="1" applyFill="1" applyAlignment="1" applyProtection="1">
      <alignment horizontal="justify"/>
      <protection hidden="1"/>
    </xf>
    <xf numFmtId="0" fontId="142" fillId="11" borderId="0" xfId="0" applyFont="1" applyFill="1" applyAlignment="1" applyProtection="1">
      <alignment horizontal="justify"/>
      <protection hidden="1"/>
    </xf>
    <xf numFmtId="0" fontId="141" fillId="11" borderId="0" xfId="0" applyFont="1" applyFill="1" applyAlignment="1" applyProtection="1">
      <alignment horizontal="justify"/>
      <protection hidden="1"/>
    </xf>
    <xf numFmtId="0" fontId="140" fillId="11" borderId="0" xfId="0" applyFont="1" applyFill="1" applyAlignment="1" applyProtection="1">
      <alignment horizontal="left" vertical="top" wrapText="1"/>
      <protection hidden="1"/>
    </xf>
    <xf numFmtId="0" fontId="141" fillId="11" borderId="0" xfId="0" applyFont="1" applyFill="1" applyAlignment="1" applyProtection="1">
      <alignment horizontal="left" vertical="top" wrapText="1"/>
      <protection hidden="1"/>
    </xf>
    <xf numFmtId="0" fontId="141" fillId="11" borderId="0" xfId="0" applyFont="1" applyFill="1" applyAlignment="1" applyProtection="1">
      <alignment horizontal="left"/>
      <protection hidden="1"/>
    </xf>
    <xf numFmtId="0" fontId="164" fillId="11" borderId="0" xfId="6" applyFont="1" applyFill="1" applyAlignment="1" applyProtection="1">
      <alignment horizontal="left" vertical="top" wrapText="1"/>
      <protection hidden="1"/>
    </xf>
    <xf numFmtId="0" fontId="137" fillId="11" borderId="0" xfId="0" applyFont="1" applyFill="1" applyAlignment="1" applyProtection="1">
      <alignment horizontal="justify"/>
      <protection hidden="1"/>
    </xf>
    <xf numFmtId="0" fontId="166" fillId="0" borderId="0" xfId="0" applyFont="1" applyAlignment="1" applyProtection="1">
      <alignment horizontal="center" vertical="top" wrapText="1"/>
      <protection hidden="1"/>
    </xf>
    <xf numFmtId="0" fontId="151" fillId="11" borderId="0" xfId="0" applyFont="1" applyFill="1" applyAlignment="1" applyProtection="1">
      <alignment horizontal="justify"/>
      <protection hidden="1"/>
    </xf>
    <xf numFmtId="0" fontId="150" fillId="11" borderId="0" xfId="0" applyFont="1" applyFill="1" applyAlignment="1" applyProtection="1">
      <alignment horizontal="justify"/>
      <protection hidden="1"/>
    </xf>
    <xf numFmtId="0" fontId="164" fillId="11" borderId="0" xfId="6" applyFont="1" applyFill="1" applyAlignment="1" applyProtection="1">
      <alignment horizontal="justify"/>
      <protection hidden="1"/>
    </xf>
    <xf numFmtId="0" fontId="24" fillId="11" borderId="0" xfId="0" applyFont="1" applyFill="1" applyProtection="1">
      <protection hidden="1"/>
    </xf>
    <xf numFmtId="0" fontId="156" fillId="11" borderId="0" xfId="0" applyFont="1" applyFill="1" applyAlignment="1" applyProtection="1">
      <alignment horizontal="justify"/>
      <protection hidden="1"/>
    </xf>
    <xf numFmtId="0" fontId="137" fillId="11" borderId="0" xfId="0" applyFont="1" applyFill="1" applyAlignment="1" applyProtection="1">
      <alignment horizontal="left"/>
      <protection hidden="1"/>
    </xf>
    <xf numFmtId="0" fontId="165" fillId="11" borderId="0" xfId="0" applyFont="1" applyFill="1" applyAlignment="1" applyProtection="1">
      <alignment horizontal="justify"/>
      <protection hidden="1"/>
    </xf>
    <xf numFmtId="0" fontId="153" fillId="11" borderId="0" xfId="0" applyFont="1" applyFill="1" applyAlignment="1" applyProtection="1">
      <alignment horizontal="justify"/>
      <protection hidden="1"/>
    </xf>
    <xf numFmtId="0" fontId="140" fillId="0" borderId="0" xfId="0" applyFont="1" applyAlignment="1" applyProtection="1">
      <alignment vertical="top"/>
      <protection hidden="1"/>
    </xf>
    <xf numFmtId="0" fontId="28" fillId="0" borderId="0" xfId="0" applyFont="1" applyAlignment="1" applyProtection="1">
      <alignment horizontal="left" vertical="top" wrapText="1"/>
      <protection hidden="1"/>
    </xf>
    <xf numFmtId="0" fontId="168" fillId="0" borderId="0" xfId="0" applyFont="1" applyAlignment="1" applyProtection="1">
      <alignment horizontal="left" vertical="top" wrapText="1" indent="7"/>
      <protection hidden="1"/>
    </xf>
    <xf numFmtId="0" fontId="168" fillId="0" borderId="0" xfId="0" applyFont="1" applyAlignment="1" applyProtection="1">
      <alignment vertical="top" wrapText="1"/>
      <protection hidden="1"/>
    </xf>
    <xf numFmtId="0" fontId="168" fillId="0" borderId="0" xfId="0" applyFont="1" applyAlignment="1" applyProtection="1">
      <alignment horizontal="left" vertical="top" wrapText="1" indent="2"/>
      <protection hidden="1"/>
    </xf>
    <xf numFmtId="0" fontId="137" fillId="11" borderId="0" xfId="0" applyFont="1" applyFill="1" applyAlignment="1" applyProtection="1">
      <alignment horizontal="left" indent="1"/>
      <protection hidden="1"/>
    </xf>
    <xf numFmtId="0" fontId="166" fillId="0" borderId="0" xfId="0" applyFont="1" applyAlignment="1" applyProtection="1">
      <alignment vertical="top" wrapText="1"/>
      <protection hidden="1"/>
    </xf>
    <xf numFmtId="0" fontId="169" fillId="0" borderId="0" xfId="0" applyFont="1" applyAlignment="1" applyProtection="1">
      <alignment vertical="top" wrapText="1"/>
      <protection hidden="1"/>
    </xf>
    <xf numFmtId="0" fontId="171" fillId="11" borderId="0" xfId="0" applyFont="1" applyFill="1" applyAlignment="1" applyProtection="1">
      <alignment horizontal="justify"/>
      <protection hidden="1"/>
    </xf>
    <xf numFmtId="0" fontId="141" fillId="0" borderId="0" xfId="0" applyFont="1" applyAlignment="1" applyProtection="1">
      <alignment horizontal="justify"/>
      <protection hidden="1"/>
    </xf>
    <xf numFmtId="0" fontId="137" fillId="0" borderId="0" xfId="0" applyFont="1" applyAlignment="1" applyProtection="1">
      <alignment horizontal="justify"/>
      <protection hidden="1"/>
    </xf>
    <xf numFmtId="0" fontId="167" fillId="11" borderId="0" xfId="0" applyFont="1" applyFill="1" applyAlignment="1" applyProtection="1">
      <alignment horizontal="justify"/>
      <protection hidden="1"/>
    </xf>
    <xf numFmtId="0" fontId="23" fillId="11" borderId="0" xfId="0" applyFont="1" applyFill="1" applyAlignment="1" applyProtection="1">
      <alignment horizontal="justify"/>
      <protection hidden="1"/>
    </xf>
    <xf numFmtId="0" fontId="172" fillId="0" borderId="0" xfId="0" applyFont="1" applyProtection="1">
      <protection hidden="1"/>
    </xf>
    <xf numFmtId="0" fontId="163" fillId="11" borderId="0" xfId="0" applyFont="1" applyFill="1" applyAlignment="1" applyProtection="1">
      <alignment horizontal="left"/>
      <protection hidden="1"/>
    </xf>
    <xf numFmtId="0" fontId="24" fillId="11" borderId="0" xfId="0" applyFont="1" applyFill="1" applyAlignment="1" applyProtection="1">
      <alignment horizontal="justify"/>
      <protection hidden="1"/>
    </xf>
    <xf numFmtId="0" fontId="137" fillId="11" borderId="0" xfId="0" applyFont="1" applyFill="1" applyProtection="1">
      <protection hidden="1"/>
    </xf>
    <xf numFmtId="0" fontId="137" fillId="11" borderId="0" xfId="0" applyFont="1" applyFill="1" applyAlignment="1" applyProtection="1">
      <alignment horizontal="left" indent="5"/>
      <protection hidden="1"/>
    </xf>
    <xf numFmtId="0" fontId="140" fillId="11" borderId="0" xfId="0" applyFont="1" applyFill="1" applyAlignment="1" applyProtection="1">
      <alignment horizontal="left"/>
      <protection hidden="1"/>
    </xf>
    <xf numFmtId="167" fontId="8" fillId="3" borderId="3" xfId="0" applyNumberFormat="1" applyFont="1" applyFill="1" applyBorder="1" applyAlignment="1" applyProtection="1">
      <protection locked="0" hidden="1"/>
    </xf>
    <xf numFmtId="0" fontId="25" fillId="3" borderId="26" xfId="0" applyFont="1" applyFill="1" applyBorder="1" applyAlignment="1" applyProtection="1">
      <alignment horizontal="center" vertical="center" wrapText="1"/>
      <protection locked="0" hidden="1"/>
    </xf>
    <xf numFmtId="0" fontId="24" fillId="3" borderId="2" xfId="0" applyFont="1" applyFill="1" applyBorder="1" applyAlignment="1" applyProtection="1">
      <alignment horizontal="center" vertical="center" wrapText="1"/>
      <protection locked="0" hidden="1"/>
    </xf>
    <xf numFmtId="0" fontId="25" fillId="3" borderId="12" xfId="0" applyFont="1" applyFill="1" applyBorder="1" applyAlignment="1" applyProtection="1">
      <alignment horizontal="center" vertical="center" wrapText="1"/>
      <protection locked="0" hidden="1"/>
    </xf>
    <xf numFmtId="0" fontId="0" fillId="0" borderId="0" xfId="0" applyProtection="1">
      <protection locked="0" hidden="1"/>
    </xf>
    <xf numFmtId="0" fontId="1" fillId="0" borderId="0" xfId="0" applyFont="1" applyProtection="1">
      <protection locked="0" hidden="1"/>
    </xf>
    <xf numFmtId="0" fontId="1" fillId="0" borderId="0" xfId="0" applyFont="1" applyAlignment="1" applyProtection="1">
      <protection locked="0" hidden="1"/>
    </xf>
    <xf numFmtId="0" fontId="2" fillId="0" borderId="0" xfId="6" quotePrefix="1" applyAlignment="1" applyProtection="1">
      <protection locked="0" hidden="1"/>
    </xf>
    <xf numFmtId="0" fontId="89" fillId="0" borderId="0" xfId="6" applyFont="1" applyAlignment="1" applyProtection="1">
      <alignment horizontal="justify"/>
      <protection locked="0" hidden="1"/>
    </xf>
    <xf numFmtId="0" fontId="89" fillId="0" borderId="0" xfId="6" applyFont="1" applyAlignment="1" applyProtection="1">
      <protection locked="0" hidden="1"/>
    </xf>
    <xf numFmtId="0" fontId="2" fillId="0" borderId="0" xfId="6" applyAlignment="1" applyProtection="1">
      <protection locked="0" hidden="1"/>
    </xf>
    <xf numFmtId="0" fontId="89" fillId="0" borderId="0" xfId="6" applyFont="1" applyAlignment="1" applyProtection="1">
      <alignment horizontal="left" indent="3"/>
      <protection locked="0" hidden="1"/>
    </xf>
    <xf numFmtId="0" fontId="0" fillId="0" borderId="0" xfId="0" applyAlignment="1" applyProtection="1">
      <protection locked="0" hidden="1"/>
    </xf>
    <xf numFmtId="0" fontId="28" fillId="2" borderId="0" xfId="7" applyFont="1" applyFill="1" applyProtection="1">
      <protection locked="0" hidden="1"/>
    </xf>
    <xf numFmtId="0" fontId="62" fillId="2" borderId="0" xfId="6" quotePrefix="1" applyFont="1" applyFill="1" applyAlignment="1" applyProtection="1">
      <protection locked="0" hidden="1"/>
    </xf>
    <xf numFmtId="0" fontId="23" fillId="2" borderId="0" xfId="7" applyFont="1" applyFill="1" applyBorder="1" applyAlignment="1" applyProtection="1">
      <alignment horizontal="left"/>
      <protection locked="0" hidden="1"/>
    </xf>
    <xf numFmtId="0" fontId="156" fillId="11" borderId="2" xfId="0" applyFont="1" applyFill="1" applyBorder="1" applyProtection="1">
      <protection locked="0" hidden="1"/>
    </xf>
    <xf numFmtId="0" fontId="23" fillId="0" borderId="2" xfId="7" applyFont="1" applyBorder="1" applyAlignment="1" applyProtection="1">
      <protection locked="0" hidden="1"/>
    </xf>
    <xf numFmtId="0" fontId="23" fillId="0" borderId="2" xfId="7" applyFont="1" applyBorder="1" applyAlignment="1" applyProtection="1">
      <alignment horizontal="center"/>
      <protection locked="0" hidden="1"/>
    </xf>
    <xf numFmtId="0" fontId="23" fillId="0" borderId="3" xfId="7" applyFont="1" applyBorder="1" applyAlignment="1" applyProtection="1">
      <alignment horizontal="center"/>
      <protection locked="0" hidden="1"/>
    </xf>
    <xf numFmtId="170" fontId="25" fillId="0" borderId="2" xfId="0" applyNumberFormat="1" applyFont="1" applyBorder="1" applyAlignment="1" applyProtection="1">
      <alignment horizontal="center"/>
      <protection locked="0" hidden="1"/>
    </xf>
    <xf numFmtId="0" fontId="28" fillId="2" borderId="0" xfId="7" applyFont="1" applyFill="1" applyAlignment="1" applyProtection="1">
      <alignment horizontal="center" vertical="center" wrapText="1"/>
      <protection locked="0" hidden="1"/>
    </xf>
    <xf numFmtId="0" fontId="28" fillId="0" borderId="3" xfId="7" applyFont="1" applyBorder="1" applyAlignment="1" applyProtection="1">
      <alignment horizontal="justify" vertical="justify"/>
      <protection locked="0" hidden="1"/>
    </xf>
    <xf numFmtId="0" fontId="28" fillId="0" borderId="2" xfId="7" applyFont="1" applyBorder="1" applyProtection="1">
      <protection locked="0" hidden="1"/>
    </xf>
    <xf numFmtId="0" fontId="28" fillId="0" borderId="3" xfId="7" applyFont="1" applyBorder="1" applyProtection="1">
      <protection locked="0" hidden="1"/>
    </xf>
    <xf numFmtId="0" fontId="23" fillId="11" borderId="3" xfId="7" applyFont="1" applyFill="1" applyBorder="1" applyProtection="1">
      <protection locked="0" hidden="1"/>
    </xf>
    <xf numFmtId="0" fontId="23" fillId="11" borderId="2" xfId="7" applyFont="1" applyFill="1" applyBorder="1" applyProtection="1">
      <protection locked="0" hidden="1"/>
    </xf>
    <xf numFmtId="0" fontId="25" fillId="0" borderId="2" xfId="0" applyFont="1" applyFill="1" applyBorder="1" applyAlignment="1" applyProtection="1">
      <alignment horizontal="center"/>
      <protection locked="0" hidden="1"/>
    </xf>
    <xf numFmtId="170" fontId="25" fillId="0" borderId="2" xfId="0" applyNumberFormat="1" applyFont="1" applyBorder="1" applyAlignment="1" applyProtection="1">
      <alignment horizontal="center" vertical="center"/>
      <protection locked="0" hidden="1"/>
    </xf>
    <xf numFmtId="0" fontId="25" fillId="0" borderId="2" xfId="0" applyFont="1" applyBorder="1" applyAlignment="1" applyProtection="1">
      <alignment horizontal="center" vertical="center"/>
      <protection locked="0" hidden="1"/>
    </xf>
    <xf numFmtId="0" fontId="25" fillId="0" borderId="2" xfId="0" applyFont="1" applyBorder="1" applyAlignment="1" applyProtection="1">
      <alignment vertical="top" wrapText="1"/>
      <protection locked="0" hidden="1"/>
    </xf>
    <xf numFmtId="0" fontId="24" fillId="0" borderId="2" xfId="0" applyFont="1" applyBorder="1" applyAlignment="1" applyProtection="1">
      <alignment vertical="top" wrapText="1"/>
      <protection locked="0" hidden="1"/>
    </xf>
    <xf numFmtId="165" fontId="24" fillId="0" borderId="2" xfId="0" applyNumberFormat="1" applyFont="1" applyFill="1" applyBorder="1" applyAlignment="1" applyProtection="1">
      <protection locked="0" hidden="1"/>
    </xf>
    <xf numFmtId="0" fontId="25" fillId="11" borderId="2" xfId="0" applyFont="1" applyFill="1" applyBorder="1" applyAlignment="1" applyProtection="1">
      <alignment vertical="top" wrapText="1"/>
      <protection locked="0" hidden="1"/>
    </xf>
    <xf numFmtId="165" fontId="24" fillId="11" borderId="2" xfId="0" applyNumberFormat="1" applyFont="1" applyFill="1" applyBorder="1" applyAlignment="1" applyProtection="1">
      <protection locked="0" hidden="1"/>
    </xf>
    <xf numFmtId="0" fontId="25" fillId="0" borderId="0" xfId="0" applyFont="1" applyAlignment="1" applyProtection="1">
      <alignment horizontal="justify"/>
      <protection locked="0" hidden="1"/>
    </xf>
    <xf numFmtId="0" fontId="24" fillId="0" borderId="0" xfId="0" applyFont="1" applyAlignment="1" applyProtection="1">
      <alignment horizontal="left"/>
      <protection locked="0" hidden="1"/>
    </xf>
    <xf numFmtId="165" fontId="25" fillId="11" borderId="2" xfId="0" applyNumberFormat="1" applyFont="1" applyFill="1" applyBorder="1" applyAlignment="1" applyProtection="1">
      <protection locked="0" hidden="1"/>
    </xf>
    <xf numFmtId="0" fontId="64" fillId="0" borderId="2" xfId="0" applyFont="1" applyBorder="1" applyAlignment="1" applyProtection="1">
      <alignment horizontal="left"/>
      <protection locked="0" hidden="1"/>
    </xf>
    <xf numFmtId="0" fontId="64" fillId="0" borderId="2" xfId="0" applyFont="1" applyBorder="1" applyAlignment="1" applyProtection="1">
      <alignment horizontal="justify"/>
      <protection locked="0" hidden="1"/>
    </xf>
    <xf numFmtId="0" fontId="24" fillId="0" borderId="26" xfId="0" applyFont="1" applyBorder="1" applyAlignment="1" applyProtection="1">
      <alignment vertical="top" wrapText="1"/>
      <protection locked="0" hidden="1"/>
    </xf>
    <xf numFmtId="0" fontId="64" fillId="0" borderId="2" xfId="0" applyFont="1" applyBorder="1" applyAlignment="1" applyProtection="1">
      <alignment vertical="top" wrapText="1"/>
      <protection locked="0" hidden="1"/>
    </xf>
    <xf numFmtId="0" fontId="65" fillId="0" borderId="2" xfId="0" applyFont="1" applyBorder="1" applyAlignment="1" applyProtection="1">
      <alignment vertical="top" wrapText="1"/>
      <protection locked="0" hidden="1"/>
    </xf>
    <xf numFmtId="170" fontId="24" fillId="0" borderId="2" xfId="0" applyNumberFormat="1" applyFont="1" applyBorder="1" applyAlignment="1" applyProtection="1">
      <alignment horizontal="center" vertical="center"/>
      <protection locked="0" hidden="1"/>
    </xf>
    <xf numFmtId="0" fontId="24" fillId="0" borderId="2" xfId="0" applyFont="1" applyBorder="1" applyAlignment="1" applyProtection="1">
      <alignment horizontal="center" vertical="center"/>
      <protection locked="0" hidden="1"/>
    </xf>
    <xf numFmtId="0" fontId="25" fillId="0" borderId="26" xfId="0" applyFont="1" applyBorder="1" applyAlignment="1" applyProtection="1">
      <alignment vertical="top" wrapText="1"/>
      <protection locked="0" hidden="1"/>
    </xf>
    <xf numFmtId="0" fontId="8" fillId="2" borderId="0" xfId="7" applyFont="1" applyFill="1" applyProtection="1">
      <protection locked="0" hidden="1"/>
    </xf>
    <xf numFmtId="0" fontId="19" fillId="2" borderId="0" xfId="7" applyFont="1" applyFill="1" applyProtection="1">
      <protection locked="0" hidden="1"/>
    </xf>
    <xf numFmtId="0" fontId="7" fillId="0" borderId="2" xfId="7" applyFont="1" applyBorder="1" applyAlignment="1" applyProtection="1">
      <alignment horizontal="center" vertical="center" wrapText="1"/>
      <protection locked="0" hidden="1"/>
    </xf>
    <xf numFmtId="0" fontId="8" fillId="2" borderId="0" xfId="7" applyFont="1" applyFill="1" applyAlignment="1" applyProtection="1">
      <alignment horizontal="center" vertical="center" wrapText="1"/>
      <protection locked="0" hidden="1"/>
    </xf>
    <xf numFmtId="0" fontId="8" fillId="0" borderId="2" xfId="7" applyFont="1" applyBorder="1" applyAlignment="1" applyProtection="1">
      <alignment horizontal="justify" vertical="justify"/>
      <protection locked="0" hidden="1"/>
    </xf>
    <xf numFmtId="0" fontId="8" fillId="0" borderId="2" xfId="7" applyFont="1" applyBorder="1" applyProtection="1">
      <protection locked="0" hidden="1"/>
    </xf>
    <xf numFmtId="0" fontId="24" fillId="2" borderId="0" xfId="0" applyFont="1" applyFill="1" applyBorder="1" applyProtection="1">
      <protection locked="0" hidden="1"/>
    </xf>
    <xf numFmtId="0" fontId="25" fillId="3" borderId="2" xfId="0" applyFont="1" applyFill="1" applyBorder="1" applyProtection="1">
      <protection locked="0" hidden="1"/>
    </xf>
    <xf numFmtId="0" fontId="24" fillId="3" borderId="2" xfId="0" applyFont="1" applyFill="1" applyBorder="1" applyProtection="1">
      <protection locked="0" hidden="1"/>
    </xf>
    <xf numFmtId="0" fontId="173" fillId="2" borderId="0" xfId="0" applyFont="1" applyFill="1" applyProtection="1">
      <protection locked="0" hidden="1"/>
    </xf>
    <xf numFmtId="0" fontId="25" fillId="0" borderId="3" xfId="0" applyFont="1" applyBorder="1" applyAlignment="1" applyProtection="1">
      <alignment vertical="center"/>
      <protection locked="0" hidden="1"/>
    </xf>
    <xf numFmtId="0" fontId="24" fillId="0" borderId="3" xfId="0" applyFont="1" applyBorder="1" applyAlignment="1" applyProtection="1">
      <alignment horizontal="justify"/>
      <protection locked="0" hidden="1"/>
    </xf>
    <xf numFmtId="165" fontId="24" fillId="0" borderId="2" xfId="0" applyNumberFormat="1" applyFont="1" applyBorder="1" applyProtection="1">
      <protection locked="0" hidden="1"/>
    </xf>
    <xf numFmtId="0" fontId="24" fillId="0" borderId="3" xfId="0" applyFont="1" applyBorder="1" applyAlignment="1" applyProtection="1">
      <alignment horizontal="justify" wrapText="1"/>
      <protection locked="0" hidden="1"/>
    </xf>
    <xf numFmtId="0" fontId="25" fillId="13" borderId="3" xfId="0" applyFont="1" applyFill="1" applyBorder="1" applyAlignment="1" applyProtection="1">
      <alignment horizontal="justify"/>
      <protection locked="0" hidden="1"/>
    </xf>
    <xf numFmtId="165" fontId="25" fillId="13" borderId="2" xfId="0" applyNumberFormat="1" applyFont="1" applyFill="1" applyBorder="1" applyProtection="1">
      <protection locked="0" hidden="1"/>
    </xf>
    <xf numFmtId="0" fontId="24" fillId="0" borderId="3" xfId="0" applyFont="1" applyBorder="1" applyAlignment="1" applyProtection="1">
      <protection locked="0" hidden="1"/>
    </xf>
    <xf numFmtId="0" fontId="25" fillId="11" borderId="3" xfId="0" applyFont="1" applyFill="1" applyBorder="1" applyAlignment="1" applyProtection="1">
      <protection locked="0" hidden="1"/>
    </xf>
    <xf numFmtId="165" fontId="25" fillId="11" borderId="2" xfId="0" applyNumberFormat="1" applyFont="1" applyFill="1" applyBorder="1" applyProtection="1">
      <protection locked="0" hidden="1"/>
    </xf>
    <xf numFmtId="165" fontId="25" fillId="0" borderId="2" xfId="0" applyNumberFormat="1" applyFont="1" applyBorder="1" applyProtection="1">
      <protection locked="0" hidden="1"/>
    </xf>
    <xf numFmtId="0" fontId="25" fillId="0" borderId="3" xfId="0" applyFont="1" applyBorder="1" applyAlignment="1" applyProtection="1">
      <protection locked="0" hidden="1"/>
    </xf>
    <xf numFmtId="0" fontId="24" fillId="0" borderId="3" xfId="0" applyFont="1" applyBorder="1" applyAlignment="1" applyProtection="1">
      <alignment wrapText="1"/>
      <protection locked="0" hidden="1"/>
    </xf>
    <xf numFmtId="0" fontId="25" fillId="0" borderId="2" xfId="0" applyFont="1" applyBorder="1" applyAlignment="1" applyProtection="1">
      <alignment horizontal="center"/>
      <protection locked="0" hidden="1"/>
    </xf>
    <xf numFmtId="0" fontId="24" fillId="0" borderId="3" xfId="0" applyFont="1" applyFill="1" applyBorder="1" applyAlignment="1" applyProtection="1">
      <protection locked="0" hidden="1"/>
    </xf>
    <xf numFmtId="165" fontId="25" fillId="0" borderId="2" xfId="0" applyNumberFormat="1" applyFont="1" applyFill="1" applyBorder="1" applyProtection="1">
      <protection locked="0" hidden="1"/>
    </xf>
    <xf numFmtId="165" fontId="24" fillId="0" borderId="2" xfId="0" applyNumberFormat="1" applyFont="1" applyFill="1" applyBorder="1" applyProtection="1">
      <protection locked="0" hidden="1"/>
    </xf>
    <xf numFmtId="0" fontId="25" fillId="0" borderId="3" xfId="0" applyFont="1" applyFill="1" applyBorder="1" applyAlignment="1" applyProtection="1">
      <protection locked="0" hidden="1"/>
    </xf>
    <xf numFmtId="165" fontId="24" fillId="2" borderId="0" xfId="0" applyNumberFormat="1" applyFont="1" applyFill="1" applyProtection="1">
      <protection locked="0" hidden="1"/>
    </xf>
    <xf numFmtId="0" fontId="25" fillId="0" borderId="3" xfId="0" applyFont="1" applyFill="1" applyBorder="1" applyAlignment="1" applyProtection="1">
      <alignment wrapText="1"/>
      <protection locked="0" hidden="1"/>
    </xf>
    <xf numFmtId="0" fontId="24" fillId="0" borderId="3" xfId="0" applyFont="1" applyFill="1" applyBorder="1" applyAlignment="1" applyProtection="1">
      <alignment wrapText="1"/>
      <protection locked="0" hidden="1"/>
    </xf>
    <xf numFmtId="170" fontId="25" fillId="0" borderId="2" xfId="0" applyNumberFormat="1" applyFont="1" applyBorder="1" applyAlignment="1" applyProtection="1">
      <alignment horizontal="center" wrapText="1"/>
      <protection locked="0" hidden="1"/>
    </xf>
    <xf numFmtId="0" fontId="6" fillId="2" borderId="4" xfId="0" applyFont="1" applyFill="1" applyBorder="1" applyAlignment="1" applyProtection="1">
      <protection locked="0" hidden="1"/>
    </xf>
    <xf numFmtId="0" fontId="24" fillId="2" borderId="4" xfId="0" applyFont="1" applyFill="1" applyBorder="1" applyProtection="1">
      <protection locked="0" hidden="1"/>
    </xf>
    <xf numFmtId="0" fontId="24" fillId="2" borderId="5" xfId="0" applyFont="1" applyFill="1" applyBorder="1" applyProtection="1">
      <protection locked="0" hidden="1"/>
    </xf>
    <xf numFmtId="0" fontId="8" fillId="0" borderId="2" xfId="0" applyFont="1" applyBorder="1" applyProtection="1">
      <protection locked="0" hidden="1"/>
    </xf>
    <xf numFmtId="165" fontId="8" fillId="0" borderId="2" xfId="0" applyNumberFormat="1" applyFont="1" applyFill="1" applyBorder="1" applyProtection="1">
      <protection locked="0" hidden="1"/>
    </xf>
    <xf numFmtId="165" fontId="8" fillId="11" borderId="2" xfId="0" applyNumberFormat="1" applyFont="1" applyFill="1" applyBorder="1" applyProtection="1">
      <protection locked="0" hidden="1"/>
    </xf>
    <xf numFmtId="165" fontId="25" fillId="0" borderId="2" xfId="7" applyNumberFormat="1" applyFont="1" applyBorder="1" applyProtection="1">
      <protection locked="0" hidden="1"/>
    </xf>
    <xf numFmtId="167" fontId="24" fillId="0" borderId="2" xfId="0" applyNumberFormat="1" applyFont="1" applyBorder="1" applyAlignment="1" applyProtection="1">
      <alignment horizontal="center"/>
      <protection locked="0" hidden="1"/>
    </xf>
    <xf numFmtId="0" fontId="25" fillId="14" borderId="3" xfId="0" applyFont="1" applyFill="1" applyBorder="1" applyAlignment="1" applyProtection="1">
      <protection locked="0" hidden="1"/>
    </xf>
    <xf numFmtId="167" fontId="25" fillId="14" borderId="2" xfId="0" applyNumberFormat="1" applyFont="1" applyFill="1" applyBorder="1" applyProtection="1">
      <protection locked="0" hidden="1"/>
    </xf>
    <xf numFmtId="167" fontId="24" fillId="2" borderId="0" xfId="0" applyNumberFormat="1" applyFont="1" applyFill="1" applyProtection="1">
      <protection locked="0" hidden="1"/>
    </xf>
    <xf numFmtId="167" fontId="24" fillId="0" borderId="2" xfId="0" applyNumberFormat="1" applyFont="1" applyBorder="1" applyProtection="1">
      <protection locked="0" hidden="1"/>
    </xf>
    <xf numFmtId="0" fontId="24" fillId="0" borderId="3" xfId="7" applyFont="1" applyBorder="1" applyAlignment="1" applyProtection="1">
      <alignment horizontal="justify"/>
      <protection locked="0" hidden="1"/>
    </xf>
    <xf numFmtId="0" fontId="25" fillId="0" borderId="26" xfId="0" applyFont="1" applyBorder="1" applyAlignment="1" applyProtection="1">
      <alignment horizontal="center" vertical="center"/>
      <protection locked="0" hidden="1"/>
    </xf>
    <xf numFmtId="0" fontId="25" fillId="0" borderId="2" xfId="0" applyFont="1" applyBorder="1" applyAlignment="1" applyProtection="1">
      <alignment horizontal="center" wrapText="1"/>
      <protection locked="0" hidden="1"/>
    </xf>
    <xf numFmtId="0" fontId="24" fillId="0" borderId="2" xfId="0" applyFont="1" applyBorder="1" applyAlignment="1" applyProtection="1">
      <protection locked="0" hidden="1"/>
    </xf>
    <xf numFmtId="166" fontId="24" fillId="0" borderId="2" xfId="0" applyNumberFormat="1" applyFont="1" applyBorder="1" applyProtection="1">
      <protection locked="0" hidden="1"/>
    </xf>
    <xf numFmtId="0" fontId="25" fillId="11" borderId="2" xfId="0" applyFont="1" applyFill="1" applyBorder="1" applyAlignment="1" applyProtection="1">
      <protection locked="0" hidden="1"/>
    </xf>
    <xf numFmtId="166" fontId="25" fillId="11" borderId="2" xfId="0" applyNumberFormat="1" applyFont="1" applyFill="1" applyBorder="1" applyProtection="1">
      <protection locked="0" hidden="1"/>
    </xf>
    <xf numFmtId="0" fontId="24" fillId="0" borderId="2" xfId="0" applyFont="1" applyBorder="1" applyAlignment="1" applyProtection="1">
      <alignment wrapText="1"/>
      <protection locked="0" hidden="1"/>
    </xf>
    <xf numFmtId="0" fontId="25" fillId="0" borderId="2" xfId="0" applyFont="1" applyBorder="1" applyAlignment="1" applyProtection="1">
      <alignment wrapText="1"/>
      <protection locked="0" hidden="1"/>
    </xf>
    <xf numFmtId="0" fontId="62" fillId="2" borderId="0" xfId="6" applyFont="1" applyFill="1" applyAlignment="1" applyProtection="1">
      <protection locked="0" hidden="1"/>
    </xf>
    <xf numFmtId="0" fontId="23" fillId="0" borderId="2" xfId="0" applyFont="1" applyBorder="1" applyAlignment="1" applyProtection="1">
      <alignment horizontal="center"/>
      <protection locked="0" hidden="1"/>
    </xf>
    <xf numFmtId="0" fontId="23" fillId="11" borderId="2" xfId="0" applyFont="1" applyFill="1" applyBorder="1" applyProtection="1">
      <protection locked="0" hidden="1"/>
    </xf>
    <xf numFmtId="165" fontId="23" fillId="11" borderId="2" xfId="0" applyNumberFormat="1" applyFont="1" applyFill="1" applyBorder="1" applyProtection="1">
      <protection locked="0" hidden="1"/>
    </xf>
    <xf numFmtId="165" fontId="28" fillId="0" borderId="2" xfId="0" applyNumberFormat="1" applyFont="1" applyBorder="1" applyProtection="1">
      <protection locked="0" hidden="1"/>
    </xf>
    <xf numFmtId="165" fontId="23" fillId="0" borderId="2" xfId="0" applyNumberFormat="1" applyFont="1" applyFill="1" applyBorder="1" applyProtection="1">
      <protection locked="0" hidden="1"/>
    </xf>
    <xf numFmtId="165" fontId="23" fillId="0" borderId="2" xfId="0" applyNumberFormat="1" applyFont="1" applyBorder="1" applyProtection="1">
      <protection locked="0" hidden="1"/>
    </xf>
    <xf numFmtId="165" fontId="28" fillId="0" borderId="2" xfId="0" applyNumberFormat="1" applyFont="1" applyFill="1" applyBorder="1" applyProtection="1">
      <protection locked="0" hidden="1"/>
    </xf>
    <xf numFmtId="165" fontId="28" fillId="2" borderId="0" xfId="0" applyNumberFormat="1" applyFont="1" applyFill="1" applyProtection="1">
      <protection locked="0" hidden="1"/>
    </xf>
    <xf numFmtId="0" fontId="23" fillId="0" borderId="2" xfId="0" applyFont="1" applyFill="1" applyBorder="1" applyProtection="1">
      <protection locked="0" hidden="1"/>
    </xf>
    <xf numFmtId="0" fontId="25" fillId="0" borderId="2" xfId="0" applyFont="1" applyBorder="1" applyProtection="1">
      <protection locked="0" hidden="1"/>
    </xf>
    <xf numFmtId="49" fontId="25" fillId="0" borderId="2" xfId="0" applyNumberFormat="1" applyFont="1" applyBorder="1" applyAlignment="1" applyProtection="1">
      <alignment horizontal="center" vertical="distributed"/>
      <protection locked="0" hidden="1"/>
    </xf>
    <xf numFmtId="49" fontId="25" fillId="0" borderId="2" xfId="0" applyNumberFormat="1" applyFont="1" applyBorder="1" applyAlignment="1" applyProtection="1">
      <alignment horizontal="center" vertical="center" wrapText="1"/>
      <protection locked="0" hidden="1"/>
    </xf>
    <xf numFmtId="167" fontId="25" fillId="0" borderId="2" xfId="0" applyNumberFormat="1" applyFont="1" applyBorder="1" applyProtection="1">
      <protection locked="0" hidden="1"/>
    </xf>
    <xf numFmtId="0" fontId="25" fillId="14" borderId="2" xfId="0" applyFont="1" applyFill="1" applyBorder="1" applyAlignment="1" applyProtection="1">
      <alignment wrapText="1"/>
      <protection locked="0" hidden="1"/>
    </xf>
    <xf numFmtId="165" fontId="25" fillId="14" borderId="2" xfId="0" applyNumberFormat="1" applyFont="1" applyFill="1" applyBorder="1" applyProtection="1">
      <protection locked="0" hidden="1"/>
    </xf>
    <xf numFmtId="165" fontId="25" fillId="0" borderId="2" xfId="0" applyNumberFormat="1" applyFont="1" applyBorder="1" applyAlignment="1" applyProtection="1">
      <protection locked="0" hidden="1"/>
    </xf>
    <xf numFmtId="165" fontId="24" fillId="0" borderId="2" xfId="0" applyNumberFormat="1" applyFont="1" applyBorder="1" applyAlignment="1" applyProtection="1">
      <protection locked="0" hidden="1"/>
    </xf>
    <xf numFmtId="0" fontId="25" fillId="0" borderId="2" xfId="0" applyFont="1" applyBorder="1" applyAlignment="1" applyProtection="1">
      <alignment horizontal="justify" vertical="center"/>
      <protection locked="0" hidden="1"/>
    </xf>
    <xf numFmtId="0" fontId="25" fillId="0" borderId="2" xfId="0" applyFont="1" applyBorder="1" applyAlignment="1" applyProtection="1">
      <alignment horizontal="center" vertical="center" wrapText="1"/>
      <protection locked="0" hidden="1"/>
    </xf>
    <xf numFmtId="0" fontId="25" fillId="11" borderId="2" xfId="0" applyFont="1" applyFill="1" applyBorder="1" applyAlignment="1" applyProtection="1">
      <alignment wrapText="1"/>
      <protection locked="0" hidden="1"/>
    </xf>
    <xf numFmtId="167" fontId="24" fillId="0" borderId="2" xfId="2" applyNumberFormat="1" applyFont="1" applyBorder="1" applyAlignment="1" applyProtection="1">
      <alignment wrapText="1"/>
      <protection locked="0" hidden="1"/>
    </xf>
    <xf numFmtId="14" fontId="25" fillId="0" borderId="2" xfId="0" applyNumberFormat="1" applyFont="1" applyBorder="1" applyAlignment="1" applyProtection="1">
      <alignment horizontal="center"/>
      <protection locked="0" hidden="1"/>
    </xf>
    <xf numFmtId="49" fontId="24" fillId="0" borderId="2" xfId="0" applyNumberFormat="1" applyFont="1" applyBorder="1" applyAlignment="1" applyProtection="1">
      <alignment horizontal="left" vertical="distributed"/>
      <protection locked="0" hidden="1"/>
    </xf>
    <xf numFmtId="49" fontId="24" fillId="0" borderId="2" xfId="0" applyNumberFormat="1" applyFont="1" applyBorder="1" applyAlignment="1" applyProtection="1">
      <alignment horizontal="left" vertical="distributed" wrapText="1"/>
      <protection locked="0" hidden="1"/>
    </xf>
    <xf numFmtId="0" fontId="25" fillId="11" borderId="3" xfId="0" applyFont="1" applyFill="1" applyBorder="1" applyAlignment="1" applyProtection="1">
      <alignment horizontal="center"/>
      <protection locked="0" hidden="1"/>
    </xf>
    <xf numFmtId="0" fontId="23" fillId="0" borderId="3" xfId="0" applyFont="1" applyBorder="1" applyAlignment="1" applyProtection="1">
      <alignment horizontal="center"/>
      <protection locked="0" hidden="1"/>
    </xf>
    <xf numFmtId="0" fontId="23" fillId="0" borderId="2" xfId="8" applyFont="1" applyBorder="1" applyAlignment="1" applyProtection="1">
      <alignment vertical="center" wrapText="1"/>
      <protection locked="0" hidden="1"/>
    </xf>
    <xf numFmtId="167" fontId="23" fillId="0" borderId="2" xfId="8" applyNumberFormat="1" applyFont="1" applyFill="1" applyBorder="1" applyAlignment="1" applyProtection="1">
      <protection locked="0" hidden="1"/>
    </xf>
    <xf numFmtId="0" fontId="55" fillId="0" borderId="2" xfId="8" applyFont="1" applyBorder="1" applyAlignment="1" applyProtection="1">
      <alignment horizontal="left" vertical="center" wrapText="1"/>
      <protection locked="0" hidden="1"/>
    </xf>
    <xf numFmtId="167" fontId="28" fillId="0" borderId="2" xfId="8" applyNumberFormat="1" applyFont="1" applyFill="1" applyBorder="1" applyAlignment="1" applyProtection="1">
      <protection locked="0" hidden="1"/>
    </xf>
    <xf numFmtId="0" fontId="39" fillId="2" borderId="0" xfId="0" applyFont="1" applyFill="1" applyProtection="1">
      <protection locked="0" hidden="1"/>
    </xf>
    <xf numFmtId="165" fontId="23" fillId="0" borderId="2" xfId="17" applyNumberFormat="1" applyFont="1" applyFill="1" applyBorder="1" applyAlignment="1" applyProtection="1">
      <alignment vertical="center"/>
      <protection locked="0" hidden="1"/>
    </xf>
    <xf numFmtId="0" fontId="23" fillId="0" borderId="2" xfId="8" applyFont="1" applyBorder="1" applyAlignment="1" applyProtection="1">
      <alignment horizontal="left" vertical="center" wrapText="1"/>
      <protection locked="0" hidden="1"/>
    </xf>
    <xf numFmtId="0" fontId="28" fillId="0" borderId="2" xfId="8" applyFont="1" applyBorder="1" applyAlignment="1" applyProtection="1">
      <alignment horizontal="left" vertical="center" wrapText="1"/>
      <protection locked="0" hidden="1"/>
    </xf>
    <xf numFmtId="0" fontId="23" fillId="14" borderId="2" xfId="0" applyFont="1" applyFill="1" applyBorder="1" applyAlignment="1" applyProtection="1">
      <alignment horizontal="center"/>
      <protection locked="0" hidden="1"/>
    </xf>
    <xf numFmtId="0" fontId="26" fillId="0" borderId="2" xfId="0" applyFont="1" applyBorder="1" applyAlignment="1" applyProtection="1">
      <alignment horizontal="center" vertical="center" wrapText="1"/>
      <protection locked="0" hidden="1"/>
    </xf>
    <xf numFmtId="0" fontId="26" fillId="0" borderId="5" xfId="0" applyFont="1" applyBorder="1" applyAlignment="1" applyProtection="1">
      <alignment vertical="center" wrapText="1"/>
      <protection locked="0" hidden="1"/>
    </xf>
    <xf numFmtId="0" fontId="24" fillId="0" borderId="5" xfId="0" applyFont="1" applyBorder="1" applyAlignment="1" applyProtection="1">
      <alignment wrapText="1"/>
      <protection locked="0" hidden="1"/>
    </xf>
    <xf numFmtId="0" fontId="25" fillId="14" borderId="2" xfId="0" applyFont="1" applyFill="1" applyBorder="1" applyAlignment="1" applyProtection="1">
      <alignment horizontal="center"/>
      <protection locked="0" hidden="1"/>
    </xf>
    <xf numFmtId="165" fontId="25" fillId="14" borderId="5" xfId="0" applyNumberFormat="1" applyFont="1" applyFill="1" applyBorder="1" applyAlignment="1" applyProtection="1">
      <protection locked="0" hidden="1"/>
    </xf>
    <xf numFmtId="165" fontId="25" fillId="14" borderId="2" xfId="0" applyNumberFormat="1" applyFont="1" applyFill="1" applyBorder="1" applyAlignment="1" applyProtection="1">
      <protection locked="0" hidden="1"/>
    </xf>
    <xf numFmtId="9" fontId="24" fillId="0" borderId="2" xfId="21" applyFont="1" applyBorder="1" applyProtection="1">
      <protection locked="0" hidden="1"/>
    </xf>
    <xf numFmtId="165" fontId="27" fillId="0" borderId="2" xfId="0" applyNumberFormat="1" applyFont="1" applyBorder="1" applyProtection="1">
      <protection locked="0" hidden="1"/>
    </xf>
    <xf numFmtId="9" fontId="25" fillId="14" borderId="2" xfId="21" applyFont="1" applyFill="1" applyBorder="1" applyProtection="1">
      <protection locked="0" hidden="1"/>
    </xf>
    <xf numFmtId="0" fontId="24" fillId="2" borderId="0" xfId="7" applyFont="1" applyFill="1" applyProtection="1">
      <protection locked="0" hidden="1"/>
    </xf>
    <xf numFmtId="0" fontId="25" fillId="0" borderId="3" xfId="7" applyFont="1" applyBorder="1" applyAlignment="1" applyProtection="1">
      <protection locked="0" hidden="1"/>
    </xf>
    <xf numFmtId="170" fontId="25" fillId="0" borderId="2" xfId="7" applyNumberFormat="1" applyFont="1" applyBorder="1" applyAlignment="1" applyProtection="1">
      <alignment horizontal="center"/>
      <protection locked="0" hidden="1"/>
    </xf>
    <xf numFmtId="14" fontId="25" fillId="0" borderId="2" xfId="7" applyNumberFormat="1" applyFont="1" applyBorder="1" applyAlignment="1" applyProtection="1">
      <alignment horizontal="center"/>
      <protection locked="0" hidden="1"/>
    </xf>
    <xf numFmtId="0" fontId="24" fillId="0" borderId="3" xfId="7" applyFont="1" applyBorder="1" applyAlignment="1" applyProtection="1">
      <protection locked="0" hidden="1"/>
    </xf>
    <xf numFmtId="165" fontId="24" fillId="0" borderId="2" xfId="7" applyNumberFormat="1" applyFont="1" applyBorder="1" applyProtection="1">
      <protection locked="0" hidden="1"/>
    </xf>
    <xf numFmtId="165" fontId="24" fillId="12" borderId="0" xfId="0" applyNumberFormat="1" applyFont="1" applyFill="1" applyBorder="1" applyProtection="1">
      <protection locked="0" hidden="1"/>
    </xf>
    <xf numFmtId="0" fontId="24" fillId="0" borderId="3" xfId="7" applyFont="1" applyFill="1" applyBorder="1" applyAlignment="1" applyProtection="1">
      <protection locked="0" hidden="1"/>
    </xf>
    <xf numFmtId="0" fontId="25" fillId="14" borderId="3" xfId="7" applyFont="1" applyFill="1" applyBorder="1" applyAlignment="1" applyProtection="1">
      <protection locked="0" hidden="1"/>
    </xf>
    <xf numFmtId="165" fontId="25" fillId="14" borderId="2" xfId="7" applyNumberFormat="1" applyFont="1" applyFill="1" applyBorder="1" applyProtection="1">
      <protection locked="0" hidden="1"/>
    </xf>
    <xf numFmtId="165" fontId="25" fillId="0" borderId="2" xfId="7" applyNumberFormat="1" applyFont="1" applyFill="1" applyBorder="1" applyProtection="1">
      <protection locked="0" hidden="1"/>
    </xf>
    <xf numFmtId="165" fontId="24" fillId="0" borderId="2" xfId="7" applyNumberFormat="1" applyFont="1" applyFill="1" applyBorder="1" applyProtection="1">
      <protection locked="0" hidden="1"/>
    </xf>
    <xf numFmtId="0" fontId="25" fillId="0" borderId="3" xfId="7" applyFont="1" applyFill="1" applyBorder="1" applyAlignment="1" applyProtection="1">
      <protection locked="0" hidden="1"/>
    </xf>
    <xf numFmtId="165" fontId="24" fillId="2" borderId="0" xfId="7" applyNumberFormat="1" applyFont="1" applyFill="1" applyProtection="1">
      <protection locked="0" hidden="1"/>
    </xf>
    <xf numFmtId="0" fontId="23" fillId="2" borderId="0" xfId="0" applyFont="1" applyFill="1" applyProtection="1">
      <protection locked="0" hidden="1"/>
    </xf>
    <xf numFmtId="0" fontId="76" fillId="2" borderId="0" xfId="0" applyFont="1" applyFill="1" applyProtection="1">
      <protection locked="0" hidden="1"/>
    </xf>
    <xf numFmtId="10" fontId="29" fillId="13" borderId="0" xfId="21" applyNumberFormat="1" applyFont="1" applyFill="1" applyAlignment="1" applyProtection="1">
      <alignment horizontal="center"/>
      <protection locked="0" hidden="1"/>
    </xf>
    <xf numFmtId="0" fontId="29" fillId="13" borderId="0" xfId="0" applyFont="1" applyFill="1" applyProtection="1">
      <protection locked="0" hidden="1"/>
    </xf>
    <xf numFmtId="0" fontId="29" fillId="13" borderId="0" xfId="0" applyFont="1" applyFill="1" applyProtection="1">
      <protection hidden="1"/>
    </xf>
    <xf numFmtId="0" fontId="30" fillId="13" borderId="7" xfId="0" applyFont="1" applyFill="1" applyBorder="1" applyAlignment="1" applyProtection="1">
      <alignment horizontal="right"/>
      <protection locked="0" hidden="1"/>
    </xf>
    <xf numFmtId="0" fontId="30" fillId="13" borderId="4" xfId="0" applyFont="1" applyFill="1" applyBorder="1" applyAlignment="1" applyProtection="1">
      <alignment horizontal="right"/>
      <protection locked="0" hidden="1"/>
    </xf>
    <xf numFmtId="0" fontId="30" fillId="13" borderId="0" xfId="0" applyFont="1" applyFill="1" applyProtection="1">
      <protection locked="0" hidden="1"/>
    </xf>
    <xf numFmtId="0" fontId="77" fillId="2" borderId="0" xfId="0" applyFont="1" applyFill="1" applyAlignment="1" applyProtection="1">
      <alignment horizontal="center" wrapText="1"/>
      <protection locked="0" hidden="1"/>
    </xf>
    <xf numFmtId="0" fontId="29" fillId="13" borderId="0" xfId="0" applyFont="1" applyFill="1" applyAlignment="1" applyProtection="1">
      <alignment horizontal="center" wrapText="1"/>
      <protection locked="0" hidden="1"/>
    </xf>
    <xf numFmtId="0" fontId="76" fillId="2" borderId="0" xfId="0" applyFont="1" applyFill="1" applyAlignment="1" applyProtection="1">
      <alignment horizontal="center"/>
      <protection locked="0" hidden="1"/>
    </xf>
    <xf numFmtId="1" fontId="29" fillId="13" borderId="7" xfId="0" applyNumberFormat="1" applyFont="1" applyFill="1" applyBorder="1" applyProtection="1">
      <protection locked="0" hidden="1"/>
    </xf>
    <xf numFmtId="0" fontId="29" fillId="13" borderId="7" xfId="0" applyFont="1" applyFill="1" applyBorder="1" applyProtection="1">
      <protection locked="0" hidden="1"/>
    </xf>
    <xf numFmtId="173" fontId="29" fillId="13" borderId="0" xfId="0" applyNumberFormat="1" applyFont="1" applyFill="1" applyProtection="1">
      <protection hidden="1"/>
    </xf>
    <xf numFmtId="1" fontId="30" fillId="13" borderId="7" xfId="0" applyNumberFormat="1" applyFont="1" applyFill="1" applyBorder="1" applyProtection="1">
      <protection hidden="1"/>
    </xf>
    <xf numFmtId="0" fontId="29" fillId="13" borderId="0" xfId="0" applyNumberFormat="1" applyFont="1" applyFill="1" applyProtection="1">
      <protection hidden="1"/>
    </xf>
    <xf numFmtId="1" fontId="30" fillId="13" borderId="4" xfId="0" applyNumberFormat="1" applyFont="1" applyFill="1" applyBorder="1" applyProtection="1">
      <protection hidden="1"/>
    </xf>
    <xf numFmtId="1" fontId="29" fillId="13" borderId="0" xfId="0" applyNumberFormat="1" applyFont="1" applyFill="1" applyProtection="1">
      <protection hidden="1"/>
    </xf>
    <xf numFmtId="1" fontId="29" fillId="13" borderId="7" xfId="0" applyNumberFormat="1" applyFont="1" applyFill="1" applyBorder="1" applyProtection="1">
      <protection hidden="1"/>
    </xf>
    <xf numFmtId="0" fontId="29" fillId="13" borderId="7" xfId="0" applyFont="1" applyFill="1" applyBorder="1" applyProtection="1">
      <protection hidden="1"/>
    </xf>
    <xf numFmtId="0" fontId="29" fillId="13" borderId="4" xfId="0" applyFont="1" applyFill="1" applyBorder="1" applyProtection="1">
      <protection hidden="1"/>
    </xf>
    <xf numFmtId="1" fontId="29" fillId="13" borderId="4" xfId="0" applyNumberFormat="1" applyFont="1" applyFill="1" applyBorder="1" applyProtection="1">
      <protection hidden="1"/>
    </xf>
    <xf numFmtId="0" fontId="24" fillId="13" borderId="0" xfId="0" applyFont="1" applyFill="1" applyProtection="1">
      <protection hidden="1"/>
    </xf>
    <xf numFmtId="167" fontId="24" fillId="3" borderId="3" xfId="0" applyNumberFormat="1" applyFont="1" applyFill="1" applyBorder="1" applyAlignment="1" applyProtection="1">
      <alignment horizontal="center"/>
      <protection locked="0" hidden="1"/>
    </xf>
    <xf numFmtId="167" fontId="24" fillId="3" borderId="2" xfId="0" applyNumberFormat="1" applyFont="1" applyFill="1" applyBorder="1" applyAlignment="1" applyProtection="1">
      <alignment horizontal="center"/>
      <protection locked="0" hidden="1"/>
    </xf>
    <xf numFmtId="167" fontId="24" fillId="3" borderId="2" xfId="0" applyNumberFormat="1" applyFont="1" applyFill="1" applyBorder="1" applyAlignment="1" applyProtection="1">
      <protection locked="0" hidden="1"/>
    </xf>
    <xf numFmtId="167" fontId="24" fillId="3" borderId="3" xfId="0" applyNumberFormat="1" applyFont="1" applyFill="1" applyBorder="1" applyAlignment="1" applyProtection="1">
      <protection locked="0" hidden="1"/>
    </xf>
    <xf numFmtId="167" fontId="24" fillId="0" borderId="3" xfId="23" applyNumberFormat="1" applyFont="1" applyFill="1" applyBorder="1" applyAlignment="1" applyProtection="1">
      <alignment horizontal="center"/>
      <protection locked="0" hidden="1"/>
    </xf>
    <xf numFmtId="167" fontId="24" fillId="0" borderId="2" xfId="23" applyNumberFormat="1" applyFont="1" applyFill="1" applyBorder="1" applyAlignment="1" applyProtection="1">
      <alignment horizontal="center"/>
      <protection locked="0" hidden="1"/>
    </xf>
    <xf numFmtId="167" fontId="25" fillId="3" borderId="3" xfId="0" applyNumberFormat="1" applyFont="1" applyFill="1" applyBorder="1" applyAlignment="1" applyProtection="1">
      <protection locked="0" hidden="1"/>
    </xf>
    <xf numFmtId="0" fontId="23" fillId="2" borderId="7" xfId="0" applyFont="1" applyFill="1" applyBorder="1" applyAlignment="1" applyProtection="1">
      <protection locked="0" hidden="1"/>
    </xf>
    <xf numFmtId="0" fontId="23" fillId="2" borderId="0" xfId="0" applyFont="1" applyFill="1" applyBorder="1" applyAlignment="1" applyProtection="1">
      <protection locked="0" hidden="1"/>
    </xf>
    <xf numFmtId="0" fontId="2" fillId="2" borderId="0" xfId="6" quotePrefix="1" applyFill="1" applyBorder="1" applyAlignment="1" applyProtection="1">
      <protection locked="0" hidden="1"/>
    </xf>
    <xf numFmtId="0" fontId="24" fillId="3" borderId="3" xfId="0" applyFont="1" applyFill="1" applyBorder="1" applyAlignment="1" applyProtection="1">
      <alignment wrapText="1"/>
      <protection locked="0" hidden="1"/>
    </xf>
    <xf numFmtId="0" fontId="24" fillId="3" borderId="3" xfId="0" applyFont="1" applyFill="1" applyBorder="1" applyAlignment="1" applyProtection="1">
      <protection locked="0" hidden="1"/>
    </xf>
    <xf numFmtId="0" fontId="25" fillId="11" borderId="2" xfId="0" applyFont="1" applyFill="1" applyBorder="1" applyAlignment="1" applyProtection="1">
      <alignment horizontal="center"/>
      <protection locked="0" hidden="1"/>
    </xf>
    <xf numFmtId="0" fontId="25" fillId="11" borderId="2" xfId="0" applyNumberFormat="1" applyFont="1" applyFill="1" applyBorder="1" applyAlignment="1" applyProtection="1">
      <alignment horizontal="center"/>
      <protection locked="0" hidden="1"/>
    </xf>
    <xf numFmtId="0" fontId="24" fillId="12" borderId="0" xfId="0" applyFont="1" applyFill="1" applyProtection="1">
      <protection locked="0" hidden="1"/>
    </xf>
    <xf numFmtId="0" fontId="25" fillId="12" borderId="0" xfId="0" applyFont="1" applyFill="1" applyBorder="1" applyAlignment="1" applyProtection="1">
      <alignment horizontal="center"/>
      <protection locked="0" hidden="1"/>
    </xf>
    <xf numFmtId="0" fontId="25" fillId="11" borderId="3" xfId="0" applyFont="1" applyFill="1" applyBorder="1" applyAlignment="1" applyProtection="1">
      <alignment horizontal="left" wrapText="1"/>
      <protection locked="0" hidden="1"/>
    </xf>
    <xf numFmtId="0" fontId="26" fillId="3" borderId="3" xfId="0" applyFont="1" applyFill="1" applyBorder="1" applyAlignment="1" applyProtection="1">
      <alignment wrapText="1"/>
      <protection locked="0" hidden="1"/>
    </xf>
    <xf numFmtId="0" fontId="71" fillId="2" borderId="0" xfId="6" quotePrefix="1" applyFont="1" applyFill="1" applyAlignment="1" applyProtection="1">
      <protection locked="0" hidden="1"/>
    </xf>
    <xf numFmtId="0" fontId="173" fillId="11" borderId="2" xfId="0" applyFont="1" applyFill="1" applyBorder="1" applyProtection="1">
      <protection locked="0" hidden="1"/>
    </xf>
    <xf numFmtId="0" fontId="71" fillId="2" borderId="0" xfId="6" applyFont="1" applyFill="1" applyAlignment="1" applyProtection="1">
      <protection locked="0" hidden="1"/>
    </xf>
    <xf numFmtId="0" fontId="25" fillId="12" borderId="0" xfId="0" applyNumberFormat="1" applyFont="1" applyFill="1" applyBorder="1" applyAlignment="1" applyProtection="1">
      <alignment horizontal="center"/>
      <protection locked="0" hidden="1"/>
    </xf>
    <xf numFmtId="0" fontId="25" fillId="12" borderId="0" xfId="0" applyFont="1" applyFill="1" applyBorder="1" applyAlignment="1" applyProtection="1">
      <alignment horizontal="left"/>
      <protection locked="0" hidden="1"/>
    </xf>
    <xf numFmtId="0" fontId="25" fillId="3" borderId="3" xfId="0" applyFont="1" applyFill="1" applyBorder="1" applyAlignment="1" applyProtection="1">
      <protection locked="0" hidden="1"/>
    </xf>
    <xf numFmtId="167" fontId="25" fillId="3" borderId="3" xfId="0" applyNumberFormat="1" applyFont="1" applyFill="1" applyBorder="1" applyAlignment="1" applyProtection="1">
      <alignment horizontal="center"/>
      <protection locked="0" hidden="1"/>
    </xf>
    <xf numFmtId="167" fontId="25" fillId="3" borderId="2" xfId="0" applyNumberFormat="1" applyFont="1" applyFill="1" applyBorder="1" applyAlignment="1" applyProtection="1">
      <alignment horizontal="center"/>
      <protection locked="0" hidden="1"/>
    </xf>
    <xf numFmtId="167" fontId="25" fillId="11" borderId="3" xfId="0" applyNumberFormat="1" applyFont="1" applyFill="1" applyBorder="1" applyAlignment="1" applyProtection="1">
      <alignment horizontal="center"/>
      <protection locked="0" hidden="1"/>
    </xf>
    <xf numFmtId="167" fontId="25" fillId="11" borderId="2" xfId="0" applyNumberFormat="1" applyFont="1" applyFill="1" applyBorder="1" applyAlignment="1" applyProtection="1">
      <alignment horizontal="center"/>
      <protection locked="0" hidden="1"/>
    </xf>
    <xf numFmtId="0" fontId="25" fillId="12" borderId="7" xfId="0" applyFont="1" applyFill="1" applyBorder="1" applyAlignment="1" applyProtection="1">
      <protection locked="0" hidden="1"/>
    </xf>
    <xf numFmtId="0" fontId="24" fillId="3" borderId="3" xfId="0" applyFont="1" applyFill="1" applyBorder="1" applyAlignment="1" applyProtection="1">
      <alignment horizontal="left"/>
      <protection locked="0" hidden="1"/>
    </xf>
    <xf numFmtId="167" fontId="25" fillId="12" borderId="7" xfId="0" applyNumberFormat="1" applyFont="1" applyFill="1" applyBorder="1" applyAlignment="1" applyProtection="1">
      <alignment horizontal="center"/>
      <protection locked="0" hidden="1"/>
    </xf>
    <xf numFmtId="0" fontId="25" fillId="3" borderId="3" xfId="0" applyFont="1" applyFill="1" applyBorder="1" applyAlignment="1" applyProtection="1">
      <alignment wrapText="1"/>
      <protection locked="0" hidden="1"/>
    </xf>
    <xf numFmtId="0" fontId="24" fillId="3" borderId="3" xfId="0" applyFont="1" applyFill="1" applyBorder="1" applyAlignment="1" applyProtection="1">
      <alignment horizontal="center" vertical="center" wrapText="1"/>
      <protection locked="0" hidden="1"/>
    </xf>
    <xf numFmtId="0" fontId="24" fillId="3" borderId="2" xfId="0" applyNumberFormat="1" applyFont="1" applyFill="1" applyBorder="1" applyAlignment="1" applyProtection="1">
      <protection locked="0" hidden="1"/>
    </xf>
    <xf numFmtId="170" fontId="25" fillId="0" borderId="2" xfId="0" applyNumberFormat="1" applyFont="1" applyBorder="1" applyAlignment="1" applyProtection="1">
      <alignment horizontal="center" vertical="center" wrapText="1"/>
      <protection locked="0" hidden="1"/>
    </xf>
    <xf numFmtId="170" fontId="30" fillId="0" borderId="2" xfId="0" applyNumberFormat="1" applyFont="1" applyBorder="1" applyAlignment="1" applyProtection="1">
      <alignment horizontal="center" vertical="center" wrapText="1"/>
      <protection locked="0" hidden="1"/>
    </xf>
    <xf numFmtId="0" fontId="25" fillId="0" borderId="3" xfId="0" applyFont="1" applyBorder="1" applyAlignment="1" applyProtection="1">
      <alignment wrapText="1"/>
      <protection locked="0" hidden="1"/>
    </xf>
    <xf numFmtId="0" fontId="25" fillId="11" borderId="3" xfId="0" applyFont="1" applyFill="1" applyBorder="1" applyAlignment="1" applyProtection="1">
      <alignment vertical="center" wrapText="1"/>
      <protection locked="0" hidden="1"/>
    </xf>
    <xf numFmtId="0" fontId="174" fillId="0" borderId="2" xfId="9" applyFont="1" applyBorder="1" applyAlignment="1" applyProtection="1">
      <alignment wrapText="1"/>
      <protection locked="0" hidden="1"/>
    </xf>
    <xf numFmtId="2" fontId="138" fillId="11" borderId="2" xfId="0" applyNumberFormat="1" applyFont="1" applyFill="1" applyBorder="1" applyProtection="1">
      <protection locked="0" hidden="1"/>
    </xf>
    <xf numFmtId="0" fontId="40" fillId="2" borderId="0" xfId="0" applyFont="1" applyFill="1" applyProtection="1">
      <protection locked="0" hidden="1"/>
    </xf>
    <xf numFmtId="0" fontId="25" fillId="0" borderId="3" xfId="0" applyFont="1" applyFill="1" applyBorder="1" applyAlignment="1" applyProtection="1">
      <alignment horizontal="left" wrapText="1"/>
      <protection locked="0" hidden="1"/>
    </xf>
    <xf numFmtId="0" fontId="23" fillId="2" borderId="7" xfId="0" applyFont="1" applyFill="1" applyBorder="1" applyAlignment="1" applyProtection="1">
      <alignment vertical="center" wrapText="1"/>
      <protection locked="0" hidden="1"/>
    </xf>
    <xf numFmtId="0" fontId="23" fillId="2" borderId="0" xfId="0" applyFont="1" applyFill="1" applyBorder="1" applyAlignment="1" applyProtection="1">
      <alignment vertical="center" wrapText="1"/>
      <protection locked="0" hidden="1"/>
    </xf>
    <xf numFmtId="0" fontId="24" fillId="13" borderId="2" xfId="0" applyFont="1" applyFill="1" applyBorder="1" applyProtection="1">
      <protection locked="0" hidden="1"/>
    </xf>
    <xf numFmtId="0" fontId="25" fillId="0" borderId="2" xfId="0" applyFont="1" applyFill="1" applyBorder="1" applyAlignment="1" applyProtection="1">
      <alignment horizontal="left" wrapText="1"/>
      <protection locked="0" hidden="1"/>
    </xf>
    <xf numFmtId="0" fontId="23" fillId="2" borderId="13" xfId="0" applyFont="1" applyFill="1" applyBorder="1" applyAlignment="1" applyProtection="1">
      <protection locked="0" hidden="1"/>
    </xf>
    <xf numFmtId="170" fontId="23" fillId="0" borderId="2" xfId="0" applyNumberFormat="1" applyFont="1" applyBorder="1" applyAlignment="1" applyProtection="1">
      <alignment horizontal="center" vertical="center" wrapText="1"/>
      <protection locked="0" hidden="1"/>
    </xf>
    <xf numFmtId="0" fontId="138" fillId="11" borderId="3" xfId="0" applyFont="1" applyFill="1" applyBorder="1" applyAlignment="1" applyProtection="1">
      <alignment horizontal="justify"/>
      <protection locked="0" hidden="1"/>
    </xf>
    <xf numFmtId="0" fontId="23" fillId="0" borderId="3" xfId="0" applyFont="1" applyBorder="1" applyAlignment="1" applyProtection="1">
      <alignment horizontal="left"/>
      <protection locked="0" hidden="1"/>
    </xf>
    <xf numFmtId="0" fontId="28" fillId="0" borderId="3" xfId="0" applyFont="1" applyBorder="1" applyAlignment="1" applyProtection="1">
      <alignment horizontal="justify"/>
      <protection locked="0" hidden="1"/>
    </xf>
    <xf numFmtId="0" fontId="23" fillId="11" borderId="3" xfId="0" applyFont="1" applyFill="1" applyBorder="1" applyAlignment="1" applyProtection="1">
      <alignment horizontal="left"/>
      <protection locked="0" hidden="1"/>
    </xf>
    <xf numFmtId="0" fontId="23" fillId="11" borderId="13" xfId="0" applyFont="1" applyFill="1" applyBorder="1" applyAlignment="1" applyProtection="1">
      <protection locked="0" hidden="1"/>
    </xf>
    <xf numFmtId="0" fontId="137" fillId="2" borderId="0" xfId="0" applyFont="1" applyFill="1" applyProtection="1">
      <protection locked="0" hidden="1"/>
    </xf>
    <xf numFmtId="0" fontId="175" fillId="0" borderId="2" xfId="0" applyFont="1" applyBorder="1" applyProtection="1">
      <protection locked="0" hidden="1"/>
    </xf>
    <xf numFmtId="0" fontId="174" fillId="0" borderId="2" xfId="0" applyFont="1" applyBorder="1" applyProtection="1">
      <protection locked="0" hidden="1"/>
    </xf>
    <xf numFmtId="0" fontId="174" fillId="0" borderId="2" xfId="0" applyFont="1" applyBorder="1" applyAlignment="1" applyProtection="1">
      <alignment horizontal="justify"/>
      <protection locked="0" hidden="1"/>
    </xf>
    <xf numFmtId="0" fontId="23" fillId="11" borderId="2" xfId="0" applyFont="1" applyFill="1" applyBorder="1" applyAlignment="1" applyProtection="1">
      <alignment horizontal="left"/>
      <protection locked="0" hidden="1"/>
    </xf>
    <xf numFmtId="0" fontId="29" fillId="2" borderId="0" xfId="0" applyFont="1" applyFill="1" applyProtection="1">
      <protection locked="0" hidden="1"/>
    </xf>
    <xf numFmtId="170" fontId="25" fillId="0" borderId="2" xfId="0" applyNumberFormat="1" applyFont="1" applyBorder="1" applyAlignment="1" applyProtection="1">
      <alignment horizontal="left" vertical="center" wrapText="1"/>
      <protection locked="0" hidden="1"/>
    </xf>
    <xf numFmtId="0" fontId="24" fillId="0" borderId="3" xfId="0" applyFont="1" applyFill="1" applyBorder="1" applyAlignment="1" applyProtection="1">
      <alignment horizontal="left" wrapText="1"/>
      <protection locked="0" hidden="1"/>
    </xf>
    <xf numFmtId="0" fontId="24" fillId="0" borderId="2" xfId="0" applyFont="1" applyFill="1" applyBorder="1" applyAlignment="1" applyProtection="1">
      <alignment horizontal="left" wrapText="1"/>
      <protection locked="0" hidden="1"/>
    </xf>
    <xf numFmtId="0" fontId="24" fillId="13" borderId="3" xfId="0" applyFont="1" applyFill="1" applyBorder="1" applyAlignment="1" applyProtection="1">
      <alignment wrapText="1"/>
      <protection locked="0" hidden="1"/>
    </xf>
    <xf numFmtId="0" fontId="25" fillId="13" borderId="2" xfId="0" applyNumberFormat="1" applyFont="1" applyFill="1" applyBorder="1" applyAlignment="1" applyProtection="1">
      <alignment horizontal="center"/>
      <protection locked="0" hidden="1"/>
    </xf>
    <xf numFmtId="0" fontId="25" fillId="11" borderId="3" xfId="0" applyFont="1" applyFill="1" applyBorder="1" applyAlignment="1" applyProtection="1">
      <alignment horizontal="left"/>
      <protection locked="0" hidden="1"/>
    </xf>
    <xf numFmtId="0" fontId="24" fillId="3" borderId="3" xfId="0" applyFont="1" applyFill="1" applyBorder="1" applyAlignment="1" applyProtection="1">
      <alignment horizontal="justify" wrapText="1"/>
      <protection locked="0" hidden="1"/>
    </xf>
    <xf numFmtId="0" fontId="25" fillId="12" borderId="0" xfId="7" applyFont="1" applyFill="1" applyBorder="1" applyAlignment="1" applyProtection="1">
      <protection locked="0" hidden="1"/>
    </xf>
    <xf numFmtId="165" fontId="25" fillId="12" borderId="0" xfId="7" applyNumberFormat="1" applyFont="1" applyFill="1" applyBorder="1" applyProtection="1">
      <protection locked="0" hidden="1"/>
    </xf>
    <xf numFmtId="0" fontId="25" fillId="11" borderId="0" xfId="0" applyFont="1" applyFill="1" applyBorder="1" applyAlignment="1" applyProtection="1">
      <alignment vertical="top" wrapText="1"/>
      <protection locked="0" hidden="1"/>
    </xf>
    <xf numFmtId="165" fontId="24" fillId="11" borderId="0" xfId="0" applyNumberFormat="1" applyFont="1" applyFill="1" applyBorder="1" applyAlignment="1" applyProtection="1">
      <protection locked="0" hidden="1"/>
    </xf>
    <xf numFmtId="170" fontId="25" fillId="0" borderId="3" xfId="0" applyNumberFormat="1" applyFont="1" applyBorder="1" applyAlignment="1" applyProtection="1">
      <protection locked="0" hidden="1"/>
    </xf>
    <xf numFmtId="0" fontId="24" fillId="0" borderId="5" xfId="0" applyFont="1" applyBorder="1" applyAlignment="1" applyProtection="1">
      <alignment vertical="top" wrapText="1"/>
      <protection locked="0" hidden="1"/>
    </xf>
    <xf numFmtId="170" fontId="25" fillId="0" borderId="2" xfId="0" applyNumberFormat="1" applyFont="1" applyBorder="1" applyAlignment="1" applyProtection="1">
      <protection locked="0" hidden="1"/>
    </xf>
    <xf numFmtId="0" fontId="24" fillId="0" borderId="3" xfId="0" applyFont="1" applyBorder="1" applyAlignment="1" applyProtection="1">
      <alignment horizontal="left"/>
      <protection locked="0" hidden="1"/>
    </xf>
    <xf numFmtId="0" fontId="25" fillId="0" borderId="3" xfId="7" applyFont="1" applyBorder="1" applyAlignment="1" applyProtection="1">
      <alignment horizontal="center"/>
      <protection locked="0" hidden="1"/>
    </xf>
    <xf numFmtId="170" fontId="30" fillId="0" borderId="2" xfId="7" applyNumberFormat="1" applyFont="1" applyBorder="1" applyAlignment="1" applyProtection="1">
      <alignment horizontal="center"/>
      <protection locked="0" hidden="1"/>
    </xf>
    <xf numFmtId="0" fontId="25" fillId="0" borderId="3" xfId="0" applyFont="1" applyFill="1" applyBorder="1" applyAlignment="1" applyProtection="1">
      <alignment horizontal="center"/>
      <protection locked="0" hidden="1"/>
    </xf>
    <xf numFmtId="170" fontId="25" fillId="0" borderId="2" xfId="0" applyNumberFormat="1" applyFont="1" applyFill="1" applyBorder="1" applyAlignment="1" applyProtection="1">
      <alignment horizontal="center"/>
      <protection locked="0" hidden="1"/>
    </xf>
    <xf numFmtId="0" fontId="24" fillId="0" borderId="3" xfId="0" applyFont="1" applyBorder="1" applyAlignment="1" applyProtection="1">
      <alignment horizontal="left" wrapText="1"/>
      <protection locked="0" hidden="1"/>
    </xf>
    <xf numFmtId="0" fontId="24" fillId="0" borderId="2" xfId="0" applyFont="1" applyFill="1" applyBorder="1" applyProtection="1">
      <protection locked="0" hidden="1"/>
    </xf>
    <xf numFmtId="9" fontId="24" fillId="0" borderId="2" xfId="0" applyNumberFormat="1" applyFont="1" applyFill="1" applyBorder="1" applyProtection="1">
      <protection locked="0" hidden="1"/>
    </xf>
    <xf numFmtId="0" fontId="25" fillId="11" borderId="3" xfId="0" applyFont="1" applyFill="1" applyBorder="1" applyAlignment="1" applyProtection="1">
      <alignment horizontal="center" wrapText="1"/>
      <protection locked="0" hidden="1"/>
    </xf>
    <xf numFmtId="0" fontId="30" fillId="0" borderId="2" xfId="8" applyFont="1" applyBorder="1" applyAlignment="1" applyProtection="1">
      <alignment horizontal="center" vertical="center" wrapText="1"/>
      <protection locked="0" hidden="1"/>
    </xf>
    <xf numFmtId="167" fontId="25" fillId="11" borderId="2" xfId="4" applyNumberFormat="1" applyFont="1" applyFill="1" applyBorder="1" applyProtection="1">
      <protection locked="0" hidden="1"/>
    </xf>
    <xf numFmtId="9" fontId="25" fillId="11" borderId="2" xfId="0" applyNumberFormat="1" applyFont="1" applyFill="1" applyBorder="1" applyProtection="1">
      <protection locked="0" hidden="1"/>
    </xf>
    <xf numFmtId="0" fontId="72" fillId="0" borderId="2" xfId="11" applyFont="1" applyBorder="1" applyAlignment="1" applyProtection="1">
      <alignment wrapText="1"/>
      <protection locked="0" hidden="1"/>
    </xf>
    <xf numFmtId="165" fontId="24" fillId="0" borderId="2" xfId="12" applyNumberFormat="1" applyFont="1" applyBorder="1" applyAlignment="1" applyProtection="1">
      <alignment horizontal="right"/>
      <protection locked="0" hidden="1"/>
    </xf>
    <xf numFmtId="9" fontId="72" fillId="0" borderId="2" xfId="11" applyNumberFormat="1" applyFont="1" applyBorder="1" applyProtection="1">
      <protection locked="0" hidden="1"/>
    </xf>
    <xf numFmtId="2" fontId="24" fillId="2" borderId="0" xfId="7" applyNumberFormat="1" applyFont="1" applyFill="1" applyProtection="1">
      <protection locked="0" hidden="1"/>
    </xf>
    <xf numFmtId="0" fontId="30" fillId="0" borderId="2" xfId="8" applyFont="1" applyBorder="1" applyAlignment="1" applyProtection="1">
      <alignment horizontal="center" wrapText="1"/>
      <protection locked="0" hidden="1"/>
    </xf>
    <xf numFmtId="0" fontId="29" fillId="0" borderId="2" xfId="7" applyFont="1" applyBorder="1" applyAlignment="1" applyProtection="1">
      <alignment wrapText="1"/>
      <protection locked="0" hidden="1"/>
    </xf>
    <xf numFmtId="0" fontId="29" fillId="0" borderId="2" xfId="8" applyFont="1" applyBorder="1" applyAlignment="1" applyProtection="1">
      <alignment wrapText="1"/>
      <protection locked="0" hidden="1"/>
    </xf>
    <xf numFmtId="0" fontId="25" fillId="0" borderId="2" xfId="7" applyFont="1" applyFill="1" applyBorder="1" applyAlignment="1" applyProtection="1">
      <alignment wrapText="1"/>
      <protection locked="0" hidden="1"/>
    </xf>
    <xf numFmtId="165" fontId="30" fillId="0" borderId="2" xfId="7" applyNumberFormat="1" applyFont="1" applyFill="1" applyBorder="1" applyProtection="1">
      <protection locked="0" hidden="1"/>
    </xf>
    <xf numFmtId="165" fontId="30" fillId="0" borderId="2" xfId="7" applyNumberFormat="1" applyFont="1" applyFill="1" applyBorder="1" applyAlignment="1" applyProtection="1">
      <protection locked="0" hidden="1"/>
    </xf>
    <xf numFmtId="0" fontId="29" fillId="0" borderId="2" xfId="7" applyFont="1" applyBorder="1" applyAlignment="1" applyProtection="1">
      <alignment vertical="center" wrapText="1"/>
      <protection locked="0" hidden="1"/>
    </xf>
    <xf numFmtId="0" fontId="29" fillId="0" borderId="2" xfId="8" applyFont="1" applyBorder="1" applyAlignment="1" applyProtection="1">
      <alignment vertical="center" wrapText="1"/>
      <protection locked="0" hidden="1"/>
    </xf>
    <xf numFmtId="0" fontId="29" fillId="0" borderId="2" xfId="7" applyFont="1" applyFill="1" applyBorder="1" applyAlignment="1" applyProtection="1">
      <alignment vertical="center" wrapText="1"/>
      <protection locked="0" hidden="1"/>
    </xf>
    <xf numFmtId="0" fontId="25" fillId="0" borderId="2" xfId="7" applyFont="1" applyFill="1" applyBorder="1" applyAlignment="1" applyProtection="1">
      <alignment vertical="center" wrapText="1"/>
      <protection locked="0" hidden="1"/>
    </xf>
    <xf numFmtId="165" fontId="25" fillId="0" borderId="2" xfId="7" applyNumberFormat="1" applyFont="1" applyFill="1" applyBorder="1" applyAlignment="1" applyProtection="1">
      <alignment vertical="center"/>
      <protection locked="0" hidden="1"/>
    </xf>
    <xf numFmtId="0" fontId="40" fillId="11" borderId="2" xfId="0" applyNumberFormat="1" applyFont="1" applyFill="1" applyBorder="1" applyAlignment="1" applyProtection="1">
      <alignment horizontal="left" vertical="distributed"/>
      <protection locked="0" hidden="1"/>
    </xf>
    <xf numFmtId="0" fontId="25" fillId="0" borderId="26" xfId="8" applyFont="1" applyBorder="1" applyAlignment="1" applyProtection="1">
      <alignment vertical="center" wrapText="1"/>
      <protection locked="0" hidden="1"/>
    </xf>
    <xf numFmtId="0" fontId="29" fillId="0" borderId="2" xfId="8" applyFont="1" applyBorder="1" applyProtection="1">
      <protection locked="0" hidden="1"/>
    </xf>
    <xf numFmtId="0" fontId="23" fillId="11" borderId="2" xfId="0" applyNumberFormat="1" applyFont="1" applyFill="1" applyBorder="1" applyAlignment="1" applyProtection="1">
      <alignment horizontal="left" vertical="distributed"/>
      <protection locked="0" hidden="1"/>
    </xf>
    <xf numFmtId="165" fontId="40" fillId="11" borderId="2" xfId="0" applyNumberFormat="1" applyFont="1" applyFill="1" applyBorder="1" applyAlignment="1" applyProtection="1">
      <alignment vertical="distributed"/>
      <protection locked="0" hidden="1"/>
    </xf>
    <xf numFmtId="0" fontId="138" fillId="11" borderId="3" xfId="0" applyFont="1" applyFill="1" applyBorder="1" applyProtection="1">
      <protection locked="0" hidden="1"/>
    </xf>
    <xf numFmtId="0" fontId="24" fillId="12" borderId="0" xfId="7" applyFont="1" applyFill="1" applyProtection="1">
      <protection locked="0" hidden="1"/>
    </xf>
    <xf numFmtId="0" fontId="23" fillId="12" borderId="0" xfId="0" applyNumberFormat="1" applyFont="1" applyFill="1" applyBorder="1" applyAlignment="1" applyProtection="1">
      <alignment horizontal="left" vertical="distributed"/>
      <protection locked="0" hidden="1"/>
    </xf>
    <xf numFmtId="165" fontId="40" fillId="12" borderId="0" xfId="0" applyNumberFormat="1" applyFont="1" applyFill="1" applyBorder="1" applyAlignment="1" applyProtection="1">
      <alignment vertical="distributed"/>
      <protection locked="0" hidden="1"/>
    </xf>
    <xf numFmtId="2" fontId="24" fillId="12" borderId="0" xfId="7" applyNumberFormat="1" applyFont="1" applyFill="1" applyProtection="1">
      <protection locked="0" hidden="1"/>
    </xf>
    <xf numFmtId="165" fontId="29" fillId="0" borderId="2" xfId="7" applyNumberFormat="1" applyFont="1" applyBorder="1" applyAlignment="1" applyProtection="1">
      <alignment vertical="center"/>
      <protection hidden="1"/>
    </xf>
    <xf numFmtId="165" fontId="30" fillId="0" borderId="2" xfId="7" applyNumberFormat="1" applyFont="1" applyFill="1" applyBorder="1" applyProtection="1">
      <protection hidden="1"/>
    </xf>
    <xf numFmtId="165" fontId="25" fillId="0" borderId="2" xfId="7" applyNumberFormat="1" applyFont="1" applyFill="1" applyBorder="1" applyAlignment="1" applyProtection="1">
      <alignment vertical="center"/>
      <protection hidden="1"/>
    </xf>
    <xf numFmtId="0" fontId="2" fillId="2" borderId="0" xfId="6" applyFill="1" applyBorder="1" applyAlignment="1" applyProtection="1">
      <alignment horizontal="left" vertical="center" wrapText="1"/>
      <protection locked="0" hidden="1"/>
    </xf>
    <xf numFmtId="0" fontId="28" fillId="2" borderId="0" xfId="20" applyFont="1" applyFill="1" applyBorder="1" applyAlignment="1" applyProtection="1">
      <alignment horizontal="left" vertical="center" wrapText="1"/>
      <protection locked="0" hidden="1"/>
    </xf>
    <xf numFmtId="0" fontId="2" fillId="2" borderId="0" xfId="6" quotePrefix="1" applyFill="1" applyBorder="1" applyAlignment="1" applyProtection="1">
      <alignment horizontal="left" vertical="center" wrapText="1"/>
      <protection locked="0" hidden="1"/>
    </xf>
    <xf numFmtId="0" fontId="31" fillId="2" borderId="0" xfId="20" applyFont="1" applyFill="1" applyBorder="1" applyAlignment="1" applyProtection="1">
      <alignment horizontal="centerContinuous"/>
      <protection locked="0" hidden="1"/>
    </xf>
    <xf numFmtId="49" fontId="31" fillId="2" borderId="0" xfId="20" applyNumberFormat="1" applyFont="1" applyFill="1" applyBorder="1" applyAlignment="1" applyProtection="1">
      <alignment vertical="center"/>
      <protection locked="0" hidden="1"/>
    </xf>
    <xf numFmtId="0" fontId="32" fillId="3" borderId="3" xfId="0" applyFont="1" applyFill="1" applyBorder="1" applyProtection="1">
      <protection locked="0" hidden="1"/>
    </xf>
    <xf numFmtId="0" fontId="32" fillId="3" borderId="4" xfId="0" applyFont="1" applyFill="1" applyBorder="1" applyProtection="1">
      <protection locked="0" hidden="1"/>
    </xf>
    <xf numFmtId="0" fontId="29" fillId="3" borderId="4" xfId="0" applyFont="1" applyFill="1" applyBorder="1" applyProtection="1">
      <protection locked="0" hidden="1"/>
    </xf>
    <xf numFmtId="0" fontId="29" fillId="3" borderId="5" xfId="0" applyFont="1" applyFill="1" applyBorder="1" applyProtection="1">
      <protection locked="0" hidden="1"/>
    </xf>
    <xf numFmtId="167" fontId="29" fillId="0" borderId="5" xfId="0" applyNumberFormat="1" applyFont="1" applyBorder="1" applyAlignment="1" applyProtection="1">
      <alignment horizontal="right"/>
      <protection locked="0" hidden="1"/>
    </xf>
    <xf numFmtId="167" fontId="30" fillId="0" borderId="2" xfId="0" applyNumberFormat="1" applyFont="1" applyBorder="1" applyAlignment="1" applyProtection="1">
      <alignment horizontal="right"/>
      <protection locked="0" hidden="1"/>
    </xf>
    <xf numFmtId="0" fontId="23" fillId="2" borderId="0" xfId="20" applyFont="1" applyFill="1" applyBorder="1" applyAlignment="1" applyProtection="1">
      <alignment horizontal="left" vertical="center" wrapText="1"/>
      <protection locked="0" hidden="1"/>
    </xf>
    <xf numFmtId="0" fontId="23" fillId="2" borderId="0" xfId="20" applyFont="1" applyFill="1" applyBorder="1" applyAlignment="1" applyProtection="1">
      <alignment horizontal="centerContinuous" vertical="center" wrapText="1"/>
      <protection locked="0" hidden="1"/>
    </xf>
    <xf numFmtId="0" fontId="23" fillId="2" borderId="0" xfId="20" applyFont="1" applyFill="1" applyBorder="1" applyAlignment="1" applyProtection="1">
      <alignment vertical="center" textRotation="90" wrapText="1"/>
      <protection locked="0" hidden="1"/>
    </xf>
    <xf numFmtId="167" fontId="81" fillId="0" borderId="5" xfId="0" applyNumberFormat="1" applyFont="1" applyBorder="1" applyAlignment="1" applyProtection="1">
      <alignment horizontal="right"/>
      <protection locked="0" hidden="1"/>
    </xf>
    <xf numFmtId="167" fontId="35" fillId="0" borderId="2" xfId="0" applyNumberFormat="1" applyFont="1" applyBorder="1" applyAlignment="1" applyProtection="1">
      <alignment horizontal="right"/>
      <protection locked="0" hidden="1"/>
    </xf>
    <xf numFmtId="0" fontId="30" fillId="0" borderId="2" xfId="0" applyFont="1" applyBorder="1" applyProtection="1">
      <protection locked="0" hidden="1"/>
    </xf>
    <xf numFmtId="167" fontId="30" fillId="0" borderId="5" xfId="0" applyNumberFormat="1" applyFont="1" applyBorder="1" applyAlignment="1" applyProtection="1">
      <alignment horizontal="right"/>
      <protection locked="0" hidden="1"/>
    </xf>
    <xf numFmtId="0" fontId="30" fillId="11" borderId="2" xfId="0" applyFont="1" applyFill="1" applyBorder="1" applyProtection="1">
      <protection locked="0" hidden="1"/>
    </xf>
    <xf numFmtId="167" fontId="30" fillId="11" borderId="3" xfId="0" applyNumberFormat="1" applyFont="1" applyFill="1" applyBorder="1" applyProtection="1">
      <protection locked="0" hidden="1"/>
    </xf>
    <xf numFmtId="167" fontId="28" fillId="2" borderId="0" xfId="20" applyNumberFormat="1" applyFont="1" applyFill="1" applyBorder="1" applyAlignment="1" applyProtection="1">
      <alignment wrapText="1"/>
      <protection locked="0" hidden="1"/>
    </xf>
    <xf numFmtId="0" fontId="24" fillId="3" borderId="4" xfId="0" applyFont="1" applyFill="1" applyBorder="1" applyProtection="1">
      <protection locked="0" hidden="1"/>
    </xf>
    <xf numFmtId="167" fontId="29" fillId="0" borderId="6" xfId="0" applyNumberFormat="1" applyFont="1" applyBorder="1" applyProtection="1">
      <protection locked="0" hidden="1"/>
    </xf>
    <xf numFmtId="167" fontId="30" fillId="0" borderId="5" xfId="0" applyNumberFormat="1" applyFont="1" applyBorder="1" applyProtection="1">
      <protection locked="0" hidden="1"/>
    </xf>
    <xf numFmtId="0" fontId="30" fillId="11" borderId="26" xfId="0" applyFont="1" applyFill="1" applyBorder="1" applyProtection="1">
      <protection locked="0" hidden="1"/>
    </xf>
    <xf numFmtId="167" fontId="30" fillId="11" borderId="12" xfId="0" applyNumberFormat="1" applyFont="1" applyFill="1" applyBorder="1" applyProtection="1">
      <protection locked="0" hidden="1"/>
    </xf>
    <xf numFmtId="0" fontId="61" fillId="3" borderId="3" xfId="0" applyFont="1" applyFill="1" applyBorder="1" applyProtection="1">
      <protection locked="0" hidden="1"/>
    </xf>
    <xf numFmtId="0" fontId="35" fillId="3" borderId="4" xfId="0" applyFont="1" applyFill="1" applyBorder="1" applyProtection="1">
      <protection locked="0" hidden="1"/>
    </xf>
    <xf numFmtId="0" fontId="30" fillId="3" borderId="5" xfId="0" applyFont="1" applyFill="1" applyBorder="1" applyProtection="1">
      <protection locked="0" hidden="1"/>
    </xf>
    <xf numFmtId="167" fontId="23" fillId="2" borderId="0" xfId="20" applyNumberFormat="1" applyFont="1" applyFill="1" applyBorder="1" applyAlignment="1" applyProtection="1">
      <alignment wrapText="1"/>
      <protection locked="0" hidden="1"/>
    </xf>
    <xf numFmtId="0" fontId="40" fillId="0" borderId="6" xfId="0" applyNumberFormat="1" applyFont="1" applyBorder="1" applyAlignment="1" applyProtection="1">
      <alignment horizontal="left" vertical="distributed"/>
      <protection locked="0" hidden="1"/>
    </xf>
    <xf numFmtId="167" fontId="30" fillId="11" borderId="2" xfId="0" applyNumberFormat="1" applyFont="1" applyFill="1" applyBorder="1" applyProtection="1">
      <protection locked="0" hidden="1"/>
    </xf>
    <xf numFmtId="0" fontId="28" fillId="12" borderId="0" xfId="20" applyFont="1" applyFill="1" applyBorder="1" applyAlignment="1" applyProtection="1">
      <alignment horizontal="left" vertical="center" wrapText="1"/>
      <protection locked="0" hidden="1"/>
    </xf>
    <xf numFmtId="0" fontId="40" fillId="12" borderId="0" xfId="0" applyNumberFormat="1" applyFont="1" applyFill="1" applyBorder="1" applyAlignment="1" applyProtection="1">
      <alignment horizontal="left" vertical="distributed"/>
      <protection locked="0" hidden="1"/>
    </xf>
    <xf numFmtId="167" fontId="30" fillId="12" borderId="0" xfId="0" applyNumberFormat="1" applyFont="1" applyFill="1" applyBorder="1" applyProtection="1">
      <protection locked="0" hidden="1"/>
    </xf>
    <xf numFmtId="167" fontId="28" fillId="12" borderId="0" xfId="20" applyNumberFormat="1" applyFont="1" applyFill="1" applyBorder="1" applyAlignment="1" applyProtection="1">
      <alignment wrapText="1"/>
      <protection locked="0" hidden="1"/>
    </xf>
    <xf numFmtId="167" fontId="29" fillId="12" borderId="0" xfId="0" applyNumberFormat="1" applyFont="1" applyFill="1" applyBorder="1" applyProtection="1">
      <protection locked="0" hidden="1"/>
    </xf>
    <xf numFmtId="167" fontId="8" fillId="11" borderId="2" xfId="0" applyNumberFormat="1" applyFont="1" applyFill="1" applyBorder="1" applyAlignment="1" applyProtection="1">
      <protection locked="0" hidden="1"/>
    </xf>
    <xf numFmtId="0" fontId="39" fillId="2" borderId="0" xfId="20" applyFont="1" applyFill="1" applyBorder="1" applyProtection="1">
      <protection locked="0" hidden="1"/>
    </xf>
    <xf numFmtId="0" fontId="39" fillId="2" borderId="0" xfId="20" applyFont="1" applyFill="1" applyBorder="1" applyAlignment="1" applyProtection="1">
      <alignment horizontal="left" vertical="center" wrapText="1"/>
      <protection locked="0" hidden="1"/>
    </xf>
    <xf numFmtId="167" fontId="28" fillId="2" borderId="0" xfId="20" applyNumberFormat="1" applyFont="1" applyFill="1" applyBorder="1" applyAlignment="1" applyProtection="1">
      <protection locked="0" hidden="1"/>
    </xf>
    <xf numFmtId="0" fontId="28" fillId="2" borderId="0" xfId="20" applyFont="1" applyFill="1" applyBorder="1" applyProtection="1">
      <protection locked="0" hidden="1"/>
    </xf>
    <xf numFmtId="0" fontId="8" fillId="3" borderId="3" xfId="0" applyFont="1" applyFill="1" applyBorder="1" applyAlignment="1" applyProtection="1">
      <protection locked="0" hidden="1"/>
    </xf>
    <xf numFmtId="0" fontId="8" fillId="3" borderId="4" xfId="0" applyFont="1" applyFill="1" applyBorder="1" applyAlignment="1" applyProtection="1">
      <protection locked="0" hidden="1"/>
    </xf>
    <xf numFmtId="167" fontId="7" fillId="11" borderId="3" xfId="0" applyNumberFormat="1" applyFont="1" applyFill="1" applyBorder="1" applyAlignment="1" applyProtection="1">
      <protection locked="0" hidden="1"/>
    </xf>
    <xf numFmtId="0" fontId="8" fillId="2" borderId="2" xfId="0" applyFont="1" applyFill="1" applyBorder="1" applyProtection="1">
      <protection locked="0" hidden="1"/>
    </xf>
    <xf numFmtId="0" fontId="7" fillId="0" borderId="12" xfId="0" applyFont="1" applyBorder="1" applyAlignment="1" applyProtection="1">
      <alignment vertical="center"/>
      <protection locked="0" hidden="1"/>
    </xf>
    <xf numFmtId="9" fontId="7" fillId="11" borderId="3" xfId="22" applyFont="1" applyFill="1" applyBorder="1" applyAlignment="1" applyProtection="1">
      <protection locked="0" hidden="1"/>
    </xf>
    <xf numFmtId="167" fontId="7" fillId="11" borderId="3" xfId="22" applyNumberFormat="1" applyFont="1" applyFill="1" applyBorder="1" applyAlignment="1" applyProtection="1">
      <protection locked="0" hidden="1"/>
    </xf>
    <xf numFmtId="0" fontId="7" fillId="11" borderId="12" xfId="0" applyFont="1" applyFill="1" applyBorder="1" applyAlignment="1" applyProtection="1">
      <protection locked="0" hidden="1"/>
    </xf>
    <xf numFmtId="9" fontId="7" fillId="11" borderId="12" xfId="22" applyFont="1" applyFill="1" applyBorder="1" applyAlignment="1" applyProtection="1">
      <protection locked="0" hidden="1"/>
    </xf>
    <xf numFmtId="167" fontId="7" fillId="11" borderId="12" xfId="22" applyNumberFormat="1" applyFont="1" applyFill="1" applyBorder="1" applyAlignment="1" applyProtection="1">
      <protection locked="0" hidden="1"/>
    </xf>
    <xf numFmtId="167" fontId="28" fillId="3" borderId="3" xfId="0" applyNumberFormat="1" applyFont="1" applyFill="1" applyBorder="1" applyAlignment="1" applyProtection="1">
      <protection locked="0" hidden="1"/>
    </xf>
    <xf numFmtId="167" fontId="28" fillId="3" borderId="2" xfId="0" applyNumberFormat="1" applyFont="1" applyFill="1" applyBorder="1" applyAlignment="1" applyProtection="1">
      <protection locked="0" hidden="1"/>
    </xf>
    <xf numFmtId="167" fontId="23" fillId="11" borderId="3" xfId="0" applyNumberFormat="1" applyFont="1" applyFill="1" applyBorder="1" applyAlignment="1" applyProtection="1">
      <alignment horizontal="center"/>
      <protection locked="0" hidden="1"/>
    </xf>
    <xf numFmtId="167" fontId="23" fillId="11" borderId="2" xfId="0" applyNumberFormat="1" applyFont="1" applyFill="1" applyBorder="1" applyAlignment="1" applyProtection="1">
      <alignment horizontal="center"/>
      <protection locked="0" hidden="1"/>
    </xf>
    <xf numFmtId="0" fontId="28" fillId="12" borderId="0" xfId="0" applyFont="1" applyFill="1" applyProtection="1">
      <protection locked="0" hidden="1"/>
    </xf>
    <xf numFmtId="9" fontId="28" fillId="0" borderId="3" xfId="23" applyFont="1" applyFill="1" applyBorder="1" applyAlignment="1" applyProtection="1">
      <alignment horizontal="center"/>
      <protection locked="0" hidden="1"/>
    </xf>
    <xf numFmtId="9" fontId="28" fillId="0" borderId="2" xfId="23" applyFont="1" applyFill="1" applyBorder="1" applyAlignment="1" applyProtection="1">
      <alignment horizontal="center"/>
      <protection locked="0" hidden="1"/>
    </xf>
    <xf numFmtId="9" fontId="23" fillId="11" borderId="3" xfId="23" applyFont="1" applyFill="1" applyBorder="1" applyAlignment="1" applyProtection="1">
      <alignment horizontal="center"/>
      <protection locked="0" hidden="1"/>
    </xf>
    <xf numFmtId="167" fontId="23" fillId="11" borderId="3" xfId="23" applyNumberFormat="1" applyFont="1" applyFill="1" applyBorder="1" applyAlignment="1" applyProtection="1">
      <alignment horizontal="center"/>
      <protection locked="0" hidden="1"/>
    </xf>
    <xf numFmtId="9" fontId="23" fillId="11" borderId="2" xfId="23" applyFont="1" applyFill="1" applyBorder="1" applyAlignment="1" applyProtection="1">
      <alignment horizontal="center"/>
      <protection locked="0" hidden="1"/>
    </xf>
    <xf numFmtId="167" fontId="23" fillId="11" borderId="2" xfId="23" applyNumberFormat="1" applyFont="1" applyFill="1" applyBorder="1" applyAlignment="1" applyProtection="1">
      <alignment horizontal="center"/>
      <protection locked="0" hidden="1"/>
    </xf>
    <xf numFmtId="0" fontId="28" fillId="12" borderId="0" xfId="0" applyFont="1" applyFill="1" applyAlignment="1" applyProtection="1">
      <alignment horizontal="left"/>
      <protection locked="0" hidden="1"/>
    </xf>
    <xf numFmtId="0" fontId="2" fillId="2" borderId="0" xfId="6" quotePrefix="1" applyFill="1" applyBorder="1" applyAlignment="1" applyProtection="1">
      <alignment horizontal="centerContinuous"/>
      <protection locked="0" hidden="1"/>
    </xf>
    <xf numFmtId="0" fontId="31" fillId="3" borderId="4" xfId="20" applyFont="1" applyFill="1" applyBorder="1" applyAlignment="1" applyProtection="1">
      <alignment horizontal="left" vertical="center" wrapText="1"/>
      <protection locked="0" hidden="1"/>
    </xf>
    <xf numFmtId="0" fontId="30" fillId="3" borderId="4" xfId="0" applyFont="1" applyFill="1" applyBorder="1" applyProtection="1">
      <protection locked="0" hidden="1"/>
    </xf>
    <xf numFmtId="167" fontId="23" fillId="2" borderId="0" xfId="20" applyNumberFormat="1" applyFont="1" applyFill="1" applyBorder="1" applyAlignment="1" applyProtection="1">
      <protection locked="0" hidden="1"/>
    </xf>
    <xf numFmtId="0" fontId="23" fillId="2" borderId="0" xfId="20" applyFont="1" applyFill="1" applyBorder="1" applyProtection="1">
      <protection locked="0" hidden="1"/>
    </xf>
    <xf numFmtId="0" fontId="23" fillId="2" borderId="0" xfId="20" applyFont="1" applyFill="1" applyBorder="1" applyAlignment="1" applyProtection="1">
      <alignment vertical="center" wrapText="1"/>
      <protection locked="0" hidden="1"/>
    </xf>
    <xf numFmtId="0" fontId="28" fillId="2" borderId="0" xfId="20" applyFont="1" applyFill="1" applyBorder="1" applyAlignment="1" applyProtection="1">
      <alignment vertical="center" wrapText="1"/>
      <protection locked="0" hidden="1"/>
    </xf>
    <xf numFmtId="0" fontId="23" fillId="2" borderId="0" xfId="20" applyFont="1" applyFill="1" applyBorder="1" applyAlignment="1" applyProtection="1">
      <alignment vertical="center"/>
      <protection locked="0" hidden="1"/>
    </xf>
    <xf numFmtId="0" fontId="28" fillId="2" borderId="0" xfId="20" applyFont="1" applyFill="1" applyBorder="1" applyAlignment="1" applyProtection="1">
      <alignment horizontal="left" vertical="center"/>
      <protection locked="0" hidden="1"/>
    </xf>
    <xf numFmtId="0" fontId="28" fillId="2" borderId="0" xfId="20" applyFont="1" applyFill="1" applyBorder="1" applyAlignment="1" applyProtection="1">
      <protection locked="0" hidden="1"/>
    </xf>
    <xf numFmtId="0" fontId="23" fillId="2" borderId="0" xfId="20" applyNumberFormat="1" applyFont="1" applyFill="1" applyBorder="1" applyAlignment="1" applyProtection="1">
      <protection locked="0" hidden="1"/>
    </xf>
    <xf numFmtId="0" fontId="28" fillId="2" borderId="0" xfId="20" applyFont="1" applyFill="1" applyBorder="1" applyAlignment="1" applyProtection="1">
      <alignment horizontal="right" vertical="center"/>
      <protection locked="0" hidden="1"/>
    </xf>
    <xf numFmtId="167" fontId="29" fillId="0" borderId="2" xfId="0" applyNumberFormat="1" applyFont="1" applyBorder="1" applyAlignment="1" applyProtection="1">
      <alignment horizontal="right"/>
      <protection locked="0" hidden="1"/>
    </xf>
    <xf numFmtId="0" fontId="30" fillId="0" borderId="6" xfId="0" applyNumberFormat="1" applyFont="1" applyBorder="1" applyAlignment="1" applyProtection="1">
      <alignment horizontal="left" vertical="distributed"/>
      <protection locked="0" hidden="1"/>
    </xf>
    <xf numFmtId="0" fontId="30" fillId="11" borderId="2" xfId="0" applyNumberFormat="1" applyFont="1" applyFill="1" applyBorder="1" applyAlignment="1" applyProtection="1">
      <alignment horizontal="left" vertical="distributed"/>
      <protection locked="0" hidden="1"/>
    </xf>
    <xf numFmtId="49" fontId="28" fillId="2" borderId="0" xfId="20" applyNumberFormat="1" applyFont="1" applyFill="1" applyBorder="1" applyAlignment="1" applyProtection="1">
      <alignment horizontal="left" vertical="center" wrapText="1"/>
      <protection locked="0" hidden="1"/>
    </xf>
    <xf numFmtId="49" fontId="28" fillId="2" borderId="0" xfId="20" applyNumberFormat="1" applyFont="1" applyFill="1" applyBorder="1" applyAlignment="1" applyProtection="1">
      <alignment horizontal="center" vertical="center" wrapText="1"/>
      <protection locked="0" hidden="1"/>
    </xf>
    <xf numFmtId="49" fontId="28" fillId="2" borderId="0" xfId="20" applyNumberFormat="1" applyFont="1" applyFill="1" applyBorder="1" applyProtection="1">
      <protection locked="0" hidden="1"/>
    </xf>
    <xf numFmtId="0" fontId="2" fillId="12" borderId="0" xfId="6" quotePrefix="1" applyFill="1" applyAlignment="1" applyProtection="1">
      <protection locked="0" hidden="1"/>
    </xf>
    <xf numFmtId="0" fontId="23" fillId="3" borderId="12" xfId="0" applyFont="1" applyFill="1" applyBorder="1" applyAlignment="1" applyProtection="1">
      <alignment vertical="center"/>
      <protection locked="0" hidden="1"/>
    </xf>
    <xf numFmtId="0" fontId="2" fillId="12" borderId="0" xfId="6" applyFill="1" applyAlignment="1" applyProtection="1">
      <protection locked="0" hidden="1"/>
    </xf>
    <xf numFmtId="0" fontId="23" fillId="3" borderId="13" xfId="0" applyFont="1" applyFill="1" applyBorder="1" applyAlignment="1" applyProtection="1">
      <alignment vertical="center"/>
      <protection locked="0" hidden="1"/>
    </xf>
    <xf numFmtId="0" fontId="174" fillId="11" borderId="2" xfId="0" applyFont="1" applyFill="1" applyBorder="1" applyAlignment="1" applyProtection="1">
      <alignment horizontal="justify"/>
      <protection locked="0" hidden="1"/>
    </xf>
    <xf numFmtId="0" fontId="174" fillId="0" borderId="2" xfId="0" quotePrefix="1" applyFont="1" applyBorder="1" applyProtection="1">
      <protection locked="0" hidden="1"/>
    </xf>
    <xf numFmtId="0" fontId="175" fillId="11" borderId="2" xfId="0" applyFont="1" applyFill="1" applyBorder="1" applyProtection="1">
      <protection locked="0" hidden="1"/>
    </xf>
    <xf numFmtId="0" fontId="23" fillId="12" borderId="0" xfId="0" applyFont="1" applyFill="1" applyProtection="1">
      <protection locked="0" hidden="1"/>
    </xf>
    <xf numFmtId="0" fontId="28" fillId="2" borderId="0" xfId="20" applyFont="1" applyFill="1" applyBorder="1" applyAlignment="1" applyProtection="1">
      <alignment vertical="center" textRotation="90" wrapText="1"/>
      <protection locked="0" hidden="1"/>
    </xf>
    <xf numFmtId="0" fontId="40" fillId="11" borderId="2" xfId="0" applyFont="1" applyFill="1" applyBorder="1" applyProtection="1">
      <protection locked="0" hidden="1"/>
    </xf>
    <xf numFmtId="0" fontId="40" fillId="11" borderId="26" xfId="0" applyFont="1" applyFill="1" applyBorder="1" applyProtection="1">
      <protection locked="0" hidden="1"/>
    </xf>
    <xf numFmtId="49" fontId="28" fillId="2" borderId="0" xfId="20" applyNumberFormat="1" applyFont="1" applyFill="1" applyBorder="1" applyAlignment="1" applyProtection="1">
      <alignment horizontal="center" vertical="center"/>
      <protection locked="0" hidden="1"/>
    </xf>
    <xf numFmtId="0" fontId="23" fillId="2" borderId="0" xfId="20" applyFont="1" applyFill="1" applyBorder="1" applyAlignment="1" applyProtection="1">
      <alignment horizontal="left" vertical="center"/>
      <protection locked="0" hidden="1"/>
    </xf>
    <xf numFmtId="0" fontId="28" fillId="2" borderId="0" xfId="13" applyFont="1" applyFill="1" applyBorder="1" applyProtection="1">
      <protection locked="0" hidden="1"/>
    </xf>
    <xf numFmtId="165" fontId="23" fillId="11" borderId="10" xfId="15" applyNumberFormat="1" applyFont="1" applyFill="1" applyBorder="1" applyAlignment="1" applyProtection="1">
      <alignment horizontal="right"/>
      <protection locked="0" hidden="1"/>
    </xf>
    <xf numFmtId="0" fontId="93" fillId="13" borderId="51" xfId="0" applyFont="1" applyFill="1" applyBorder="1" applyAlignment="1" applyProtection="1">
      <alignment horizontal="right"/>
      <protection hidden="1"/>
    </xf>
    <xf numFmtId="0" fontId="93" fillId="13" borderId="0" xfId="0" applyFont="1" applyFill="1" applyAlignment="1" applyProtection="1">
      <alignment horizontal="right"/>
      <protection hidden="1"/>
    </xf>
    <xf numFmtId="0" fontId="23" fillId="13" borderId="0" xfId="0" applyFont="1" applyFill="1" applyProtection="1">
      <protection hidden="1"/>
    </xf>
    <xf numFmtId="0" fontId="28" fillId="13" borderId="0" xfId="0" applyFont="1" applyFill="1" applyBorder="1" applyAlignment="1" applyProtection="1">
      <alignment horizontal="left" vertical="center"/>
      <protection locked="0" hidden="1"/>
    </xf>
    <xf numFmtId="0" fontId="28" fillId="4" borderId="0" xfId="0" applyFont="1" applyFill="1" applyBorder="1" applyAlignment="1" applyProtection="1">
      <alignment horizontal="left" vertical="center"/>
      <protection locked="0" hidden="1"/>
    </xf>
    <xf numFmtId="0" fontId="28" fillId="0" borderId="0" xfId="0" applyFont="1" applyFill="1" applyBorder="1" applyAlignment="1" applyProtection="1">
      <alignment horizontal="left" vertical="center"/>
      <protection locked="0" hidden="1"/>
    </xf>
    <xf numFmtId="0" fontId="62" fillId="4" borderId="0" xfId="6" quotePrefix="1" applyFont="1" applyFill="1" applyBorder="1" applyAlignment="1" applyProtection="1">
      <alignment horizontal="left" vertical="center"/>
      <protection locked="0" hidden="1"/>
    </xf>
    <xf numFmtId="0" fontId="28" fillId="0" borderId="0" xfId="0" applyFont="1" applyBorder="1" applyAlignment="1" applyProtection="1">
      <alignment horizontal="center" vertical="center"/>
      <protection locked="0" hidden="1"/>
    </xf>
    <xf numFmtId="0" fontId="28" fillId="0" borderId="0" xfId="0" applyFont="1" applyBorder="1" applyAlignment="1" applyProtection="1">
      <alignment horizontal="center" vertical="center" wrapText="1"/>
      <protection locked="0" hidden="1"/>
    </xf>
    <xf numFmtId="0" fontId="28" fillId="4" borderId="0" xfId="0" applyFont="1" applyFill="1" applyBorder="1" applyAlignment="1" applyProtection="1">
      <alignment vertical="center"/>
      <protection locked="0" hidden="1"/>
    </xf>
    <xf numFmtId="0" fontId="28" fillId="0" borderId="0" xfId="0" applyFont="1" applyBorder="1" applyAlignment="1" applyProtection="1">
      <alignment vertical="center"/>
      <protection locked="0" hidden="1"/>
    </xf>
    <xf numFmtId="0" fontId="23" fillId="0" borderId="0" xfId="0" applyFont="1" applyBorder="1" applyAlignment="1" applyProtection="1">
      <alignment horizontal="center" vertical="center" wrapText="1"/>
      <protection locked="0" hidden="1"/>
    </xf>
    <xf numFmtId="0" fontId="23" fillId="0" borderId="0" xfId="0" applyFont="1" applyBorder="1" applyAlignment="1" applyProtection="1">
      <alignment horizontal="right" vertical="center" wrapText="1"/>
      <protection locked="0" hidden="1"/>
    </xf>
    <xf numFmtId="0" fontId="28" fillId="0" borderId="0" xfId="0" applyFont="1" applyBorder="1" applyAlignment="1" applyProtection="1">
      <protection locked="0" hidden="1"/>
    </xf>
    <xf numFmtId="3" fontId="28" fillId="0" borderId="0" xfId="0" applyNumberFormat="1" applyFont="1" applyBorder="1" applyAlignment="1" applyProtection="1">
      <protection locked="0" hidden="1"/>
    </xf>
    <xf numFmtId="0" fontId="55" fillId="0" borderId="0" xfId="0" applyFont="1" applyBorder="1" applyAlignment="1" applyProtection="1">
      <alignment horizontal="left" vertical="center"/>
      <protection locked="0" hidden="1"/>
    </xf>
    <xf numFmtId="0" fontId="2" fillId="4" borderId="0" xfId="6" quotePrefix="1" applyFill="1" applyBorder="1" applyAlignment="1" applyProtection="1">
      <protection locked="0" hidden="1"/>
    </xf>
    <xf numFmtId="0" fontId="28" fillId="0" borderId="7" xfId="5" applyFont="1" applyFill="1" applyBorder="1" applyAlignment="1" applyProtection="1">
      <alignment horizontal="left" vertical="center"/>
      <protection locked="0" hidden="1"/>
    </xf>
    <xf numFmtId="0" fontId="130" fillId="0" borderId="0" xfId="0" applyFont="1" applyProtection="1">
      <protection locked="0" hidden="1"/>
    </xf>
    <xf numFmtId="0" fontId="2" fillId="4" borderId="0" xfId="6" applyFill="1" applyBorder="1" applyAlignment="1" applyProtection="1">
      <protection locked="0" hidden="1"/>
    </xf>
    <xf numFmtId="167" fontId="23" fillId="0" borderId="0" xfId="0" applyNumberFormat="1" applyFont="1" applyFill="1" applyBorder="1" applyAlignment="1" applyProtection="1">
      <protection locked="0" hidden="1"/>
    </xf>
    <xf numFmtId="0" fontId="28" fillId="0" borderId="0" xfId="0" applyFont="1" applyFill="1" applyBorder="1" applyAlignment="1" applyProtection="1">
      <alignment horizontal="center"/>
      <protection locked="0" hidden="1"/>
    </xf>
    <xf numFmtId="0" fontId="23" fillId="0" borderId="0" xfId="0" applyFont="1" applyFill="1" applyBorder="1" applyAlignment="1" applyProtection="1">
      <alignment horizontal="left" vertical="center"/>
      <protection locked="0" hidden="1"/>
    </xf>
    <xf numFmtId="167" fontId="23" fillId="11" borderId="7" xfId="17" applyNumberFormat="1" applyFont="1" applyFill="1" applyBorder="1" applyAlignment="1" applyProtection="1">
      <alignment horizontal="left" vertical="center"/>
      <protection locked="0" hidden="1"/>
    </xf>
    <xf numFmtId="167" fontId="23" fillId="11" borderId="0" xfId="17" applyNumberFormat="1" applyFont="1" applyFill="1" applyBorder="1" applyAlignment="1" applyProtection="1">
      <alignment vertical="center"/>
      <protection locked="0" hidden="1"/>
    </xf>
    <xf numFmtId="0" fontId="28" fillId="0" borderId="0" xfId="0" applyFont="1" applyBorder="1" applyProtection="1">
      <protection locked="0" hidden="1"/>
    </xf>
    <xf numFmtId="167" fontId="23" fillId="0" borderId="10" xfId="17" applyNumberFormat="1" applyFont="1" applyFill="1" applyBorder="1" applyAlignment="1" applyProtection="1">
      <alignment horizontal="left" vertical="center"/>
      <protection locked="0" hidden="1"/>
    </xf>
    <xf numFmtId="167" fontId="23" fillId="11" borderId="10" xfId="17" applyNumberFormat="1" applyFont="1" applyFill="1" applyBorder="1" applyAlignment="1" applyProtection="1">
      <alignment horizontal="left" vertical="center"/>
      <protection locked="0" hidden="1"/>
    </xf>
    <xf numFmtId="0" fontId="28" fillId="3" borderId="0" xfId="0" applyFont="1" applyFill="1" applyBorder="1" applyAlignment="1" applyProtection="1">
      <alignment horizontal="center"/>
      <protection locked="0" hidden="1"/>
    </xf>
    <xf numFmtId="3" fontId="34" fillId="3" borderId="0" xfId="0" applyNumberFormat="1" applyFont="1" applyFill="1" applyBorder="1" applyProtection="1">
      <protection locked="0" hidden="1"/>
    </xf>
    <xf numFmtId="3" fontId="28" fillId="3" borderId="0" xfId="0" applyNumberFormat="1" applyFont="1" applyFill="1" applyBorder="1" applyProtection="1">
      <protection locked="0" hidden="1"/>
    </xf>
    <xf numFmtId="0" fontId="36" fillId="3" borderId="0" xfId="0" applyFont="1" applyFill="1" applyBorder="1" applyProtection="1">
      <protection locked="0" hidden="1"/>
    </xf>
    <xf numFmtId="3" fontId="37" fillId="3" borderId="0" xfId="0" applyNumberFormat="1" applyFont="1" applyFill="1" applyBorder="1" applyProtection="1">
      <protection locked="0" hidden="1"/>
    </xf>
    <xf numFmtId="0" fontId="52" fillId="3" borderId="0" xfId="0" applyFont="1" applyFill="1" applyBorder="1" applyProtection="1">
      <protection locked="0" hidden="1"/>
    </xf>
    <xf numFmtId="0" fontId="28" fillId="3" borderId="0" xfId="0" applyFont="1" applyFill="1" applyBorder="1" applyAlignment="1" applyProtection="1">
      <alignment horizontal="center" wrapText="1"/>
      <protection locked="0" hidden="1"/>
    </xf>
    <xf numFmtId="0" fontId="23" fillId="3" borderId="0" xfId="15" applyFont="1" applyFill="1" applyAlignment="1" applyProtection="1">
      <alignment horizontal="right"/>
      <protection locked="0" hidden="1"/>
    </xf>
    <xf numFmtId="0" fontId="23" fillId="3" borderId="0" xfId="14" applyFont="1" applyFill="1" applyBorder="1" applyAlignment="1" applyProtection="1">
      <alignment horizontal="right" vertical="center"/>
      <protection locked="0" hidden="1"/>
    </xf>
    <xf numFmtId="0" fontId="52" fillId="4" borderId="0" xfId="14" applyFont="1" applyFill="1" applyBorder="1" applyAlignment="1" applyProtection="1">
      <alignment vertical="center"/>
      <protection locked="0" hidden="1"/>
    </xf>
    <xf numFmtId="0" fontId="32" fillId="4" borderId="0" xfId="0" applyFont="1" applyFill="1" applyBorder="1" applyProtection="1">
      <protection locked="0" hidden="1"/>
    </xf>
    <xf numFmtId="0" fontId="28" fillId="4" borderId="0" xfId="0" applyFont="1" applyFill="1" applyBorder="1" applyAlignment="1" applyProtection="1">
      <alignment horizontal="center" wrapText="1"/>
      <protection locked="0" hidden="1"/>
    </xf>
    <xf numFmtId="0" fontId="28" fillId="4" borderId="0" xfId="0" applyFont="1" applyFill="1" applyBorder="1" applyAlignment="1" applyProtection="1">
      <alignment horizontal="center"/>
      <protection locked="0" hidden="1"/>
    </xf>
    <xf numFmtId="0" fontId="23" fillId="4" borderId="0" xfId="0" applyFont="1" applyFill="1" applyBorder="1" applyProtection="1">
      <protection locked="0" hidden="1"/>
    </xf>
    <xf numFmtId="0" fontId="23" fillId="4" borderId="0" xfId="0" applyFont="1" applyFill="1" applyBorder="1" applyAlignment="1" applyProtection="1">
      <alignment horizontal="right"/>
      <protection locked="0" hidden="1"/>
    </xf>
    <xf numFmtId="0" fontId="24" fillId="0" borderId="0" xfId="0" applyFont="1" applyAlignment="1" applyProtection="1">
      <alignment wrapText="1"/>
      <protection locked="0" hidden="1"/>
    </xf>
    <xf numFmtId="2" fontId="24" fillId="0" borderId="0" xfId="0" applyNumberFormat="1" applyFont="1" applyAlignment="1" applyProtection="1">
      <alignment wrapText="1"/>
      <protection locked="0" hidden="1"/>
    </xf>
    <xf numFmtId="2" fontId="24" fillId="0" borderId="0" xfId="0" applyNumberFormat="1" applyFont="1" applyBorder="1" applyAlignment="1" applyProtection="1">
      <alignment horizontal="left" vertical="center" wrapText="1"/>
      <protection locked="0" hidden="1"/>
    </xf>
    <xf numFmtId="0" fontId="24" fillId="0" borderId="0" xfId="0" applyFont="1" applyBorder="1" applyAlignment="1" applyProtection="1">
      <alignment horizontal="left" vertical="center" wrapText="1"/>
      <protection locked="0" hidden="1"/>
    </xf>
    <xf numFmtId="0" fontId="23" fillId="0" borderId="0" xfId="0" applyFont="1" applyAlignment="1" applyProtection="1">
      <alignment wrapText="1"/>
      <protection locked="0" hidden="1"/>
    </xf>
    <xf numFmtId="2" fontId="47" fillId="0" borderId="0" xfId="0" applyNumberFormat="1" applyFont="1" applyBorder="1" applyAlignment="1" applyProtection="1">
      <alignment horizontal="justify" vertical="center" wrapText="1"/>
      <protection locked="0" hidden="1"/>
    </xf>
    <xf numFmtId="0" fontId="41" fillId="0" borderId="0" xfId="0" applyFont="1" applyAlignment="1" applyProtection="1">
      <alignment wrapText="1"/>
      <protection locked="0" hidden="1"/>
    </xf>
    <xf numFmtId="2" fontId="24" fillId="0" borderId="0" xfId="0" applyNumberFormat="1" applyFont="1" applyAlignment="1" applyProtection="1">
      <alignment horizontal="center" wrapText="1"/>
      <protection locked="0" hidden="1"/>
    </xf>
    <xf numFmtId="2" fontId="23" fillId="0" borderId="8" xfId="0" applyNumberFormat="1" applyFont="1" applyBorder="1" applyAlignment="1" applyProtection="1">
      <alignment horizontal="left" vertical="center"/>
      <protection locked="0" hidden="1"/>
    </xf>
    <xf numFmtId="0" fontId="25" fillId="0" borderId="0" xfId="0" applyFont="1" applyAlignment="1" applyProtection="1">
      <alignment wrapText="1"/>
      <protection locked="0" hidden="1"/>
    </xf>
    <xf numFmtId="165" fontId="23" fillId="11" borderId="7" xfId="0" applyNumberFormat="1" applyFont="1" applyFill="1" applyBorder="1" applyAlignment="1" applyProtection="1">
      <alignment horizontal="right" wrapText="1"/>
      <protection locked="0" hidden="1"/>
    </xf>
    <xf numFmtId="0" fontId="25" fillId="0" borderId="0" xfId="0" applyFont="1" applyProtection="1">
      <protection locked="0" hidden="1"/>
    </xf>
    <xf numFmtId="2" fontId="24" fillId="0" borderId="7" xfId="0" applyNumberFormat="1" applyFont="1" applyBorder="1" applyAlignment="1" applyProtection="1">
      <alignment horizontal="center" wrapText="1"/>
      <protection locked="0" hidden="1"/>
    </xf>
    <xf numFmtId="0" fontId="25" fillId="0" borderId="7" xfId="0" applyFont="1" applyBorder="1" applyAlignment="1" applyProtection="1">
      <alignment wrapText="1"/>
      <protection locked="0" hidden="1"/>
    </xf>
    <xf numFmtId="0" fontId="32" fillId="0" borderId="7" xfId="0" applyFont="1" applyBorder="1" applyAlignment="1" applyProtection="1">
      <alignment horizontal="left" vertical="center" wrapText="1"/>
      <protection locked="0" hidden="1"/>
    </xf>
    <xf numFmtId="2" fontId="28" fillId="0" borderId="7" xfId="0" applyNumberFormat="1" applyFont="1" applyBorder="1" applyAlignment="1" applyProtection="1">
      <alignment horizontal="center" wrapText="1"/>
      <protection locked="0" hidden="1"/>
    </xf>
    <xf numFmtId="0" fontId="23" fillId="0" borderId="7" xfId="0" applyFont="1" applyFill="1" applyBorder="1" applyAlignment="1" applyProtection="1">
      <alignment horizontal="center" wrapText="1"/>
      <protection locked="0" hidden="1"/>
    </xf>
    <xf numFmtId="165" fontId="23" fillId="11" borderId="4" xfId="0" applyNumberFormat="1" applyFont="1" applyFill="1" applyBorder="1" applyAlignment="1" applyProtection="1">
      <alignment horizontal="right" wrapText="1"/>
      <protection locked="0" hidden="1"/>
    </xf>
    <xf numFmtId="0" fontId="32" fillId="0" borderId="0" xfId="0" applyFont="1" applyBorder="1" applyAlignment="1" applyProtection="1">
      <alignment horizontal="left" vertical="center" wrapText="1"/>
      <protection locked="0" hidden="1"/>
    </xf>
    <xf numFmtId="2" fontId="28" fillId="0" borderId="0" xfId="0" applyNumberFormat="1" applyFont="1" applyBorder="1" applyAlignment="1" applyProtection="1">
      <alignment horizontal="center" wrapText="1"/>
      <protection locked="0" hidden="1"/>
    </xf>
    <xf numFmtId="0" fontId="23" fillId="0" borderId="0" xfId="0" applyFont="1" applyFill="1" applyBorder="1" applyAlignment="1" applyProtection="1">
      <alignment horizontal="center" wrapText="1"/>
      <protection locked="0" hidden="1"/>
    </xf>
    <xf numFmtId="165" fontId="23" fillId="0" borderId="0" xfId="0" applyNumberFormat="1" applyFont="1" applyFill="1" applyBorder="1" applyAlignment="1" applyProtection="1">
      <alignment horizontal="right" wrapText="1"/>
      <protection locked="0" hidden="1"/>
    </xf>
    <xf numFmtId="165" fontId="24" fillId="0" borderId="0" xfId="0" applyNumberFormat="1" applyFont="1" applyAlignment="1" applyProtection="1">
      <alignment wrapText="1"/>
      <protection locked="0" hidden="1"/>
    </xf>
    <xf numFmtId="0" fontId="40" fillId="0" borderId="0" xfId="0" applyFont="1" applyAlignment="1" applyProtection="1">
      <alignment wrapText="1"/>
      <protection locked="0" hidden="1"/>
    </xf>
    <xf numFmtId="0" fontId="41" fillId="0" borderId="0" xfId="0" applyFont="1" applyProtection="1">
      <protection locked="0" hidden="1"/>
    </xf>
    <xf numFmtId="2" fontId="24" fillId="0" borderId="0" xfId="0" applyNumberFormat="1" applyFont="1" applyProtection="1">
      <protection locked="0" hidden="1"/>
    </xf>
    <xf numFmtId="0" fontId="49" fillId="3" borderId="0" xfId="14" applyNumberFormat="1" applyFont="1" applyFill="1" applyBorder="1" applyAlignment="1" applyProtection="1">
      <alignment vertical="center"/>
      <protection locked="0" hidden="1"/>
    </xf>
    <xf numFmtId="2" fontId="49" fillId="3" borderId="0" xfId="14" applyNumberFormat="1" applyFont="1" applyFill="1" applyBorder="1" applyAlignment="1" applyProtection="1">
      <alignment vertical="center"/>
      <protection locked="0" hidden="1"/>
    </xf>
    <xf numFmtId="0" fontId="23" fillId="3" borderId="0" xfId="14" applyFont="1" applyFill="1" applyBorder="1" applyAlignment="1" applyProtection="1">
      <alignment horizontal="left" vertical="center"/>
      <protection locked="0" hidden="1"/>
    </xf>
    <xf numFmtId="0" fontId="23" fillId="3" borderId="0" xfId="15" applyFont="1" applyFill="1" applyAlignment="1" applyProtection="1">
      <alignment horizontal="left"/>
      <protection locked="0" hidden="1"/>
    </xf>
    <xf numFmtId="0" fontId="52" fillId="4" borderId="0" xfId="0" applyFont="1" applyFill="1" applyBorder="1" applyAlignment="1" applyProtection="1">
      <alignment horizontal="right"/>
      <protection locked="0" hidden="1"/>
    </xf>
    <xf numFmtId="2" fontId="52" fillId="4" borderId="0" xfId="0" applyNumberFormat="1" applyFont="1" applyFill="1" applyBorder="1" applyAlignment="1" applyProtection="1">
      <alignment horizontal="right"/>
      <protection locked="0" hidden="1"/>
    </xf>
    <xf numFmtId="0" fontId="24" fillId="4" borderId="0" xfId="0" applyFont="1" applyFill="1" applyBorder="1" applyAlignment="1" applyProtection="1">
      <alignment horizontal="center"/>
      <protection locked="0" hidden="1"/>
    </xf>
    <xf numFmtId="165" fontId="24" fillId="4" borderId="0" xfId="0" applyNumberFormat="1" applyFont="1" applyFill="1" applyBorder="1" applyAlignment="1" applyProtection="1">
      <alignment horizontal="right"/>
      <protection locked="0" hidden="1"/>
    </xf>
    <xf numFmtId="2" fontId="24" fillId="4" borderId="0" xfId="0" applyNumberFormat="1" applyFont="1" applyFill="1" applyBorder="1" applyProtection="1">
      <protection locked="0" hidden="1"/>
    </xf>
    <xf numFmtId="0" fontId="52" fillId="4" borderId="0" xfId="0" applyFont="1" applyFill="1" applyBorder="1" applyProtection="1">
      <protection locked="0" hidden="1"/>
    </xf>
    <xf numFmtId="2" fontId="52" fillId="4" borderId="0" xfId="0" applyNumberFormat="1" applyFont="1" applyFill="1" applyBorder="1" applyProtection="1">
      <protection locked="0" hidden="1"/>
    </xf>
    <xf numFmtId="0" fontId="138" fillId="11" borderId="2" xfId="0" applyFont="1" applyFill="1" applyBorder="1" applyAlignment="1" applyProtection="1">
      <alignment horizontal="justify"/>
      <protection locked="0" hidden="1"/>
    </xf>
    <xf numFmtId="0" fontId="132" fillId="0" borderId="2" xfId="0" applyFont="1" applyBorder="1" applyProtection="1">
      <protection locked="0" hidden="1"/>
    </xf>
    <xf numFmtId="0" fontId="159" fillId="0" borderId="2" xfId="0" applyFont="1" applyBorder="1" applyProtection="1">
      <protection locked="0" hidden="1"/>
    </xf>
    <xf numFmtId="0" fontId="29" fillId="12" borderId="0" xfId="0" applyFont="1" applyFill="1" applyProtection="1">
      <protection locked="0" hidden="1"/>
    </xf>
    <xf numFmtId="0" fontId="24" fillId="0" borderId="2" xfId="0" applyFont="1" applyBorder="1" applyProtection="1">
      <protection locked="0" hidden="1"/>
    </xf>
    <xf numFmtId="0" fontId="129" fillId="0" borderId="2" xfId="0" applyFont="1" applyBorder="1" applyAlignment="1" applyProtection="1">
      <alignment horizontal="justify"/>
      <protection locked="0" hidden="1"/>
    </xf>
    <xf numFmtId="0" fontId="129" fillId="0" borderId="2" xfId="0" applyFont="1" applyBorder="1" applyProtection="1">
      <protection locked="0" hidden="1"/>
    </xf>
    <xf numFmtId="0" fontId="25" fillId="11" borderId="3" xfId="0" applyFont="1" applyFill="1" applyBorder="1" applyAlignment="1" applyProtection="1">
      <alignment horizontal="justify"/>
      <protection locked="0" hidden="1"/>
    </xf>
    <xf numFmtId="0" fontId="24" fillId="11" borderId="0" xfId="0" applyFont="1" applyFill="1" applyProtection="1">
      <protection locked="0" hidden="1"/>
    </xf>
    <xf numFmtId="0" fontId="129" fillId="13" borderId="2" xfId="0" applyFont="1" applyFill="1" applyBorder="1" applyAlignment="1" applyProtection="1">
      <alignment horizontal="justify"/>
      <protection locked="0" hidden="1"/>
    </xf>
    <xf numFmtId="165" fontId="24" fillId="13" borderId="2" xfId="0" applyNumberFormat="1" applyFont="1" applyFill="1" applyBorder="1" applyProtection="1">
      <protection locked="0" hidden="1"/>
    </xf>
    <xf numFmtId="0" fontId="80" fillId="12" borderId="0" xfId="0" applyFont="1" applyFill="1" applyProtection="1">
      <protection locked="0" hidden="1"/>
    </xf>
    <xf numFmtId="0" fontId="25" fillId="0" borderId="14" xfId="0" applyFont="1" applyFill="1" applyBorder="1" applyProtection="1">
      <protection locked="0" hidden="1"/>
    </xf>
    <xf numFmtId="0" fontId="24" fillId="0" borderId="16" xfId="0" applyFont="1" applyFill="1" applyBorder="1" applyProtection="1">
      <protection locked="0" hidden="1"/>
    </xf>
    <xf numFmtId="0" fontId="24" fillId="0" borderId="17" xfId="0" applyFont="1" applyFill="1" applyBorder="1" applyProtection="1">
      <protection locked="0" hidden="1"/>
    </xf>
    <xf numFmtId="0" fontId="24" fillId="0" borderId="18" xfId="0" applyFont="1" applyFill="1" applyBorder="1" applyProtection="1">
      <protection locked="0" hidden="1"/>
    </xf>
    <xf numFmtId="0" fontId="24" fillId="0" borderId="27" xfId="0" applyFont="1" applyFill="1" applyBorder="1" applyProtection="1">
      <protection locked="0" hidden="1"/>
    </xf>
    <xf numFmtId="0" fontId="24" fillId="14" borderId="19" xfId="0" applyFont="1" applyFill="1" applyBorder="1" applyProtection="1">
      <protection locked="0" hidden="1"/>
    </xf>
    <xf numFmtId="0" fontId="24" fillId="14" borderId="28" xfId="0" applyFont="1" applyFill="1" applyBorder="1" applyProtection="1">
      <protection locked="0" hidden="1"/>
    </xf>
    <xf numFmtId="0" fontId="24" fillId="0" borderId="15" xfId="0" applyFont="1" applyFill="1" applyBorder="1" applyProtection="1">
      <protection locked="0" hidden="1"/>
    </xf>
    <xf numFmtId="0" fontId="24" fillId="0" borderId="0" xfId="0" applyFont="1" applyFill="1" applyBorder="1" applyProtection="1">
      <protection locked="0" hidden="1"/>
    </xf>
    <xf numFmtId="0" fontId="24" fillId="0" borderId="3" xfId="0" applyFont="1" applyFill="1" applyBorder="1" applyProtection="1">
      <protection locked="0" hidden="1"/>
    </xf>
    <xf numFmtId="0" fontId="24" fillId="0" borderId="5" xfId="0" applyFont="1" applyFill="1" applyBorder="1" applyProtection="1">
      <protection locked="0" hidden="1"/>
    </xf>
    <xf numFmtId="0" fontId="24" fillId="0" borderId="29" xfId="0" applyFont="1" applyFill="1" applyBorder="1" applyProtection="1">
      <protection locked="0" hidden="1"/>
    </xf>
    <xf numFmtId="0" fontId="24" fillId="0" borderId="26" xfId="0" applyFont="1" applyFill="1" applyBorder="1" applyProtection="1">
      <protection locked="0" hidden="1"/>
    </xf>
    <xf numFmtId="0" fontId="24" fillId="0" borderId="24" xfId="0" applyFont="1" applyFill="1" applyBorder="1" applyProtection="1">
      <protection locked="0" hidden="1"/>
    </xf>
    <xf numFmtId="0" fontId="24" fillId="0" borderId="30" xfId="0" applyFont="1" applyFill="1" applyBorder="1" applyProtection="1">
      <protection locked="0" hidden="1"/>
    </xf>
    <xf numFmtId="0" fontId="24" fillId="0" borderId="31" xfId="0" applyFont="1" applyFill="1" applyBorder="1" applyProtection="1">
      <protection locked="0" hidden="1"/>
    </xf>
    <xf numFmtId="0" fontId="24" fillId="0" borderId="6" xfId="0" applyFont="1" applyFill="1" applyBorder="1" applyProtection="1">
      <protection locked="0" hidden="1"/>
    </xf>
    <xf numFmtId="0" fontId="24" fillId="0" borderId="32" xfId="0" applyFont="1" applyFill="1" applyBorder="1" applyProtection="1">
      <protection locked="0" hidden="1"/>
    </xf>
    <xf numFmtId="0" fontId="24" fillId="0" borderId="33" xfId="0" applyFont="1" applyFill="1" applyBorder="1" applyProtection="1">
      <protection locked="0" hidden="1"/>
    </xf>
    <xf numFmtId="1" fontId="24" fillId="0" borderId="18" xfId="0" applyNumberFormat="1" applyFont="1" applyFill="1" applyBorder="1" applyProtection="1">
      <protection locked="0" hidden="1"/>
    </xf>
    <xf numFmtId="0" fontId="24" fillId="11" borderId="19" xfId="0" applyFont="1" applyFill="1" applyBorder="1" applyProtection="1">
      <protection locked="0" hidden="1"/>
    </xf>
    <xf numFmtId="0" fontId="24" fillId="11" borderId="20" xfId="0" applyFont="1" applyFill="1" applyBorder="1" applyProtection="1">
      <protection locked="0" hidden="1"/>
    </xf>
    <xf numFmtId="1" fontId="24" fillId="11" borderId="34" xfId="0" applyNumberFormat="1" applyFont="1" applyFill="1" applyBorder="1" applyProtection="1">
      <protection locked="0" hidden="1"/>
    </xf>
    <xf numFmtId="2" fontId="24" fillId="11" borderId="28" xfId="0" applyNumberFormat="1" applyFont="1" applyFill="1" applyBorder="1" applyProtection="1">
      <protection locked="0" hidden="1"/>
    </xf>
    <xf numFmtId="0" fontId="23" fillId="0" borderId="3" xfId="0" applyFont="1" applyBorder="1" applyAlignment="1" applyProtection="1">
      <protection locked="0" hidden="1"/>
    </xf>
    <xf numFmtId="170" fontId="23" fillId="0" borderId="2" xfId="0" applyNumberFormat="1" applyFont="1" applyBorder="1" applyAlignment="1" applyProtection="1">
      <alignment horizontal="center"/>
      <protection locked="0" hidden="1"/>
    </xf>
    <xf numFmtId="0" fontId="23" fillId="0" borderId="2" xfId="0" applyFont="1" applyBorder="1" applyAlignment="1" applyProtection="1">
      <alignment horizontal="right"/>
      <protection locked="0" hidden="1"/>
    </xf>
    <xf numFmtId="0" fontId="28" fillId="0" borderId="3" xfId="0" applyFont="1" applyBorder="1" applyAlignment="1" applyProtection="1">
      <protection locked="0" hidden="1"/>
    </xf>
    <xf numFmtId="0" fontId="23" fillId="11" borderId="3" xfId="0" applyFont="1" applyFill="1" applyBorder="1" applyAlignment="1" applyProtection="1">
      <protection locked="0" hidden="1"/>
    </xf>
    <xf numFmtId="0" fontId="23" fillId="0" borderId="3" xfId="0" applyFont="1" applyFill="1" applyBorder="1" applyAlignment="1" applyProtection="1">
      <alignment horizontal="center"/>
      <protection locked="0" hidden="1"/>
    </xf>
    <xf numFmtId="170" fontId="23" fillId="0" borderId="2" xfId="0" applyNumberFormat="1" applyFont="1" applyFill="1" applyBorder="1" applyAlignment="1" applyProtection="1">
      <alignment horizontal="center"/>
      <protection locked="0" hidden="1"/>
    </xf>
    <xf numFmtId="0" fontId="28" fillId="0" borderId="3" xfId="0" applyFont="1" applyBorder="1" applyAlignment="1" applyProtection="1">
      <alignment horizontal="left"/>
      <protection locked="0" hidden="1"/>
    </xf>
    <xf numFmtId="0" fontId="23" fillId="11" borderId="3" xfId="0" applyFont="1" applyFill="1" applyBorder="1" applyAlignment="1" applyProtection="1">
      <alignment horizontal="center"/>
      <protection locked="0" hidden="1"/>
    </xf>
    <xf numFmtId="0" fontId="23" fillId="0" borderId="3" xfId="0" applyFont="1" applyBorder="1" applyAlignment="1" applyProtection="1">
      <alignment wrapText="1"/>
      <protection locked="0" hidden="1"/>
    </xf>
    <xf numFmtId="0" fontId="28" fillId="0" borderId="3" xfId="0" applyFont="1" applyBorder="1" applyAlignment="1" applyProtection="1">
      <alignment wrapText="1"/>
      <protection locked="0" hidden="1"/>
    </xf>
    <xf numFmtId="0" fontId="23" fillId="11" borderId="3" xfId="0" applyFont="1" applyFill="1" applyBorder="1" applyAlignment="1" applyProtection="1">
      <alignment horizontal="justify"/>
      <protection locked="0" hidden="1"/>
    </xf>
    <xf numFmtId="0" fontId="37" fillId="2" borderId="0" xfId="0" applyFont="1" applyFill="1" applyAlignment="1" applyProtection="1">
      <alignment horizontal="right"/>
      <protection locked="0" hidden="1"/>
    </xf>
    <xf numFmtId="167" fontId="37" fillId="2" borderId="0" xfId="0" applyNumberFormat="1" applyFont="1" applyFill="1" applyAlignment="1" applyProtection="1">
      <protection locked="0" hidden="1"/>
    </xf>
    <xf numFmtId="0" fontId="28" fillId="2" borderId="0" xfId="0" applyFont="1" applyFill="1" applyAlignment="1" applyProtection="1">
      <protection locked="0" hidden="1"/>
    </xf>
    <xf numFmtId="0" fontId="25" fillId="0" borderId="2" xfId="0" applyNumberFormat="1" applyFont="1" applyBorder="1" applyAlignment="1" applyProtection="1">
      <alignment horizontal="center" vertical="center" wrapText="1"/>
      <protection locked="0" hidden="1"/>
    </xf>
    <xf numFmtId="0" fontId="24" fillId="0" borderId="6" xfId="0" applyFont="1" applyBorder="1" applyProtection="1">
      <protection locked="0" hidden="1"/>
    </xf>
    <xf numFmtId="167" fontId="24" fillId="0" borderId="6" xfId="0" applyNumberFormat="1" applyFont="1" applyBorder="1" applyProtection="1">
      <protection locked="0" hidden="1"/>
    </xf>
    <xf numFmtId="0" fontId="23" fillId="0" borderId="24" xfId="0" applyFont="1" applyFill="1" applyBorder="1" applyAlignment="1" applyProtection="1">
      <alignment horizontal="center"/>
      <protection locked="0" hidden="1"/>
    </xf>
    <xf numFmtId="0" fontId="23" fillId="11" borderId="2" xfId="0" applyFont="1" applyFill="1" applyBorder="1" applyAlignment="1" applyProtection="1">
      <alignment wrapText="1"/>
      <protection locked="0" hidden="1"/>
    </xf>
    <xf numFmtId="167" fontId="23" fillId="11" borderId="2" xfId="0" applyNumberFormat="1" applyFont="1" applyFill="1" applyBorder="1" applyProtection="1">
      <protection locked="0" hidden="1"/>
    </xf>
    <xf numFmtId="0" fontId="2" fillId="2" borderId="0" xfId="6" quotePrefix="1" applyFill="1" applyAlignment="1" applyProtection="1">
      <alignment horizontal="left"/>
      <protection locked="0" hidden="1"/>
    </xf>
    <xf numFmtId="0" fontId="23" fillId="0" borderId="3" xfId="0" applyFont="1" applyBorder="1" applyAlignment="1" applyProtection="1">
      <alignment horizontal="justify"/>
      <protection locked="0" hidden="1"/>
    </xf>
    <xf numFmtId="165" fontId="28" fillId="0" borderId="2" xfId="0" applyNumberFormat="1" applyFont="1" applyFill="1" applyBorder="1" applyAlignment="1" applyProtection="1">
      <protection locked="0" hidden="1"/>
    </xf>
    <xf numFmtId="0" fontId="28" fillId="0" borderId="2" xfId="0" applyFont="1" applyFill="1" applyBorder="1" applyProtection="1">
      <protection locked="0" hidden="1"/>
    </xf>
    <xf numFmtId="0" fontId="18" fillId="7" borderId="0" xfId="19" applyFont="1" applyFill="1" applyProtection="1">
      <protection locked="0" hidden="1"/>
    </xf>
    <xf numFmtId="0" fontId="17" fillId="7" borderId="0" xfId="19" applyFont="1" applyFill="1" applyProtection="1">
      <protection locked="0" hidden="1"/>
    </xf>
    <xf numFmtId="0" fontId="17" fillId="7" borderId="0" xfId="19" applyFont="1" applyFill="1" applyAlignment="1" applyProtection="1">
      <alignment horizontal="center"/>
      <protection locked="0" hidden="1"/>
    </xf>
    <xf numFmtId="0" fontId="17" fillId="7" borderId="2" xfId="19" applyFont="1" applyFill="1" applyBorder="1" applyAlignment="1" applyProtection="1">
      <alignment horizontal="center"/>
      <protection locked="0" hidden="1"/>
    </xf>
    <xf numFmtId="0" fontId="17" fillId="7" borderId="35" xfId="19" applyFont="1" applyFill="1" applyBorder="1" applyProtection="1">
      <protection locked="0" hidden="1"/>
    </xf>
    <xf numFmtId="0" fontId="28" fillId="0" borderId="3" xfId="0" applyFont="1" applyFill="1" applyBorder="1" applyAlignment="1" applyProtection="1">
      <alignment horizontal="left"/>
      <protection locked="0" hidden="1"/>
    </xf>
    <xf numFmtId="0" fontId="28" fillId="0" borderId="2" xfId="0" applyFont="1" applyFill="1" applyBorder="1" applyAlignment="1" applyProtection="1">
      <alignment horizontal="left"/>
      <protection locked="0" hidden="1"/>
    </xf>
    <xf numFmtId="0" fontId="23" fillId="0" borderId="3" xfId="0" applyFont="1" applyFill="1" applyBorder="1" applyAlignment="1" applyProtection="1">
      <alignment horizontal="left"/>
      <protection locked="0" hidden="1"/>
    </xf>
    <xf numFmtId="0" fontId="23" fillId="0" borderId="3" xfId="0" applyFont="1" applyFill="1" applyBorder="1" applyAlignment="1" applyProtection="1">
      <alignment horizontal="left" wrapText="1"/>
      <protection locked="0" hidden="1"/>
    </xf>
    <xf numFmtId="0" fontId="28" fillId="0" borderId="3" xfId="0" applyFont="1" applyFill="1" applyBorder="1" applyAlignment="1" applyProtection="1">
      <protection locked="0" hidden="1"/>
    </xf>
    <xf numFmtId="0" fontId="28" fillId="0" borderId="3" xfId="0" applyFont="1" applyFill="1" applyBorder="1" applyAlignment="1" applyProtection="1">
      <alignment horizontal="left" vertical="top" wrapText="1"/>
      <protection locked="0" hidden="1"/>
    </xf>
    <xf numFmtId="0" fontId="28" fillId="0" borderId="2" xfId="0" applyFont="1" applyBorder="1" applyAlignment="1" applyProtection="1">
      <alignment horizontal="left"/>
      <protection locked="0" hidden="1"/>
    </xf>
    <xf numFmtId="0" fontId="23" fillId="0" borderId="2" xfId="0" applyFont="1" applyBorder="1" applyAlignment="1" applyProtection="1">
      <alignment horizontal="left"/>
      <protection locked="0" hidden="1"/>
    </xf>
    <xf numFmtId="0" fontId="23" fillId="0" borderId="3" xfId="0" applyFont="1" applyBorder="1" applyAlignment="1" applyProtection="1">
      <alignment horizontal="left" wrapText="1"/>
      <protection locked="0" hidden="1"/>
    </xf>
    <xf numFmtId="0" fontId="28" fillId="0" borderId="2" xfId="0" applyFont="1" applyBorder="1" applyAlignment="1" applyProtection="1">
      <alignment horizontal="left" wrapText="1"/>
      <protection locked="0" hidden="1"/>
    </xf>
    <xf numFmtId="0" fontId="23" fillId="0" borderId="2" xfId="0" applyFont="1" applyBorder="1" applyAlignment="1" applyProtection="1">
      <alignment horizontal="left" wrapText="1"/>
      <protection locked="0" hidden="1"/>
    </xf>
    <xf numFmtId="0" fontId="28" fillId="0" borderId="3" xfId="0" applyFont="1" applyBorder="1" applyAlignment="1" applyProtection="1">
      <alignment horizontal="left" wrapText="1"/>
      <protection locked="0" hidden="1"/>
    </xf>
    <xf numFmtId="0" fontId="28" fillId="0" borderId="3" xfId="0" applyFont="1" applyBorder="1" applyAlignment="1" applyProtection="1">
      <alignment vertical="top" wrapText="1"/>
      <protection locked="0" hidden="1"/>
    </xf>
    <xf numFmtId="14" fontId="1" fillId="0" borderId="0" xfId="0" applyNumberFormat="1" applyFont="1" applyProtection="1">
      <protection locked="0" hidden="1"/>
    </xf>
    <xf numFmtId="165" fontId="23" fillId="11" borderId="0" xfId="0" applyNumberFormat="1" applyFont="1" applyFill="1" applyBorder="1" applyAlignment="1" applyProtection="1">
      <alignment horizontal="right"/>
      <protection hidden="1"/>
    </xf>
    <xf numFmtId="2" fontId="23" fillId="0" borderId="0" xfId="0" applyNumberFormat="1" applyFont="1" applyBorder="1" applyAlignment="1" applyProtection="1">
      <alignment horizontal="left" vertical="center"/>
      <protection locked="0" hidden="1"/>
    </xf>
    <xf numFmtId="165" fontId="23" fillId="11" borderId="0" xfId="0" applyNumberFormat="1" applyFont="1" applyFill="1" applyBorder="1" applyAlignment="1" applyProtection="1">
      <alignment horizontal="right"/>
      <protection locked="0" hidden="1"/>
    </xf>
    <xf numFmtId="0" fontId="25" fillId="11" borderId="3" xfId="0" applyFont="1" applyFill="1" applyBorder="1" applyAlignment="1" applyProtection="1">
      <alignment horizontal="center"/>
      <protection locked="0" hidden="1"/>
    </xf>
    <xf numFmtId="0" fontId="28" fillId="13" borderId="0" xfId="0" applyFont="1" applyFill="1" applyBorder="1" applyAlignment="1" applyProtection="1">
      <alignment horizontal="left"/>
      <protection locked="0" hidden="1"/>
    </xf>
    <xf numFmtId="0" fontId="24" fillId="13" borderId="0" xfId="0" applyFont="1" applyFill="1" applyBorder="1" applyAlignment="1" applyProtection="1">
      <protection locked="0" hidden="1"/>
    </xf>
    <xf numFmtId="0" fontId="24" fillId="13" borderId="0" xfId="0" applyFont="1" applyFill="1" applyBorder="1" applyAlignment="1" applyProtection="1">
      <alignment vertical="center"/>
      <protection locked="0" hidden="1"/>
    </xf>
    <xf numFmtId="0" fontId="93" fillId="13" borderId="0" xfId="0" applyFont="1" applyFill="1" applyAlignment="1" applyProtection="1">
      <protection locked="0" hidden="1"/>
    </xf>
    <xf numFmtId="0" fontId="93" fillId="13" borderId="51" xfId="0" applyFont="1" applyFill="1" applyBorder="1" applyAlignment="1" applyProtection="1">
      <protection locked="0" hidden="1"/>
    </xf>
    <xf numFmtId="0" fontId="28" fillId="13" borderId="0" xfId="0" applyFont="1" applyFill="1" applyBorder="1" applyAlignment="1" applyProtection="1">
      <protection locked="0" hidden="1"/>
    </xf>
    <xf numFmtId="0" fontId="96" fillId="13" borderId="51" xfId="0" applyFont="1" applyFill="1" applyBorder="1" applyAlignment="1" applyProtection="1">
      <protection locked="0" hidden="1"/>
    </xf>
    <xf numFmtId="0" fontId="93" fillId="16" borderId="24" xfId="0" applyFont="1" applyFill="1" applyBorder="1" applyAlignment="1"/>
    <xf numFmtId="0" fontId="24" fillId="14" borderId="0" xfId="0" applyFont="1" applyFill="1" applyBorder="1" applyAlignment="1" applyProtection="1">
      <protection locked="0" hidden="1"/>
    </xf>
    <xf numFmtId="0" fontId="24" fillId="16" borderId="24" xfId="0" applyFont="1" applyFill="1" applyBorder="1" applyAlignment="1" applyProtection="1">
      <alignment horizontal="left"/>
      <protection hidden="1"/>
    </xf>
    <xf numFmtId="0" fontId="24" fillId="16" borderId="24" xfId="0" applyFont="1" applyFill="1" applyBorder="1" applyAlignment="1" applyProtection="1">
      <alignment horizontal="left" vertical="center"/>
      <protection hidden="1"/>
    </xf>
    <xf numFmtId="0" fontId="93" fillId="16" borderId="24" xfId="0" applyFont="1" applyFill="1" applyBorder="1" applyAlignment="1">
      <alignment horizontal="left"/>
    </xf>
    <xf numFmtId="0" fontId="28" fillId="16" borderId="24" xfId="0" applyFont="1" applyFill="1" applyBorder="1" applyAlignment="1" applyProtection="1">
      <alignment horizontal="left"/>
      <protection hidden="1"/>
    </xf>
    <xf numFmtId="0" fontId="24" fillId="4" borderId="24" xfId="0" applyFont="1" applyFill="1" applyBorder="1" applyAlignment="1" applyProtection="1">
      <alignment horizontal="left"/>
      <protection hidden="1"/>
    </xf>
    <xf numFmtId="0" fontId="28" fillId="13" borderId="0" xfId="0" applyFont="1" applyFill="1" applyBorder="1" applyAlignment="1" applyProtection="1">
      <alignment horizontal="left" vertical="center"/>
      <protection hidden="1"/>
    </xf>
    <xf numFmtId="0" fontId="93" fillId="13" borderId="0" xfId="0" applyFont="1" applyFill="1" applyAlignment="1">
      <alignment horizontal="left"/>
    </xf>
    <xf numFmtId="0" fontId="28" fillId="13" borderId="0" xfId="0" applyFont="1" applyFill="1" applyBorder="1" applyAlignment="1" applyProtection="1">
      <alignment horizontal="left"/>
      <protection hidden="1"/>
    </xf>
    <xf numFmtId="0" fontId="28" fillId="14" borderId="0" xfId="0" applyFont="1" applyFill="1" applyBorder="1" applyAlignment="1" applyProtection="1">
      <alignment horizontal="left"/>
      <protection hidden="1"/>
    </xf>
    <xf numFmtId="0" fontId="105" fillId="13" borderId="0" xfId="0" applyFont="1" applyFill="1" applyBorder="1" applyAlignment="1" applyProtection="1">
      <alignment horizontal="left"/>
      <protection locked="0" hidden="1"/>
    </xf>
    <xf numFmtId="0" fontId="28" fillId="4" borderId="0" xfId="0" applyFont="1" applyFill="1" applyBorder="1" applyAlignment="1" applyProtection="1">
      <alignment horizontal="left"/>
      <protection locked="0" hidden="1"/>
    </xf>
    <xf numFmtId="0" fontId="24" fillId="13" borderId="0" xfId="0" applyFont="1" applyFill="1" applyAlignment="1" applyProtection="1">
      <alignment horizontal="left"/>
      <protection locked="0" hidden="1"/>
    </xf>
    <xf numFmtId="0" fontId="24" fillId="4" borderId="0" xfId="0" applyFont="1" applyFill="1" applyAlignment="1" applyProtection="1">
      <alignment horizontal="left"/>
      <protection locked="0" hidden="1"/>
    </xf>
    <xf numFmtId="0" fontId="176" fillId="4" borderId="0" xfId="0" applyFont="1" applyFill="1" applyBorder="1" applyProtection="1">
      <protection locked="0" hidden="1"/>
    </xf>
    <xf numFmtId="167" fontId="134" fillId="3" borderId="0" xfId="2" applyNumberFormat="1" applyFont="1" applyFill="1" applyBorder="1" applyAlignment="1" applyProtection="1">
      <alignment horizontal="center" vertical="center"/>
      <protection hidden="1"/>
    </xf>
    <xf numFmtId="167" fontId="32" fillId="3" borderId="0" xfId="16" applyNumberFormat="1" applyFont="1" applyFill="1" applyBorder="1" applyAlignment="1" applyProtection="1">
      <alignment horizontal="center" vertical="center"/>
      <protection hidden="1"/>
    </xf>
    <xf numFmtId="167" fontId="134" fillId="3" borderId="0" xfId="2" applyNumberFormat="1" applyFont="1" applyFill="1" applyBorder="1" applyAlignment="1" applyProtection="1">
      <alignment horizontal="center" vertical="center"/>
    </xf>
    <xf numFmtId="167" fontId="32" fillId="3" borderId="0" xfId="16" applyNumberFormat="1" applyFont="1" applyFill="1" applyBorder="1" applyAlignment="1" applyProtection="1">
      <alignment horizontal="center" vertical="center"/>
    </xf>
    <xf numFmtId="0" fontId="129" fillId="0" borderId="2" xfId="9" applyFont="1" applyBorder="1" applyAlignment="1" applyProtection="1">
      <alignment wrapText="1"/>
      <protection locked="0" hidden="1"/>
    </xf>
    <xf numFmtId="0" fontId="23" fillId="2" borderId="3" xfId="0" applyFont="1" applyFill="1" applyBorder="1" applyAlignment="1" applyProtection="1">
      <protection locked="0" hidden="1"/>
    </xf>
    <xf numFmtId="0" fontId="52" fillId="3" borderId="0" xfId="14" applyFont="1" applyFill="1" applyBorder="1" applyAlignment="1" applyProtection="1">
      <alignment horizontal="center" vertical="center" wrapText="1"/>
      <protection locked="0" hidden="1"/>
    </xf>
    <xf numFmtId="0" fontId="25" fillId="13" borderId="0" xfId="0" applyFont="1" applyFill="1" applyBorder="1" applyAlignment="1" applyProtection="1">
      <alignment horizontal="right"/>
      <protection hidden="1"/>
    </xf>
    <xf numFmtId="0" fontId="24" fillId="13" borderId="0" xfId="0" applyFont="1" applyFill="1" applyBorder="1" applyAlignment="1" applyProtection="1">
      <alignment horizontal="right" vertical="center"/>
      <protection hidden="1"/>
    </xf>
    <xf numFmtId="0" fontId="24" fillId="13" borderId="0" xfId="0" applyFont="1" applyFill="1" applyBorder="1" applyAlignment="1" applyProtection="1">
      <alignment horizontal="right"/>
      <protection hidden="1"/>
    </xf>
    <xf numFmtId="0" fontId="24" fillId="0" borderId="0" xfId="0" applyFont="1" applyBorder="1" applyAlignment="1" applyProtection="1">
      <alignment horizontal="left" vertical="center" wrapText="1"/>
      <protection hidden="1"/>
    </xf>
    <xf numFmtId="0" fontId="23" fillId="0" borderId="0" xfId="0" applyFont="1" applyAlignment="1" applyProtection="1">
      <alignment wrapText="1"/>
      <protection hidden="1"/>
    </xf>
    <xf numFmtId="0" fontId="41" fillId="0" borderId="0" xfId="0" applyFont="1" applyAlignment="1" applyProtection="1">
      <alignment wrapText="1"/>
      <protection hidden="1"/>
    </xf>
    <xf numFmtId="0" fontId="24" fillId="0" borderId="0" xfId="0" applyFont="1" applyAlignment="1" applyProtection="1">
      <alignment horizontal="center" wrapText="1"/>
      <protection hidden="1"/>
    </xf>
    <xf numFmtId="0" fontId="28" fillId="13" borderId="0" xfId="0" applyFont="1" applyFill="1" applyBorder="1" applyAlignment="1" applyProtection="1">
      <alignment horizontal="right"/>
      <protection hidden="1"/>
    </xf>
    <xf numFmtId="0" fontId="25" fillId="0" borderId="0" xfId="0" applyFont="1" applyAlignment="1" applyProtection="1">
      <alignment wrapText="1"/>
      <protection hidden="1"/>
    </xf>
    <xf numFmtId="165" fontId="23" fillId="11" borderId="7" xfId="0" applyNumberFormat="1" applyFont="1" applyFill="1" applyBorder="1" applyAlignment="1" applyProtection="1">
      <alignment horizontal="right" wrapText="1"/>
      <protection hidden="1"/>
    </xf>
    <xf numFmtId="0" fontId="99" fillId="0" borderId="0" xfId="0" applyFont="1" applyAlignment="1" applyProtection="1">
      <alignment wrapText="1"/>
      <protection hidden="1"/>
    </xf>
    <xf numFmtId="0" fontId="96" fillId="13" borderId="51" xfId="0" applyFont="1" applyFill="1" applyBorder="1" applyAlignment="1" applyProtection="1">
      <alignment horizontal="right"/>
      <protection hidden="1"/>
    </xf>
    <xf numFmtId="0" fontId="24" fillId="0" borderId="7" xfId="0" applyFont="1" applyBorder="1" applyAlignment="1" applyProtection="1">
      <alignment horizontal="center" wrapText="1"/>
      <protection hidden="1"/>
    </xf>
    <xf numFmtId="0" fontId="25" fillId="0" borderId="7" xfId="0" applyFont="1" applyBorder="1" applyAlignment="1" applyProtection="1">
      <alignment wrapText="1"/>
      <protection hidden="1"/>
    </xf>
    <xf numFmtId="0" fontId="32" fillId="0" borderId="7" xfId="0" applyFont="1" applyBorder="1" applyAlignment="1" applyProtection="1">
      <alignment horizontal="left" vertical="center" wrapText="1"/>
      <protection hidden="1"/>
    </xf>
    <xf numFmtId="0" fontId="23" fillId="0" borderId="7" xfId="0" applyFont="1" applyFill="1" applyBorder="1" applyAlignment="1" applyProtection="1">
      <alignment horizontal="center" wrapText="1"/>
      <protection hidden="1"/>
    </xf>
    <xf numFmtId="165" fontId="23" fillId="11" borderId="4" xfId="0" applyNumberFormat="1" applyFont="1" applyFill="1" applyBorder="1" applyAlignment="1" applyProtection="1">
      <alignment horizontal="right" wrapText="1"/>
      <protection hidden="1"/>
    </xf>
    <xf numFmtId="0" fontId="32" fillId="0" borderId="0" xfId="0" applyFont="1" applyBorder="1" applyAlignment="1" applyProtection="1">
      <alignment horizontal="left" vertical="center" wrapText="1"/>
      <protection hidden="1"/>
    </xf>
    <xf numFmtId="0" fontId="23" fillId="0" borderId="0" xfId="0" applyFont="1" applyFill="1" applyBorder="1" applyAlignment="1" applyProtection="1">
      <alignment horizontal="center" wrapText="1"/>
      <protection hidden="1"/>
    </xf>
    <xf numFmtId="165" fontId="23" fillId="0" borderId="0" xfId="0" applyNumberFormat="1" applyFont="1" applyFill="1" applyBorder="1" applyAlignment="1" applyProtection="1">
      <alignment horizontal="right" wrapText="1"/>
      <protection hidden="1"/>
    </xf>
    <xf numFmtId="165" fontId="24" fillId="0" borderId="0" xfId="0" applyNumberFormat="1" applyFont="1" applyAlignment="1" applyProtection="1">
      <alignment wrapText="1"/>
      <protection hidden="1"/>
    </xf>
    <xf numFmtId="0" fontId="40" fillId="0" borderId="0" xfId="0" applyFont="1" applyAlignment="1" applyProtection="1">
      <alignment wrapText="1"/>
      <protection hidden="1"/>
    </xf>
    <xf numFmtId="0" fontId="49" fillId="3" borderId="0" xfId="14" applyNumberFormat="1" applyFont="1" applyFill="1" applyBorder="1" applyAlignment="1" applyProtection="1">
      <alignment vertical="center"/>
      <protection hidden="1"/>
    </xf>
    <xf numFmtId="2" fontId="24" fillId="0" borderId="0" xfId="0" applyNumberFormat="1" applyFont="1" applyProtection="1">
      <protection hidden="1"/>
    </xf>
    <xf numFmtId="0" fontId="23" fillId="3" borderId="0" xfId="14" applyFont="1" applyFill="1" applyBorder="1" applyAlignment="1" applyProtection="1">
      <alignment horizontal="left" vertical="center"/>
      <protection hidden="1"/>
    </xf>
    <xf numFmtId="0" fontId="23" fillId="3" borderId="0" xfId="15" applyFont="1" applyFill="1" applyAlignment="1" applyProtection="1">
      <alignment horizontal="left"/>
      <protection hidden="1"/>
    </xf>
    <xf numFmtId="0" fontId="24" fillId="14" borderId="0" xfId="0" applyFont="1" applyFill="1" applyBorder="1" applyAlignment="1" applyProtection="1">
      <alignment horizontal="right"/>
      <protection hidden="1"/>
    </xf>
    <xf numFmtId="0" fontId="105" fillId="13" borderId="0" xfId="0" applyFont="1" applyFill="1" applyBorder="1" applyAlignment="1" applyProtection="1">
      <alignment horizontal="right"/>
      <protection hidden="1"/>
    </xf>
    <xf numFmtId="0" fontId="28" fillId="0" borderId="0" xfId="0" applyFont="1" applyBorder="1" applyAlignment="1" applyProtection="1">
      <alignment horizontal="left" wrapText="1"/>
      <protection hidden="1"/>
    </xf>
    <xf numFmtId="0" fontId="28" fillId="0" borderId="7" xfId="0" applyFont="1" applyBorder="1" applyAlignment="1" applyProtection="1">
      <alignment horizontal="left" wrapText="1"/>
      <protection hidden="1"/>
    </xf>
    <xf numFmtId="16" fontId="28" fillId="0" borderId="0" xfId="0" applyNumberFormat="1" applyFont="1" applyBorder="1" applyAlignment="1" applyProtection="1">
      <alignment horizontal="center" wrapText="1"/>
      <protection hidden="1"/>
    </xf>
    <xf numFmtId="167" fontId="23" fillId="11" borderId="0" xfId="17" applyNumberFormat="1" applyFont="1" applyFill="1" applyBorder="1" applyAlignment="1" applyProtection="1">
      <alignment vertical="center"/>
      <protection hidden="1"/>
    </xf>
    <xf numFmtId="167" fontId="23" fillId="0" borderId="10" xfId="17" applyNumberFormat="1" applyFont="1" applyFill="1" applyBorder="1" applyAlignment="1" applyProtection="1">
      <alignment vertical="center"/>
      <protection hidden="1"/>
    </xf>
    <xf numFmtId="0" fontId="105" fillId="13" borderId="0" xfId="0" applyFont="1" applyFill="1" applyAlignment="1" applyProtection="1">
      <alignment horizontal="left"/>
      <protection locked="0" hidden="1"/>
    </xf>
    <xf numFmtId="0" fontId="106" fillId="13" borderId="0" xfId="0" applyFont="1" applyFill="1" applyAlignment="1" applyProtection="1">
      <alignment horizontal="left"/>
      <protection locked="0" hidden="1"/>
    </xf>
    <xf numFmtId="0" fontId="105" fillId="4" borderId="0" xfId="0" applyFont="1" applyFill="1" applyAlignment="1" applyProtection="1">
      <alignment horizontal="left"/>
      <protection locked="0" hidden="1"/>
    </xf>
    <xf numFmtId="165" fontId="28" fillId="13" borderId="7" xfId="15" applyNumberFormat="1" applyFont="1" applyFill="1" applyBorder="1" applyAlignment="1" applyProtection="1">
      <alignment horizontal="right"/>
      <protection hidden="1"/>
    </xf>
    <xf numFmtId="0" fontId="52" fillId="0" borderId="0" xfId="15" applyFont="1" applyFill="1" applyBorder="1" applyAlignment="1" applyProtection="1">
      <alignment vertical="top" wrapText="1"/>
      <protection hidden="1"/>
    </xf>
    <xf numFmtId="165" fontId="23" fillId="0" borderId="7" xfId="15" applyNumberFormat="1" applyFont="1" applyFill="1" applyBorder="1" applyAlignment="1" applyProtection="1">
      <alignment horizontal="right"/>
      <protection hidden="1"/>
    </xf>
    <xf numFmtId="0" fontId="23" fillId="4" borderId="0" xfId="0" applyFont="1" applyFill="1" applyProtection="1">
      <protection hidden="1"/>
    </xf>
    <xf numFmtId="9" fontId="24" fillId="0" borderId="2" xfId="23" applyFont="1" applyBorder="1" applyProtection="1">
      <protection hidden="1"/>
    </xf>
    <xf numFmtId="0" fontId="23" fillId="2" borderId="4" xfId="0" applyFont="1" applyFill="1" applyBorder="1" applyAlignment="1" applyProtection="1">
      <alignment horizontal="left"/>
      <protection locked="0" hidden="1"/>
    </xf>
    <xf numFmtId="0" fontId="23" fillId="2" borderId="7" xfId="0" applyFont="1" applyFill="1" applyBorder="1" applyAlignment="1" applyProtection="1">
      <alignment horizontal="left"/>
      <protection locked="0" hidden="1"/>
    </xf>
    <xf numFmtId="167" fontId="25" fillId="11" borderId="2" xfId="0" applyNumberFormat="1" applyFont="1" applyFill="1" applyBorder="1" applyAlignment="1" applyProtection="1">
      <alignment horizontal="center"/>
      <protection locked="0" hidden="1"/>
    </xf>
    <xf numFmtId="167" fontId="26" fillId="3" borderId="2" xfId="0" applyNumberFormat="1" applyFont="1" applyFill="1" applyBorder="1" applyAlignment="1" applyProtection="1">
      <alignment horizontal="center"/>
      <protection locked="0" hidden="1"/>
    </xf>
    <xf numFmtId="0" fontId="26" fillId="3" borderId="3" xfId="0" applyFont="1" applyFill="1" applyBorder="1" applyAlignment="1" applyProtection="1">
      <alignment horizontal="left"/>
      <protection locked="0" hidden="1"/>
    </xf>
    <xf numFmtId="0" fontId="25" fillId="11" borderId="3" xfId="0" applyFont="1" applyFill="1" applyBorder="1" applyAlignment="1" applyProtection="1">
      <alignment horizontal="center"/>
      <protection locked="0" hidden="1"/>
    </xf>
    <xf numFmtId="0" fontId="25" fillId="3" borderId="2" xfId="0" applyFont="1" applyFill="1" applyBorder="1" applyAlignment="1" applyProtection="1">
      <alignment horizontal="center"/>
      <protection locked="0" hidden="1"/>
    </xf>
    <xf numFmtId="0" fontId="25" fillId="3" borderId="4" xfId="0" applyFont="1" applyFill="1" applyBorder="1" applyAlignment="1" applyProtection="1">
      <alignment horizontal="center"/>
      <protection locked="0" hidden="1"/>
    </xf>
    <xf numFmtId="170" fontId="25" fillId="0" borderId="3" xfId="0" applyNumberFormat="1" applyFont="1" applyBorder="1" applyAlignment="1" applyProtection="1">
      <alignment horizontal="center"/>
      <protection locked="0" hidden="1"/>
    </xf>
    <xf numFmtId="0" fontId="25" fillId="3" borderId="3" xfId="0" applyFont="1" applyFill="1" applyBorder="1" applyAlignment="1" applyProtection="1">
      <alignment horizontal="center"/>
      <protection locked="0" hidden="1"/>
    </xf>
    <xf numFmtId="167" fontId="25" fillId="11" borderId="3" xfId="0" applyNumberFormat="1" applyFont="1" applyFill="1" applyBorder="1" applyAlignment="1" applyProtection="1">
      <alignment horizontal="center"/>
      <protection locked="0" hidden="1"/>
    </xf>
    <xf numFmtId="0" fontId="25" fillId="3" borderId="13" xfId="0" applyFont="1" applyFill="1" applyBorder="1" applyAlignment="1" applyProtection="1">
      <alignment horizontal="center"/>
      <protection locked="0" hidden="1"/>
    </xf>
    <xf numFmtId="0" fontId="25" fillId="11" borderId="3" xfId="0" applyFont="1" applyFill="1" applyBorder="1" applyAlignment="1" applyProtection="1">
      <alignment horizontal="center" wrapText="1"/>
      <protection locked="0" hidden="1"/>
    </xf>
    <xf numFmtId="0" fontId="25" fillId="3" borderId="12" xfId="0" applyFont="1" applyFill="1" applyBorder="1" applyAlignment="1" applyProtection="1">
      <alignment horizontal="center" vertical="center"/>
      <protection locked="0" hidden="1"/>
    </xf>
    <xf numFmtId="0" fontId="25" fillId="3" borderId="13" xfId="0" applyFont="1" applyFill="1" applyBorder="1" applyAlignment="1" applyProtection="1">
      <alignment horizontal="center" vertical="center"/>
      <protection locked="0" hidden="1"/>
    </xf>
    <xf numFmtId="0" fontId="24" fillId="3" borderId="3" xfId="0" applyFont="1" applyFill="1" applyBorder="1" applyAlignment="1" applyProtection="1">
      <alignment horizontal="left" wrapText="1"/>
      <protection locked="0" hidden="1"/>
    </xf>
    <xf numFmtId="0" fontId="24" fillId="3" borderId="2" xfId="0" applyFont="1" applyFill="1" applyBorder="1" applyAlignment="1" applyProtection="1">
      <alignment horizontal="left" wrapText="1"/>
      <protection locked="0" hidden="1"/>
    </xf>
    <xf numFmtId="0" fontId="25" fillId="3" borderId="2" xfId="0" applyFont="1" applyFill="1" applyBorder="1" applyAlignment="1" applyProtection="1">
      <alignment horizontal="center" vertical="center" wrapText="1"/>
      <protection locked="0" hidden="1"/>
    </xf>
    <xf numFmtId="0" fontId="25" fillId="3" borderId="3" xfId="0" applyFont="1" applyFill="1" applyBorder="1" applyAlignment="1" applyProtection="1">
      <alignment horizontal="justify"/>
      <protection locked="0" hidden="1"/>
    </xf>
    <xf numFmtId="0" fontId="28" fillId="19" borderId="2" xfId="0" applyFont="1" applyFill="1" applyBorder="1"/>
    <xf numFmtId="0" fontId="2" fillId="14" borderId="0" xfId="6" quotePrefix="1" applyFill="1" applyAlignment="1" applyProtection="1"/>
    <xf numFmtId="0" fontId="24" fillId="14" borderId="0" xfId="0" applyFont="1" applyFill="1"/>
    <xf numFmtId="0" fontId="25" fillId="14" borderId="0" xfId="0" applyFont="1" applyFill="1"/>
    <xf numFmtId="0" fontId="25" fillId="14" borderId="0" xfId="0" applyNumberFormat="1" applyFont="1" applyFill="1" applyAlignment="1">
      <alignment horizontal="center"/>
    </xf>
    <xf numFmtId="0" fontId="113" fillId="14" borderId="0" xfId="0" applyFont="1" applyFill="1"/>
    <xf numFmtId="0" fontId="25" fillId="14" borderId="0" xfId="0" applyFont="1" applyFill="1" applyBorder="1" applyAlignment="1">
      <alignment horizontal="center"/>
    </xf>
    <xf numFmtId="0" fontId="166" fillId="20" borderId="36" xfId="0" applyFont="1" applyFill="1" applyBorder="1"/>
    <xf numFmtId="9" fontId="177" fillId="20" borderId="6" xfId="21" applyFont="1" applyFill="1" applyBorder="1"/>
    <xf numFmtId="174" fontId="166" fillId="20" borderId="6" xfId="2" applyNumberFormat="1" applyFont="1" applyFill="1" applyBorder="1"/>
    <xf numFmtId="174" fontId="24" fillId="20" borderId="2" xfId="2" applyNumberFormat="1" applyFont="1" applyFill="1" applyBorder="1"/>
    <xf numFmtId="174" fontId="24" fillId="20" borderId="6" xfId="2" applyNumberFormat="1" applyFont="1" applyFill="1" applyBorder="1"/>
    <xf numFmtId="174" fontId="24" fillId="20" borderId="32" xfId="2" applyNumberFormat="1" applyFont="1" applyFill="1" applyBorder="1"/>
    <xf numFmtId="49" fontId="24" fillId="20" borderId="37" xfId="0" applyNumberFormat="1" applyFont="1" applyFill="1" applyBorder="1"/>
    <xf numFmtId="49" fontId="24" fillId="20" borderId="38" xfId="0" applyNumberFormat="1" applyFont="1" applyFill="1" applyBorder="1"/>
    <xf numFmtId="174" fontId="24" fillId="20" borderId="26" xfId="2" applyNumberFormat="1" applyFont="1" applyFill="1" applyBorder="1"/>
    <xf numFmtId="49" fontId="166" fillId="14" borderId="39" xfId="0" applyNumberFormat="1" applyFont="1" applyFill="1" applyBorder="1"/>
    <xf numFmtId="2" fontId="24" fillId="14" borderId="40" xfId="0" applyNumberFormat="1" applyFont="1" applyFill="1" applyBorder="1"/>
    <xf numFmtId="174" fontId="24" fillId="14" borderId="40" xfId="2" applyNumberFormat="1" applyFont="1" applyFill="1" applyBorder="1"/>
    <xf numFmtId="174" fontId="24" fillId="14" borderId="41" xfId="2" applyNumberFormat="1" applyFont="1" applyFill="1" applyBorder="1"/>
    <xf numFmtId="49" fontId="166" fillId="14" borderId="0" xfId="0" applyNumberFormat="1" applyFont="1" applyFill="1" applyBorder="1"/>
    <xf numFmtId="2" fontId="24" fillId="14" borderId="0" xfId="0" applyNumberFormat="1" applyFont="1" applyFill="1" applyBorder="1"/>
    <xf numFmtId="174" fontId="24" fillId="14" borderId="0" xfId="2" applyNumberFormat="1" applyFont="1" applyFill="1" applyBorder="1"/>
    <xf numFmtId="49" fontId="72" fillId="20" borderId="6" xfId="0" applyNumberFormat="1" applyFont="1" applyFill="1" applyBorder="1" applyAlignment="1" applyProtection="1">
      <alignment wrapText="1"/>
      <protection locked="0"/>
    </xf>
    <xf numFmtId="167" fontId="72" fillId="20" borderId="6" xfId="0" applyNumberFormat="1" applyFont="1" applyFill="1" applyBorder="1" applyAlignment="1" applyProtection="1">
      <alignment horizontal="right" wrapText="1"/>
      <protection locked="0"/>
    </xf>
    <xf numFmtId="0" fontId="72" fillId="20" borderId="6" xfId="0" applyFont="1" applyFill="1" applyBorder="1" applyAlignment="1" applyProtection="1">
      <alignment horizontal="right" wrapText="1"/>
      <protection locked="0"/>
    </xf>
    <xf numFmtId="167" fontId="72" fillId="20" borderId="32" xfId="0" applyNumberFormat="1" applyFont="1" applyFill="1" applyBorder="1" applyAlignment="1" applyProtection="1">
      <alignment horizontal="right" wrapText="1"/>
      <protection locked="0"/>
    </xf>
    <xf numFmtId="0" fontId="24" fillId="20" borderId="37" xfId="0" applyFont="1" applyFill="1" applyBorder="1" applyAlignment="1">
      <alignment wrapText="1"/>
    </xf>
    <xf numFmtId="49" fontId="72" fillId="20" borderId="2" xfId="0" applyNumberFormat="1" applyFont="1" applyFill="1" applyBorder="1" applyAlignment="1" applyProtection="1">
      <alignment wrapText="1"/>
      <protection locked="0"/>
    </xf>
    <xf numFmtId="0" fontId="72" fillId="20" borderId="2" xfId="0" applyFont="1" applyFill="1" applyBorder="1" applyAlignment="1" applyProtection="1">
      <alignment horizontal="right" wrapText="1"/>
      <protection locked="0"/>
    </xf>
    <xf numFmtId="167" fontId="72" fillId="20" borderId="2" xfId="0" applyNumberFormat="1" applyFont="1" applyFill="1" applyBorder="1" applyAlignment="1" applyProtection="1">
      <alignment horizontal="right" wrapText="1"/>
      <protection locked="0"/>
    </xf>
    <xf numFmtId="167" fontId="72" fillId="20" borderId="27" xfId="0" applyNumberFormat="1" applyFont="1" applyFill="1" applyBorder="1" applyAlignment="1" applyProtection="1">
      <alignment horizontal="right" wrapText="1"/>
      <protection locked="0"/>
    </xf>
    <xf numFmtId="0" fontId="24" fillId="20" borderId="42" xfId="0" applyFont="1" applyFill="1" applyBorder="1" applyAlignment="1">
      <alignment wrapText="1"/>
    </xf>
    <xf numFmtId="49" fontId="72" fillId="20" borderId="34" xfId="0" applyNumberFormat="1" applyFont="1" applyFill="1" applyBorder="1" applyAlignment="1" applyProtection="1">
      <alignment wrapText="1"/>
      <protection locked="0"/>
    </xf>
    <xf numFmtId="0" fontId="72" fillId="20" borderId="34" xfId="0" applyFont="1" applyFill="1" applyBorder="1" applyAlignment="1" applyProtection="1">
      <alignment horizontal="right" wrapText="1"/>
      <protection locked="0"/>
    </xf>
    <xf numFmtId="167" fontId="72" fillId="20" borderId="34" xfId="0" applyNumberFormat="1" applyFont="1" applyFill="1" applyBorder="1" applyAlignment="1" applyProtection="1">
      <alignment horizontal="right" wrapText="1"/>
      <protection locked="0"/>
    </xf>
    <xf numFmtId="167" fontId="72" fillId="20" borderId="28" xfId="0" applyNumberFormat="1" applyFont="1" applyFill="1" applyBorder="1" applyAlignment="1" applyProtection="1">
      <alignment horizontal="right" wrapText="1"/>
      <protection locked="0"/>
    </xf>
    <xf numFmtId="14" fontId="25" fillId="14" borderId="0" xfId="0" applyNumberFormat="1" applyFont="1" applyFill="1" applyAlignment="1">
      <alignment horizontal="center"/>
    </xf>
    <xf numFmtId="0" fontId="24" fillId="20" borderId="2" xfId="0" applyFont="1" applyFill="1" applyBorder="1"/>
    <xf numFmtId="175" fontId="24" fillId="20" borderId="2" xfId="0" applyNumberFormat="1" applyFont="1" applyFill="1" applyBorder="1"/>
    <xf numFmtId="0" fontId="23" fillId="2" borderId="0" xfId="0" applyFont="1" applyFill="1" applyBorder="1" applyAlignment="1" applyProtection="1">
      <alignment horizontal="left"/>
      <protection locked="0" hidden="1"/>
    </xf>
    <xf numFmtId="0" fontId="25" fillId="3" borderId="2" xfId="0" applyFont="1" applyFill="1" applyBorder="1" applyAlignment="1" applyProtection="1">
      <protection locked="0" hidden="1"/>
    </xf>
    <xf numFmtId="0" fontId="178" fillId="21" borderId="26" xfId="0" applyFont="1" applyFill="1" applyBorder="1" applyAlignment="1" applyProtection="1">
      <alignment horizontal="left" wrapText="1"/>
      <protection locked="0" hidden="1"/>
    </xf>
    <xf numFmtId="0" fontId="0" fillId="0" borderId="3" xfId="0" applyBorder="1" applyAlignment="1"/>
    <xf numFmtId="0" fontId="24" fillId="3" borderId="2" xfId="0" applyFont="1" applyFill="1" applyBorder="1" applyAlignment="1" applyProtection="1">
      <alignment horizontal="justify"/>
      <protection locked="0" hidden="1"/>
    </xf>
    <xf numFmtId="0" fontId="179" fillId="21" borderId="24" xfId="0" applyFont="1" applyFill="1" applyBorder="1" applyAlignment="1" applyProtection="1">
      <alignment horizontal="left" wrapText="1"/>
      <protection locked="0" hidden="1"/>
    </xf>
    <xf numFmtId="0" fontId="178" fillId="21" borderId="24" xfId="0" applyFont="1" applyFill="1" applyBorder="1" applyAlignment="1" applyProtection="1">
      <alignment horizontal="left" wrapText="1"/>
      <protection locked="0" hidden="1"/>
    </xf>
    <xf numFmtId="0" fontId="179" fillId="21" borderId="6" xfId="0" applyFont="1" applyFill="1" applyBorder="1" applyAlignment="1" applyProtection="1">
      <alignment horizontal="left" wrapText="1"/>
      <protection locked="0" hidden="1"/>
    </xf>
    <xf numFmtId="0" fontId="25" fillId="3" borderId="4" xfId="0" applyFont="1" applyFill="1" applyBorder="1" applyAlignment="1" applyProtection="1">
      <alignment horizontal="left"/>
      <protection locked="0" hidden="1"/>
    </xf>
    <xf numFmtId="167" fontId="26" fillId="3" borderId="3" xfId="0" applyNumberFormat="1" applyFont="1" applyFill="1" applyBorder="1" applyAlignment="1" applyProtection="1">
      <alignment horizontal="center"/>
      <protection locked="0" hidden="1"/>
    </xf>
    <xf numFmtId="0" fontId="25" fillId="3" borderId="13" xfId="0" applyFont="1" applyFill="1" applyBorder="1" applyAlignment="1" applyProtection="1">
      <alignment horizontal="left"/>
      <protection locked="0" hidden="1"/>
    </xf>
    <xf numFmtId="0" fontId="25" fillId="3" borderId="3" xfId="0" applyFont="1" applyFill="1" applyBorder="1" applyAlignment="1" applyProtection="1">
      <alignment horizontal="left"/>
      <protection locked="0" hidden="1"/>
    </xf>
    <xf numFmtId="0" fontId="25" fillId="3" borderId="2" xfId="0" applyFont="1" applyFill="1" applyBorder="1" applyAlignment="1" applyProtection="1">
      <alignment horizontal="left"/>
      <protection locked="0" hidden="1"/>
    </xf>
    <xf numFmtId="0" fontId="24" fillId="3" borderId="2" xfId="0" applyFont="1" applyFill="1" applyBorder="1" applyAlignment="1" applyProtection="1">
      <alignment horizontal="left"/>
      <protection locked="0" hidden="1"/>
    </xf>
    <xf numFmtId="0" fontId="25" fillId="2" borderId="7" xfId="0" applyFont="1" applyFill="1" applyBorder="1" applyAlignment="1" applyProtection="1">
      <alignment horizontal="left"/>
      <protection locked="0" hidden="1"/>
    </xf>
    <xf numFmtId="0" fontId="25" fillId="2" borderId="7" xfId="0" applyFont="1" applyFill="1" applyBorder="1" applyAlignment="1" applyProtection="1">
      <alignment horizontal="center"/>
      <protection locked="0" hidden="1"/>
    </xf>
    <xf numFmtId="0" fontId="25" fillId="3" borderId="2" xfId="0" applyFont="1" applyFill="1" applyBorder="1" applyAlignment="1" applyProtection="1">
      <alignment horizontal="left" vertical="center" wrapText="1"/>
      <protection locked="0" hidden="1"/>
    </xf>
    <xf numFmtId="0" fontId="25" fillId="3" borderId="2" xfId="0" applyFont="1" applyFill="1" applyBorder="1" applyAlignment="1" applyProtection="1">
      <alignment horizontal="justify"/>
      <protection locked="0" hidden="1"/>
    </xf>
    <xf numFmtId="9" fontId="24" fillId="3" borderId="2" xfId="23" applyFont="1" applyFill="1" applyBorder="1" applyProtection="1">
      <protection locked="0" hidden="1"/>
    </xf>
    <xf numFmtId="0" fontId="0" fillId="0" borderId="3" xfId="0" applyBorder="1" applyAlignment="1">
      <alignment horizontal="left"/>
    </xf>
    <xf numFmtId="0" fontId="23" fillId="2" borderId="4" xfId="0" applyFont="1" applyFill="1" applyBorder="1" applyAlignment="1" applyProtection="1">
      <protection locked="0" hidden="1"/>
    </xf>
    <xf numFmtId="0" fontId="25" fillId="3" borderId="12" xfId="0" applyFont="1" applyFill="1" applyBorder="1" applyAlignment="1" applyProtection="1">
      <alignment vertical="center"/>
      <protection locked="0" hidden="1"/>
    </xf>
    <xf numFmtId="0" fontId="25" fillId="3" borderId="3" xfId="0" applyFont="1" applyFill="1" applyBorder="1" applyAlignment="1" applyProtection="1">
      <alignment horizontal="center" vertical="center" wrapText="1"/>
      <protection locked="0" hidden="1"/>
    </xf>
    <xf numFmtId="0" fontId="25" fillId="3" borderId="22" xfId="0" applyFont="1" applyFill="1" applyBorder="1" applyAlignment="1" applyProtection="1">
      <alignment horizontal="center" vertical="center" wrapText="1"/>
      <protection locked="0" hidden="1"/>
    </xf>
    <xf numFmtId="0" fontId="25" fillId="20" borderId="4" xfId="0" applyFont="1" applyFill="1" applyBorder="1" applyAlignment="1" applyProtection="1">
      <alignment horizontal="center" wrapText="1"/>
      <protection locked="0" hidden="1"/>
    </xf>
    <xf numFmtId="0" fontId="25" fillId="3" borderId="12" xfId="0" applyFont="1" applyFill="1" applyBorder="1" applyAlignment="1" applyProtection="1">
      <protection locked="0" hidden="1"/>
    </xf>
    <xf numFmtId="0" fontId="25" fillId="3" borderId="13" xfId="0" applyFont="1" applyFill="1" applyBorder="1" applyAlignment="1" applyProtection="1">
      <alignment vertical="center"/>
      <protection locked="0" hidden="1"/>
    </xf>
    <xf numFmtId="0" fontId="25" fillId="3" borderId="13" xfId="0" applyFont="1" applyFill="1" applyBorder="1" applyAlignment="1" applyProtection="1">
      <protection locked="0" hidden="1"/>
    </xf>
    <xf numFmtId="167" fontId="25" fillId="11" borderId="3" xfId="0" applyNumberFormat="1" applyFont="1" applyFill="1" applyBorder="1" applyAlignment="1" applyProtection="1">
      <protection locked="0" hidden="1"/>
    </xf>
    <xf numFmtId="167" fontId="25" fillId="11" borderId="2" xfId="0" applyNumberFormat="1" applyFont="1" applyFill="1" applyBorder="1" applyAlignment="1" applyProtection="1">
      <protection locked="0" hidden="1"/>
    </xf>
    <xf numFmtId="0" fontId="23" fillId="2" borderId="0" xfId="8" applyFont="1" applyFill="1" applyBorder="1" applyAlignment="1" applyProtection="1">
      <protection locked="0" hidden="1"/>
    </xf>
    <xf numFmtId="14" fontId="25" fillId="3" borderId="3" xfId="8" applyNumberFormat="1" applyFont="1" applyFill="1" applyBorder="1" applyAlignment="1" applyProtection="1">
      <protection locked="0" hidden="1"/>
    </xf>
    <xf numFmtId="14" fontId="25" fillId="3" borderId="4" xfId="8" applyNumberFormat="1" applyFont="1" applyFill="1" applyBorder="1" applyAlignment="1" applyProtection="1">
      <protection locked="0" hidden="1"/>
    </xf>
    <xf numFmtId="0" fontId="24" fillId="0" borderId="3" xfId="8" applyFont="1" applyBorder="1" applyAlignment="1" applyProtection="1">
      <protection locked="0" hidden="1"/>
    </xf>
    <xf numFmtId="0" fontId="25" fillId="0" borderId="3" xfId="8" applyFont="1" applyBorder="1" applyAlignment="1" applyProtection="1">
      <protection locked="0" hidden="1"/>
    </xf>
    <xf numFmtId="165" fontId="24" fillId="0" borderId="3" xfId="8" applyNumberFormat="1" applyFont="1" applyBorder="1" applyAlignment="1" applyProtection="1">
      <protection locked="0" hidden="1"/>
    </xf>
    <xf numFmtId="165" fontId="25" fillId="0" borderId="3" xfId="8" applyNumberFormat="1" applyFont="1" applyBorder="1" applyAlignment="1" applyProtection="1">
      <protection locked="0" hidden="1"/>
    </xf>
    <xf numFmtId="0" fontId="25" fillId="11" borderId="3" xfId="8" applyFont="1" applyFill="1" applyBorder="1" applyAlignment="1" applyProtection="1">
      <protection locked="0" hidden="1"/>
    </xf>
    <xf numFmtId="165" fontId="25" fillId="11" borderId="3" xfId="8" applyNumberFormat="1" applyFont="1" applyFill="1" applyBorder="1" applyAlignment="1" applyProtection="1">
      <protection locked="0" hidden="1"/>
    </xf>
    <xf numFmtId="0" fontId="23" fillId="2" borderId="4" xfId="8" applyFont="1" applyFill="1" applyBorder="1" applyAlignment="1" applyProtection="1">
      <protection locked="0" hidden="1"/>
    </xf>
    <xf numFmtId="14" fontId="25" fillId="3" borderId="2" xfId="8" applyNumberFormat="1" applyFont="1" applyFill="1" applyBorder="1" applyAlignment="1" applyProtection="1">
      <protection locked="0" hidden="1"/>
    </xf>
    <xf numFmtId="165" fontId="25" fillId="0" borderId="2" xfId="8" applyNumberFormat="1" applyFont="1" applyBorder="1" applyAlignment="1" applyProtection="1">
      <protection locked="0" hidden="1"/>
    </xf>
    <xf numFmtId="165" fontId="25" fillId="11" borderId="2" xfId="8" applyNumberFormat="1" applyFont="1" applyFill="1" applyBorder="1" applyAlignment="1" applyProtection="1">
      <protection locked="0" hidden="1"/>
    </xf>
    <xf numFmtId="0" fontId="23" fillId="2" borderId="7" xfId="8" applyFont="1" applyFill="1" applyBorder="1" applyAlignment="1" applyProtection="1">
      <protection locked="0" hidden="1"/>
    </xf>
    <xf numFmtId="0" fontId="25" fillId="0" borderId="2" xfId="8" applyFont="1" applyBorder="1" applyAlignment="1" applyProtection="1">
      <protection locked="0" hidden="1"/>
    </xf>
    <xf numFmtId="0" fontId="25" fillId="3" borderId="3" xfId="0" applyFont="1" applyFill="1" applyBorder="1" applyAlignment="1" applyProtection="1">
      <alignment horizontal="justify" wrapText="1"/>
      <protection locked="0" hidden="1"/>
    </xf>
    <xf numFmtId="0" fontId="1" fillId="0" borderId="2" xfId="0" applyFont="1" applyBorder="1" applyAlignment="1">
      <alignment wrapText="1"/>
    </xf>
    <xf numFmtId="0" fontId="56" fillId="0" borderId="2" xfId="15" applyFont="1" applyFill="1" applyBorder="1" applyAlignment="1" applyProtection="1">
      <alignment vertical="top" wrapText="1"/>
      <protection locked="0" hidden="1"/>
    </xf>
    <xf numFmtId="0" fontId="56" fillId="0" borderId="2" xfId="15" applyFont="1" applyFill="1" applyBorder="1" applyAlignment="1" applyProtection="1">
      <alignment vertical="top"/>
      <protection locked="0" hidden="1"/>
    </xf>
    <xf numFmtId="0" fontId="0" fillId="0" borderId="2" xfId="0" applyBorder="1"/>
    <xf numFmtId="0" fontId="25" fillId="3" borderId="0" xfId="0" applyFont="1" applyFill="1" applyBorder="1" applyAlignment="1" applyProtection="1">
      <alignment horizontal="justify" wrapText="1"/>
      <protection locked="0" hidden="1"/>
    </xf>
    <xf numFmtId="0" fontId="24" fillId="0" borderId="2" xfId="0" applyFont="1" applyBorder="1" applyAlignment="1">
      <alignment wrapText="1"/>
    </xf>
    <xf numFmtId="0" fontId="72" fillId="0" borderId="2" xfId="15" applyFont="1" applyFill="1" applyBorder="1" applyAlignment="1" applyProtection="1">
      <alignment vertical="top" wrapText="1"/>
      <protection locked="0" hidden="1"/>
    </xf>
    <xf numFmtId="0" fontId="72" fillId="0" borderId="2" xfId="15" applyFont="1" applyFill="1" applyBorder="1" applyAlignment="1" applyProtection="1">
      <alignment vertical="top"/>
      <protection locked="0" hidden="1"/>
    </xf>
    <xf numFmtId="0" fontId="24" fillId="0" borderId="2" xfId="0" applyFont="1" applyBorder="1"/>
    <xf numFmtId="0" fontId="28" fillId="0" borderId="2" xfId="15" applyFont="1" applyFill="1" applyBorder="1" applyAlignment="1" applyProtection="1">
      <alignment horizontal="center"/>
      <protection locked="0" hidden="1"/>
    </xf>
    <xf numFmtId="165" fontId="28" fillId="0" borderId="2" xfId="15" applyNumberFormat="1" applyFont="1" applyFill="1" applyBorder="1" applyAlignment="1" applyProtection="1">
      <alignment horizontal="right"/>
      <protection locked="0" hidden="1"/>
    </xf>
    <xf numFmtId="165" fontId="28" fillId="0" borderId="2" xfId="15" applyNumberFormat="1" applyFont="1" applyFill="1" applyBorder="1" applyProtection="1">
      <protection locked="0" hidden="1"/>
    </xf>
    <xf numFmtId="0" fontId="1" fillId="0" borderId="2" xfId="0" applyFont="1" applyBorder="1"/>
    <xf numFmtId="0" fontId="23" fillId="0" borderId="2" xfId="15" applyFont="1" applyFill="1" applyBorder="1" applyAlignment="1" applyProtection="1">
      <alignment horizontal="center"/>
      <protection locked="0" hidden="1"/>
    </xf>
    <xf numFmtId="165" fontId="28" fillId="20" borderId="2" xfId="15" applyNumberFormat="1" applyFont="1" applyFill="1" applyBorder="1" applyAlignment="1" applyProtection="1">
      <alignment horizontal="right"/>
      <protection locked="0" hidden="1"/>
    </xf>
    <xf numFmtId="165" fontId="28" fillId="20" borderId="2" xfId="15" applyNumberFormat="1" applyFont="1" applyFill="1" applyBorder="1" applyProtection="1">
      <protection locked="0" hidden="1"/>
    </xf>
    <xf numFmtId="0" fontId="0" fillId="20" borderId="2" xfId="0" applyFill="1" applyBorder="1"/>
    <xf numFmtId="0" fontId="56" fillId="20" borderId="2" xfId="15" applyFont="1" applyFill="1" applyBorder="1" applyAlignment="1" applyProtection="1">
      <alignment vertical="top" wrapText="1"/>
      <protection locked="0" hidden="1"/>
    </xf>
    <xf numFmtId="165" fontId="23" fillId="20" borderId="2" xfId="15" applyNumberFormat="1" applyFont="1" applyFill="1" applyBorder="1" applyAlignment="1" applyProtection="1">
      <alignment horizontal="left"/>
    </xf>
    <xf numFmtId="165" fontId="23" fillId="11" borderId="10" xfId="15" applyNumberFormat="1" applyFont="1" applyFill="1" applyBorder="1" applyAlignment="1" applyProtection="1">
      <alignment horizontal="left" wrapText="1"/>
    </xf>
    <xf numFmtId="0" fontId="23" fillId="0" borderId="2" xfId="15" applyFont="1" applyFill="1" applyBorder="1" applyAlignment="1" applyProtection="1">
      <alignment horizontal="center"/>
    </xf>
    <xf numFmtId="165" fontId="23" fillId="20" borderId="2" xfId="15" applyNumberFormat="1" applyFont="1" applyFill="1" applyBorder="1" applyAlignment="1" applyProtection="1">
      <alignment horizontal="right"/>
      <protection hidden="1"/>
    </xf>
    <xf numFmtId="165" fontId="23" fillId="20" borderId="2" xfId="15" applyNumberFormat="1" applyFont="1" applyFill="1" applyBorder="1" applyProtection="1">
      <protection hidden="1"/>
    </xf>
    <xf numFmtId="0" fontId="114" fillId="0" borderId="2" xfId="0" applyFont="1" applyBorder="1"/>
    <xf numFmtId="0" fontId="56" fillId="20" borderId="2" xfId="15" applyFont="1" applyFill="1" applyBorder="1" applyAlignment="1" applyProtection="1">
      <alignment vertical="top"/>
      <protection locked="0" hidden="1"/>
    </xf>
    <xf numFmtId="165" fontId="23" fillId="20" borderId="2" xfId="15" applyNumberFormat="1" applyFont="1" applyFill="1" applyBorder="1" applyProtection="1">
      <protection locked="0" hidden="1"/>
    </xf>
    <xf numFmtId="0" fontId="28" fillId="0" borderId="2" xfId="15" applyFont="1" applyFill="1" applyBorder="1" applyAlignment="1" applyProtection="1">
      <alignment horizontal="center"/>
    </xf>
    <xf numFmtId="0" fontId="28" fillId="20" borderId="2" xfId="15" applyFont="1" applyFill="1" applyBorder="1" applyAlignment="1" applyProtection="1">
      <alignment horizontal="center"/>
      <protection locked="0" hidden="1"/>
    </xf>
    <xf numFmtId="0" fontId="0" fillId="0" borderId="0" xfId="0" applyAlignment="1">
      <alignment wrapText="1"/>
    </xf>
    <xf numFmtId="0" fontId="0" fillId="20" borderId="0" xfId="0" applyFill="1"/>
    <xf numFmtId="0" fontId="1" fillId="0" borderId="24" xfId="0" applyFont="1" applyFill="1" applyBorder="1"/>
    <xf numFmtId="0" fontId="1" fillId="0" borderId="0" xfId="0" applyFont="1" applyAlignment="1">
      <alignment wrapText="1"/>
    </xf>
    <xf numFmtId="0" fontId="28" fillId="14" borderId="0" xfId="0" applyFont="1" applyFill="1" applyAlignment="1" applyProtection="1">
      <alignment wrapText="1"/>
      <protection locked="0" hidden="1"/>
    </xf>
    <xf numFmtId="0" fontId="28" fillId="22" borderId="0" xfId="0" applyFont="1" applyFill="1" applyAlignment="1" applyProtection="1">
      <alignment wrapText="1"/>
      <protection locked="0" hidden="1"/>
    </xf>
    <xf numFmtId="165" fontId="137" fillId="2" borderId="0" xfId="0" applyNumberFormat="1" applyFont="1" applyFill="1" applyProtection="1">
      <protection locked="0" hidden="1"/>
    </xf>
    <xf numFmtId="167" fontId="176" fillId="23" borderId="0" xfId="0" applyNumberFormat="1" applyFont="1" applyFill="1" applyProtection="1">
      <protection locked="0" hidden="1"/>
    </xf>
    <xf numFmtId="167" fontId="23" fillId="23" borderId="0" xfId="0" applyNumberFormat="1" applyFont="1" applyFill="1" applyBorder="1" applyAlignment="1" applyProtection="1">
      <alignment horizontal="left"/>
      <protection locked="0" hidden="1"/>
    </xf>
    <xf numFmtId="167" fontId="23" fillId="23" borderId="4" xfId="0" applyNumberFormat="1" applyFont="1" applyFill="1" applyBorder="1" applyAlignment="1" applyProtection="1">
      <alignment horizontal="left"/>
      <protection locked="0" hidden="1"/>
    </xf>
    <xf numFmtId="167" fontId="24" fillId="23" borderId="0" xfId="0" applyNumberFormat="1" applyFont="1" applyFill="1" applyProtection="1">
      <protection locked="0" hidden="1"/>
    </xf>
    <xf numFmtId="0" fontId="109" fillId="14" borderId="52" xfId="0" applyFont="1" applyFill="1" applyBorder="1" applyAlignment="1" applyProtection="1">
      <alignment horizontal="center" wrapText="1"/>
      <protection hidden="1"/>
    </xf>
    <xf numFmtId="0" fontId="109" fillId="14" borderId="53" xfId="0" applyFont="1" applyFill="1" applyBorder="1" applyAlignment="1" applyProtection="1">
      <alignment horizontal="center" wrapText="1"/>
      <protection hidden="1"/>
    </xf>
    <xf numFmtId="170" fontId="28" fillId="2" borderId="0" xfId="0" applyNumberFormat="1" applyFont="1" applyFill="1" applyProtection="1">
      <protection locked="0" hidden="1"/>
    </xf>
    <xf numFmtId="14" fontId="23" fillId="0" borderId="2" xfId="0" applyNumberFormat="1" applyFont="1" applyBorder="1" applyAlignment="1" applyProtection="1">
      <alignment horizontal="center"/>
      <protection locked="0" hidden="1"/>
    </xf>
    <xf numFmtId="14" fontId="23" fillId="0" borderId="2" xfId="0" applyNumberFormat="1" applyFont="1" applyBorder="1" applyProtection="1">
      <protection locked="0" hidden="1"/>
    </xf>
    <xf numFmtId="0" fontId="24" fillId="11" borderId="39" xfId="0" applyFont="1" applyFill="1" applyBorder="1"/>
    <xf numFmtId="0" fontId="25" fillId="11" borderId="40" xfId="0" applyFont="1" applyFill="1" applyBorder="1" applyAlignment="1">
      <alignment horizontal="justify"/>
    </xf>
    <xf numFmtId="0" fontId="25" fillId="11" borderId="41" xfId="0" applyFont="1" applyFill="1" applyBorder="1" applyAlignment="1">
      <alignment horizontal="justify"/>
    </xf>
    <xf numFmtId="0" fontId="24" fillId="11" borderId="40" xfId="0" applyFont="1" applyFill="1" applyBorder="1" applyAlignment="1">
      <alignment horizontal="justify"/>
    </xf>
    <xf numFmtId="0" fontId="24" fillId="11" borderId="41" xfId="0" applyFont="1" applyFill="1" applyBorder="1" applyAlignment="1">
      <alignment horizontal="justify"/>
    </xf>
    <xf numFmtId="0" fontId="24" fillId="11" borderId="36" xfId="0" applyFont="1" applyFill="1" applyBorder="1" applyAlignment="1">
      <alignment wrapText="1"/>
    </xf>
    <xf numFmtId="0" fontId="24" fillId="11" borderId="37" xfId="0" applyFont="1" applyFill="1" applyBorder="1" applyAlignment="1">
      <alignment wrapText="1"/>
    </xf>
    <xf numFmtId="0" fontId="23" fillId="11" borderId="3" xfId="0" applyFont="1" applyFill="1" applyBorder="1" applyAlignment="1" applyProtection="1">
      <alignment horizontal="center"/>
      <protection locked="0" hidden="1"/>
    </xf>
    <xf numFmtId="0" fontId="24" fillId="3" borderId="26" xfId="0" applyFont="1" applyFill="1" applyBorder="1" applyProtection="1">
      <protection locked="0" hidden="1"/>
    </xf>
    <xf numFmtId="9" fontId="24" fillId="3" borderId="26" xfId="23" applyFont="1" applyFill="1" applyBorder="1" applyProtection="1">
      <protection locked="0" hidden="1"/>
    </xf>
    <xf numFmtId="0" fontId="24" fillId="3" borderId="26" xfId="0" applyFont="1" applyFill="1" applyBorder="1" applyAlignment="1" applyProtection="1">
      <alignment wrapText="1"/>
      <protection locked="0" hidden="1"/>
    </xf>
    <xf numFmtId="0" fontId="25" fillId="3" borderId="22" xfId="0" applyFont="1" applyFill="1" applyBorder="1" applyAlignment="1" applyProtection="1">
      <alignment vertical="center"/>
      <protection locked="0" hidden="1"/>
    </xf>
    <xf numFmtId="167" fontId="24" fillId="2" borderId="0" xfId="0" applyNumberFormat="1" applyFont="1" applyFill="1" applyBorder="1" applyProtection="1">
      <protection locked="0" hidden="1"/>
    </xf>
    <xf numFmtId="0" fontId="24" fillId="2" borderId="0" xfId="0" applyFont="1" applyFill="1" applyProtection="1">
      <protection locked="0"/>
    </xf>
    <xf numFmtId="0" fontId="113" fillId="11" borderId="14" xfId="0" applyFont="1" applyFill="1" applyBorder="1"/>
    <xf numFmtId="0" fontId="24" fillId="11" borderId="16" xfId="0" applyFont="1" applyFill="1" applyBorder="1"/>
    <xf numFmtId="0" fontId="24" fillId="11" borderId="17" xfId="0" applyFont="1" applyFill="1" applyBorder="1"/>
    <xf numFmtId="0" fontId="24" fillId="11" borderId="18" xfId="0" applyFont="1" applyFill="1" applyBorder="1"/>
    <xf numFmtId="0" fontId="25" fillId="11" borderId="31" xfId="0" applyFont="1" applyFill="1" applyBorder="1" applyAlignment="1">
      <alignment horizontal="center"/>
    </xf>
    <xf numFmtId="0" fontId="25" fillId="11" borderId="43" xfId="0" applyFont="1" applyFill="1" applyBorder="1" applyAlignment="1">
      <alignment horizontal="center"/>
    </xf>
    <xf numFmtId="0" fontId="24" fillId="14" borderId="44" xfId="0" applyFont="1" applyFill="1" applyBorder="1" applyProtection="1">
      <protection hidden="1"/>
    </xf>
    <xf numFmtId="0" fontId="24" fillId="13" borderId="2" xfId="0" applyFont="1" applyFill="1" applyBorder="1" applyProtection="1">
      <protection hidden="1"/>
    </xf>
    <xf numFmtId="0" fontId="25" fillId="14" borderId="45" xfId="0" applyFont="1" applyFill="1" applyBorder="1" applyProtection="1">
      <protection hidden="1"/>
    </xf>
    <xf numFmtId="1" fontId="24" fillId="13" borderId="2" xfId="0" applyNumberFormat="1" applyFont="1" applyFill="1" applyBorder="1" applyProtection="1">
      <protection hidden="1"/>
    </xf>
    <xf numFmtId="1" fontId="24" fillId="0" borderId="0" xfId="0" applyNumberFormat="1" applyFont="1" applyFill="1" applyBorder="1" applyProtection="1">
      <protection hidden="1"/>
    </xf>
    <xf numFmtId="0" fontId="105" fillId="16" borderId="24" xfId="0" applyFont="1" applyFill="1" applyBorder="1" applyAlignment="1" applyProtection="1">
      <alignment horizontal="right"/>
      <protection hidden="1"/>
    </xf>
    <xf numFmtId="0" fontId="48" fillId="0" borderId="0" xfId="0" applyFont="1" applyBorder="1" applyAlignment="1" applyProtection="1">
      <alignment horizontal="left" vertical="center" wrapText="1"/>
      <protection hidden="1"/>
    </xf>
    <xf numFmtId="0" fontId="105" fillId="13" borderId="0" xfId="0" applyFont="1" applyFill="1" applyBorder="1" applyProtection="1">
      <protection hidden="1"/>
    </xf>
    <xf numFmtId="0" fontId="137" fillId="24" borderId="0" xfId="20" applyFont="1" applyFill="1" applyBorder="1" applyAlignment="1" applyProtection="1">
      <alignment horizontal="left" vertical="center" wrapText="1"/>
      <protection locked="0" hidden="1"/>
    </xf>
    <xf numFmtId="0" fontId="28" fillId="0" borderId="3" xfId="7" applyFont="1" applyBorder="1" applyAlignment="1" applyProtection="1">
      <alignment wrapText="1"/>
      <protection locked="0" hidden="1"/>
    </xf>
    <xf numFmtId="0" fontId="137" fillId="2" borderId="0" xfId="7" applyFont="1" applyFill="1" applyProtection="1">
      <protection locked="0" hidden="1"/>
    </xf>
    <xf numFmtId="0" fontId="171" fillId="0" borderId="2" xfId="6" quotePrefix="1" applyFont="1" applyFill="1" applyBorder="1" applyAlignment="1" applyProtection="1"/>
    <xf numFmtId="0" fontId="176" fillId="24" borderId="0" xfId="0" applyFont="1" applyFill="1" applyProtection="1">
      <protection locked="0" hidden="1"/>
    </xf>
    <xf numFmtId="0" fontId="23" fillId="14" borderId="2" xfId="0" applyFont="1" applyFill="1" applyBorder="1" applyAlignment="1" applyProtection="1">
      <alignment horizontal="left" wrapText="1"/>
      <protection locked="0" hidden="1"/>
    </xf>
    <xf numFmtId="0" fontId="137" fillId="11" borderId="0" xfId="0" applyFont="1" applyFill="1" applyProtection="1">
      <protection locked="0" hidden="1"/>
    </xf>
    <xf numFmtId="0" fontId="24" fillId="0" borderId="3" xfId="0" applyFont="1" applyBorder="1" applyAlignment="1" applyProtection="1">
      <protection hidden="1"/>
    </xf>
    <xf numFmtId="0" fontId="25" fillId="0" borderId="3" xfId="0" applyFont="1" applyBorder="1" applyAlignment="1" applyProtection="1">
      <protection hidden="1"/>
    </xf>
    <xf numFmtId="0" fontId="25" fillId="0" borderId="12" xfId="0" applyFont="1" applyBorder="1" applyAlignment="1" applyProtection="1">
      <alignment vertical="center"/>
      <protection hidden="1"/>
    </xf>
    <xf numFmtId="0" fontId="25" fillId="0" borderId="13" xfId="0" applyFont="1" applyBorder="1" applyAlignment="1" applyProtection="1">
      <alignment vertical="center"/>
      <protection hidden="1"/>
    </xf>
    <xf numFmtId="0" fontId="25" fillId="0" borderId="3" xfId="0" applyFont="1" applyBorder="1" applyAlignment="1" applyProtection="1">
      <alignment vertical="center"/>
      <protection hidden="1"/>
    </xf>
    <xf numFmtId="0" fontId="24" fillId="0" borderId="3" xfId="0" applyFont="1" applyBorder="1" applyAlignment="1" applyProtection="1">
      <alignment vertical="center"/>
      <protection hidden="1"/>
    </xf>
    <xf numFmtId="0" fontId="24" fillId="0" borderId="3" xfId="0" applyFont="1" applyBorder="1" applyAlignment="1" applyProtection="1">
      <alignment wrapText="1"/>
      <protection hidden="1"/>
    </xf>
    <xf numFmtId="0" fontId="0" fillId="12" borderId="0" xfId="0" applyFill="1"/>
    <xf numFmtId="0" fontId="180" fillId="0" borderId="58" xfId="0" applyFont="1" applyBorder="1" applyAlignment="1">
      <alignment vertical="top" wrapText="1"/>
    </xf>
    <xf numFmtId="0" fontId="180" fillId="0" borderId="59" xfId="0" applyFont="1" applyBorder="1" applyAlignment="1">
      <alignment horizontal="center" vertical="top" wrapText="1"/>
    </xf>
    <xf numFmtId="0" fontId="180" fillId="0" borderId="60" xfId="0" applyFont="1" applyBorder="1" applyAlignment="1">
      <alignment horizontal="center" vertical="top" wrapText="1"/>
    </xf>
    <xf numFmtId="0" fontId="180" fillId="0" borderId="17" xfId="0" applyFont="1" applyBorder="1" applyAlignment="1">
      <alignment vertical="top" wrapText="1"/>
    </xf>
    <xf numFmtId="0" fontId="180" fillId="0" borderId="0" xfId="0" applyFont="1" applyBorder="1" applyAlignment="1">
      <alignment vertical="top" wrapText="1"/>
    </xf>
    <xf numFmtId="0" fontId="180" fillId="0" borderId="18" xfId="0" applyFont="1" applyBorder="1" applyAlignment="1">
      <alignment vertical="top" wrapText="1"/>
    </xf>
    <xf numFmtId="0" fontId="180" fillId="0" borderId="0" xfId="0" applyFont="1" applyBorder="1" applyAlignment="1">
      <alignment horizontal="right" vertical="top" wrapText="1"/>
    </xf>
    <xf numFmtId="0" fontId="180" fillId="0" borderId="59" xfId="0" applyFont="1" applyBorder="1" applyAlignment="1">
      <alignment horizontal="right" vertical="top" wrapText="1"/>
    </xf>
    <xf numFmtId="0" fontId="180" fillId="0" borderId="61" xfId="0" applyFont="1" applyBorder="1" applyAlignment="1">
      <alignment horizontal="right" vertical="top" wrapText="1"/>
    </xf>
    <xf numFmtId="0" fontId="180" fillId="0" borderId="18" xfId="0" applyFont="1" applyBorder="1" applyAlignment="1">
      <alignment horizontal="right" vertical="top" wrapText="1"/>
    </xf>
    <xf numFmtId="0" fontId="180" fillId="0" borderId="60" xfId="0" applyFont="1" applyBorder="1" applyAlignment="1">
      <alignment horizontal="right" vertical="top" wrapText="1"/>
    </xf>
    <xf numFmtId="0" fontId="180" fillId="0" borderId="62" xfId="0" applyFont="1" applyBorder="1" applyAlignment="1">
      <alignment horizontal="right" vertical="top" wrapText="1"/>
    </xf>
    <xf numFmtId="0" fontId="181" fillId="0" borderId="0" xfId="0" applyFont="1" applyAlignment="1">
      <alignment horizontal="center" wrapText="1"/>
    </xf>
    <xf numFmtId="0" fontId="180" fillId="0" borderId="17" xfId="0" applyFont="1" applyBorder="1" applyAlignment="1">
      <alignment horizontal="left" vertical="top" wrapText="1"/>
    </xf>
    <xf numFmtId="0" fontId="180" fillId="0" borderId="59" xfId="0" applyFont="1" applyBorder="1" applyAlignment="1">
      <alignment vertical="top" wrapText="1"/>
    </xf>
    <xf numFmtId="0" fontId="127" fillId="0" borderId="17" xfId="0" applyFont="1" applyBorder="1" applyAlignment="1">
      <alignment horizontal="left" vertical="top" wrapText="1"/>
    </xf>
    <xf numFmtId="0" fontId="127" fillId="0" borderId="61" xfId="0" applyFont="1" applyBorder="1" applyAlignment="1">
      <alignment horizontal="right" vertical="top" wrapText="1"/>
    </xf>
    <xf numFmtId="0" fontId="127" fillId="0" borderId="62" xfId="0" applyFont="1" applyBorder="1" applyAlignment="1">
      <alignment horizontal="right" vertical="top" wrapText="1"/>
    </xf>
    <xf numFmtId="0" fontId="127" fillId="0" borderId="17" xfId="0" applyFont="1" applyBorder="1" applyAlignment="1">
      <alignment vertical="top" wrapText="1"/>
    </xf>
    <xf numFmtId="0" fontId="127" fillId="0" borderId="0" xfId="0" applyFont="1" applyBorder="1" applyAlignment="1">
      <alignment vertical="top" wrapText="1"/>
    </xf>
    <xf numFmtId="0" fontId="127" fillId="0" borderId="18" xfId="0" applyFont="1" applyBorder="1" applyAlignment="1">
      <alignment vertical="top" wrapText="1"/>
    </xf>
    <xf numFmtId="0" fontId="127" fillId="0" borderId="58" xfId="0" applyFont="1" applyBorder="1" applyAlignment="1">
      <alignment horizontal="center" vertical="top" wrapText="1"/>
    </xf>
    <xf numFmtId="0" fontId="127" fillId="0" borderId="59" xfId="0" applyFont="1" applyBorder="1" applyAlignment="1">
      <alignment horizontal="center" vertical="top" wrapText="1"/>
    </xf>
    <xf numFmtId="0" fontId="127" fillId="0" borderId="60" xfId="0" applyFont="1" applyBorder="1" applyAlignment="1">
      <alignment horizontal="center" vertical="top" wrapText="1"/>
    </xf>
    <xf numFmtId="0" fontId="127" fillId="0" borderId="63" xfId="0" applyFont="1" applyBorder="1" applyAlignment="1">
      <alignment vertical="top" wrapText="1"/>
    </xf>
    <xf numFmtId="0" fontId="127" fillId="0" borderId="0" xfId="0" applyFont="1" applyBorder="1" applyAlignment="1">
      <alignment horizontal="center" vertical="top" wrapText="1"/>
    </xf>
    <xf numFmtId="0" fontId="127" fillId="0" borderId="0" xfId="0" applyFont="1" applyBorder="1" applyAlignment="1">
      <alignment horizontal="left" vertical="top" wrapText="1"/>
    </xf>
    <xf numFmtId="0" fontId="127" fillId="0" borderId="18" xfId="0" applyFont="1" applyBorder="1" applyAlignment="1">
      <alignment horizontal="left" vertical="top" wrapText="1"/>
    </xf>
    <xf numFmtId="0" fontId="2" fillId="12" borderId="0" xfId="6" quotePrefix="1" applyFill="1" applyAlignment="1" applyProtection="1"/>
    <xf numFmtId="0" fontId="137" fillId="0" borderId="2" xfId="0" applyFont="1" applyFill="1" applyBorder="1"/>
    <xf numFmtId="0" fontId="182" fillId="0" borderId="0" xfId="0" applyFont="1" applyAlignment="1">
      <alignment wrapText="1"/>
    </xf>
    <xf numFmtId="0" fontId="183" fillId="0" borderId="0" xfId="0" applyFont="1" applyAlignment="1">
      <alignment wrapText="1"/>
    </xf>
    <xf numFmtId="0" fontId="0" fillId="0" borderId="17" xfId="0" applyBorder="1" applyAlignment="1">
      <alignment vertical="top" wrapText="1"/>
    </xf>
    <xf numFmtId="0" fontId="126" fillId="0" borderId="0" xfId="0" applyFont="1" applyBorder="1" applyAlignment="1">
      <alignment vertical="top" wrapText="1"/>
    </xf>
    <xf numFmtId="0" fontId="126" fillId="0" borderId="18" xfId="0" applyFont="1" applyBorder="1" applyAlignment="1">
      <alignment vertical="top" wrapText="1"/>
    </xf>
    <xf numFmtId="0" fontId="126" fillId="0" borderId="17" xfId="0" applyFont="1" applyBorder="1" applyAlignment="1">
      <alignment vertical="top" wrapText="1"/>
    </xf>
    <xf numFmtId="0" fontId="0" fillId="0" borderId="0" xfId="0" applyBorder="1" applyAlignment="1">
      <alignment vertical="top" wrapText="1"/>
    </xf>
    <xf numFmtId="0" fontId="0" fillId="0" borderId="18" xfId="0" applyBorder="1" applyAlignment="1">
      <alignment vertical="top" wrapText="1"/>
    </xf>
    <xf numFmtId="0" fontId="0" fillId="0" borderId="59" xfId="0" applyBorder="1" applyAlignment="1">
      <alignment vertical="top" wrapText="1"/>
    </xf>
    <xf numFmtId="0" fontId="0" fillId="0" borderId="60" xfId="0" applyBorder="1" applyAlignment="1">
      <alignment vertical="top" wrapText="1"/>
    </xf>
    <xf numFmtId="0" fontId="126" fillId="0" borderId="19" xfId="0" applyFont="1" applyBorder="1" applyAlignment="1">
      <alignment vertical="top" wrapText="1"/>
    </xf>
    <xf numFmtId="0" fontId="0" fillId="0" borderId="20" xfId="0" applyBorder="1" applyAlignment="1">
      <alignment vertical="top" wrapText="1"/>
    </xf>
    <xf numFmtId="0" fontId="0" fillId="0" borderId="21" xfId="0" applyBorder="1" applyAlignment="1">
      <alignment vertical="top" wrapText="1"/>
    </xf>
    <xf numFmtId="0" fontId="162" fillId="11" borderId="0" xfId="0" applyFont="1" applyFill="1"/>
    <xf numFmtId="0" fontId="181" fillId="0" borderId="0" xfId="0" applyFont="1" applyAlignment="1">
      <alignment horizontal="center" wrapText="1"/>
    </xf>
    <xf numFmtId="0" fontId="127" fillId="0" borderId="17" xfId="0" applyFont="1" applyBorder="1" applyAlignment="1">
      <alignment horizontal="left" vertical="top" wrapText="1"/>
    </xf>
    <xf numFmtId="0" fontId="23" fillId="12" borderId="0" xfId="0" applyFont="1" applyFill="1" applyBorder="1" applyAlignment="1" applyProtection="1">
      <alignment horizontal="center"/>
      <protection locked="0" hidden="1"/>
    </xf>
    <xf numFmtId="165" fontId="23" fillId="12" borderId="0" xfId="0" applyNumberFormat="1" applyFont="1" applyFill="1" applyBorder="1" applyProtection="1">
      <protection locked="0" hidden="1"/>
    </xf>
    <xf numFmtId="165" fontId="28" fillId="12" borderId="0" xfId="0" applyNumberFormat="1" applyFont="1" applyFill="1" applyProtection="1">
      <protection locked="0" hidden="1"/>
    </xf>
    <xf numFmtId="0" fontId="23" fillId="11" borderId="3" xfId="0" applyFont="1" applyFill="1" applyBorder="1" applyAlignment="1" applyProtection="1">
      <alignment horizontal="left" wrapText="1"/>
      <protection locked="0" hidden="1"/>
    </xf>
    <xf numFmtId="0" fontId="25" fillId="12" borderId="0" xfId="0" applyFont="1" applyFill="1" applyBorder="1" applyAlignment="1" applyProtection="1">
      <protection locked="0" hidden="1"/>
    </xf>
    <xf numFmtId="167" fontId="25" fillId="12" borderId="0" xfId="0" applyNumberFormat="1" applyFont="1" applyFill="1" applyBorder="1" applyAlignment="1" applyProtection="1">
      <alignment horizontal="center"/>
      <protection locked="0" hidden="1"/>
    </xf>
    <xf numFmtId="0" fontId="138" fillId="11" borderId="0" xfId="0" applyFont="1" applyFill="1" applyBorder="1" applyProtection="1">
      <protection locked="0" hidden="1"/>
    </xf>
    <xf numFmtId="0" fontId="137" fillId="0" borderId="2" xfId="0" applyFont="1" applyFill="1" applyBorder="1" applyProtection="1">
      <protection locked="0" hidden="1"/>
    </xf>
    <xf numFmtId="167" fontId="25" fillId="3" borderId="2" xfId="0" applyNumberFormat="1" applyFont="1" applyFill="1" applyBorder="1" applyAlignment="1" applyProtection="1">
      <protection locked="0" hidden="1"/>
    </xf>
    <xf numFmtId="0" fontId="24" fillId="3" borderId="2" xfId="0" applyFont="1" applyFill="1" applyBorder="1" applyAlignment="1" applyProtection="1">
      <alignment horizontal="center" wrapText="1"/>
      <protection locked="0" hidden="1"/>
    </xf>
    <xf numFmtId="0" fontId="25" fillId="3" borderId="2" xfId="0" applyFont="1" applyFill="1" applyBorder="1" applyAlignment="1" applyProtection="1">
      <alignment vertical="center" wrapText="1"/>
      <protection locked="0" hidden="1"/>
    </xf>
    <xf numFmtId="0" fontId="25" fillId="11" borderId="3" xfId="0" applyFont="1" applyFill="1" applyBorder="1" applyAlignment="1" applyProtection="1">
      <alignment wrapText="1"/>
      <protection locked="0" hidden="1"/>
    </xf>
    <xf numFmtId="0" fontId="180" fillId="14" borderId="2" xfId="0" applyFont="1" applyFill="1" applyBorder="1" applyAlignment="1">
      <alignment vertical="top" wrapText="1"/>
    </xf>
    <xf numFmtId="0" fontId="127" fillId="14" borderId="2" xfId="0" applyFont="1" applyFill="1" applyBorder="1" applyAlignment="1">
      <alignment horizontal="left" vertical="top" wrapText="1"/>
    </xf>
    <xf numFmtId="0" fontId="127" fillId="14" borderId="2" xfId="0" applyFont="1" applyFill="1" applyBorder="1" applyAlignment="1">
      <alignment vertical="top" wrapText="1"/>
    </xf>
    <xf numFmtId="0" fontId="114" fillId="14" borderId="0" xfId="0" applyFont="1" applyFill="1" applyAlignment="1">
      <alignment wrapText="1"/>
    </xf>
    <xf numFmtId="0" fontId="126" fillId="14" borderId="14" xfId="0" applyFont="1" applyFill="1" applyBorder="1" applyAlignment="1">
      <alignment vertical="top" wrapText="1"/>
    </xf>
    <xf numFmtId="0" fontId="0" fillId="14" borderId="15" xfId="0" applyFill="1" applyBorder="1" applyAlignment="1">
      <alignment vertical="top" wrapText="1"/>
    </xf>
    <xf numFmtId="0" fontId="0" fillId="14" borderId="16" xfId="0" applyFill="1" applyBorder="1" applyAlignment="1">
      <alignment vertical="top" wrapText="1"/>
    </xf>
    <xf numFmtId="0" fontId="0" fillId="14" borderId="31" xfId="0" applyFill="1" applyBorder="1" applyAlignment="1">
      <alignment vertical="top" wrapText="1"/>
    </xf>
    <xf numFmtId="0" fontId="0" fillId="14" borderId="7" xfId="0" applyFill="1" applyBorder="1" applyAlignment="1">
      <alignment vertical="top" wrapText="1"/>
    </xf>
    <xf numFmtId="0" fontId="0" fillId="14" borderId="43" xfId="0" applyFill="1" applyBorder="1" applyAlignment="1">
      <alignment vertical="top" wrapText="1"/>
    </xf>
    <xf numFmtId="165" fontId="25" fillId="12" borderId="0" xfId="0" applyNumberFormat="1" applyFont="1" applyFill="1" applyBorder="1" applyProtection="1">
      <protection locked="0" hidden="1"/>
    </xf>
    <xf numFmtId="165" fontId="8" fillId="12" borderId="0" xfId="0" applyNumberFormat="1" applyFont="1" applyFill="1" applyBorder="1" applyProtection="1">
      <protection locked="0" hidden="1"/>
    </xf>
    <xf numFmtId="0" fontId="25" fillId="0" borderId="2" xfId="0" applyFont="1" applyBorder="1" applyAlignment="1" applyProtection="1">
      <protection locked="0" hidden="1"/>
    </xf>
    <xf numFmtId="0" fontId="23" fillId="11" borderId="3" xfId="0" applyFont="1" applyFill="1" applyBorder="1" applyAlignment="1" applyProtection="1">
      <alignment horizontal="center"/>
      <protection locked="0" hidden="1"/>
    </xf>
    <xf numFmtId="0" fontId="23" fillId="3" borderId="12" xfId="0" applyFont="1" applyFill="1" applyBorder="1" applyAlignment="1" applyProtection="1">
      <alignment horizontal="center" vertical="center"/>
      <protection locked="0" hidden="1"/>
    </xf>
    <xf numFmtId="0" fontId="23" fillId="3" borderId="11" xfId="0" applyFont="1" applyFill="1" applyBorder="1" applyAlignment="1" applyProtection="1">
      <alignment horizontal="center" vertical="center"/>
      <protection locked="0" hidden="1"/>
    </xf>
    <xf numFmtId="0" fontId="23" fillId="3" borderId="13" xfId="0" applyFont="1" applyFill="1" applyBorder="1" applyAlignment="1" applyProtection="1">
      <alignment horizontal="center" vertical="center"/>
      <protection locked="0" hidden="1"/>
    </xf>
    <xf numFmtId="0" fontId="23" fillId="3" borderId="7" xfId="0" applyFont="1" applyFill="1" applyBorder="1" applyAlignment="1" applyProtection="1">
      <alignment horizontal="center" vertical="center"/>
      <protection locked="0" hidden="1"/>
    </xf>
    <xf numFmtId="0" fontId="25" fillId="0" borderId="24" xfId="0" applyFont="1" applyBorder="1" applyAlignment="1" applyProtection="1">
      <alignment horizontal="center" vertical="center" wrapText="1"/>
      <protection locked="0" hidden="1"/>
    </xf>
    <xf numFmtId="0" fontId="25" fillId="0" borderId="6" xfId="0" applyFont="1" applyBorder="1" applyAlignment="1" applyProtection="1">
      <alignment horizontal="center" vertical="center" wrapText="1"/>
      <protection locked="0" hidden="1"/>
    </xf>
    <xf numFmtId="0" fontId="184" fillId="0" borderId="17" xfId="0" applyFont="1" applyBorder="1" applyAlignment="1">
      <alignment vertical="top" wrapText="1"/>
    </xf>
    <xf numFmtId="0" fontId="185" fillId="0" borderId="17" xfId="0" applyFont="1" applyBorder="1" applyAlignment="1">
      <alignment vertical="top" wrapText="1"/>
    </xf>
    <xf numFmtId="49" fontId="23" fillId="2" borderId="0" xfId="20" applyNumberFormat="1" applyFont="1" applyFill="1" applyBorder="1" applyProtection="1">
      <protection locked="0" hidden="1"/>
    </xf>
    <xf numFmtId="167" fontId="29" fillId="0" borderId="2" xfId="0" applyNumberFormat="1" applyFont="1" applyBorder="1" applyAlignment="1" applyProtection="1">
      <alignment horizontal="left" wrapText="1"/>
      <protection locked="0" hidden="1"/>
    </xf>
    <xf numFmtId="0" fontId="28" fillId="0" borderId="2" xfId="0" applyNumberFormat="1" applyFont="1" applyBorder="1" applyProtection="1">
      <protection locked="0" hidden="1"/>
    </xf>
    <xf numFmtId="0" fontId="23" fillId="3" borderId="7" xfId="0" applyFont="1" applyFill="1" applyBorder="1" applyAlignment="1" applyProtection="1">
      <alignment horizontal="right" vertical="center"/>
      <protection locked="0" hidden="1"/>
    </xf>
    <xf numFmtId="0" fontId="28" fillId="0" borderId="0" xfId="0" applyFont="1" applyAlignment="1">
      <alignment horizontal="justify" vertical="center"/>
    </xf>
    <xf numFmtId="0" fontId="55" fillId="0" borderId="0" xfId="0" applyFont="1" applyAlignment="1">
      <alignment horizontal="justify" vertical="center"/>
    </xf>
    <xf numFmtId="0" fontId="28" fillId="0" borderId="0" xfId="0" applyFont="1" applyAlignment="1">
      <alignment vertical="center" wrapText="1"/>
    </xf>
    <xf numFmtId="0" fontId="28" fillId="18" borderId="0" xfId="0" applyFont="1" applyFill="1" applyAlignment="1" applyProtection="1">
      <alignment horizontal="left" vertical="top" wrapText="1"/>
      <protection hidden="1"/>
    </xf>
    <xf numFmtId="0" fontId="140" fillId="0" borderId="0" xfId="0" applyFont="1" applyAlignment="1" applyProtection="1">
      <alignment vertical="top" wrapText="1"/>
      <protection hidden="1"/>
    </xf>
    <xf numFmtId="0" fontId="28" fillId="0" borderId="0" xfId="0" applyNumberFormat="1" applyFont="1" applyAlignment="1" applyProtection="1">
      <alignment horizontal="left" vertical="top" wrapText="1"/>
      <protection hidden="1"/>
    </xf>
    <xf numFmtId="0" fontId="23" fillId="11" borderId="3" xfId="0" applyFont="1" applyFill="1" applyBorder="1" applyAlignment="1" applyProtection="1">
      <alignment horizontal="center"/>
      <protection locked="0" hidden="1"/>
    </xf>
    <xf numFmtId="0" fontId="186" fillId="0" borderId="0" xfId="0" applyFont="1" applyAlignment="1">
      <alignment horizontal="justify" vertical="center"/>
    </xf>
    <xf numFmtId="0" fontId="187" fillId="0" borderId="0" xfId="0" applyFont="1" applyAlignment="1">
      <alignment horizontal="justify" vertical="center"/>
    </xf>
    <xf numFmtId="0" fontId="188" fillId="0" borderId="0" xfId="0" applyFont="1" applyAlignment="1">
      <alignment horizontal="justify" vertical="center"/>
    </xf>
    <xf numFmtId="0" fontId="137" fillId="0" borderId="0" xfId="0" applyFont="1" applyAlignment="1">
      <alignment horizontal="justify" vertical="center"/>
    </xf>
    <xf numFmtId="0" fontId="28" fillId="0" borderId="0" xfId="0" applyFont="1" applyAlignment="1" applyProtection="1">
      <alignment horizontal="justify" vertical="top"/>
      <protection locked="0" hidden="1"/>
    </xf>
    <xf numFmtId="0" fontId="2" fillId="0" borderId="0" xfId="6" quotePrefix="1" applyAlignment="1" applyProtection="1">
      <alignment horizontal="justify" vertical="center"/>
    </xf>
    <xf numFmtId="0" fontId="2" fillId="12" borderId="0" xfId="6" applyFill="1" applyAlignment="1" applyProtection="1"/>
    <xf numFmtId="0" fontId="151" fillId="0" borderId="0" xfId="0" applyFont="1" applyAlignment="1">
      <alignment horizontal="justify" wrapText="1"/>
    </xf>
    <xf numFmtId="0" fontId="24" fillId="0" borderId="3" xfId="8" applyFont="1" applyBorder="1" applyAlignment="1" applyProtection="1">
      <alignment horizontal="justify"/>
      <protection locked="0" hidden="1"/>
    </xf>
    <xf numFmtId="0" fontId="23" fillId="0" borderId="2" xfId="0" applyFont="1" applyFill="1" applyBorder="1" applyAlignment="1" applyProtection="1">
      <alignment horizontal="left" wrapText="1"/>
      <protection locked="0" hidden="1"/>
    </xf>
    <xf numFmtId="0" fontId="28" fillId="0" borderId="3" xfId="0" applyFont="1" applyFill="1" applyBorder="1" applyAlignment="1" applyProtection="1">
      <alignment horizontal="left" wrapText="1"/>
      <protection locked="0" hidden="1"/>
    </xf>
    <xf numFmtId="0" fontId="28" fillId="0" borderId="3" xfId="0" applyFont="1" applyFill="1" applyBorder="1" applyAlignment="1" applyProtection="1">
      <alignment vertical="top" wrapText="1"/>
      <protection locked="0" hidden="1"/>
    </xf>
    <xf numFmtId="0" fontId="28" fillId="0" borderId="2" xfId="0" applyFont="1" applyFill="1" applyBorder="1" applyAlignment="1" applyProtection="1">
      <alignment horizontal="left" wrapText="1"/>
      <protection locked="0" hidden="1"/>
    </xf>
    <xf numFmtId="0" fontId="23" fillId="11" borderId="3" xfId="0" applyFont="1" applyFill="1" applyBorder="1" applyAlignment="1" applyProtection="1">
      <alignment horizontal="center"/>
      <protection locked="0" hidden="1"/>
    </xf>
    <xf numFmtId="0" fontId="28" fillId="0" borderId="2" xfId="0" applyFont="1" applyFill="1" applyBorder="1" applyAlignment="1" applyProtection="1">
      <alignment wrapText="1"/>
      <protection locked="0" hidden="1"/>
    </xf>
    <xf numFmtId="0" fontId="28" fillId="0" borderId="2" xfId="0" applyFont="1" applyFill="1" applyBorder="1" applyAlignment="1" applyProtection="1">
      <alignment horizontal="left" vertical="top" wrapText="1"/>
      <protection locked="0" hidden="1"/>
    </xf>
    <xf numFmtId="0" fontId="29" fillId="0" borderId="2" xfId="7" applyFont="1" applyFill="1" applyBorder="1" applyAlignment="1" applyProtection="1">
      <alignment wrapText="1"/>
      <protection locked="0" hidden="1"/>
    </xf>
    <xf numFmtId="0" fontId="72" fillId="0" borderId="2" xfId="11" applyFont="1" applyFill="1" applyBorder="1" applyAlignment="1" applyProtection="1">
      <alignment wrapText="1"/>
      <protection locked="0" hidden="1"/>
    </xf>
    <xf numFmtId="0" fontId="24" fillId="0" borderId="3" xfId="0" applyFont="1" applyFill="1" applyBorder="1" applyAlignment="1" applyProtection="1">
      <alignment horizontal="justify"/>
      <protection locked="0" hidden="1"/>
    </xf>
    <xf numFmtId="0" fontId="25" fillId="11" borderId="2" xfId="0" applyFont="1" applyFill="1" applyBorder="1" applyAlignment="1" applyProtection="1">
      <alignment horizontal="left" wrapText="1"/>
      <protection locked="0" hidden="1"/>
    </xf>
    <xf numFmtId="0" fontId="23" fillId="0" borderId="26" xfId="7" applyFont="1" applyBorder="1" applyAlignment="1" applyProtection="1">
      <alignment horizontal="center"/>
      <protection locked="0" hidden="1"/>
    </xf>
    <xf numFmtId="0" fontId="49" fillId="0" borderId="7" xfId="0" applyFont="1" applyBorder="1" applyAlignment="1" applyProtection="1">
      <alignment horizontal="left" vertical="center" wrapText="1"/>
      <protection hidden="1"/>
    </xf>
    <xf numFmtId="0" fontId="49" fillId="0" borderId="0" xfId="0" applyFont="1" applyBorder="1" applyAlignment="1" applyProtection="1">
      <alignment horizontal="left" vertical="center" wrapText="1"/>
      <protection hidden="1"/>
    </xf>
    <xf numFmtId="0" fontId="23" fillId="0" borderId="2" xfId="0" applyNumberFormat="1" applyFont="1" applyFill="1" applyBorder="1" applyAlignment="1" applyProtection="1">
      <alignment horizontal="center"/>
      <protection locked="0" hidden="1"/>
    </xf>
    <xf numFmtId="0" fontId="17" fillId="11" borderId="0" xfId="19" quotePrefix="1" applyFont="1" applyFill="1" applyAlignment="1" applyProtection="1">
      <alignment wrapText="1"/>
      <protection locked="0" hidden="1"/>
    </xf>
    <xf numFmtId="0" fontId="17" fillId="11" borderId="46" xfId="19" quotePrefix="1" applyFont="1" applyFill="1" applyBorder="1" applyAlignment="1" applyProtection="1">
      <alignment wrapText="1"/>
      <protection locked="0" hidden="1"/>
    </xf>
    <xf numFmtId="165" fontId="24" fillId="0" borderId="27" xfId="0" applyNumberFormat="1" applyFont="1" applyFill="1" applyBorder="1" applyProtection="1">
      <protection locked="0" hidden="1"/>
    </xf>
    <xf numFmtId="165" fontId="25" fillId="11" borderId="28" xfId="0" applyNumberFormat="1" applyFont="1" applyFill="1" applyBorder="1" applyProtection="1">
      <protection locked="0" hidden="1"/>
    </xf>
    <xf numFmtId="165" fontId="24" fillId="11" borderId="2" xfId="0" applyNumberFormat="1" applyFont="1" applyFill="1" applyBorder="1" applyProtection="1">
      <protection locked="0" hidden="1"/>
    </xf>
    <xf numFmtId="0" fontId="25" fillId="20" borderId="2" xfId="8" applyFont="1" applyFill="1" applyBorder="1" applyAlignment="1" applyProtection="1">
      <alignment wrapText="1"/>
      <protection locked="0" hidden="1"/>
    </xf>
    <xf numFmtId="0" fontId="24" fillId="2" borderId="0" xfId="8" applyFont="1" applyFill="1" applyProtection="1">
      <protection locked="0" hidden="1"/>
    </xf>
    <xf numFmtId="0" fontId="24" fillId="20" borderId="2" xfId="8" applyFont="1" applyFill="1" applyBorder="1" applyProtection="1">
      <protection locked="0" hidden="1"/>
    </xf>
    <xf numFmtId="0" fontId="24" fillId="20" borderId="0" xfId="8" applyFont="1" applyFill="1" applyAlignment="1" applyProtection="1">
      <alignment horizontal="center"/>
      <protection locked="0" hidden="1"/>
    </xf>
    <xf numFmtId="0" fontId="24" fillId="20" borderId="0" xfId="8" applyFont="1" applyFill="1" applyProtection="1">
      <protection locked="0" hidden="1"/>
    </xf>
    <xf numFmtId="0" fontId="24" fillId="20" borderId="26" xfId="8" applyFont="1" applyFill="1" applyBorder="1" applyAlignment="1" applyProtection="1">
      <alignment wrapText="1"/>
      <protection locked="0" hidden="1"/>
    </xf>
    <xf numFmtId="0" fontId="24" fillId="20" borderId="26" xfId="8" applyFont="1" applyFill="1" applyBorder="1" applyProtection="1">
      <protection locked="0" hidden="1"/>
    </xf>
    <xf numFmtId="165" fontId="40" fillId="11" borderId="2" xfId="0" applyNumberFormat="1" applyFont="1" applyFill="1" applyBorder="1" applyAlignment="1" applyProtection="1">
      <alignment horizontal="left" vertical="distributed"/>
      <protection locked="0" hidden="1"/>
    </xf>
    <xf numFmtId="0" fontId="29" fillId="20" borderId="2" xfId="8" applyFont="1" applyFill="1" applyBorder="1" applyAlignment="1" applyProtection="1">
      <alignment wrapText="1"/>
      <protection locked="0" hidden="1"/>
    </xf>
    <xf numFmtId="165" fontId="29" fillId="0" borderId="2" xfId="8" applyNumberFormat="1" applyFont="1" applyBorder="1" applyProtection="1">
      <protection locked="0" hidden="1"/>
    </xf>
    <xf numFmtId="0" fontId="176" fillId="0" borderId="19" xfId="8" applyFont="1" applyFill="1" applyBorder="1" applyProtection="1">
      <protection locked="0" hidden="1"/>
    </xf>
    <xf numFmtId="0" fontId="176" fillId="0" borderId="20" xfId="8" applyFont="1" applyFill="1" applyBorder="1" applyProtection="1">
      <protection locked="0" hidden="1"/>
    </xf>
    <xf numFmtId="0" fontId="176" fillId="0" borderId="21" xfId="8" applyFont="1" applyFill="1" applyBorder="1" applyProtection="1">
      <protection locked="0" hidden="1"/>
    </xf>
    <xf numFmtId="165" fontId="25" fillId="20" borderId="2" xfId="8" applyNumberFormat="1" applyFont="1" applyFill="1" applyBorder="1" applyAlignment="1" applyProtection="1">
      <alignment horizontal="center"/>
      <protection locked="0" hidden="1"/>
    </xf>
    <xf numFmtId="0" fontId="24" fillId="20" borderId="2" xfId="8" applyFont="1" applyFill="1" applyBorder="1" applyAlignment="1" applyProtection="1">
      <protection locked="0" hidden="1"/>
    </xf>
    <xf numFmtId="165" fontId="24" fillId="20" borderId="2" xfId="8" applyNumberFormat="1" applyFont="1" applyFill="1" applyBorder="1" applyAlignment="1" applyProtection="1">
      <protection locked="0" hidden="1"/>
    </xf>
    <xf numFmtId="165" fontId="40" fillId="11" borderId="2" xfId="0" applyNumberFormat="1" applyFont="1" applyFill="1" applyBorder="1" applyAlignment="1" applyProtection="1">
      <alignment vertical="distributed"/>
      <protection hidden="1"/>
    </xf>
    <xf numFmtId="0" fontId="173" fillId="2" borderId="0" xfId="7" applyFont="1" applyFill="1" applyProtection="1">
      <protection locked="0" hidden="1"/>
    </xf>
    <xf numFmtId="0" fontId="156" fillId="0" borderId="12" xfId="7" applyFont="1" applyFill="1" applyBorder="1" applyProtection="1">
      <protection locked="0" hidden="1"/>
    </xf>
    <xf numFmtId="0" fontId="156" fillId="0" borderId="11" xfId="7" applyFont="1" applyFill="1" applyBorder="1" applyProtection="1">
      <protection locked="0" hidden="1"/>
    </xf>
    <xf numFmtId="2" fontId="156" fillId="0" borderId="47" xfId="7" applyNumberFormat="1" applyFont="1" applyFill="1" applyBorder="1" applyProtection="1">
      <protection locked="0" hidden="1"/>
    </xf>
    <xf numFmtId="0" fontId="156" fillId="0" borderId="22" xfId="7" applyFont="1" applyFill="1" applyBorder="1" applyProtection="1">
      <protection locked="0" hidden="1"/>
    </xf>
    <xf numFmtId="0" fontId="156" fillId="0" borderId="0" xfId="7" applyFont="1" applyFill="1" applyBorder="1" applyProtection="1">
      <protection locked="0" hidden="1"/>
    </xf>
    <xf numFmtId="2" fontId="156" fillId="0" borderId="25" xfId="7" applyNumberFormat="1" applyFont="1" applyFill="1" applyBorder="1" applyProtection="1">
      <protection locked="0" hidden="1"/>
    </xf>
    <xf numFmtId="0" fontId="156" fillId="0" borderId="13" xfId="7" applyFont="1" applyFill="1" applyBorder="1" applyProtection="1">
      <protection locked="0" hidden="1"/>
    </xf>
    <xf numFmtId="0" fontId="156" fillId="0" borderId="7" xfId="7" applyFont="1" applyFill="1" applyBorder="1" applyProtection="1">
      <protection locked="0" hidden="1"/>
    </xf>
    <xf numFmtId="2" fontId="156" fillId="0" borderId="23" xfId="7" applyNumberFormat="1" applyFont="1" applyFill="1" applyBorder="1" applyProtection="1">
      <protection locked="0" hidden="1"/>
    </xf>
    <xf numFmtId="0" fontId="173" fillId="20" borderId="2" xfId="8" applyFont="1" applyFill="1" applyBorder="1" applyAlignment="1" applyProtection="1">
      <alignment wrapText="1"/>
      <protection locked="0" hidden="1"/>
    </xf>
    <xf numFmtId="0" fontId="176" fillId="20" borderId="2" xfId="8" applyFont="1" applyFill="1" applyBorder="1" applyAlignment="1" applyProtection="1">
      <protection locked="0" hidden="1"/>
    </xf>
    <xf numFmtId="0" fontId="176" fillId="2" borderId="0" xfId="7" applyFont="1" applyFill="1" applyProtection="1">
      <protection locked="0" hidden="1"/>
    </xf>
    <xf numFmtId="0" fontId="189" fillId="2" borderId="0" xfId="6" applyFont="1" applyFill="1" applyAlignment="1" applyProtection="1">
      <protection locked="0" hidden="1"/>
    </xf>
    <xf numFmtId="0" fontId="176" fillId="20" borderId="2" xfId="8" applyFont="1" applyFill="1" applyBorder="1" applyProtection="1">
      <protection locked="0" hidden="1"/>
    </xf>
    <xf numFmtId="165" fontId="176" fillId="20" borderId="2" xfId="8" applyNumberFormat="1" applyFont="1" applyFill="1" applyBorder="1" applyAlignment="1" applyProtection="1">
      <protection locked="0" hidden="1"/>
    </xf>
    <xf numFmtId="0" fontId="138" fillId="11" borderId="2" xfId="0" applyNumberFormat="1" applyFont="1" applyFill="1" applyBorder="1" applyAlignment="1" applyProtection="1">
      <alignment horizontal="left" vertical="distributed"/>
      <protection locked="0" hidden="1"/>
    </xf>
    <xf numFmtId="165" fontId="138" fillId="11" borderId="2" xfId="0" applyNumberFormat="1" applyFont="1" applyFill="1" applyBorder="1" applyAlignment="1" applyProtection="1">
      <alignment vertical="distributed"/>
      <protection hidden="1"/>
    </xf>
    <xf numFmtId="0" fontId="176" fillId="2" borderId="0" xfId="8" applyFont="1" applyFill="1" applyProtection="1">
      <protection locked="0" hidden="1"/>
    </xf>
    <xf numFmtId="0" fontId="176" fillId="20" borderId="0" xfId="8" applyFont="1" applyFill="1" applyProtection="1">
      <protection locked="0" hidden="1"/>
    </xf>
    <xf numFmtId="0" fontId="176" fillId="20" borderId="26" xfId="8" applyFont="1" applyFill="1" applyBorder="1" applyAlignment="1" applyProtection="1">
      <alignment wrapText="1"/>
      <protection locked="0" hidden="1"/>
    </xf>
    <xf numFmtId="0" fontId="156" fillId="11" borderId="2" xfId="0" applyNumberFormat="1" applyFont="1" applyFill="1" applyBorder="1" applyAlignment="1" applyProtection="1">
      <alignment horizontal="left" vertical="distributed"/>
      <protection locked="0" hidden="1"/>
    </xf>
    <xf numFmtId="165" fontId="138" fillId="11" borderId="2" xfId="0" applyNumberFormat="1" applyFont="1" applyFill="1" applyBorder="1" applyAlignment="1" applyProtection="1">
      <alignment vertical="distributed"/>
      <protection locked="0" hidden="1"/>
    </xf>
    <xf numFmtId="0" fontId="190" fillId="20" borderId="2" xfId="8" applyFont="1" applyFill="1" applyBorder="1" applyAlignment="1" applyProtection="1">
      <alignment wrapText="1"/>
      <protection locked="0" hidden="1"/>
    </xf>
    <xf numFmtId="0" fontId="190" fillId="0" borderId="2" xfId="8" applyFont="1" applyBorder="1" applyProtection="1">
      <protection locked="0" hidden="1"/>
    </xf>
    <xf numFmtId="165" fontId="190" fillId="0" borderId="2" xfId="8" applyNumberFormat="1" applyFont="1" applyBorder="1" applyProtection="1">
      <protection locked="0" hidden="1"/>
    </xf>
    <xf numFmtId="165" fontId="190" fillId="0" borderId="2" xfId="8" applyNumberFormat="1" applyFont="1" applyBorder="1" applyAlignment="1" applyProtection="1">
      <alignment vertical="center"/>
      <protection locked="0" hidden="1"/>
    </xf>
    <xf numFmtId="0" fontId="190" fillId="0" borderId="2" xfId="8" applyFont="1" applyBorder="1" applyAlignment="1" applyProtection="1">
      <alignment vertical="center" wrapText="1"/>
      <protection locked="0" hidden="1"/>
    </xf>
    <xf numFmtId="165" fontId="25" fillId="0" borderId="2" xfId="8" applyNumberFormat="1" applyFont="1" applyBorder="1" applyProtection="1">
      <protection locked="0" hidden="1"/>
    </xf>
    <xf numFmtId="0" fontId="24" fillId="0" borderId="5" xfId="21" applyNumberFormat="1" applyFont="1" applyFill="1" applyBorder="1" applyAlignment="1" applyProtection="1">
      <protection locked="0" hidden="1"/>
    </xf>
    <xf numFmtId="0" fontId="24" fillId="23" borderId="0" xfId="0" applyFont="1" applyFill="1" applyProtection="1">
      <protection locked="0" hidden="1"/>
    </xf>
    <xf numFmtId="0" fontId="23" fillId="23" borderId="0" xfId="0" applyFont="1" applyFill="1" applyBorder="1" applyAlignment="1" applyProtection="1">
      <alignment horizontal="left"/>
      <protection locked="0" hidden="1"/>
    </xf>
    <xf numFmtId="0" fontId="1" fillId="0" borderId="0" xfId="0" applyFont="1"/>
    <xf numFmtId="0" fontId="0" fillId="11" borderId="0" xfId="0" applyFill="1"/>
    <xf numFmtId="0" fontId="28" fillId="13" borderId="2" xfId="7" applyFont="1" applyFill="1" applyBorder="1" applyProtection="1">
      <protection locked="0" hidden="1"/>
    </xf>
    <xf numFmtId="0" fontId="28" fillId="11" borderId="2" xfId="7" applyFont="1" applyFill="1" applyBorder="1" applyProtection="1">
      <protection locked="0" hidden="1"/>
    </xf>
    <xf numFmtId="0" fontId="137" fillId="12" borderId="0" xfId="0" applyFont="1" applyFill="1" applyAlignment="1">
      <alignment horizontal="justify"/>
    </xf>
    <xf numFmtId="0" fontId="2" fillId="0" borderId="0" xfId="6" quotePrefix="1" applyAlignment="1" applyProtection="1">
      <alignment horizontal="justify" vertical="top"/>
      <protection locked="0" hidden="1"/>
    </xf>
    <xf numFmtId="0" fontId="25" fillId="12" borderId="12" xfId="0" applyFont="1" applyFill="1" applyBorder="1" applyAlignment="1" applyProtection="1">
      <alignment wrapText="1"/>
      <protection locked="0" hidden="1"/>
    </xf>
    <xf numFmtId="170" fontId="25" fillId="3" borderId="2" xfId="0" applyNumberFormat="1" applyFont="1" applyFill="1" applyBorder="1" applyAlignment="1" applyProtection="1">
      <alignment vertical="center" wrapText="1"/>
      <protection locked="0" hidden="1"/>
    </xf>
    <xf numFmtId="0" fontId="0" fillId="0" borderId="3" xfId="0" applyBorder="1" applyAlignment="1">
      <alignment wrapText="1"/>
    </xf>
    <xf numFmtId="0" fontId="1" fillId="0" borderId="3" xfId="0" applyFont="1" applyBorder="1" applyAlignment="1">
      <alignment wrapText="1"/>
    </xf>
    <xf numFmtId="0" fontId="150" fillId="0" borderId="0" xfId="0" applyFont="1" applyAlignment="1">
      <alignment horizontal="justify" vertical="center"/>
    </xf>
    <xf numFmtId="0" fontId="172" fillId="0" borderId="0" xfId="0" applyFont="1" applyAlignment="1" applyProtection="1">
      <alignment vertical="top" wrapText="1"/>
      <protection hidden="1"/>
    </xf>
    <xf numFmtId="0" fontId="62" fillId="13" borderId="2" xfId="6" quotePrefix="1" applyFont="1" applyFill="1" applyBorder="1" applyAlignment="1" applyProtection="1"/>
    <xf numFmtId="0" fontId="137" fillId="0" borderId="2" xfId="0" applyFont="1" applyFill="1" applyBorder="1" applyAlignment="1">
      <alignment horizontal="justify"/>
    </xf>
    <xf numFmtId="0" fontId="62" fillId="19" borderId="2" xfId="6" quotePrefix="1" applyFont="1" applyFill="1" applyBorder="1" applyAlignment="1" applyProtection="1"/>
    <xf numFmtId="0" fontId="28" fillId="0" borderId="2" xfId="0" applyFont="1" applyFill="1" applyBorder="1" applyAlignment="1">
      <alignment horizontal="justify"/>
    </xf>
    <xf numFmtId="0" fontId="28" fillId="19" borderId="2" xfId="0" applyFont="1" applyFill="1" applyBorder="1" applyAlignment="1">
      <alignment horizontal="justify"/>
    </xf>
    <xf numFmtId="0" fontId="137" fillId="19" borderId="2" xfId="0" applyFont="1" applyFill="1" applyBorder="1"/>
    <xf numFmtId="0" fontId="137" fillId="25" borderId="0" xfId="0" applyFont="1" applyFill="1" applyAlignment="1">
      <alignment horizontal="justify"/>
    </xf>
    <xf numFmtId="0" fontId="24" fillId="0" borderId="0" xfId="0" applyFont="1" applyAlignment="1" applyProtection="1">
      <alignment vertical="top" wrapText="1"/>
      <protection hidden="1"/>
    </xf>
    <xf numFmtId="0" fontId="28" fillId="23" borderId="0" xfId="0" applyFont="1" applyFill="1" applyAlignment="1" applyProtection="1">
      <alignment horizontal="left" vertical="top" wrapText="1"/>
      <protection hidden="1"/>
    </xf>
    <xf numFmtId="0" fontId="156" fillId="0" borderId="0" xfId="0" applyFont="1" applyAlignment="1" applyProtection="1">
      <alignment horizontal="left" vertical="top" wrapText="1"/>
      <protection hidden="1"/>
    </xf>
    <xf numFmtId="0" fontId="137" fillId="0" borderId="0" xfId="0" applyFont="1" applyAlignment="1" applyProtection="1">
      <alignment horizontal="left" vertical="top" wrapText="1"/>
      <protection hidden="1"/>
    </xf>
    <xf numFmtId="0" fontId="137" fillId="0" borderId="0" xfId="0" applyFont="1" applyProtection="1">
      <protection locked="0" hidden="1"/>
    </xf>
    <xf numFmtId="0" fontId="28" fillId="0" borderId="0" xfId="0" applyFont="1" applyFill="1" applyAlignment="1" applyProtection="1">
      <alignment horizontal="left" vertical="top" wrapText="1"/>
      <protection hidden="1"/>
    </xf>
    <xf numFmtId="0" fontId="28" fillId="0" borderId="0" xfId="0" applyFont="1"/>
    <xf numFmtId="0" fontId="28" fillId="0" borderId="0" xfId="0" applyFont="1" applyAlignment="1">
      <alignment wrapText="1"/>
    </xf>
    <xf numFmtId="0" fontId="28" fillId="23" borderId="0" xfId="0" applyFont="1" applyFill="1" applyAlignment="1">
      <alignment wrapText="1"/>
    </xf>
    <xf numFmtId="0" fontId="137" fillId="0" borderId="0" xfId="0" applyNumberFormat="1" applyFont="1" applyAlignment="1" applyProtection="1">
      <alignment horizontal="left" vertical="top" wrapText="1"/>
      <protection hidden="1"/>
    </xf>
    <xf numFmtId="0" fontId="25" fillId="0" borderId="0" xfId="0" applyFont="1" applyAlignment="1" applyProtection="1">
      <alignment vertical="top"/>
      <protection hidden="1"/>
    </xf>
    <xf numFmtId="0" fontId="24" fillId="0" borderId="0" xfId="0" applyFont="1" applyAlignment="1" applyProtection="1">
      <protection locked="0" hidden="1"/>
    </xf>
    <xf numFmtId="0" fontId="25" fillId="0" borderId="0" xfId="0" applyFont="1" applyAlignment="1" applyProtection="1">
      <alignment horizontal="right" vertical="top"/>
      <protection hidden="1"/>
    </xf>
    <xf numFmtId="0" fontId="170" fillId="0" borderId="0" xfId="0" applyFont="1" applyAlignment="1" applyProtection="1">
      <alignment horizontal="right" vertical="top"/>
      <protection hidden="1"/>
    </xf>
    <xf numFmtId="0" fontId="170" fillId="0" borderId="0" xfId="0" applyFont="1" applyAlignment="1" applyProtection="1">
      <alignment horizontal="right"/>
      <protection hidden="1"/>
    </xf>
    <xf numFmtId="0" fontId="25" fillId="0" borderId="0" xfId="0" applyFont="1" applyAlignment="1" applyProtection="1">
      <alignment horizontal="justify" vertical="top"/>
      <protection hidden="1"/>
    </xf>
    <xf numFmtId="0" fontId="28" fillId="0" borderId="0" xfId="0" quotePrefix="1" applyFont="1" applyAlignment="1" applyProtection="1">
      <alignment horizontal="left" vertical="top" wrapText="1"/>
      <protection hidden="1"/>
    </xf>
    <xf numFmtId="0" fontId="156" fillId="0" borderId="0" xfId="0" applyFont="1" applyProtection="1">
      <protection hidden="1"/>
    </xf>
    <xf numFmtId="0" fontId="156" fillId="0" borderId="0" xfId="0" applyFont="1" applyAlignment="1" applyProtection="1">
      <alignment vertical="top"/>
      <protection hidden="1"/>
    </xf>
    <xf numFmtId="0" fontId="140" fillId="0" borderId="0" xfId="0" applyFont="1" applyFill="1" applyAlignment="1" applyProtection="1">
      <alignment horizontal="justify" vertical="top"/>
      <protection locked="0" hidden="1"/>
    </xf>
    <xf numFmtId="0" fontId="141" fillId="0" borderId="0" xfId="0" applyFont="1" applyFill="1" applyAlignment="1" applyProtection="1">
      <alignment horizontal="left" vertical="top" wrapText="1"/>
      <protection locked="0" hidden="1"/>
    </xf>
    <xf numFmtId="0" fontId="166" fillId="0" borderId="0" xfId="0" applyFont="1" applyFill="1" applyAlignment="1" applyProtection="1">
      <alignment horizontal="center" vertical="top" wrapText="1"/>
      <protection hidden="1"/>
    </xf>
    <xf numFmtId="0" fontId="28" fillId="0" borderId="0" xfId="0" applyNumberFormat="1" applyFont="1" applyFill="1" applyAlignment="1" applyProtection="1">
      <alignment horizontal="left" vertical="top" wrapText="1"/>
      <protection hidden="1"/>
    </xf>
    <xf numFmtId="0" fontId="55" fillId="0" borderId="0" xfId="0" applyFont="1" applyFill="1" applyAlignment="1" applyProtection="1">
      <alignment horizontal="left" vertical="top" wrapText="1"/>
      <protection hidden="1"/>
    </xf>
    <xf numFmtId="0" fontId="141" fillId="23" borderId="0" xfId="0" applyFont="1" applyFill="1" applyAlignment="1" applyProtection="1">
      <alignment horizontal="justify" vertical="top"/>
      <protection locked="0" hidden="1"/>
    </xf>
    <xf numFmtId="0" fontId="28" fillId="0" borderId="0" xfId="0" quotePrefix="1" applyFont="1" applyFill="1" applyAlignment="1" applyProtection="1">
      <alignment horizontal="left" vertical="top" wrapText="1"/>
      <protection hidden="1"/>
    </xf>
    <xf numFmtId="0" fontId="28" fillId="0" borderId="2" xfId="0" applyFont="1" applyBorder="1" applyProtection="1">
      <protection locked="0" hidden="1"/>
    </xf>
    <xf numFmtId="0" fontId="23" fillId="0" borderId="3" xfId="0" applyFont="1" applyBorder="1" applyAlignment="1" applyProtection="1">
      <alignment horizontal="center"/>
      <protection locked="0" hidden="1"/>
    </xf>
    <xf numFmtId="0" fontId="24" fillId="20" borderId="0" xfId="8" applyFont="1" applyFill="1" applyAlignment="1" applyProtection="1">
      <alignment horizontal="center"/>
      <protection locked="0" hidden="1"/>
    </xf>
    <xf numFmtId="0" fontId="25" fillId="0" borderId="2" xfId="0" applyFont="1" applyBorder="1" applyAlignment="1" applyProtection="1">
      <alignment horizontal="center" vertical="center"/>
      <protection locked="0" hidden="1"/>
    </xf>
    <xf numFmtId="0" fontId="24" fillId="3" borderId="3" xfId="0" applyFont="1" applyFill="1" applyBorder="1" applyAlignment="1" applyProtection="1">
      <alignment horizontal="center" vertical="center" wrapText="1"/>
      <protection locked="0" hidden="1"/>
    </xf>
    <xf numFmtId="0" fontId="23" fillId="0" borderId="3" xfId="0" applyFont="1" applyBorder="1" applyAlignment="1" applyProtection="1">
      <alignment horizontal="center"/>
      <protection locked="0" hidden="1"/>
    </xf>
    <xf numFmtId="0" fontId="25" fillId="0" borderId="2" xfId="0" applyFont="1" applyBorder="1" applyAlignment="1" applyProtection="1">
      <alignment horizontal="center" vertical="center"/>
      <protection locked="0" hidden="1"/>
    </xf>
    <xf numFmtId="0" fontId="25" fillId="0" borderId="2" xfId="0" applyFont="1" applyBorder="1" applyAlignment="1" applyProtection="1">
      <alignment horizontal="center" vertical="center"/>
      <protection hidden="1"/>
    </xf>
    <xf numFmtId="0" fontId="24" fillId="0" borderId="3" xfId="0" applyFont="1" applyBorder="1" applyAlignment="1" applyProtection="1">
      <alignment horizontal="justify" vertical="top"/>
      <protection locked="0" hidden="1"/>
    </xf>
    <xf numFmtId="49" fontId="23" fillId="0" borderId="2" xfId="0" applyNumberFormat="1" applyFont="1" applyBorder="1" applyAlignment="1" applyProtection="1">
      <alignment horizontal="center"/>
      <protection locked="0" hidden="1"/>
    </xf>
    <xf numFmtId="0" fontId="25" fillId="23" borderId="3" xfId="0" applyFont="1" applyFill="1" applyBorder="1" applyAlignment="1" applyProtection="1">
      <alignment horizontal="left" wrapText="1"/>
      <protection locked="0" hidden="1"/>
    </xf>
    <xf numFmtId="0" fontId="23" fillId="2" borderId="7" xfId="0" applyFont="1" applyFill="1" applyBorder="1" applyAlignment="1" applyProtection="1">
      <alignment vertical="center"/>
      <protection locked="0" hidden="1"/>
    </xf>
    <xf numFmtId="15" fontId="25" fillId="3" borderId="2" xfId="0" applyNumberFormat="1" applyFont="1" applyFill="1" applyBorder="1" applyAlignment="1" applyProtection="1">
      <alignment vertical="center"/>
      <protection locked="0" hidden="1"/>
    </xf>
    <xf numFmtId="15" fontId="25" fillId="0" borderId="2" xfId="0" applyNumberFormat="1" applyFont="1" applyBorder="1" applyAlignment="1" applyProtection="1">
      <alignment horizontal="center" vertical="center" wrapText="1"/>
      <protection locked="0" hidden="1"/>
    </xf>
    <xf numFmtId="0" fontId="176" fillId="23" borderId="2" xfId="0" applyFont="1" applyFill="1" applyBorder="1" applyAlignment="1" applyProtection="1">
      <alignment horizontal="left" wrapText="1"/>
      <protection locked="0" hidden="1"/>
    </xf>
    <xf numFmtId="0" fontId="173" fillId="23" borderId="12" xfId="0" applyFont="1" applyFill="1" applyBorder="1" applyAlignment="1" applyProtection="1">
      <alignment wrapText="1"/>
      <protection locked="0" hidden="1"/>
    </xf>
    <xf numFmtId="0" fontId="180" fillId="0" borderId="59" xfId="0" applyFont="1" applyBorder="1" applyAlignment="1">
      <alignment horizontal="center" vertical="top" wrapText="1"/>
    </xf>
    <xf numFmtId="0" fontId="25" fillId="0" borderId="2" xfId="0" applyNumberFormat="1" applyFont="1" applyBorder="1" applyAlignment="1" applyProtection="1">
      <alignment horizontal="center" vertical="center"/>
      <protection locked="0" hidden="1"/>
    </xf>
    <xf numFmtId="15" fontId="25" fillId="0" borderId="2" xfId="0" applyNumberFormat="1" applyFont="1" applyBorder="1" applyAlignment="1" applyProtection="1">
      <alignment horizontal="center" vertical="center"/>
      <protection locked="0" hidden="1"/>
    </xf>
    <xf numFmtId="15" fontId="25" fillId="0" borderId="2" xfId="0" applyNumberFormat="1" applyFont="1" applyBorder="1" applyAlignment="1" applyProtection="1">
      <alignment horizontal="center"/>
      <protection locked="0" hidden="1"/>
    </xf>
    <xf numFmtId="0" fontId="24" fillId="0" borderId="3" xfId="0" applyFont="1" applyBorder="1" applyAlignment="1" applyProtection="1">
      <alignment horizontal="left" indent="1"/>
      <protection hidden="1"/>
    </xf>
    <xf numFmtId="0" fontId="176" fillId="23" borderId="3" xfId="0" applyFont="1" applyFill="1" applyBorder="1" applyAlignment="1" applyProtection="1">
      <protection hidden="1"/>
    </xf>
    <xf numFmtId="0" fontId="24" fillId="0" borderId="2" xfId="0" applyNumberFormat="1" applyFont="1" applyBorder="1" applyProtection="1">
      <protection hidden="1"/>
    </xf>
    <xf numFmtId="0" fontId="151" fillId="0" borderId="0" xfId="0" applyFont="1" applyFill="1" applyAlignment="1" applyProtection="1">
      <alignment horizontal="justify" vertical="top"/>
      <protection locked="0" hidden="1"/>
    </xf>
    <xf numFmtId="0" fontId="176" fillId="0" borderId="0" xfId="0" applyFont="1" applyFill="1" applyAlignment="1" applyProtection="1">
      <alignment horizontal="left"/>
      <protection locked="0" hidden="1"/>
    </xf>
    <xf numFmtId="0" fontId="176" fillId="0" borderId="2" xfId="0" applyFont="1" applyFill="1" applyBorder="1" applyAlignment="1" applyProtection="1">
      <alignment vertical="top" wrapText="1"/>
      <protection locked="0" hidden="1"/>
    </xf>
    <xf numFmtId="0" fontId="28" fillId="13" borderId="22" xfId="0" applyFont="1" applyFill="1" applyBorder="1" applyAlignment="1">
      <alignment horizontal="left"/>
    </xf>
    <xf numFmtId="0" fontId="28" fillId="13" borderId="0" xfId="0" applyFont="1" applyFill="1" applyBorder="1" applyAlignment="1">
      <alignment horizontal="left"/>
    </xf>
    <xf numFmtId="0" fontId="28" fillId="13" borderId="25" xfId="0" applyFont="1" applyFill="1" applyBorder="1" applyAlignment="1">
      <alignment horizontal="left"/>
    </xf>
    <xf numFmtId="0" fontId="23" fillId="0" borderId="11" xfId="0" applyFont="1" applyBorder="1" applyAlignment="1" applyProtection="1">
      <alignment horizontal="center" vertical="center"/>
      <protection hidden="1"/>
    </xf>
    <xf numFmtId="0" fontId="52" fillId="3" borderId="0" xfId="14" applyFont="1" applyFill="1" applyBorder="1" applyAlignment="1" applyProtection="1">
      <alignment horizontal="center" vertical="center" wrapText="1"/>
      <protection hidden="1"/>
    </xf>
    <xf numFmtId="165" fontId="32" fillId="3" borderId="0" xfId="15" applyNumberFormat="1" applyFont="1" applyFill="1" applyAlignment="1" applyProtection="1">
      <alignment horizontal="center"/>
      <protection locked="0" hidden="1"/>
    </xf>
    <xf numFmtId="165" fontId="32" fillId="3" borderId="0" xfId="15" applyNumberFormat="1" applyFont="1" applyFill="1" applyAlignment="1" applyProtection="1">
      <alignment horizontal="center"/>
      <protection hidden="1"/>
    </xf>
    <xf numFmtId="0" fontId="52" fillId="3" borderId="0" xfId="14" applyFont="1" applyFill="1" applyBorder="1" applyAlignment="1" applyProtection="1">
      <alignment horizontal="center" vertical="center" wrapText="1"/>
      <protection locked="0" hidden="1"/>
    </xf>
    <xf numFmtId="0" fontId="23" fillId="11" borderId="3" xfId="0" applyFont="1" applyFill="1" applyBorder="1" applyAlignment="1" applyProtection="1">
      <alignment horizontal="center"/>
      <protection locked="0" hidden="1"/>
    </xf>
    <xf numFmtId="167" fontId="23" fillId="0" borderId="7" xfId="17" applyNumberFormat="1" applyFont="1" applyFill="1" applyBorder="1" applyAlignment="1" applyProtection="1">
      <alignment vertical="center"/>
      <protection locked="0" hidden="1"/>
    </xf>
    <xf numFmtId="0" fontId="23" fillId="0" borderId="0" xfId="17" applyNumberFormat="1" applyFont="1" applyFill="1" applyBorder="1" applyAlignment="1" applyProtection="1">
      <alignment vertical="center"/>
      <protection locked="0" hidden="1"/>
    </xf>
    <xf numFmtId="0" fontId="28" fillId="0" borderId="7" xfId="0" applyNumberFormat="1" applyFont="1" applyFill="1" applyBorder="1" applyAlignment="1" applyProtection="1">
      <protection locked="0" hidden="1"/>
    </xf>
    <xf numFmtId="0" fontId="26" fillId="0" borderId="0" xfId="0" applyFont="1" applyBorder="1" applyAlignment="1">
      <alignment horizontal="left" indent="1"/>
    </xf>
    <xf numFmtId="0" fontId="40" fillId="0" borderId="7" xfId="0" applyNumberFormat="1" applyFont="1" applyFill="1" applyBorder="1" applyAlignment="1" applyProtection="1">
      <protection locked="0" hidden="1"/>
    </xf>
    <xf numFmtId="0" fontId="26" fillId="0" borderId="0" xfId="0" applyFont="1" applyBorder="1" applyAlignment="1">
      <alignment horizontal="center" wrapText="1"/>
    </xf>
    <xf numFmtId="167" fontId="40" fillId="0" borderId="7" xfId="0" applyNumberFormat="1" applyFont="1" applyFill="1" applyBorder="1" applyAlignment="1" applyProtection="1">
      <protection locked="0" hidden="1"/>
    </xf>
    <xf numFmtId="167" fontId="41" fillId="0" borderId="0" xfId="0" applyNumberFormat="1" applyFont="1" applyBorder="1" applyAlignment="1" applyProtection="1">
      <protection locked="0" hidden="1"/>
    </xf>
    <xf numFmtId="167" fontId="40" fillId="0" borderId="0" xfId="0" applyNumberFormat="1" applyFont="1" applyBorder="1" applyAlignment="1" applyProtection="1">
      <protection locked="0" hidden="1"/>
    </xf>
    <xf numFmtId="0" fontId="28" fillId="0" borderId="0" xfId="0" applyNumberFormat="1" applyFont="1" applyFill="1" applyBorder="1" applyAlignment="1" applyProtection="1">
      <protection locked="0" hidden="1"/>
    </xf>
    <xf numFmtId="0" fontId="26" fillId="0" borderId="0" xfId="0" applyFont="1" applyBorder="1" applyAlignment="1">
      <alignment horizontal="left" wrapText="1" indent="1"/>
    </xf>
    <xf numFmtId="0" fontId="2" fillId="0" borderId="2" xfId="6" quotePrefix="1" applyFill="1" applyBorder="1" applyAlignment="1" applyProtection="1"/>
    <xf numFmtId="0" fontId="71" fillId="0" borderId="2" xfId="6" quotePrefix="1" applyFont="1" applyFill="1" applyBorder="1" applyAlignment="1" applyProtection="1"/>
    <xf numFmtId="165" fontId="28" fillId="0" borderId="0" xfId="15" applyNumberFormat="1" applyFont="1" applyFill="1" applyBorder="1" applyAlignment="1">
      <alignment horizontal="right"/>
    </xf>
    <xf numFmtId="165" fontId="25" fillId="11" borderId="10" xfId="15" applyNumberFormat="1" applyFont="1" applyFill="1" applyBorder="1" applyAlignment="1" applyProtection="1">
      <alignment horizontal="left" wrapText="1"/>
    </xf>
    <xf numFmtId="0" fontId="71" fillId="4" borderId="0" xfId="6" quotePrefix="1" applyFont="1" applyFill="1" applyBorder="1" applyAlignment="1" applyProtection="1">
      <protection locked="0" hidden="1"/>
    </xf>
    <xf numFmtId="0" fontId="197" fillId="0" borderId="0" xfId="0" applyFont="1" applyBorder="1" applyAlignment="1">
      <alignment horizontal="left" vertical="top" wrapText="1"/>
    </xf>
    <xf numFmtId="49" fontId="81" fillId="0" borderId="0" xfId="0" applyNumberFormat="1" applyFont="1" applyFill="1" applyBorder="1" applyAlignment="1">
      <alignment horizontal="left" indent="2"/>
    </xf>
    <xf numFmtId="0" fontId="198" fillId="0" borderId="0" xfId="0" applyFont="1" applyBorder="1" applyAlignment="1">
      <alignment horizontal="left" vertical="top" wrapText="1" indent="1"/>
    </xf>
    <xf numFmtId="0" fontId="197" fillId="0" borderId="0" xfId="0" applyFont="1" applyBorder="1" applyAlignment="1">
      <alignment horizontal="left" vertical="center" wrapText="1"/>
    </xf>
    <xf numFmtId="0" fontId="72" fillId="0" borderId="0" xfId="0" applyFont="1" applyBorder="1" applyAlignment="1">
      <alignment horizontal="left" vertical="top" wrapText="1"/>
    </xf>
    <xf numFmtId="0" fontId="198" fillId="0" borderId="0" xfId="0" applyFont="1" applyFill="1" applyBorder="1" applyAlignment="1">
      <alignment horizontal="left" vertical="top" wrapText="1"/>
    </xf>
    <xf numFmtId="0" fontId="177" fillId="0" borderId="0" xfId="0" applyFont="1" applyAlignment="1" applyProtection="1">
      <alignment wrapText="1"/>
      <protection hidden="1"/>
    </xf>
    <xf numFmtId="0" fontId="141" fillId="0" borderId="0" xfId="0" applyFont="1" applyAlignment="1">
      <alignment horizontal="center" vertical="top" wrapText="1"/>
    </xf>
    <xf numFmtId="0" fontId="158" fillId="0" borderId="0" xfId="0" applyFont="1" applyAlignment="1">
      <alignment horizontal="right" wrapText="1"/>
    </xf>
    <xf numFmtId="0" fontId="158" fillId="0" borderId="0" xfId="0" applyFont="1" applyAlignment="1">
      <alignment vertical="top" wrapText="1"/>
    </xf>
    <xf numFmtId="0" fontId="28" fillId="11" borderId="3" xfId="0" applyFont="1" applyFill="1" applyBorder="1" applyAlignment="1">
      <alignment horizontal="center"/>
    </xf>
    <xf numFmtId="0" fontId="28" fillId="11" borderId="4" xfId="0" applyFont="1" applyFill="1" applyBorder="1" applyAlignment="1">
      <alignment horizontal="center"/>
    </xf>
    <xf numFmtId="0" fontId="28" fillId="11" borderId="5" xfId="0" applyFont="1" applyFill="1" applyBorder="1" applyAlignment="1">
      <alignment horizontal="center"/>
    </xf>
    <xf numFmtId="0" fontId="28" fillId="13" borderId="22" xfId="0" applyFont="1" applyFill="1" applyBorder="1" applyAlignment="1">
      <alignment horizontal="left"/>
    </xf>
    <xf numFmtId="0" fontId="28" fillId="13" borderId="0" xfId="0" applyFont="1" applyFill="1" applyBorder="1" applyAlignment="1">
      <alignment horizontal="left"/>
    </xf>
    <xf numFmtId="0" fontId="28" fillId="13" borderId="25" xfId="0" applyFont="1" applyFill="1" applyBorder="1" applyAlignment="1">
      <alignment horizontal="left"/>
    </xf>
    <xf numFmtId="0" fontId="28" fillId="13" borderId="13" xfId="0" applyFont="1" applyFill="1" applyBorder="1" applyAlignment="1">
      <alignment horizontal="left"/>
    </xf>
    <xf numFmtId="0" fontId="28" fillId="13" borderId="7" xfId="0" applyFont="1" applyFill="1" applyBorder="1" applyAlignment="1">
      <alignment horizontal="left"/>
    </xf>
    <xf numFmtId="0" fontId="28" fillId="13" borderId="23" xfId="0" applyFont="1" applyFill="1" applyBorder="1" applyAlignment="1">
      <alignment horizontal="left"/>
    </xf>
    <xf numFmtId="0" fontId="55" fillId="13" borderId="13" xfId="0" applyFont="1" applyFill="1" applyBorder="1" applyAlignment="1">
      <alignment horizontal="left"/>
    </xf>
    <xf numFmtId="0" fontId="55" fillId="13" borderId="7" xfId="0" applyFont="1" applyFill="1" applyBorder="1" applyAlignment="1">
      <alignment horizontal="left"/>
    </xf>
    <xf numFmtId="0" fontId="55" fillId="13" borderId="23" xfId="0" applyFont="1" applyFill="1" applyBorder="1" applyAlignment="1">
      <alignment horizontal="left"/>
    </xf>
    <xf numFmtId="0" fontId="28" fillId="13" borderId="12" xfId="0" applyFont="1" applyFill="1" applyBorder="1" applyAlignment="1">
      <alignment horizontal="left"/>
    </xf>
    <xf numFmtId="0" fontId="28" fillId="13" borderId="11" xfId="0" applyFont="1" applyFill="1" applyBorder="1" applyAlignment="1">
      <alignment horizontal="left"/>
    </xf>
    <xf numFmtId="0" fontId="28" fillId="13" borderId="47" xfId="0" applyFont="1" applyFill="1" applyBorder="1" applyAlignment="1">
      <alignment horizontal="left"/>
    </xf>
    <xf numFmtId="0" fontId="137" fillId="13" borderId="12" xfId="0" applyFont="1" applyFill="1" applyBorder="1" applyAlignment="1">
      <alignment horizontal="left"/>
    </xf>
    <xf numFmtId="0" fontId="137" fillId="13" borderId="11" xfId="0" applyFont="1" applyFill="1" applyBorder="1" applyAlignment="1">
      <alignment horizontal="left"/>
    </xf>
    <xf numFmtId="0" fontId="137" fillId="13" borderId="47" xfId="0" applyFont="1" applyFill="1" applyBorder="1" applyAlignment="1">
      <alignment horizontal="left"/>
    </xf>
    <xf numFmtId="0" fontId="137" fillId="13" borderId="22" xfId="0" applyFont="1" applyFill="1" applyBorder="1" applyAlignment="1">
      <alignment horizontal="left"/>
    </xf>
    <xf numFmtId="0" fontId="137" fillId="13" borderId="0" xfId="0" applyFont="1" applyFill="1" applyBorder="1" applyAlignment="1">
      <alignment horizontal="left"/>
    </xf>
    <xf numFmtId="0" fontId="137" fillId="13" borderId="25" xfId="0" applyFont="1" applyFill="1" applyBorder="1" applyAlignment="1">
      <alignment horizontal="left"/>
    </xf>
    <xf numFmtId="0" fontId="137" fillId="13" borderId="13" xfId="0" applyFont="1" applyFill="1" applyBorder="1" applyAlignment="1">
      <alignment horizontal="left"/>
    </xf>
    <xf numFmtId="0" fontId="137" fillId="13" borderId="7" xfId="0" applyFont="1" applyFill="1" applyBorder="1" applyAlignment="1">
      <alignment horizontal="left"/>
    </xf>
    <xf numFmtId="0" fontId="137" fillId="13" borderId="23" xfId="0" applyFont="1" applyFill="1" applyBorder="1" applyAlignment="1">
      <alignment horizontal="left"/>
    </xf>
    <xf numFmtId="0" fontId="55" fillId="12" borderId="0" xfId="0" applyFont="1" applyFill="1" applyAlignment="1">
      <alignment horizontal="justify"/>
    </xf>
    <xf numFmtId="0" fontId="156" fillId="13" borderId="2" xfId="0" applyFont="1" applyFill="1" applyBorder="1" applyAlignment="1">
      <alignment horizontal="left"/>
    </xf>
    <xf numFmtId="14" fontId="24" fillId="2" borderId="0" xfId="0" applyNumberFormat="1" applyFont="1" applyFill="1" applyAlignment="1" applyProtection="1">
      <alignment horizontal="center"/>
      <protection hidden="1"/>
    </xf>
    <xf numFmtId="0" fontId="60" fillId="3" borderId="0" xfId="0" applyFont="1" applyFill="1" applyAlignment="1" applyProtection="1">
      <alignment horizontal="center" vertical="center" wrapText="1"/>
      <protection hidden="1"/>
    </xf>
    <xf numFmtId="0" fontId="23" fillId="3" borderId="0" xfId="0" applyFont="1" applyFill="1" applyBorder="1" applyAlignment="1" applyProtection="1">
      <alignment horizontal="center"/>
      <protection hidden="1"/>
    </xf>
    <xf numFmtId="0" fontId="60" fillId="3" borderId="0" xfId="0" applyFont="1" applyFill="1" applyAlignment="1" applyProtection="1">
      <alignment horizontal="center" vertical="center"/>
      <protection hidden="1"/>
    </xf>
    <xf numFmtId="0" fontId="25" fillId="17" borderId="0" xfId="0" applyFont="1" applyFill="1" applyAlignment="1" applyProtection="1">
      <alignment horizontal="center"/>
      <protection locked="0" hidden="1"/>
    </xf>
    <xf numFmtId="14" fontId="24" fillId="17" borderId="0" xfId="0" applyNumberFormat="1" applyFont="1" applyFill="1" applyAlignment="1" applyProtection="1">
      <alignment horizontal="center"/>
      <protection locked="0" hidden="1"/>
    </xf>
    <xf numFmtId="0" fontId="67" fillId="3" borderId="0" xfId="0" applyFont="1" applyFill="1" applyAlignment="1" applyProtection="1">
      <alignment horizontal="center" vertical="center" wrapText="1"/>
      <protection hidden="1"/>
    </xf>
    <xf numFmtId="0" fontId="23" fillId="3" borderId="0" xfId="0" applyFont="1" applyFill="1" applyAlignment="1" applyProtection="1">
      <alignment horizontal="center"/>
      <protection hidden="1"/>
    </xf>
    <xf numFmtId="0" fontId="24" fillId="17" borderId="0" xfId="0" applyFont="1" applyFill="1" applyAlignment="1" applyProtection="1">
      <alignment horizontal="center"/>
      <protection locked="0" hidden="1"/>
    </xf>
    <xf numFmtId="168" fontId="23" fillId="3" borderId="0" xfId="0" applyNumberFormat="1" applyFont="1" applyFill="1" applyBorder="1" applyAlignment="1" applyProtection="1">
      <alignment horizontal="center"/>
      <protection hidden="1"/>
    </xf>
    <xf numFmtId="168" fontId="37" fillId="3" borderId="0" xfId="0" applyNumberFormat="1" applyFont="1" applyFill="1" applyBorder="1" applyAlignment="1" applyProtection="1">
      <alignment horizontal="center"/>
      <protection hidden="1"/>
    </xf>
    <xf numFmtId="0" fontId="37" fillId="3" borderId="0" xfId="0" applyFont="1" applyFill="1" applyBorder="1" applyAlignment="1" applyProtection="1">
      <alignment horizontal="center"/>
      <protection hidden="1"/>
    </xf>
    <xf numFmtId="0" fontId="66" fillId="3" borderId="0" xfId="0" applyFont="1" applyFill="1" applyBorder="1" applyAlignment="1" applyProtection="1">
      <alignment horizontal="center" vertical="center" wrapText="1"/>
      <protection hidden="1"/>
    </xf>
    <xf numFmtId="0" fontId="24" fillId="6" borderId="0" xfId="0" applyFont="1" applyFill="1" applyAlignment="1" applyProtection="1">
      <alignment horizontal="center"/>
      <protection hidden="1"/>
    </xf>
    <xf numFmtId="14" fontId="36" fillId="3" borderId="0" xfId="0" applyNumberFormat="1" applyFont="1" applyFill="1" applyAlignment="1" applyProtection="1">
      <alignment horizontal="center" vertical="center" wrapText="1"/>
      <protection hidden="1"/>
    </xf>
    <xf numFmtId="0" fontId="191" fillId="13" borderId="11" xfId="0" applyFont="1" applyFill="1" applyBorder="1" applyAlignment="1" applyProtection="1">
      <alignment horizontal="left" wrapText="1"/>
      <protection locked="0" hidden="1"/>
    </xf>
    <xf numFmtId="0" fontId="191" fillId="13" borderId="0" xfId="0" applyFont="1" applyFill="1" applyBorder="1" applyAlignment="1" applyProtection="1">
      <alignment horizontal="left" wrapText="1"/>
      <protection locked="0" hidden="1"/>
    </xf>
    <xf numFmtId="168" fontId="6" fillId="3" borderId="0" xfId="0" applyNumberFormat="1" applyFont="1" applyFill="1" applyBorder="1" applyAlignment="1" applyProtection="1">
      <alignment horizontal="center"/>
      <protection hidden="1"/>
    </xf>
    <xf numFmtId="0" fontId="8" fillId="6" borderId="0" xfId="0" applyFont="1" applyFill="1" applyAlignment="1" applyProtection="1">
      <alignment horizontal="center"/>
      <protection hidden="1"/>
    </xf>
    <xf numFmtId="0" fontId="6" fillId="3" borderId="0" xfId="0" applyFont="1" applyFill="1" applyAlignment="1" applyProtection="1">
      <alignment horizontal="center"/>
      <protection hidden="1"/>
    </xf>
    <xf numFmtId="0" fontId="102" fillId="3" borderId="0" xfId="0" applyFont="1" applyFill="1" applyAlignment="1" applyProtection="1">
      <alignment horizontal="center" vertical="center"/>
      <protection hidden="1"/>
    </xf>
    <xf numFmtId="14" fontId="8" fillId="2" borderId="0" xfId="0" applyNumberFormat="1" applyFont="1" applyFill="1" applyAlignment="1" applyProtection="1">
      <alignment horizontal="center"/>
      <protection hidden="1"/>
    </xf>
    <xf numFmtId="0" fontId="23" fillId="0" borderId="7" xfId="0" applyNumberFormat="1" applyFont="1" applyBorder="1" applyAlignment="1" applyProtection="1">
      <alignment horizontal="center" vertical="center" wrapText="1"/>
      <protection locked="0" hidden="1"/>
    </xf>
    <xf numFmtId="0" fontId="23" fillId="0" borderId="11" xfId="0" applyFont="1" applyBorder="1" applyAlignment="1" applyProtection="1">
      <alignment horizontal="center" vertical="center" wrapText="1"/>
      <protection locked="0" hidden="1"/>
    </xf>
    <xf numFmtId="0" fontId="23" fillId="0" borderId="7" xfId="0" applyNumberFormat="1" applyFont="1" applyBorder="1" applyAlignment="1" applyProtection="1">
      <alignment horizontal="center" vertical="center" wrapText="1"/>
      <protection hidden="1"/>
    </xf>
    <xf numFmtId="0" fontId="23" fillId="0" borderId="11" xfId="0" applyFont="1" applyBorder="1" applyAlignment="1" applyProtection="1">
      <alignment horizontal="center" vertical="center"/>
      <protection hidden="1"/>
    </xf>
    <xf numFmtId="0" fontId="194" fillId="3" borderId="0" xfId="14" applyFont="1" applyFill="1" applyBorder="1" applyAlignment="1" applyProtection="1">
      <alignment horizontal="center" vertical="center" wrapText="1"/>
      <protection locked="0" hidden="1"/>
    </xf>
    <xf numFmtId="0" fontId="52" fillId="3" borderId="0" xfId="14" applyFont="1" applyFill="1" applyBorder="1" applyAlignment="1" applyProtection="1">
      <alignment horizontal="center" vertical="center" wrapText="1"/>
      <protection hidden="1"/>
    </xf>
    <xf numFmtId="0" fontId="37" fillId="3" borderId="0" xfId="0" applyFont="1" applyFill="1" applyBorder="1" applyAlignment="1" applyProtection="1">
      <alignment horizontal="right" vertical="center"/>
      <protection locked="0" hidden="1"/>
    </xf>
    <xf numFmtId="0" fontId="37" fillId="3" borderId="0" xfId="0" applyFont="1" applyFill="1" applyBorder="1" applyAlignment="1" applyProtection="1">
      <alignment horizontal="right" vertical="center"/>
      <protection hidden="1"/>
    </xf>
    <xf numFmtId="0" fontId="23" fillId="0" borderId="7" xfId="0" applyFont="1" applyBorder="1" applyAlignment="1" applyProtection="1">
      <alignment horizontal="center" vertical="center"/>
      <protection locked="0" hidden="1"/>
    </xf>
    <xf numFmtId="0" fontId="23" fillId="0" borderId="7" xfId="0" applyFont="1" applyBorder="1" applyAlignment="1" applyProtection="1">
      <alignment horizontal="center" vertical="center"/>
      <protection hidden="1"/>
    </xf>
    <xf numFmtId="0" fontId="34" fillId="3" borderId="0" xfId="0" applyFont="1" applyFill="1" applyBorder="1" applyAlignment="1" applyProtection="1">
      <alignment horizontal="right" vertical="center"/>
      <protection locked="0" hidden="1"/>
    </xf>
    <xf numFmtId="0" fontId="34" fillId="3" borderId="0" xfId="0" applyFont="1" applyFill="1" applyBorder="1" applyAlignment="1" applyProtection="1">
      <alignment horizontal="right" vertical="center"/>
      <protection hidden="1"/>
    </xf>
    <xf numFmtId="165" fontId="32" fillId="3" borderId="0" xfId="15" applyNumberFormat="1" applyFont="1" applyFill="1" applyAlignment="1" applyProtection="1">
      <alignment horizontal="center"/>
      <protection locked="0" hidden="1"/>
    </xf>
    <xf numFmtId="165" fontId="32" fillId="3" borderId="0" xfId="15" applyNumberFormat="1" applyFont="1" applyFill="1" applyAlignment="1" applyProtection="1">
      <alignment horizontal="center"/>
      <protection hidden="1"/>
    </xf>
    <xf numFmtId="0" fontId="23" fillId="0" borderId="7" xfId="14" applyFont="1" applyFill="1" applyBorder="1" applyAlignment="1" applyProtection="1">
      <alignment horizontal="center" vertical="center"/>
      <protection locked="0" hidden="1"/>
    </xf>
    <xf numFmtId="0" fontId="23" fillId="0" borderId="7" xfId="14" applyFont="1" applyFill="1" applyBorder="1" applyAlignment="1" applyProtection="1">
      <alignment horizontal="center" vertical="center"/>
      <protection hidden="1"/>
    </xf>
    <xf numFmtId="0" fontId="23" fillId="0" borderId="11" xfId="14" applyFont="1" applyFill="1" applyBorder="1" applyAlignment="1" applyProtection="1">
      <alignment horizontal="center" vertical="center"/>
      <protection locked="0" hidden="1"/>
    </xf>
    <xf numFmtId="0" fontId="23" fillId="0" borderId="11" xfId="14" applyFont="1" applyFill="1" applyBorder="1" applyAlignment="1" applyProtection="1">
      <alignment horizontal="center" vertical="center"/>
      <protection hidden="1"/>
    </xf>
    <xf numFmtId="0" fontId="35" fillId="3" borderId="0" xfId="15" applyFont="1" applyFill="1" applyBorder="1" applyAlignment="1" applyProtection="1">
      <alignment horizontal="center" wrapText="1"/>
      <protection locked="0" hidden="1"/>
    </xf>
    <xf numFmtId="0" fontId="32" fillId="3" borderId="0" xfId="15" applyFont="1" applyFill="1" applyBorder="1" applyAlignment="1" applyProtection="1">
      <alignment horizontal="center"/>
      <protection hidden="1"/>
    </xf>
    <xf numFmtId="167" fontId="134" fillId="3" borderId="0" xfId="2" applyNumberFormat="1" applyFont="1" applyFill="1" applyBorder="1" applyAlignment="1" applyProtection="1">
      <alignment horizontal="center" vertical="center"/>
      <protection hidden="1"/>
    </xf>
    <xf numFmtId="167" fontId="32" fillId="3" borderId="0" xfId="16" applyNumberFormat="1" applyFont="1" applyFill="1" applyBorder="1" applyAlignment="1" applyProtection="1">
      <alignment horizontal="center" vertical="center"/>
      <protection hidden="1"/>
    </xf>
    <xf numFmtId="0" fontId="23" fillId="11" borderId="0" xfId="14" applyFont="1" applyFill="1" applyBorder="1" applyAlignment="1" applyProtection="1">
      <alignment horizontal="center" vertical="center"/>
      <protection hidden="1"/>
    </xf>
    <xf numFmtId="0" fontId="49" fillId="11" borderId="0" xfId="16" applyNumberFormat="1" applyFont="1" applyFill="1" applyBorder="1" applyAlignment="1" applyProtection="1">
      <alignment horizontal="center" vertical="center" wrapText="1"/>
      <protection hidden="1"/>
    </xf>
    <xf numFmtId="0" fontId="24" fillId="0" borderId="0" xfId="16" applyNumberFormat="1" applyFont="1" applyFill="1" applyBorder="1" applyAlignment="1" applyProtection="1">
      <protection hidden="1"/>
    </xf>
    <xf numFmtId="0" fontId="24" fillId="0" borderId="0" xfId="0" applyFont="1" applyBorder="1" applyAlignment="1" applyProtection="1">
      <protection hidden="1"/>
    </xf>
    <xf numFmtId="0" fontId="49" fillId="0" borderId="0" xfId="16" applyNumberFormat="1" applyFont="1" applyFill="1" applyBorder="1" applyAlignment="1" applyProtection="1">
      <alignment horizontal="center" vertical="center" wrapText="1"/>
      <protection hidden="1"/>
    </xf>
    <xf numFmtId="0" fontId="24" fillId="0" borderId="0" xfId="0" applyFont="1" applyBorder="1" applyAlignment="1" applyProtection="1">
      <alignment horizontal="center" vertical="center"/>
      <protection hidden="1"/>
    </xf>
    <xf numFmtId="0" fontId="19" fillId="0" borderId="0" xfId="16" applyNumberFormat="1" applyFont="1" applyFill="1" applyBorder="1" applyAlignment="1" applyProtection="1">
      <alignment horizontal="center" vertical="center" wrapText="1"/>
      <protection hidden="1"/>
    </xf>
    <xf numFmtId="0" fontId="8" fillId="0" borderId="0" xfId="0" applyFont="1" applyBorder="1" applyAlignment="1" applyProtection="1">
      <alignment horizontal="center" vertical="center"/>
      <protection hidden="1"/>
    </xf>
    <xf numFmtId="0" fontId="23" fillId="0" borderId="7" xfId="14" applyFont="1" applyFill="1" applyBorder="1" applyAlignment="1">
      <alignment horizontal="center" vertical="center"/>
    </xf>
    <xf numFmtId="0" fontId="49" fillId="0" borderId="0" xfId="16" applyNumberFormat="1" applyFont="1" applyFill="1" applyBorder="1" applyAlignment="1" applyProtection="1">
      <alignment horizontal="center" vertical="center" wrapText="1"/>
      <protection locked="0" hidden="1"/>
    </xf>
    <xf numFmtId="0" fontId="24" fillId="0" borderId="0" xfId="0" applyFont="1" applyBorder="1" applyAlignment="1" applyProtection="1">
      <alignment horizontal="center" vertical="center"/>
      <protection locked="0" hidden="1"/>
    </xf>
    <xf numFmtId="0" fontId="23" fillId="11" borderId="0" xfId="14" applyFont="1" applyFill="1" applyBorder="1" applyAlignment="1" applyProtection="1">
      <alignment horizontal="left" vertical="center" wrapText="1"/>
      <protection locked="0" hidden="1"/>
    </xf>
    <xf numFmtId="0" fontId="49" fillId="11" borderId="0" xfId="16" applyNumberFormat="1" applyFont="1" applyFill="1" applyBorder="1" applyAlignment="1" applyProtection="1">
      <alignment horizontal="center" vertical="center" wrapText="1"/>
      <protection locked="0" hidden="1"/>
    </xf>
    <xf numFmtId="167" fontId="134" fillId="3" borderId="0" xfId="2" applyNumberFormat="1" applyFont="1" applyFill="1" applyBorder="1" applyAlignment="1" applyProtection="1">
      <alignment horizontal="center" vertical="center"/>
    </xf>
    <xf numFmtId="167" fontId="32" fillId="3" borderId="0" xfId="16" applyNumberFormat="1" applyFont="1" applyFill="1" applyBorder="1" applyAlignment="1" applyProtection="1">
      <alignment horizontal="center" vertical="center"/>
    </xf>
    <xf numFmtId="0" fontId="24" fillId="0" borderId="0" xfId="16" applyNumberFormat="1" applyFont="1" applyFill="1" applyBorder="1" applyAlignment="1" applyProtection="1">
      <protection locked="0" hidden="1"/>
    </xf>
    <xf numFmtId="0" fontId="24" fillId="0" borderId="0" xfId="0" applyFont="1" applyBorder="1" applyAlignment="1" applyProtection="1">
      <protection locked="0" hidden="1"/>
    </xf>
    <xf numFmtId="0" fontId="23" fillId="2" borderId="3" xfId="0" applyFont="1" applyFill="1" applyBorder="1" applyAlignment="1" applyProtection="1">
      <alignment horizontal="left"/>
      <protection locked="0" hidden="1"/>
    </xf>
    <xf numFmtId="0" fontId="23" fillId="2" borderId="4" xfId="0" applyFont="1" applyFill="1" applyBorder="1" applyAlignment="1" applyProtection="1">
      <alignment horizontal="left"/>
      <protection locked="0" hidden="1"/>
    </xf>
    <xf numFmtId="0" fontId="23" fillId="2" borderId="5" xfId="0" applyFont="1" applyFill="1" applyBorder="1" applyAlignment="1" applyProtection="1">
      <alignment horizontal="left"/>
      <protection locked="0" hidden="1"/>
    </xf>
    <xf numFmtId="0" fontId="23" fillId="2" borderId="3" xfId="0" applyFont="1" applyFill="1" applyBorder="1" applyAlignment="1" applyProtection="1">
      <alignment horizontal="left" wrapText="1"/>
      <protection locked="0" hidden="1"/>
    </xf>
    <xf numFmtId="0" fontId="23" fillId="2" borderId="4" xfId="0" applyFont="1" applyFill="1" applyBorder="1" applyAlignment="1" applyProtection="1">
      <alignment horizontal="left" wrapText="1"/>
      <protection locked="0" hidden="1"/>
    </xf>
    <xf numFmtId="0" fontId="23" fillId="2" borderId="5" xfId="0" applyFont="1" applyFill="1" applyBorder="1" applyAlignment="1" applyProtection="1">
      <alignment horizontal="left" wrapText="1"/>
      <protection locked="0" hidden="1"/>
    </xf>
    <xf numFmtId="0" fontId="70" fillId="12" borderId="0" xfId="0" applyFont="1" applyFill="1" applyAlignment="1" applyProtection="1">
      <alignment horizontal="justify"/>
      <protection locked="0" hidden="1"/>
    </xf>
    <xf numFmtId="0" fontId="23" fillId="0" borderId="3" xfId="0" applyFont="1" applyFill="1" applyBorder="1" applyAlignment="1" applyProtection="1">
      <alignment horizontal="left"/>
      <protection locked="0" hidden="1"/>
    </xf>
    <xf numFmtId="0" fontId="23" fillId="0" borderId="4" xfId="0" applyFont="1" applyFill="1" applyBorder="1" applyAlignment="1" applyProtection="1">
      <alignment horizontal="left"/>
      <protection locked="0" hidden="1"/>
    </xf>
    <xf numFmtId="0" fontId="23" fillId="0" borderId="5" xfId="0" applyFont="1" applyFill="1" applyBorder="1" applyAlignment="1" applyProtection="1">
      <alignment horizontal="left"/>
      <protection locked="0" hidden="1"/>
    </xf>
    <xf numFmtId="0" fontId="17" fillId="11" borderId="0" xfId="19" quotePrefix="1" applyFont="1" applyFill="1" applyAlignment="1" applyProtection="1">
      <alignment horizontal="left" wrapText="1"/>
      <protection locked="0" hidden="1"/>
    </xf>
    <xf numFmtId="0" fontId="17" fillId="11" borderId="46" xfId="19" quotePrefix="1" applyFont="1" applyFill="1" applyBorder="1" applyAlignment="1" applyProtection="1">
      <alignment horizontal="left" wrapText="1"/>
      <protection locked="0" hidden="1"/>
    </xf>
    <xf numFmtId="0" fontId="25" fillId="2" borderId="3" xfId="0" applyFont="1" applyFill="1" applyBorder="1" applyAlignment="1" applyProtection="1">
      <alignment horizontal="left"/>
      <protection locked="0" hidden="1"/>
    </xf>
    <xf numFmtId="0" fontId="25" fillId="2" borderId="4" xfId="0" applyFont="1" applyFill="1" applyBorder="1" applyAlignment="1" applyProtection="1">
      <alignment horizontal="left"/>
      <protection locked="0" hidden="1"/>
    </xf>
    <xf numFmtId="0" fontId="25" fillId="2" borderId="5" xfId="0" applyFont="1" applyFill="1" applyBorder="1" applyAlignment="1" applyProtection="1">
      <alignment horizontal="left"/>
      <protection locked="0" hidden="1"/>
    </xf>
    <xf numFmtId="0" fontId="24" fillId="0" borderId="17" xfId="0" applyFont="1" applyFill="1" applyBorder="1" applyAlignment="1" applyProtection="1">
      <alignment horizontal="justify" wrapText="1"/>
      <protection locked="0" hidden="1"/>
    </xf>
    <xf numFmtId="0" fontId="24" fillId="0" borderId="0" xfId="0" applyFont="1" applyFill="1" applyBorder="1" applyAlignment="1" applyProtection="1">
      <alignment horizontal="justify" wrapText="1"/>
      <protection locked="0" hidden="1"/>
    </xf>
    <xf numFmtId="0" fontId="24" fillId="0" borderId="18" xfId="0" applyFont="1" applyFill="1" applyBorder="1" applyAlignment="1" applyProtection="1">
      <alignment horizontal="justify" wrapText="1"/>
      <protection locked="0" hidden="1"/>
    </xf>
    <xf numFmtId="0" fontId="23" fillId="0" borderId="7" xfId="0" applyFont="1" applyBorder="1" applyAlignment="1">
      <alignment horizontal="center" vertical="center"/>
    </xf>
    <xf numFmtId="0" fontId="23" fillId="0" borderId="11" xfId="0" applyFont="1" applyBorder="1" applyAlignment="1">
      <alignment horizontal="center" vertical="center"/>
    </xf>
    <xf numFmtId="0" fontId="34" fillId="3" borderId="0" xfId="0" applyFont="1" applyFill="1" applyBorder="1" applyAlignment="1">
      <alignment horizontal="right" vertical="center"/>
    </xf>
    <xf numFmtId="0" fontId="49" fillId="3" borderId="0" xfId="14" applyNumberFormat="1" applyFont="1" applyFill="1" applyBorder="1" applyAlignment="1">
      <alignment horizontal="center" vertical="center"/>
    </xf>
    <xf numFmtId="0" fontId="37" fillId="3" borderId="0" xfId="0" applyFont="1" applyFill="1" applyBorder="1" applyAlignment="1">
      <alignment horizontal="right" vertical="center"/>
    </xf>
    <xf numFmtId="49" fontId="23" fillId="2" borderId="3" xfId="20" applyNumberFormat="1" applyFont="1" applyFill="1" applyBorder="1" applyAlignment="1" applyProtection="1">
      <alignment horizontal="left" vertical="center" wrapText="1"/>
      <protection locked="0" hidden="1"/>
    </xf>
    <xf numFmtId="49" fontId="23" fillId="2" borderId="4" xfId="20" applyNumberFormat="1" applyFont="1" applyFill="1" applyBorder="1" applyAlignment="1" applyProtection="1">
      <alignment horizontal="left" vertical="center" wrapText="1"/>
      <protection locked="0" hidden="1"/>
    </xf>
    <xf numFmtId="49" fontId="23" fillId="2" borderId="5" xfId="20" applyNumberFormat="1" applyFont="1" applyFill="1" applyBorder="1" applyAlignment="1" applyProtection="1">
      <alignment horizontal="left" vertical="center" wrapText="1"/>
      <protection locked="0" hidden="1"/>
    </xf>
    <xf numFmtId="0" fontId="23" fillId="0" borderId="26" xfId="0" applyFont="1" applyBorder="1" applyAlignment="1" applyProtection="1">
      <alignment horizontal="center" vertical="center" wrapText="1"/>
      <protection locked="0" hidden="1"/>
    </xf>
    <xf numFmtId="0" fontId="23" fillId="0" borderId="6" xfId="0" applyFont="1" applyBorder="1" applyAlignment="1" applyProtection="1">
      <alignment horizontal="center" vertical="center" wrapText="1"/>
      <protection locked="0" hidden="1"/>
    </xf>
    <xf numFmtId="0" fontId="23" fillId="0" borderId="24" xfId="0" applyFont="1" applyBorder="1" applyAlignment="1" applyProtection="1">
      <alignment horizontal="center" vertical="center" wrapText="1"/>
      <protection locked="0" hidden="1"/>
    </xf>
    <xf numFmtId="0" fontId="23" fillId="0" borderId="12" xfId="0" applyFont="1" applyBorder="1" applyAlignment="1" applyProtection="1">
      <alignment horizontal="center" vertical="center"/>
      <protection locked="0" hidden="1"/>
    </xf>
    <xf numFmtId="0" fontId="23" fillId="0" borderId="22" xfId="0" applyFont="1" applyBorder="1" applyAlignment="1" applyProtection="1">
      <alignment horizontal="center" vertical="center"/>
      <protection locked="0" hidden="1"/>
    </xf>
    <xf numFmtId="0" fontId="23" fillId="0" borderId="26" xfId="0" applyFont="1" applyBorder="1" applyAlignment="1" applyProtection="1">
      <alignment horizontal="center" vertical="center"/>
      <protection locked="0" hidden="1"/>
    </xf>
    <xf numFmtId="0" fontId="23" fillId="0" borderId="6" xfId="0" applyFont="1" applyBorder="1" applyAlignment="1" applyProtection="1">
      <alignment horizontal="center" vertical="center"/>
      <protection locked="0" hidden="1"/>
    </xf>
    <xf numFmtId="0" fontId="29" fillId="0" borderId="26" xfId="0" applyFont="1" applyBorder="1" applyAlignment="1" applyProtection="1">
      <alignment horizontal="center"/>
      <protection locked="0" hidden="1"/>
    </xf>
    <xf numFmtId="0" fontId="29" fillId="0" borderId="6" xfId="0" applyFont="1" applyBorder="1" applyAlignment="1" applyProtection="1">
      <alignment horizontal="center"/>
      <protection locked="0" hidden="1"/>
    </xf>
    <xf numFmtId="0" fontId="23" fillId="0" borderId="47" xfId="0" applyFont="1" applyBorder="1" applyAlignment="1" applyProtection="1">
      <alignment horizontal="center" vertical="center" wrapText="1"/>
      <protection locked="0" hidden="1"/>
    </xf>
    <xf numFmtId="0" fontId="23" fillId="0" borderId="25" xfId="0" applyFont="1" applyBorder="1" applyAlignment="1" applyProtection="1">
      <alignment horizontal="center" vertical="center" wrapText="1"/>
      <protection locked="0" hidden="1"/>
    </xf>
    <xf numFmtId="170" fontId="23" fillId="3" borderId="26" xfId="0" applyNumberFormat="1" applyFont="1" applyFill="1" applyBorder="1" applyAlignment="1" applyProtection="1">
      <alignment horizontal="center" vertical="center"/>
      <protection locked="0" hidden="1"/>
    </xf>
    <xf numFmtId="170" fontId="23" fillId="3" borderId="6" xfId="0" applyNumberFormat="1" applyFont="1" applyFill="1" applyBorder="1" applyAlignment="1" applyProtection="1">
      <alignment horizontal="center" vertical="center"/>
      <protection locked="0" hidden="1"/>
    </xf>
    <xf numFmtId="0" fontId="23" fillId="3" borderId="26" xfId="0" applyFont="1" applyFill="1" applyBorder="1" applyAlignment="1" applyProtection="1">
      <alignment horizontal="center" vertical="center"/>
      <protection locked="0" hidden="1"/>
    </xf>
    <xf numFmtId="0" fontId="23" fillId="3" borderId="6" xfId="0" applyFont="1" applyFill="1" applyBorder="1" applyAlignment="1" applyProtection="1">
      <alignment horizontal="center" vertical="center"/>
      <protection locked="0" hidden="1"/>
    </xf>
    <xf numFmtId="0" fontId="192" fillId="0" borderId="14" xfId="0" applyFont="1" applyBorder="1" applyAlignment="1">
      <alignment horizontal="left" vertical="top" wrapText="1"/>
    </xf>
    <xf numFmtId="0" fontId="192" fillId="0" borderId="15" xfId="0" applyFont="1" applyBorder="1" applyAlignment="1">
      <alignment horizontal="left" vertical="top" wrapText="1"/>
    </xf>
    <xf numFmtId="0" fontId="192" fillId="0" borderId="16" xfId="0" applyFont="1" applyBorder="1" applyAlignment="1">
      <alignment horizontal="left" vertical="top" wrapText="1"/>
    </xf>
    <xf numFmtId="0" fontId="192" fillId="0" borderId="17" xfId="0" applyFont="1" applyBorder="1" applyAlignment="1">
      <alignment horizontal="left" vertical="top" wrapText="1"/>
    </xf>
    <xf numFmtId="0" fontId="192" fillId="0" borderId="0" xfId="0" applyFont="1" applyBorder="1" applyAlignment="1">
      <alignment horizontal="left" vertical="top" wrapText="1"/>
    </xf>
    <xf numFmtId="0" fontId="192" fillId="0" borderId="18" xfId="0" applyFont="1" applyBorder="1" applyAlignment="1">
      <alignment horizontal="left" vertical="top" wrapText="1"/>
    </xf>
    <xf numFmtId="0" fontId="192" fillId="0" borderId="19" xfId="0" applyFont="1" applyBorder="1" applyAlignment="1">
      <alignment horizontal="left" vertical="top" wrapText="1"/>
    </xf>
    <xf numFmtId="0" fontId="192" fillId="0" borderId="20" xfId="0" applyFont="1" applyBorder="1" applyAlignment="1">
      <alignment horizontal="left" vertical="top" wrapText="1"/>
    </xf>
    <xf numFmtId="0" fontId="192" fillId="0" borderId="21" xfId="0" applyFont="1" applyBorder="1" applyAlignment="1">
      <alignment horizontal="left" vertical="top" wrapText="1"/>
    </xf>
    <xf numFmtId="0" fontId="193" fillId="11" borderId="48" xfId="0" applyFont="1" applyFill="1" applyBorder="1" applyAlignment="1">
      <alignment horizontal="center" vertical="top" wrapText="1"/>
    </xf>
    <xf numFmtId="0" fontId="193" fillId="11" borderId="49" xfId="0" applyFont="1" applyFill="1" applyBorder="1" applyAlignment="1">
      <alignment horizontal="center" vertical="top" wrapText="1"/>
    </xf>
    <xf numFmtId="0" fontId="193" fillId="11" borderId="50" xfId="0" applyFont="1" applyFill="1" applyBorder="1" applyAlignment="1">
      <alignment horizontal="center" vertical="top" wrapText="1"/>
    </xf>
    <xf numFmtId="0" fontId="193" fillId="0" borderId="17" xfId="0" applyFont="1" applyBorder="1" applyAlignment="1">
      <alignment vertical="top" wrapText="1"/>
    </xf>
    <xf numFmtId="0" fontId="193" fillId="0" borderId="0" xfId="0" applyFont="1" applyBorder="1" applyAlignment="1">
      <alignment vertical="top" wrapText="1"/>
    </xf>
    <xf numFmtId="0" fontId="193" fillId="0" borderId="18" xfId="0" applyFont="1" applyBorder="1" applyAlignment="1">
      <alignment vertical="top" wrapText="1"/>
    </xf>
    <xf numFmtId="0" fontId="192" fillId="0" borderId="17" xfId="0" applyFont="1" applyBorder="1" applyAlignment="1">
      <alignment vertical="top" wrapText="1"/>
    </xf>
    <xf numFmtId="0" fontId="192" fillId="0" borderId="0" xfId="0" applyFont="1" applyBorder="1" applyAlignment="1">
      <alignment vertical="top" wrapText="1"/>
    </xf>
    <xf numFmtId="0" fontId="192" fillId="0" borderId="0" xfId="0" applyFont="1" applyBorder="1" applyAlignment="1">
      <alignment horizontal="center" vertical="top" wrapText="1"/>
    </xf>
    <xf numFmtId="0" fontId="192" fillId="0" borderId="18" xfId="0" applyFont="1" applyBorder="1" applyAlignment="1">
      <alignment horizontal="center" vertical="top" wrapText="1"/>
    </xf>
    <xf numFmtId="0" fontId="192" fillId="0" borderId="59" xfId="0" applyFont="1" applyBorder="1" applyAlignment="1">
      <alignment horizontal="center" vertical="top" wrapText="1"/>
    </xf>
    <xf numFmtId="0" fontId="192" fillId="0" borderId="60" xfId="0" applyFont="1" applyBorder="1" applyAlignment="1">
      <alignment horizontal="center" vertical="top" wrapText="1"/>
    </xf>
    <xf numFmtId="0" fontId="192" fillId="0" borderId="64" xfId="0" applyFont="1" applyBorder="1" applyAlignment="1">
      <alignment horizontal="center" vertical="top" wrapText="1"/>
    </xf>
    <xf numFmtId="0" fontId="192" fillId="0" borderId="65" xfId="0" applyFont="1" applyBorder="1" applyAlignment="1">
      <alignment horizontal="center" vertical="top" wrapText="1"/>
    </xf>
    <xf numFmtId="0" fontId="192" fillId="0" borderId="66" xfId="0" applyFont="1" applyBorder="1" applyAlignment="1">
      <alignment horizontal="center" vertical="top" wrapText="1"/>
    </xf>
    <xf numFmtId="0" fontId="192" fillId="0" borderId="67" xfId="0" applyFont="1" applyBorder="1" applyAlignment="1">
      <alignment horizontal="center" vertical="top" wrapText="1"/>
    </xf>
    <xf numFmtId="0" fontId="192" fillId="0" borderId="68" xfId="0" applyFont="1" applyBorder="1" applyAlignment="1">
      <alignment horizontal="center" vertical="top" wrapText="1"/>
    </xf>
    <xf numFmtId="0" fontId="192" fillId="0" borderId="69" xfId="0" applyFont="1" applyBorder="1" applyAlignment="1">
      <alignment horizontal="center" vertical="top" wrapText="1"/>
    </xf>
    <xf numFmtId="0" fontId="192" fillId="0" borderId="19" xfId="0" applyFont="1" applyBorder="1" applyAlignment="1">
      <alignment vertical="top" wrapText="1"/>
    </xf>
    <xf numFmtId="0" fontId="192" fillId="0" borderId="20" xfId="0" applyFont="1" applyBorder="1" applyAlignment="1">
      <alignment vertical="top" wrapText="1"/>
    </xf>
    <xf numFmtId="0" fontId="192" fillId="0" borderId="70" xfId="0" applyFont="1" applyBorder="1" applyAlignment="1">
      <alignment horizontal="center" vertical="top" wrapText="1"/>
    </xf>
    <xf numFmtId="0" fontId="192" fillId="0" borderId="71" xfId="0" applyFont="1" applyBorder="1" applyAlignment="1">
      <alignment horizontal="center" vertical="top" wrapText="1"/>
    </xf>
    <xf numFmtId="0" fontId="30" fillId="0" borderId="26" xfId="0" applyFont="1" applyBorder="1" applyAlignment="1" applyProtection="1">
      <alignment horizontal="center" vertical="center" wrapText="1"/>
      <protection locked="0" hidden="1"/>
    </xf>
    <xf numFmtId="0" fontId="30" fillId="0" borderId="6" xfId="0" applyFont="1" applyBorder="1" applyAlignment="1" applyProtection="1">
      <alignment horizontal="center" vertical="center" wrapText="1"/>
      <protection locked="0" hidden="1"/>
    </xf>
    <xf numFmtId="49" fontId="23" fillId="2" borderId="7" xfId="20" applyNumberFormat="1" applyFont="1" applyFill="1" applyBorder="1" applyAlignment="1" applyProtection="1">
      <alignment horizontal="left" wrapText="1"/>
      <protection locked="0" hidden="1"/>
    </xf>
    <xf numFmtId="0" fontId="30" fillId="0" borderId="26" xfId="0" applyFont="1" applyBorder="1" applyAlignment="1" applyProtection="1">
      <alignment horizontal="center"/>
      <protection locked="0" hidden="1"/>
    </xf>
    <xf numFmtId="0" fontId="30" fillId="0" borderId="6" xfId="0" applyFont="1" applyBorder="1" applyAlignment="1" applyProtection="1">
      <alignment horizontal="center"/>
      <protection locked="0" hidden="1"/>
    </xf>
    <xf numFmtId="49" fontId="23" fillId="2" borderId="7" xfId="20" applyNumberFormat="1" applyFont="1" applyFill="1" applyBorder="1" applyAlignment="1" applyProtection="1">
      <alignment horizontal="left" vertical="center"/>
      <protection locked="0" hidden="1"/>
    </xf>
    <xf numFmtId="0" fontId="30" fillId="0" borderId="26" xfId="0" applyFont="1" applyBorder="1" applyAlignment="1" applyProtection="1">
      <alignment horizontal="center" vertical="center"/>
      <protection locked="0" hidden="1"/>
    </xf>
    <xf numFmtId="0" fontId="30" fillId="0" borderId="6" xfId="0" applyFont="1" applyBorder="1" applyAlignment="1" applyProtection="1">
      <alignment horizontal="center" vertical="center"/>
      <protection locked="0" hidden="1"/>
    </xf>
    <xf numFmtId="49" fontId="23" fillId="2" borderId="7" xfId="20" applyNumberFormat="1" applyFont="1" applyFill="1" applyBorder="1" applyAlignment="1" applyProtection="1">
      <alignment horizontal="left" vertical="center" wrapText="1"/>
      <protection locked="0" hidden="1"/>
    </xf>
    <xf numFmtId="0" fontId="30" fillId="0" borderId="12" xfId="0" applyFont="1" applyBorder="1" applyAlignment="1" applyProtection="1">
      <alignment horizontal="center" vertical="center"/>
      <protection locked="0" hidden="1"/>
    </xf>
    <xf numFmtId="0" fontId="30" fillId="0" borderId="22" xfId="0" applyFont="1" applyBorder="1" applyAlignment="1" applyProtection="1">
      <alignment horizontal="center" vertical="center"/>
      <protection locked="0" hidden="1"/>
    </xf>
    <xf numFmtId="0" fontId="30" fillId="0" borderId="2" xfId="0" applyFont="1" applyBorder="1" applyAlignment="1" applyProtection="1">
      <alignment horizontal="center" vertical="center"/>
      <protection locked="0" hidden="1"/>
    </xf>
    <xf numFmtId="0" fontId="23" fillId="2" borderId="7" xfId="20" applyFont="1" applyFill="1" applyBorder="1" applyAlignment="1" applyProtection="1">
      <alignment horizontal="center" vertical="center" wrapText="1"/>
      <protection locked="0" hidden="1"/>
    </xf>
    <xf numFmtId="0" fontId="23" fillId="11" borderId="3" xfId="0" applyFont="1" applyFill="1" applyBorder="1" applyAlignment="1" applyProtection="1">
      <alignment horizontal="center"/>
      <protection locked="0" hidden="1"/>
    </xf>
    <xf numFmtId="0" fontId="23" fillId="11" borderId="5" xfId="0" applyFont="1" applyFill="1" applyBorder="1" applyAlignment="1" applyProtection="1">
      <alignment horizontal="center"/>
      <protection locked="0" hidden="1"/>
    </xf>
    <xf numFmtId="0" fontId="28" fillId="0" borderId="3" xfId="0" applyFont="1" applyFill="1" applyBorder="1" applyAlignment="1" applyProtection="1">
      <alignment horizontal="center"/>
      <protection locked="0" hidden="1"/>
    </xf>
    <xf numFmtId="0" fontId="28" fillId="0" borderId="5" xfId="0" applyFont="1" applyFill="1" applyBorder="1" applyAlignment="1" applyProtection="1">
      <alignment horizontal="center"/>
      <protection locked="0" hidden="1"/>
    </xf>
    <xf numFmtId="0" fontId="23" fillId="0" borderId="47" xfId="0" applyFont="1" applyBorder="1" applyAlignment="1" applyProtection="1">
      <alignment horizontal="center" vertical="center"/>
      <protection locked="0" hidden="1"/>
    </xf>
    <xf numFmtId="0" fontId="23" fillId="0" borderId="13" xfId="0" applyFont="1" applyBorder="1" applyAlignment="1" applyProtection="1">
      <alignment horizontal="center" vertical="center"/>
      <protection locked="0" hidden="1"/>
    </xf>
    <xf numFmtId="0" fontId="23" fillId="0" borderId="23" xfId="0" applyFont="1" applyBorder="1" applyAlignment="1" applyProtection="1">
      <alignment horizontal="center" vertical="center"/>
      <protection locked="0" hidden="1"/>
    </xf>
    <xf numFmtId="170" fontId="23" fillId="0" borderId="3" xfId="0" applyNumberFormat="1" applyFont="1" applyBorder="1" applyAlignment="1" applyProtection="1">
      <alignment horizontal="center"/>
      <protection locked="0" hidden="1"/>
    </xf>
    <xf numFmtId="170" fontId="23" fillId="0" borderId="4" xfId="0" applyNumberFormat="1" applyFont="1" applyBorder="1" applyAlignment="1" applyProtection="1">
      <alignment horizontal="center"/>
      <protection locked="0" hidden="1"/>
    </xf>
    <xf numFmtId="170" fontId="23" fillId="0" borderId="2" xfId="0" applyNumberFormat="1" applyFont="1" applyBorder="1" applyAlignment="1" applyProtection="1">
      <alignment horizontal="center"/>
      <protection locked="0" hidden="1"/>
    </xf>
    <xf numFmtId="0" fontId="28" fillId="0" borderId="2" xfId="0" applyFont="1" applyBorder="1" applyProtection="1">
      <protection locked="0" hidden="1"/>
    </xf>
    <xf numFmtId="0" fontId="23" fillId="12" borderId="0" xfId="0" applyFont="1" applyFill="1" applyBorder="1" applyAlignment="1" applyProtection="1">
      <alignment horizontal="left"/>
      <protection locked="0" hidden="1"/>
    </xf>
    <xf numFmtId="0" fontId="28" fillId="3" borderId="3" xfId="0" applyFont="1" applyFill="1" applyBorder="1" applyAlignment="1" applyProtection="1">
      <alignment horizontal="left"/>
      <protection locked="0" hidden="1"/>
    </xf>
    <xf numFmtId="0" fontId="28" fillId="3" borderId="4" xfId="0" applyFont="1" applyFill="1" applyBorder="1" applyAlignment="1" applyProtection="1">
      <alignment horizontal="left"/>
      <protection locked="0" hidden="1"/>
    </xf>
    <xf numFmtId="0" fontId="23" fillId="12" borderId="7" xfId="0" applyFont="1" applyFill="1" applyBorder="1" applyAlignment="1" applyProtection="1">
      <alignment horizontal="left"/>
      <protection locked="0" hidden="1"/>
    </xf>
    <xf numFmtId="0" fontId="23" fillId="0" borderId="3" xfId="0" applyFont="1" applyBorder="1" applyAlignment="1" applyProtection="1">
      <alignment horizontal="center"/>
      <protection locked="0" hidden="1"/>
    </xf>
    <xf numFmtId="0" fontId="23" fillId="0" borderId="5" xfId="0" applyFont="1" applyBorder="1" applyAlignment="1" applyProtection="1">
      <alignment horizontal="center"/>
      <protection locked="0" hidden="1"/>
    </xf>
    <xf numFmtId="0" fontId="23" fillId="11" borderId="4" xfId="0" applyFont="1" applyFill="1" applyBorder="1" applyAlignment="1" applyProtection="1">
      <alignment horizontal="center"/>
      <protection locked="0" hidden="1"/>
    </xf>
    <xf numFmtId="0" fontId="23" fillId="2" borderId="13" xfId="0" applyFont="1" applyFill="1" applyBorder="1" applyAlignment="1" applyProtection="1">
      <alignment horizontal="left"/>
      <protection locked="0" hidden="1"/>
    </xf>
    <xf numFmtId="0" fontId="23" fillId="2" borderId="7" xfId="0" applyFont="1" applyFill="1" applyBorder="1" applyAlignment="1" applyProtection="1">
      <alignment horizontal="left"/>
      <protection locked="0" hidden="1"/>
    </xf>
    <xf numFmtId="0" fontId="23" fillId="3" borderId="12" xfId="0" applyFont="1" applyFill="1" applyBorder="1" applyAlignment="1" applyProtection="1">
      <alignment horizontal="center" vertical="center"/>
      <protection locked="0" hidden="1"/>
    </xf>
    <xf numFmtId="0" fontId="23" fillId="3" borderId="11" xfId="0" applyFont="1" applyFill="1" applyBorder="1" applyAlignment="1" applyProtection="1">
      <alignment horizontal="center" vertical="center"/>
      <protection locked="0" hidden="1"/>
    </xf>
    <xf numFmtId="0" fontId="23" fillId="3" borderId="13" xfId="0" applyFont="1" applyFill="1" applyBorder="1" applyAlignment="1" applyProtection="1">
      <alignment horizontal="center" vertical="center"/>
      <protection locked="0" hidden="1"/>
    </xf>
    <xf numFmtId="0" fontId="23" fillId="3" borderId="7" xfId="0" applyFont="1" applyFill="1" applyBorder="1" applyAlignment="1" applyProtection="1">
      <alignment horizontal="center" vertical="center"/>
      <protection locked="0" hidden="1"/>
    </xf>
    <xf numFmtId="0" fontId="191" fillId="13" borderId="2" xfId="0" applyFont="1" applyFill="1" applyBorder="1" applyAlignment="1" applyProtection="1">
      <alignment horizontal="left" wrapText="1"/>
      <protection locked="0" hidden="1"/>
    </xf>
    <xf numFmtId="0" fontId="28" fillId="0" borderId="3" xfId="0" applyFont="1" applyFill="1" applyBorder="1" applyAlignment="1" applyProtection="1">
      <alignment horizontal="left"/>
      <protection locked="0" hidden="1"/>
    </xf>
    <xf numFmtId="0" fontId="28" fillId="0" borderId="4" xfId="0" applyFont="1" applyFill="1" applyBorder="1" applyAlignment="1" applyProtection="1">
      <alignment horizontal="left"/>
      <protection locked="0" hidden="1"/>
    </xf>
    <xf numFmtId="0" fontId="6" fillId="2" borderId="3" xfId="0" applyFont="1" applyFill="1" applyBorder="1" applyAlignment="1" applyProtection="1">
      <alignment horizontal="left"/>
      <protection locked="0" hidden="1"/>
    </xf>
    <xf numFmtId="0" fontId="6" fillId="2" borderId="4" xfId="0" applyFont="1" applyFill="1" applyBorder="1" applyAlignment="1" applyProtection="1">
      <alignment horizontal="left"/>
      <protection locked="0" hidden="1"/>
    </xf>
    <xf numFmtId="0" fontId="6" fillId="2" borderId="5" xfId="0" applyFont="1" applyFill="1" applyBorder="1" applyAlignment="1" applyProtection="1">
      <alignment horizontal="left"/>
      <protection locked="0" hidden="1"/>
    </xf>
    <xf numFmtId="0" fontId="7" fillId="3" borderId="12" xfId="0" applyFont="1" applyFill="1" applyBorder="1" applyAlignment="1" applyProtection="1">
      <alignment horizontal="center" vertical="center"/>
      <protection locked="0" hidden="1"/>
    </xf>
    <xf numFmtId="0" fontId="7" fillId="3" borderId="11" xfId="0" applyFont="1" applyFill="1" applyBorder="1" applyAlignment="1" applyProtection="1">
      <alignment horizontal="center" vertical="center"/>
      <protection locked="0" hidden="1"/>
    </xf>
    <xf numFmtId="170" fontId="7" fillId="0" borderId="3" xfId="0" applyNumberFormat="1" applyFont="1" applyBorder="1" applyAlignment="1" applyProtection="1">
      <alignment horizontal="center"/>
      <protection locked="0" hidden="1"/>
    </xf>
    <xf numFmtId="170" fontId="7" fillId="0" borderId="5" xfId="0" applyNumberFormat="1" applyFont="1" applyBorder="1" applyAlignment="1" applyProtection="1">
      <alignment horizontal="center"/>
      <protection locked="0" hidden="1"/>
    </xf>
    <xf numFmtId="0" fontId="7" fillId="0" borderId="3" xfId="0" applyFont="1" applyBorder="1" applyAlignment="1" applyProtection="1">
      <alignment horizontal="center"/>
      <protection locked="0" hidden="1"/>
    </xf>
    <xf numFmtId="0" fontId="7" fillId="0" borderId="4" xfId="0" applyFont="1" applyBorder="1" applyAlignment="1" applyProtection="1">
      <alignment horizontal="center"/>
      <protection locked="0" hidden="1"/>
    </xf>
    <xf numFmtId="170" fontId="7" fillId="0" borderId="13" xfId="0" applyNumberFormat="1" applyFont="1" applyBorder="1" applyAlignment="1" applyProtection="1">
      <alignment horizontal="center"/>
      <protection locked="0" hidden="1"/>
    </xf>
    <xf numFmtId="170" fontId="7" fillId="0" borderId="7" xfId="0" applyNumberFormat="1" applyFont="1" applyBorder="1" applyAlignment="1" applyProtection="1">
      <alignment horizontal="center"/>
      <protection locked="0" hidden="1"/>
    </xf>
    <xf numFmtId="170" fontId="7" fillId="0" borderId="23" xfId="0" applyNumberFormat="1" applyFont="1" applyBorder="1" applyAlignment="1" applyProtection="1">
      <alignment horizontal="center"/>
      <protection locked="0" hidden="1"/>
    </xf>
    <xf numFmtId="0" fontId="70" fillId="12" borderId="26" xfId="0" applyFont="1" applyFill="1" applyBorder="1" applyAlignment="1" applyProtection="1">
      <alignment horizontal="justify"/>
      <protection locked="0" hidden="1"/>
    </xf>
    <xf numFmtId="0" fontId="70" fillId="12" borderId="6" xfId="0" applyFont="1" applyFill="1" applyBorder="1" applyAlignment="1" applyProtection="1">
      <alignment horizontal="justify"/>
      <protection locked="0" hidden="1"/>
    </xf>
    <xf numFmtId="0" fontId="23" fillId="2" borderId="7" xfId="20" applyFont="1" applyFill="1" applyBorder="1" applyAlignment="1" applyProtection="1">
      <alignment horizontal="left" vertical="center" wrapText="1"/>
      <protection locked="0" hidden="1"/>
    </xf>
    <xf numFmtId="0" fontId="176" fillId="0" borderId="14" xfId="8" applyFont="1" applyFill="1" applyBorder="1" applyAlignment="1" applyProtection="1">
      <alignment horizontal="center" wrapText="1"/>
      <protection locked="0" hidden="1"/>
    </xf>
    <xf numFmtId="0" fontId="176" fillId="0" borderId="15" xfId="8" applyFont="1" applyFill="1" applyBorder="1" applyAlignment="1" applyProtection="1">
      <alignment horizontal="center" wrapText="1"/>
      <protection locked="0" hidden="1"/>
    </xf>
    <xf numFmtId="0" fontId="176" fillId="0" borderId="16" xfId="8" applyFont="1" applyFill="1" applyBorder="1" applyAlignment="1" applyProtection="1">
      <alignment horizontal="center" wrapText="1"/>
      <protection locked="0" hidden="1"/>
    </xf>
    <xf numFmtId="0" fontId="176" fillId="0" borderId="17" xfId="8" applyFont="1" applyFill="1" applyBorder="1" applyAlignment="1" applyProtection="1">
      <alignment horizontal="center" wrapText="1"/>
      <protection locked="0" hidden="1"/>
    </xf>
    <xf numFmtId="0" fontId="176" fillId="0" borderId="0" xfId="8" applyFont="1" applyFill="1" applyBorder="1" applyAlignment="1" applyProtection="1">
      <alignment horizontal="center" wrapText="1"/>
      <protection locked="0" hidden="1"/>
    </xf>
    <xf numFmtId="0" fontId="176" fillId="0" borderId="18" xfId="8" applyFont="1" applyFill="1" applyBorder="1" applyAlignment="1" applyProtection="1">
      <alignment horizontal="center" wrapText="1"/>
      <protection locked="0" hidden="1"/>
    </xf>
    <xf numFmtId="0" fontId="176" fillId="20" borderId="0" xfId="8" applyFont="1" applyFill="1" applyAlignment="1" applyProtection="1">
      <alignment horizontal="center"/>
      <protection locked="0" hidden="1"/>
    </xf>
    <xf numFmtId="0" fontId="176" fillId="20" borderId="2" xfId="8" applyFont="1" applyFill="1" applyBorder="1" applyAlignment="1" applyProtection="1">
      <alignment horizontal="center"/>
      <protection locked="0" hidden="1"/>
    </xf>
    <xf numFmtId="0" fontId="24" fillId="20" borderId="0" xfId="8" applyFont="1" applyFill="1" applyAlignment="1" applyProtection="1">
      <alignment horizontal="center"/>
      <protection locked="0" hidden="1"/>
    </xf>
    <xf numFmtId="0" fontId="24" fillId="20" borderId="2" xfId="8" applyFont="1" applyFill="1" applyBorder="1" applyAlignment="1" applyProtection="1">
      <alignment horizontal="center"/>
      <protection locked="0" hidden="1"/>
    </xf>
    <xf numFmtId="0" fontId="30" fillId="0" borderId="2" xfId="7" applyFont="1" applyBorder="1" applyAlignment="1" applyProtection="1">
      <protection locked="0" hidden="1"/>
    </xf>
    <xf numFmtId="0" fontId="25" fillId="0" borderId="2" xfId="7" applyFont="1" applyBorder="1" applyAlignment="1" applyProtection="1">
      <protection locked="0" hidden="1"/>
    </xf>
    <xf numFmtId="0" fontId="25" fillId="0" borderId="26" xfId="7" applyFont="1" applyBorder="1" applyAlignment="1" applyProtection="1">
      <alignment horizontal="center" vertical="center" wrapText="1"/>
      <protection locked="0" hidden="1"/>
    </xf>
    <xf numFmtId="0" fontId="25" fillId="0" borderId="24" xfId="7" applyFont="1" applyBorder="1" applyAlignment="1" applyProtection="1">
      <alignment horizontal="center" vertical="center" wrapText="1"/>
      <protection locked="0" hidden="1"/>
    </xf>
    <xf numFmtId="0" fontId="25" fillId="0" borderId="6" xfId="7" applyFont="1" applyBorder="1" applyAlignment="1" applyProtection="1">
      <alignment horizontal="center" vertical="center" wrapText="1"/>
      <protection locked="0" hidden="1"/>
    </xf>
    <xf numFmtId="14" fontId="30" fillId="0" borderId="2" xfId="7" applyNumberFormat="1" applyFont="1" applyBorder="1" applyAlignment="1" applyProtection="1">
      <alignment horizontal="center" vertical="center"/>
      <protection locked="0" hidden="1"/>
    </xf>
    <xf numFmtId="0" fontId="30" fillId="0" borderId="2" xfId="7" applyFont="1" applyBorder="1" applyAlignment="1" applyProtection="1">
      <alignment horizontal="center"/>
      <protection locked="0" hidden="1"/>
    </xf>
    <xf numFmtId="0" fontId="28" fillId="0" borderId="2" xfId="0" applyFont="1" applyBorder="1" applyAlignment="1" applyProtection="1">
      <alignment horizontal="center"/>
      <protection locked="0" hidden="1"/>
    </xf>
    <xf numFmtId="0" fontId="25" fillId="2" borderId="3" xfId="8" applyFont="1" applyFill="1" applyBorder="1" applyAlignment="1" applyProtection="1">
      <alignment wrapText="1"/>
      <protection locked="0" hidden="1"/>
    </xf>
    <xf numFmtId="0" fontId="25" fillId="2" borderId="4" xfId="8" applyFont="1" applyFill="1" applyBorder="1" applyAlignment="1" applyProtection="1">
      <alignment wrapText="1"/>
      <protection locked="0" hidden="1"/>
    </xf>
    <xf numFmtId="0" fontId="25" fillId="2" borderId="5" xfId="8" applyFont="1" applyFill="1" applyBorder="1" applyAlignment="1" applyProtection="1">
      <alignment wrapText="1"/>
      <protection locked="0" hidden="1"/>
    </xf>
    <xf numFmtId="165" fontId="29" fillId="0" borderId="26" xfId="8" applyNumberFormat="1" applyFont="1" applyBorder="1" applyAlignment="1" applyProtection="1">
      <alignment horizontal="center" vertical="center" wrapText="1"/>
      <protection locked="0" hidden="1"/>
    </xf>
    <xf numFmtId="165" fontId="29" fillId="0" borderId="6" xfId="8" applyNumberFormat="1" applyFont="1" applyBorder="1" applyAlignment="1" applyProtection="1">
      <alignment horizontal="center" vertical="center" wrapText="1"/>
      <protection locked="0" hidden="1"/>
    </xf>
    <xf numFmtId="165" fontId="29" fillId="0" borderId="26" xfId="7" applyNumberFormat="1" applyFont="1" applyBorder="1" applyAlignment="1" applyProtection="1">
      <alignment horizontal="center" vertical="center" wrapText="1"/>
      <protection locked="0" hidden="1"/>
    </xf>
    <xf numFmtId="165" fontId="29" fillId="0" borderId="6" xfId="7" applyNumberFormat="1" applyFont="1" applyBorder="1" applyAlignment="1" applyProtection="1">
      <alignment horizontal="center" vertical="center" wrapText="1"/>
      <protection locked="0" hidden="1"/>
    </xf>
    <xf numFmtId="14" fontId="28" fillId="0" borderId="2" xfId="0" applyNumberFormat="1" applyFont="1" applyBorder="1" applyAlignment="1" applyProtection="1">
      <alignment horizontal="center"/>
      <protection locked="0" hidden="1"/>
    </xf>
    <xf numFmtId="0" fontId="25" fillId="2" borderId="3" xfId="7" applyFont="1" applyFill="1" applyBorder="1" applyAlignment="1" applyProtection="1">
      <alignment horizontal="left" wrapText="1"/>
      <protection locked="0" hidden="1"/>
    </xf>
    <xf numFmtId="0" fontId="25" fillId="2" borderId="4" xfId="7" applyFont="1" applyFill="1" applyBorder="1" applyAlignment="1" applyProtection="1">
      <alignment horizontal="left" wrapText="1"/>
      <protection locked="0" hidden="1"/>
    </xf>
    <xf numFmtId="0" fontId="25" fillId="2" borderId="5" xfId="7" applyFont="1" applyFill="1" applyBorder="1" applyAlignment="1" applyProtection="1">
      <alignment horizontal="left" wrapText="1"/>
      <protection locked="0" hidden="1"/>
    </xf>
    <xf numFmtId="0" fontId="24" fillId="0" borderId="0" xfId="7" applyFont="1" applyFill="1" applyAlignment="1" applyProtection="1">
      <alignment horizontal="justify"/>
      <protection locked="0" hidden="1"/>
    </xf>
    <xf numFmtId="170" fontId="25" fillId="0" borderId="3" xfId="7" applyNumberFormat="1" applyFont="1" applyBorder="1" applyAlignment="1" applyProtection="1">
      <alignment horizontal="center"/>
      <protection locked="0" hidden="1"/>
    </xf>
    <xf numFmtId="170" fontId="25" fillId="0" borderId="4" xfId="7" applyNumberFormat="1" applyFont="1" applyBorder="1" applyAlignment="1" applyProtection="1">
      <alignment horizontal="center"/>
      <protection locked="0" hidden="1"/>
    </xf>
    <xf numFmtId="170" fontId="25" fillId="0" borderId="5" xfId="7" applyNumberFormat="1" applyFont="1" applyBorder="1" applyAlignment="1" applyProtection="1">
      <alignment horizontal="center"/>
      <protection locked="0" hidden="1"/>
    </xf>
    <xf numFmtId="14" fontId="25" fillId="0" borderId="2" xfId="7" applyNumberFormat="1" applyFont="1" applyBorder="1" applyAlignment="1" applyProtection="1">
      <alignment horizontal="center"/>
      <protection locked="0" hidden="1"/>
    </xf>
    <xf numFmtId="0" fontId="23" fillId="2" borderId="13" xfId="7" applyFont="1" applyFill="1" applyBorder="1" applyAlignment="1" applyProtection="1">
      <alignment horizontal="left"/>
      <protection locked="0" hidden="1"/>
    </xf>
    <xf numFmtId="0" fontId="23" fillId="2" borderId="7" xfId="7" applyFont="1" applyFill="1" applyBorder="1" applyAlignment="1" applyProtection="1">
      <alignment horizontal="left"/>
      <protection locked="0" hidden="1"/>
    </xf>
    <xf numFmtId="0" fontId="23" fillId="2" borderId="12" xfId="7" applyFont="1" applyFill="1" applyBorder="1" applyAlignment="1" applyProtection="1">
      <alignment horizontal="left"/>
      <protection locked="0" hidden="1"/>
    </xf>
    <xf numFmtId="0" fontId="23" fillId="2" borderId="11" xfId="7" applyFont="1" applyFill="1" applyBorder="1" applyAlignment="1" applyProtection="1">
      <alignment horizontal="left"/>
      <protection locked="0" hidden="1"/>
    </xf>
    <xf numFmtId="0" fontId="23" fillId="2" borderId="7" xfId="8" applyFont="1" applyFill="1" applyBorder="1" applyAlignment="1" applyProtection="1">
      <alignment horizontal="left"/>
      <protection locked="0" hidden="1"/>
    </xf>
    <xf numFmtId="0" fontId="25" fillId="0" borderId="2" xfId="8" applyFont="1" applyBorder="1" applyAlignment="1" applyProtection="1">
      <alignment horizontal="center" vertical="center"/>
      <protection locked="0" hidden="1"/>
    </xf>
    <xf numFmtId="14" fontId="30" fillId="0" borderId="12" xfId="8" applyNumberFormat="1" applyFont="1" applyBorder="1" applyAlignment="1" applyProtection="1">
      <alignment horizontal="center" vertical="center"/>
      <protection locked="0" hidden="1"/>
    </xf>
    <xf numFmtId="14" fontId="30" fillId="0" borderId="11" xfId="8" applyNumberFormat="1" applyFont="1" applyBorder="1" applyAlignment="1" applyProtection="1">
      <alignment horizontal="center" vertical="center"/>
      <protection locked="0" hidden="1"/>
    </xf>
    <xf numFmtId="14" fontId="30" fillId="0" borderId="47" xfId="8" applyNumberFormat="1" applyFont="1" applyBorder="1" applyAlignment="1" applyProtection="1">
      <alignment horizontal="center" vertical="center"/>
      <protection locked="0" hidden="1"/>
    </xf>
    <xf numFmtId="14" fontId="30" fillId="0" borderId="13" xfId="8" applyNumberFormat="1" applyFont="1" applyBorder="1" applyAlignment="1" applyProtection="1">
      <alignment horizontal="center" vertical="center"/>
      <protection locked="0" hidden="1"/>
    </xf>
    <xf numFmtId="14" fontId="30" fillId="0" borderId="7" xfId="8" applyNumberFormat="1" applyFont="1" applyBorder="1" applyAlignment="1" applyProtection="1">
      <alignment horizontal="center" vertical="center"/>
      <protection locked="0" hidden="1"/>
    </xf>
    <xf numFmtId="14" fontId="30" fillId="0" borderId="23" xfId="8" applyNumberFormat="1" applyFont="1" applyBorder="1" applyAlignment="1" applyProtection="1">
      <alignment horizontal="center" vertical="center"/>
      <protection locked="0" hidden="1"/>
    </xf>
    <xf numFmtId="14" fontId="30" fillId="0" borderId="2" xfId="8" applyNumberFormat="1" applyFont="1" applyBorder="1" applyAlignment="1" applyProtection="1">
      <alignment horizontal="center" vertical="center"/>
      <protection locked="0" hidden="1"/>
    </xf>
    <xf numFmtId="0" fontId="21" fillId="0" borderId="0" xfId="0" applyFont="1" applyFill="1" applyAlignment="1">
      <alignment horizontal="right"/>
    </xf>
    <xf numFmtId="0" fontId="20" fillId="0" borderId="0" xfId="0" applyFont="1" applyFill="1" applyAlignment="1">
      <alignment horizontal="right"/>
    </xf>
    <xf numFmtId="0" fontId="20" fillId="0" borderId="0" xfId="0" applyFont="1" applyFill="1" applyAlignment="1">
      <alignment horizontal="center"/>
    </xf>
    <xf numFmtId="9" fontId="8" fillId="0" borderId="3" xfId="22" applyFont="1" applyFill="1" applyBorder="1" applyAlignment="1" applyProtection="1">
      <alignment horizontal="center"/>
      <protection locked="0" hidden="1"/>
    </xf>
    <xf numFmtId="9" fontId="8" fillId="0" borderId="5" xfId="22" applyFont="1" applyFill="1" applyBorder="1" applyAlignment="1" applyProtection="1">
      <alignment horizontal="center"/>
      <protection locked="0" hidden="1"/>
    </xf>
    <xf numFmtId="167" fontId="8" fillId="0" borderId="3" xfId="22" applyNumberFormat="1" applyFont="1" applyFill="1" applyBorder="1" applyAlignment="1" applyProtection="1">
      <alignment horizontal="center"/>
      <protection locked="0" hidden="1"/>
    </xf>
    <xf numFmtId="167" fontId="8" fillId="0" borderId="5" xfId="22" applyNumberFormat="1" applyFont="1" applyFill="1" applyBorder="1" applyAlignment="1" applyProtection="1">
      <alignment horizontal="center"/>
      <protection locked="0" hidden="1"/>
    </xf>
    <xf numFmtId="167" fontId="8" fillId="3" borderId="2" xfId="0" applyNumberFormat="1" applyFont="1" applyFill="1" applyBorder="1" applyAlignment="1">
      <alignment horizontal="center"/>
    </xf>
    <xf numFmtId="0" fontId="6" fillId="2" borderId="11" xfId="0" applyFont="1" applyFill="1" applyBorder="1" applyAlignment="1">
      <alignment horizontal="center"/>
    </xf>
    <xf numFmtId="0" fontId="8" fillId="0" borderId="2" xfId="0" applyFont="1" applyFill="1" applyBorder="1" applyAlignment="1" applyProtection="1">
      <alignment horizontal="center"/>
      <protection locked="0" hidden="1"/>
    </xf>
    <xf numFmtId="0" fontId="7" fillId="5" borderId="3" xfId="0" applyFont="1" applyFill="1" applyBorder="1" applyAlignment="1">
      <alignment horizontal="center"/>
    </xf>
    <xf numFmtId="0" fontId="7" fillId="5" borderId="4" xfId="0" applyFont="1" applyFill="1" applyBorder="1" applyAlignment="1">
      <alignment horizontal="center"/>
    </xf>
    <xf numFmtId="0" fontId="7" fillId="5" borderId="5" xfId="0" applyFont="1" applyFill="1" applyBorder="1" applyAlignment="1">
      <alignment horizontal="center"/>
    </xf>
    <xf numFmtId="9" fontId="7" fillId="5" borderId="3" xfId="22" applyFont="1" applyFill="1" applyBorder="1" applyAlignment="1">
      <alignment horizontal="center"/>
    </xf>
    <xf numFmtId="9" fontId="7" fillId="5" borderId="5" xfId="22" applyFont="1" applyFill="1" applyBorder="1" applyAlignment="1">
      <alignment horizontal="center"/>
    </xf>
    <xf numFmtId="167" fontId="7" fillId="5" borderId="3" xfId="22" applyNumberFormat="1" applyFont="1" applyFill="1" applyBorder="1" applyAlignment="1">
      <alignment horizontal="center"/>
    </xf>
    <xf numFmtId="167" fontId="7" fillId="5" borderId="5" xfId="22" applyNumberFormat="1" applyFont="1" applyFill="1" applyBorder="1" applyAlignment="1">
      <alignment horizontal="center"/>
    </xf>
    <xf numFmtId="0" fontId="6" fillId="2" borderId="7" xfId="0" applyFont="1" applyFill="1" applyBorder="1" applyAlignment="1">
      <alignment horizontal="center"/>
    </xf>
    <xf numFmtId="0" fontId="7" fillId="0" borderId="2" xfId="0" applyFont="1" applyFill="1" applyBorder="1" applyAlignment="1">
      <alignment horizontal="center" vertical="center"/>
    </xf>
    <xf numFmtId="170" fontId="7" fillId="0" borderId="3" xfId="0" applyNumberFormat="1"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3" xfId="0" applyFont="1" applyBorder="1" applyAlignment="1">
      <alignment horizontal="center"/>
    </xf>
    <xf numFmtId="167" fontId="8" fillId="3" borderId="3" xfId="0" applyNumberFormat="1" applyFont="1" applyFill="1" applyBorder="1" applyAlignment="1" applyProtection="1"/>
    <xf numFmtId="167" fontId="8" fillId="3" borderId="5" xfId="0" applyNumberFormat="1" applyFont="1" applyFill="1" applyBorder="1" applyAlignment="1" applyProtection="1"/>
    <xf numFmtId="0" fontId="7" fillId="3" borderId="47" xfId="0" applyFont="1" applyFill="1" applyBorder="1" applyAlignment="1" applyProtection="1">
      <alignment horizontal="center" vertical="center"/>
      <protection locked="0" hidden="1"/>
    </xf>
    <xf numFmtId="0" fontId="7" fillId="3" borderId="13" xfId="0" applyFont="1" applyFill="1" applyBorder="1" applyAlignment="1" applyProtection="1">
      <alignment horizontal="center" vertical="center"/>
      <protection locked="0" hidden="1"/>
    </xf>
    <xf numFmtId="0" fontId="7" fillId="3" borderId="23" xfId="0" applyFont="1" applyFill="1" applyBorder="1" applyAlignment="1" applyProtection="1">
      <alignment horizontal="center" vertical="center"/>
      <protection locked="0" hidden="1"/>
    </xf>
    <xf numFmtId="0" fontId="8" fillId="3" borderId="3" xfId="0" applyFont="1" applyFill="1" applyBorder="1" applyAlignment="1" applyProtection="1">
      <alignment horizontal="left"/>
    </xf>
    <xf numFmtId="0" fontId="8" fillId="3" borderId="4" xfId="0" applyFont="1" applyFill="1" applyBorder="1" applyAlignment="1" applyProtection="1">
      <alignment horizontal="left"/>
    </xf>
    <xf numFmtId="0" fontId="8" fillId="3" borderId="5" xfId="0" applyFont="1" applyFill="1" applyBorder="1" applyAlignment="1" applyProtection="1">
      <alignment horizontal="left"/>
    </xf>
    <xf numFmtId="167" fontId="7" fillId="5" borderId="3" xfId="0" applyNumberFormat="1" applyFont="1" applyFill="1" applyBorder="1" applyAlignment="1" applyProtection="1">
      <alignment horizontal="center"/>
    </xf>
    <xf numFmtId="167" fontId="7" fillId="5" borderId="5" xfId="0" applyNumberFormat="1" applyFont="1" applyFill="1" applyBorder="1" applyAlignment="1" applyProtection="1">
      <alignment horizontal="center"/>
    </xf>
    <xf numFmtId="0" fontId="7" fillId="3" borderId="7" xfId="0" applyFont="1" applyFill="1" applyBorder="1" applyAlignment="1" applyProtection="1">
      <alignment horizontal="center" vertical="center"/>
      <protection locked="0" hidden="1"/>
    </xf>
    <xf numFmtId="170" fontId="7" fillId="3" borderId="12" xfId="0" applyNumberFormat="1" applyFont="1" applyFill="1" applyBorder="1" applyAlignment="1" applyProtection="1">
      <alignment horizontal="center" vertical="center"/>
      <protection locked="0" hidden="1"/>
    </xf>
    <xf numFmtId="170" fontId="7" fillId="3" borderId="47" xfId="0" applyNumberFormat="1" applyFont="1" applyFill="1" applyBorder="1" applyAlignment="1" applyProtection="1">
      <alignment horizontal="center" vertical="center"/>
      <protection locked="0" hidden="1"/>
    </xf>
    <xf numFmtId="170" fontId="7" fillId="3" borderId="13" xfId="0" applyNumberFormat="1" applyFont="1" applyFill="1" applyBorder="1" applyAlignment="1" applyProtection="1">
      <alignment horizontal="center" vertical="center"/>
      <protection locked="0" hidden="1"/>
    </xf>
    <xf numFmtId="170" fontId="7" fillId="3" borderId="23" xfId="0" applyNumberFormat="1" applyFont="1" applyFill="1" applyBorder="1" applyAlignment="1" applyProtection="1">
      <alignment horizontal="center" vertical="center"/>
      <protection locked="0" hidden="1"/>
    </xf>
    <xf numFmtId="0" fontId="7" fillId="5" borderId="3" xfId="0" applyFont="1" applyFill="1" applyBorder="1" applyAlignment="1" applyProtection="1">
      <alignment horizontal="center"/>
      <protection locked="0" hidden="1"/>
    </xf>
    <xf numFmtId="0" fontId="7" fillId="5" borderId="4" xfId="0" applyFont="1" applyFill="1" applyBorder="1" applyAlignment="1" applyProtection="1">
      <alignment horizontal="center"/>
      <protection locked="0" hidden="1"/>
    </xf>
    <xf numFmtId="0" fontId="7" fillId="5" borderId="5" xfId="0" applyFont="1" applyFill="1" applyBorder="1" applyAlignment="1" applyProtection="1">
      <alignment horizontal="center"/>
      <protection locked="0" hidden="1"/>
    </xf>
    <xf numFmtId="0" fontId="7" fillId="5" borderId="2" xfId="0" applyFont="1" applyFill="1" applyBorder="1" applyAlignment="1">
      <alignment horizontal="center"/>
    </xf>
    <xf numFmtId="167" fontId="8" fillId="3" borderId="3" xfId="0" applyNumberFormat="1" applyFont="1" applyFill="1" applyBorder="1" applyAlignment="1" applyProtection="1">
      <protection locked="0" hidden="1"/>
    </xf>
    <xf numFmtId="167" fontId="8" fillId="3" borderId="5" xfId="0" applyNumberFormat="1" applyFont="1" applyFill="1" applyBorder="1" applyAlignment="1" applyProtection="1">
      <protection locked="0" hidden="1"/>
    </xf>
    <xf numFmtId="0" fontId="6" fillId="2" borderId="0" xfId="0" applyFont="1" applyFill="1" applyBorder="1" applyAlignment="1">
      <alignment horizontal="center"/>
    </xf>
    <xf numFmtId="0" fontId="7" fillId="0" borderId="2" xfId="0" applyFont="1" applyBorder="1" applyAlignment="1">
      <alignment horizontal="center" vertical="center"/>
    </xf>
    <xf numFmtId="167" fontId="7" fillId="5" borderId="3" xfId="22" applyNumberFormat="1" applyFont="1" applyFill="1" applyBorder="1" applyAlignment="1" applyProtection="1">
      <alignment horizontal="center"/>
    </xf>
    <xf numFmtId="167" fontId="7" fillId="5" borderId="5" xfId="22" applyNumberFormat="1" applyFont="1" applyFill="1" applyBorder="1" applyAlignment="1" applyProtection="1">
      <alignment horizontal="center"/>
    </xf>
    <xf numFmtId="9" fontId="7" fillId="5" borderId="3" xfId="22" applyFont="1" applyFill="1" applyBorder="1" applyAlignment="1" applyProtection="1">
      <alignment horizontal="center"/>
    </xf>
    <xf numFmtId="9" fontId="7" fillId="5" borderId="5" xfId="22" applyFont="1" applyFill="1" applyBorder="1" applyAlignment="1" applyProtection="1">
      <alignment horizontal="center"/>
    </xf>
    <xf numFmtId="0" fontId="7" fillId="5" borderId="2" xfId="0" applyFont="1" applyFill="1" applyBorder="1" applyAlignment="1" applyProtection="1">
      <alignment horizontal="center"/>
      <protection locked="0" hidden="1"/>
    </xf>
    <xf numFmtId="0" fontId="7" fillId="3" borderId="3" xfId="0" applyFont="1" applyFill="1" applyBorder="1" applyAlignment="1" applyProtection="1">
      <alignment horizontal="left"/>
      <protection locked="0" hidden="1"/>
    </xf>
    <xf numFmtId="0" fontId="7" fillId="3" borderId="4" xfId="0" applyFont="1" applyFill="1" applyBorder="1" applyAlignment="1" applyProtection="1">
      <alignment horizontal="left"/>
      <protection locked="0" hidden="1"/>
    </xf>
    <xf numFmtId="0" fontId="7" fillId="3" borderId="5" xfId="0" applyFont="1" applyFill="1" applyBorder="1" applyAlignment="1" applyProtection="1">
      <alignment horizontal="left"/>
      <protection locked="0" hidden="1"/>
    </xf>
    <xf numFmtId="167" fontId="7" fillId="3" borderId="2" xfId="0" applyNumberFormat="1" applyFont="1" applyFill="1" applyBorder="1" applyAlignment="1" applyProtection="1">
      <alignment horizontal="center"/>
      <protection locked="0" hidden="1"/>
    </xf>
    <xf numFmtId="167" fontId="7" fillId="5" borderId="2" xfId="0" applyNumberFormat="1" applyFont="1" applyFill="1" applyBorder="1" applyAlignment="1">
      <alignment horizontal="center"/>
    </xf>
    <xf numFmtId="0" fontId="8" fillId="3" borderId="2" xfId="0" applyFont="1" applyFill="1" applyBorder="1" applyAlignment="1" applyProtection="1">
      <alignment horizontal="left"/>
      <protection locked="0" hidden="1"/>
    </xf>
    <xf numFmtId="167" fontId="8" fillId="3" borderId="2" xfId="0" applyNumberFormat="1" applyFont="1" applyFill="1" applyBorder="1" applyAlignment="1" applyProtection="1">
      <alignment horizontal="center"/>
      <protection locked="0" hidden="1"/>
    </xf>
    <xf numFmtId="0" fontId="7" fillId="3" borderId="2" xfId="0" applyFont="1" applyFill="1" applyBorder="1" applyAlignment="1">
      <alignment horizontal="center"/>
    </xf>
    <xf numFmtId="170" fontId="7" fillId="3" borderId="2" xfId="0" applyNumberFormat="1" applyFont="1" applyFill="1" applyBorder="1" applyAlignment="1">
      <alignment horizontal="center"/>
    </xf>
    <xf numFmtId="0" fontId="7" fillId="0" borderId="2" xfId="0" applyFont="1" applyBorder="1" applyAlignment="1" applyProtection="1">
      <alignment horizontal="center" vertical="center"/>
      <protection locked="0" hidden="1"/>
    </xf>
    <xf numFmtId="0" fontId="7" fillId="3" borderId="3" xfId="0" applyFont="1" applyFill="1" applyBorder="1" applyAlignment="1">
      <alignment horizontal="center"/>
    </xf>
    <xf numFmtId="0" fontId="7" fillId="3" borderId="5" xfId="0" applyFont="1" applyFill="1" applyBorder="1" applyAlignment="1">
      <alignment horizontal="center"/>
    </xf>
    <xf numFmtId="170" fontId="7" fillId="0" borderId="4" xfId="0" applyNumberFormat="1" applyFont="1" applyBorder="1" applyAlignment="1" applyProtection="1">
      <alignment horizontal="center"/>
      <protection locked="0" hidden="1"/>
    </xf>
    <xf numFmtId="0" fontId="7" fillId="0" borderId="5" xfId="0" applyFont="1" applyBorder="1" applyAlignment="1" applyProtection="1">
      <alignment horizontal="center"/>
      <protection locked="0" hidden="1"/>
    </xf>
    <xf numFmtId="0" fontId="7" fillId="3" borderId="2" xfId="0" applyFont="1" applyFill="1" applyBorder="1" applyAlignment="1" applyProtection="1">
      <alignment horizontal="left"/>
      <protection locked="0" hidden="1"/>
    </xf>
    <xf numFmtId="0" fontId="8" fillId="3" borderId="3" xfId="0" applyFont="1" applyFill="1" applyBorder="1" applyAlignment="1" applyProtection="1">
      <alignment horizontal="left"/>
      <protection locked="0" hidden="1"/>
    </xf>
    <xf numFmtId="0" fontId="8" fillId="3" borderId="4" xfId="0" applyFont="1" applyFill="1" applyBorder="1" applyAlignment="1" applyProtection="1">
      <alignment horizontal="left"/>
      <protection locked="0" hidden="1"/>
    </xf>
    <xf numFmtId="0" fontId="8" fillId="3" borderId="5" xfId="0" applyFont="1" applyFill="1" applyBorder="1" applyAlignment="1" applyProtection="1">
      <alignment horizontal="left"/>
      <protection locked="0" hidden="1"/>
    </xf>
    <xf numFmtId="170" fontId="7" fillId="3" borderId="12" xfId="0" applyNumberFormat="1" applyFont="1" applyFill="1" applyBorder="1" applyAlignment="1">
      <alignment horizontal="center" vertical="center"/>
    </xf>
    <xf numFmtId="170" fontId="7" fillId="3" borderId="47" xfId="0" applyNumberFormat="1" applyFont="1" applyFill="1" applyBorder="1" applyAlignment="1">
      <alignment horizontal="center" vertical="center"/>
    </xf>
    <xf numFmtId="170" fontId="7" fillId="3" borderId="13" xfId="0" applyNumberFormat="1" applyFont="1" applyFill="1" applyBorder="1" applyAlignment="1">
      <alignment horizontal="center" vertical="center"/>
    </xf>
    <xf numFmtId="170" fontId="7" fillId="3" borderId="23" xfId="0" applyNumberFormat="1" applyFont="1" applyFill="1" applyBorder="1" applyAlignment="1">
      <alignment horizontal="center" vertical="center"/>
    </xf>
    <xf numFmtId="0" fontId="8" fillId="3" borderId="3" xfId="0" applyFont="1" applyFill="1" applyBorder="1" applyAlignment="1">
      <alignment horizontal="left"/>
    </xf>
    <xf numFmtId="0" fontId="8" fillId="3" borderId="4" xfId="0" applyFont="1" applyFill="1" applyBorder="1" applyAlignment="1">
      <alignment horizontal="left"/>
    </xf>
    <xf numFmtId="0" fontId="8" fillId="3" borderId="5" xfId="0" applyFont="1" applyFill="1" applyBorder="1" applyAlignment="1">
      <alignment horizontal="left"/>
    </xf>
    <xf numFmtId="0" fontId="7" fillId="3" borderId="12" xfId="0" applyFont="1" applyFill="1" applyBorder="1" applyAlignment="1">
      <alignment horizontal="center" vertical="center"/>
    </xf>
    <xf numFmtId="0" fontId="7" fillId="3" borderId="11" xfId="0" applyFont="1" applyFill="1" applyBorder="1" applyAlignment="1">
      <alignment horizontal="center" vertical="center"/>
    </xf>
    <xf numFmtId="0" fontId="7" fillId="3" borderId="47"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23" xfId="0" applyFont="1" applyFill="1" applyBorder="1" applyAlignment="1">
      <alignment horizontal="center" vertical="center"/>
    </xf>
    <xf numFmtId="167" fontId="7" fillId="5" borderId="3" xfId="0" applyNumberFormat="1" applyFont="1" applyFill="1" applyBorder="1" applyAlignment="1">
      <alignment horizontal="center"/>
    </xf>
    <xf numFmtId="167" fontId="7" fillId="5" borderId="5" xfId="0" applyNumberFormat="1" applyFont="1" applyFill="1" applyBorder="1" applyAlignment="1">
      <alignment horizontal="center"/>
    </xf>
    <xf numFmtId="0" fontId="6" fillId="2" borderId="7" xfId="7" applyFont="1" applyFill="1" applyBorder="1" applyAlignment="1" applyProtection="1">
      <alignment horizontal="center"/>
      <protection locked="0" hidden="1"/>
    </xf>
    <xf numFmtId="0" fontId="8" fillId="3" borderId="2" xfId="0" applyFont="1" applyFill="1" applyBorder="1" applyAlignment="1" applyProtection="1">
      <alignment horizontal="center" wrapText="1"/>
      <protection locked="0" hidden="1"/>
    </xf>
    <xf numFmtId="0" fontId="6" fillId="2" borderId="0" xfId="0" applyFont="1" applyFill="1" applyBorder="1" applyAlignment="1" applyProtection="1">
      <alignment horizontal="center"/>
      <protection locked="0" hidden="1"/>
    </xf>
    <xf numFmtId="167" fontId="7" fillId="5" borderId="2" xfId="0" applyNumberFormat="1" applyFont="1" applyFill="1" applyBorder="1" applyAlignment="1" applyProtection="1">
      <alignment horizontal="center"/>
      <protection locked="0" hidden="1"/>
    </xf>
    <xf numFmtId="165" fontId="8" fillId="0" borderId="2" xfId="7" applyNumberFormat="1" applyFont="1" applyBorder="1" applyAlignment="1" applyProtection="1">
      <alignment horizontal="center"/>
      <protection locked="0" hidden="1"/>
    </xf>
    <xf numFmtId="165" fontId="7" fillId="0" borderId="2" xfId="7" applyNumberFormat="1" applyFont="1" applyBorder="1" applyAlignment="1" applyProtection="1">
      <alignment horizontal="center"/>
      <protection locked="0" hidden="1"/>
    </xf>
    <xf numFmtId="165" fontId="7" fillId="5" borderId="2" xfId="7" applyNumberFormat="1" applyFont="1" applyFill="1" applyBorder="1" applyAlignment="1" applyProtection="1">
      <alignment horizontal="center"/>
      <protection locked="0" hidden="1"/>
    </xf>
    <xf numFmtId="0" fontId="7" fillId="0" borderId="2" xfId="7" applyFont="1" applyBorder="1" applyAlignment="1" applyProtection="1">
      <alignment horizontal="center"/>
      <protection locked="0" hidden="1"/>
    </xf>
    <xf numFmtId="14" fontId="7" fillId="3" borderId="2" xfId="7" applyNumberFormat="1" applyFont="1" applyFill="1" applyBorder="1" applyAlignment="1" applyProtection="1">
      <alignment horizontal="center"/>
      <protection locked="0" hidden="1"/>
    </xf>
    <xf numFmtId="0" fontId="8" fillId="0" borderId="2" xfId="7" applyFont="1" applyBorder="1" applyAlignment="1" applyProtection="1">
      <alignment horizontal="left"/>
      <protection locked="0" hidden="1"/>
    </xf>
    <xf numFmtId="0" fontId="8" fillId="0" borderId="3" xfId="7" applyFont="1" applyBorder="1" applyAlignment="1" applyProtection="1">
      <alignment horizontal="center"/>
      <protection locked="0" hidden="1"/>
    </xf>
    <xf numFmtId="0" fontId="8" fillId="0" borderId="4" xfId="7" applyFont="1" applyBorder="1" applyAlignment="1" applyProtection="1">
      <alignment horizontal="center"/>
      <protection locked="0" hidden="1"/>
    </xf>
    <xf numFmtId="0" fontId="8" fillId="0" borderId="5" xfId="7" applyFont="1" applyBorder="1" applyAlignment="1" applyProtection="1">
      <alignment horizontal="center"/>
      <protection locked="0" hidden="1"/>
    </xf>
    <xf numFmtId="0" fontId="7" fillId="3" borderId="2" xfId="0" applyFont="1" applyFill="1" applyBorder="1" applyAlignment="1" applyProtection="1">
      <alignment horizontal="center" vertical="center" wrapText="1"/>
      <protection locked="0" hidden="1"/>
    </xf>
    <xf numFmtId="0" fontId="7" fillId="5" borderId="2" xfId="7" applyFont="1" applyFill="1" applyBorder="1" applyAlignment="1" applyProtection="1">
      <alignment horizontal="center"/>
      <protection locked="0" hidden="1"/>
    </xf>
    <xf numFmtId="0" fontId="7" fillId="5" borderId="3" xfId="7" applyFont="1" applyFill="1" applyBorder="1" applyAlignment="1" applyProtection="1">
      <alignment horizontal="center"/>
      <protection locked="0" hidden="1"/>
    </xf>
    <xf numFmtId="0" fontId="7" fillId="5" borderId="4" xfId="7" applyFont="1" applyFill="1" applyBorder="1" applyAlignment="1" applyProtection="1">
      <alignment horizontal="center"/>
      <protection locked="0" hidden="1"/>
    </xf>
    <xf numFmtId="0" fontId="7" fillId="5" borderId="5" xfId="7" applyFont="1" applyFill="1" applyBorder="1" applyAlignment="1" applyProtection="1">
      <alignment horizontal="center"/>
      <protection locked="0" hidden="1"/>
    </xf>
    <xf numFmtId="0" fontId="6" fillId="2" borderId="4" xfId="0" applyFont="1" applyFill="1" applyBorder="1" applyAlignment="1" applyProtection="1">
      <alignment horizontal="center"/>
      <protection locked="0" hidden="1"/>
    </xf>
    <xf numFmtId="0" fontId="7" fillId="3" borderId="2" xfId="0" applyFont="1" applyFill="1" applyBorder="1" applyAlignment="1" applyProtection="1">
      <alignment horizontal="center"/>
      <protection locked="0" hidden="1"/>
    </xf>
    <xf numFmtId="0" fontId="8" fillId="0" borderId="2" xfId="7" applyFont="1" applyBorder="1" applyAlignment="1" applyProtection="1">
      <alignment horizontal="center"/>
      <protection locked="0" hidden="1"/>
    </xf>
    <xf numFmtId="0" fontId="6" fillId="2" borderId="11" xfId="7" applyFont="1" applyFill="1" applyBorder="1" applyAlignment="1" applyProtection="1">
      <alignment horizontal="center"/>
      <protection locked="0" hidden="1"/>
    </xf>
    <xf numFmtId="0" fontId="7" fillId="5" borderId="3" xfId="0" applyFont="1" applyFill="1" applyBorder="1" applyAlignment="1" applyProtection="1">
      <alignment horizontal="center" wrapText="1"/>
      <protection locked="0" hidden="1"/>
    </xf>
    <xf numFmtId="0" fontId="7" fillId="5" borderId="4" xfId="0" applyFont="1" applyFill="1" applyBorder="1" applyAlignment="1" applyProtection="1">
      <alignment horizontal="center" wrapText="1"/>
      <protection locked="0" hidden="1"/>
    </xf>
    <xf numFmtId="0" fontId="7" fillId="5" borderId="5" xfId="0" applyFont="1" applyFill="1" applyBorder="1" applyAlignment="1" applyProtection="1">
      <alignment horizontal="center" wrapText="1"/>
      <protection locked="0" hidden="1"/>
    </xf>
    <xf numFmtId="0" fontId="8" fillId="0" borderId="3" xfId="7" applyFont="1" applyBorder="1" applyAlignment="1" applyProtection="1">
      <alignment horizontal="left"/>
      <protection locked="0" hidden="1"/>
    </xf>
    <xf numFmtId="0" fontId="8" fillId="0" borderId="4" xfId="7" applyFont="1" applyBorder="1" applyAlignment="1" applyProtection="1">
      <alignment horizontal="left"/>
      <protection locked="0" hidden="1"/>
    </xf>
    <xf numFmtId="0" fontId="8" fillId="0" borderId="5" xfId="7" applyFont="1" applyBorder="1" applyAlignment="1" applyProtection="1">
      <alignment horizontal="left"/>
      <protection locked="0" hidden="1"/>
    </xf>
    <xf numFmtId="0" fontId="23" fillId="2" borderId="3" xfId="7" applyFont="1" applyFill="1" applyBorder="1" applyAlignment="1" applyProtection="1">
      <alignment horizontal="center"/>
      <protection locked="0" hidden="1"/>
    </xf>
    <xf numFmtId="0" fontId="23" fillId="2" borderId="4" xfId="7" applyFont="1" applyFill="1" applyBorder="1" applyAlignment="1" applyProtection="1">
      <alignment horizontal="center"/>
      <protection locked="0" hidden="1"/>
    </xf>
    <xf numFmtId="0" fontId="23" fillId="2" borderId="5" xfId="7" applyFont="1" applyFill="1" applyBorder="1" applyAlignment="1" applyProtection="1">
      <alignment horizontal="center"/>
      <protection locked="0" hidden="1"/>
    </xf>
    <xf numFmtId="0" fontId="23" fillId="2" borderId="7" xfId="0" applyFont="1" applyFill="1" applyBorder="1" applyAlignment="1" applyProtection="1">
      <alignment horizontal="center"/>
      <protection locked="0" hidden="1"/>
    </xf>
    <xf numFmtId="165" fontId="24" fillId="0" borderId="3" xfId="0" applyNumberFormat="1" applyFont="1" applyBorder="1" applyAlignment="1" applyProtection="1">
      <alignment horizontal="center"/>
      <protection locked="0" hidden="1"/>
    </xf>
    <xf numFmtId="165" fontId="24" fillId="0" borderId="5" xfId="0" applyNumberFormat="1" applyFont="1" applyBorder="1" applyAlignment="1" applyProtection="1">
      <alignment horizontal="center"/>
      <protection locked="0" hidden="1"/>
    </xf>
    <xf numFmtId="0" fontId="23" fillId="2" borderId="0" xfId="0" applyFont="1" applyFill="1" applyBorder="1" applyAlignment="1" applyProtection="1">
      <alignment horizontal="center"/>
      <protection locked="0" hidden="1"/>
    </xf>
    <xf numFmtId="0" fontId="25" fillId="0" borderId="12" xfId="0" applyFont="1" applyBorder="1" applyAlignment="1" applyProtection="1">
      <alignment horizontal="center" vertical="center"/>
      <protection locked="0" hidden="1"/>
    </xf>
    <xf numFmtId="0" fontId="25" fillId="0" borderId="13" xfId="0" applyFont="1" applyBorder="1" applyAlignment="1" applyProtection="1">
      <alignment horizontal="center" vertical="center"/>
      <protection locked="0" hidden="1"/>
    </xf>
    <xf numFmtId="171" fontId="25" fillId="0" borderId="3" xfId="0" applyNumberFormat="1" applyFont="1" applyBorder="1" applyAlignment="1" applyProtection="1">
      <alignment horizontal="center"/>
      <protection locked="0" hidden="1"/>
    </xf>
    <xf numFmtId="0" fontId="0" fillId="0" borderId="4" xfId="0" applyBorder="1" applyProtection="1">
      <protection locked="0" hidden="1"/>
    </xf>
    <xf numFmtId="0" fontId="0" fillId="0" borderId="5" xfId="0" applyBorder="1" applyProtection="1">
      <protection locked="0" hidden="1"/>
    </xf>
    <xf numFmtId="0" fontId="25" fillId="0" borderId="3" xfId="0" applyFont="1" applyBorder="1" applyAlignment="1" applyProtection="1">
      <alignment horizontal="center"/>
      <protection locked="0" hidden="1"/>
    </xf>
    <xf numFmtId="171" fontId="25" fillId="0" borderId="2" xfId="0" applyNumberFormat="1" applyFont="1" applyBorder="1" applyAlignment="1" applyProtection="1">
      <alignment horizontal="center"/>
      <protection locked="0" hidden="1"/>
    </xf>
    <xf numFmtId="0" fontId="25" fillId="0" borderId="2" xfId="0" applyFont="1" applyBorder="1" applyAlignment="1" applyProtection="1">
      <alignment horizontal="center"/>
      <protection locked="0" hidden="1"/>
    </xf>
    <xf numFmtId="0" fontId="25" fillId="0" borderId="2" xfId="0" applyFont="1" applyBorder="1" applyAlignment="1" applyProtection="1">
      <alignment horizontal="center" vertical="center"/>
      <protection locked="0" hidden="1"/>
    </xf>
    <xf numFmtId="165" fontId="25" fillId="14" borderId="3" xfId="0" applyNumberFormat="1" applyFont="1" applyFill="1" applyBorder="1" applyAlignment="1" applyProtection="1">
      <alignment horizontal="center"/>
      <protection locked="0" hidden="1"/>
    </xf>
    <xf numFmtId="165" fontId="25" fillId="14" borderId="5" xfId="0" applyNumberFormat="1" applyFont="1" applyFill="1" applyBorder="1" applyAlignment="1" applyProtection="1">
      <alignment horizontal="center"/>
      <protection locked="0" hidden="1"/>
    </xf>
    <xf numFmtId="0" fontId="25" fillId="0" borderId="3" xfId="0" applyFont="1" applyBorder="1" applyAlignment="1" applyProtection="1">
      <alignment horizontal="center" vertical="center"/>
      <protection locked="0" hidden="1"/>
    </xf>
    <xf numFmtId="0" fontId="25" fillId="0" borderId="5" xfId="0" applyFont="1" applyBorder="1" applyAlignment="1" applyProtection="1">
      <alignment horizontal="center" vertical="center"/>
      <protection locked="0" hidden="1"/>
    </xf>
    <xf numFmtId="0" fontId="70" fillId="12" borderId="12" xfId="0" applyFont="1" applyFill="1" applyBorder="1" applyAlignment="1" applyProtection="1">
      <alignment horizontal="justify"/>
      <protection locked="0" hidden="1"/>
    </xf>
    <xf numFmtId="0" fontId="23" fillId="2" borderId="11" xfId="0" applyFont="1" applyFill="1" applyBorder="1" applyAlignment="1" applyProtection="1">
      <alignment horizontal="center"/>
      <protection locked="0" hidden="1"/>
    </xf>
    <xf numFmtId="0" fontId="25" fillId="0" borderId="24" xfId="0" applyFont="1" applyBorder="1" applyAlignment="1" applyProtection="1">
      <alignment horizontal="center" vertical="center" wrapText="1"/>
      <protection locked="0" hidden="1"/>
    </xf>
    <xf numFmtId="0" fontId="25" fillId="0" borderId="6" xfId="0" applyFont="1" applyBorder="1" applyAlignment="1" applyProtection="1">
      <alignment horizontal="center" vertical="center" wrapText="1"/>
      <protection locked="0" hidden="1"/>
    </xf>
    <xf numFmtId="0" fontId="7" fillId="0" borderId="24" xfId="0" applyFont="1" applyBorder="1" applyAlignment="1" applyProtection="1">
      <alignment horizontal="center" vertical="center" wrapText="1"/>
      <protection locked="0" hidden="1"/>
    </xf>
    <xf numFmtId="0" fontId="7" fillId="0" borderId="6" xfId="0" applyFont="1" applyBorder="1" applyAlignment="1" applyProtection="1">
      <alignment horizontal="center" vertical="center" wrapText="1"/>
      <protection locked="0" hidden="1"/>
    </xf>
    <xf numFmtId="0" fontId="23" fillId="2" borderId="0" xfId="0" applyFont="1" applyFill="1" applyAlignment="1" applyProtection="1">
      <alignment horizontal="center"/>
      <protection locked="0" hidden="1"/>
    </xf>
    <xf numFmtId="0" fontId="23" fillId="2" borderId="7" xfId="0" applyFont="1" applyFill="1" applyBorder="1" applyAlignment="1" applyProtection="1">
      <alignment horizontal="left" wrapText="1"/>
      <protection locked="0" hidden="1"/>
    </xf>
    <xf numFmtId="0" fontId="23" fillId="2" borderId="7" xfId="0" applyFont="1" applyFill="1" applyBorder="1" applyAlignment="1" applyProtection="1">
      <alignment horizontal="center" wrapText="1"/>
      <protection locked="0" hidden="1"/>
    </xf>
    <xf numFmtId="170" fontId="25" fillId="0" borderId="26" xfId="0" applyNumberFormat="1" applyFont="1" applyBorder="1" applyAlignment="1" applyProtection="1">
      <alignment horizontal="center" vertical="center" wrapText="1"/>
      <protection locked="0" hidden="1"/>
    </xf>
    <xf numFmtId="170" fontId="25" fillId="0" borderId="6" xfId="0" applyNumberFormat="1" applyFont="1" applyBorder="1" applyAlignment="1" applyProtection="1">
      <alignment horizontal="center" vertical="center" wrapText="1"/>
      <protection locked="0" hidden="1"/>
    </xf>
    <xf numFmtId="170" fontId="25" fillId="0" borderId="3" xfId="0" applyNumberFormat="1" applyFont="1" applyBorder="1" applyAlignment="1" applyProtection="1">
      <alignment horizontal="center" vertical="center" wrapText="1"/>
      <protection locked="0" hidden="1"/>
    </xf>
    <xf numFmtId="170" fontId="25" fillId="0" borderId="5" xfId="0" applyNumberFormat="1" applyFont="1" applyBorder="1" applyAlignment="1" applyProtection="1">
      <alignment horizontal="center" vertical="center" wrapText="1"/>
      <protection locked="0" hidden="1"/>
    </xf>
    <xf numFmtId="0" fontId="23" fillId="2" borderId="7" xfId="0" applyFont="1" applyFill="1" applyBorder="1" applyAlignment="1" applyProtection="1">
      <alignment horizontal="center" vertical="center" wrapText="1"/>
      <protection locked="0" hidden="1"/>
    </xf>
    <xf numFmtId="0" fontId="23" fillId="2" borderId="13" xfId="0" applyFont="1" applyFill="1" applyBorder="1" applyAlignment="1" applyProtection="1">
      <alignment horizontal="left" vertical="center" wrapText="1"/>
      <protection locked="0" hidden="1"/>
    </xf>
    <xf numFmtId="0" fontId="23" fillId="2" borderId="7" xfId="0" applyFont="1" applyFill="1" applyBorder="1" applyAlignment="1" applyProtection="1">
      <alignment horizontal="left" vertical="center" wrapText="1"/>
      <protection locked="0" hidden="1"/>
    </xf>
    <xf numFmtId="0" fontId="23" fillId="23" borderId="7" xfId="0" applyFont="1" applyFill="1" applyBorder="1" applyAlignment="1" applyProtection="1">
      <alignment horizontal="left" vertical="center" wrapText="1"/>
      <protection locked="0" hidden="1"/>
    </xf>
    <xf numFmtId="0" fontId="25" fillId="2" borderId="7" xfId="0" applyFont="1" applyFill="1" applyBorder="1" applyAlignment="1" applyProtection="1">
      <alignment horizontal="center" wrapText="1"/>
      <protection locked="0" hidden="1"/>
    </xf>
    <xf numFmtId="0" fontId="24" fillId="3" borderId="3" xfId="0" applyFont="1" applyFill="1" applyBorder="1" applyAlignment="1" applyProtection="1">
      <alignment horizontal="center" vertical="center" wrapText="1"/>
      <protection locked="0" hidden="1"/>
    </xf>
    <xf numFmtId="0" fontId="24" fillId="3" borderId="5" xfId="0" applyFont="1" applyFill="1" applyBorder="1" applyAlignment="1" applyProtection="1">
      <alignment horizontal="center" vertical="center" wrapText="1"/>
      <protection locked="0" hidden="1"/>
    </xf>
    <xf numFmtId="0" fontId="24" fillId="3" borderId="2" xfId="0" applyFont="1" applyFill="1" applyBorder="1" applyAlignment="1" applyProtection="1">
      <alignment horizontal="center" vertical="center" wrapText="1"/>
      <protection locked="0" hidden="1"/>
    </xf>
    <xf numFmtId="0" fontId="25" fillId="3" borderId="26" xfId="0" applyFont="1" applyFill="1" applyBorder="1" applyAlignment="1" applyProtection="1">
      <alignment horizontal="center" vertical="center" wrapText="1"/>
      <protection locked="0" hidden="1"/>
    </xf>
    <xf numFmtId="0" fontId="25" fillId="3" borderId="6" xfId="0" applyFont="1" applyFill="1" applyBorder="1" applyAlignment="1" applyProtection="1">
      <alignment horizontal="center" vertical="center" wrapText="1"/>
      <protection locked="0" hidden="1"/>
    </xf>
    <xf numFmtId="0" fontId="24" fillId="3" borderId="4" xfId="0" applyFont="1" applyFill="1" applyBorder="1" applyAlignment="1" applyProtection="1">
      <alignment horizontal="center" vertical="center" wrapText="1"/>
      <protection locked="0" hidden="1"/>
    </xf>
    <xf numFmtId="0" fontId="24" fillId="0" borderId="13" xfId="0" applyFont="1" applyFill="1" applyBorder="1" applyAlignment="1" applyProtection="1">
      <alignment horizontal="center" vertical="center" wrapText="1"/>
      <protection locked="0" hidden="1"/>
    </xf>
    <xf numFmtId="0" fontId="24" fillId="0" borderId="7" xfId="0" applyFont="1" applyFill="1" applyBorder="1" applyAlignment="1" applyProtection="1">
      <alignment horizontal="center" vertical="center" wrapText="1"/>
      <protection locked="0" hidden="1"/>
    </xf>
    <xf numFmtId="0" fontId="25" fillId="3" borderId="12" xfId="0" applyFont="1" applyFill="1" applyBorder="1" applyAlignment="1" applyProtection="1">
      <alignment horizontal="center" vertical="center" wrapText="1"/>
      <protection locked="0" hidden="1"/>
    </xf>
    <xf numFmtId="0" fontId="25" fillId="3" borderId="13" xfId="0" applyFont="1" applyFill="1" applyBorder="1" applyAlignment="1" applyProtection="1">
      <alignment horizontal="center" vertical="center" wrapText="1"/>
      <protection locked="0" hidden="1"/>
    </xf>
    <xf numFmtId="0" fontId="25" fillId="2" borderId="0" xfId="0" applyFont="1" applyFill="1" applyAlignment="1" applyProtection="1">
      <alignment horizontal="center" wrapText="1"/>
      <protection locked="0" hidden="1"/>
    </xf>
    <xf numFmtId="0" fontId="24" fillId="0" borderId="0" xfId="0" applyFont="1" applyFill="1" applyAlignment="1" applyProtection="1">
      <alignment horizontal="justify" wrapText="1"/>
      <protection locked="0" hidden="1"/>
    </xf>
    <xf numFmtId="0" fontId="24" fillId="0" borderId="0" xfId="0" applyFont="1" applyFill="1" applyAlignment="1" applyProtection="1">
      <alignment horizontal="justify"/>
      <protection locked="0" hidden="1"/>
    </xf>
    <xf numFmtId="170" fontId="25" fillId="3" borderId="3" xfId="0" applyNumberFormat="1" applyFont="1" applyFill="1" applyBorder="1" applyAlignment="1" applyProtection="1">
      <alignment horizontal="center" vertical="center"/>
      <protection locked="0" hidden="1"/>
    </xf>
    <xf numFmtId="170" fontId="25" fillId="3" borderId="4" xfId="0" applyNumberFormat="1" applyFont="1" applyFill="1" applyBorder="1" applyAlignment="1" applyProtection="1">
      <alignment horizontal="center" vertical="center"/>
      <protection locked="0" hidden="1"/>
    </xf>
    <xf numFmtId="170" fontId="25" fillId="3" borderId="5" xfId="0" applyNumberFormat="1" applyFont="1" applyFill="1" applyBorder="1" applyAlignment="1" applyProtection="1">
      <alignment horizontal="center" vertical="center"/>
      <protection locked="0" hidden="1"/>
    </xf>
    <xf numFmtId="170" fontId="25" fillId="3" borderId="2" xfId="0" applyNumberFormat="1" applyFont="1" applyFill="1" applyBorder="1" applyAlignment="1" applyProtection="1">
      <alignment horizontal="center" vertical="center"/>
      <protection locked="0" hidden="1"/>
    </xf>
    <xf numFmtId="0" fontId="73" fillId="12" borderId="26" xfId="0" applyFont="1" applyFill="1" applyBorder="1" applyAlignment="1" applyProtection="1">
      <alignment horizontal="justify"/>
      <protection locked="0" hidden="1"/>
    </xf>
    <xf numFmtId="0" fontId="73" fillId="12" borderId="6" xfId="0" applyFont="1" applyFill="1" applyBorder="1" applyAlignment="1" applyProtection="1">
      <alignment horizontal="justify"/>
      <protection locked="0" hidden="1"/>
    </xf>
    <xf numFmtId="0" fontId="23" fillId="2" borderId="0" xfId="0" applyFont="1" applyFill="1" applyBorder="1" applyAlignment="1" applyProtection="1">
      <alignment horizontal="left"/>
      <protection locked="0" hidden="1"/>
    </xf>
    <xf numFmtId="0" fontId="127" fillId="0" borderId="0" xfId="0" applyFont="1" applyAlignment="1">
      <alignment horizontal="center" vertical="center" wrapText="1"/>
    </xf>
    <xf numFmtId="0" fontId="127" fillId="0" borderId="19" xfId="0" applyFont="1" applyBorder="1" applyAlignment="1">
      <alignment horizontal="center" vertical="top" wrapText="1"/>
    </xf>
    <xf numFmtId="0" fontId="127" fillId="0" borderId="20" xfId="0" applyFont="1" applyBorder="1" applyAlignment="1">
      <alignment horizontal="center" vertical="top" wrapText="1"/>
    </xf>
    <xf numFmtId="0" fontId="127" fillId="0" borderId="21" xfId="0" applyFont="1" applyBorder="1" applyAlignment="1">
      <alignment horizontal="center" vertical="top" wrapText="1"/>
    </xf>
    <xf numFmtId="0" fontId="181" fillId="0" borderId="0" xfId="0" applyFont="1" applyAlignment="1">
      <alignment horizontal="center" wrapText="1"/>
    </xf>
    <xf numFmtId="0" fontId="1" fillId="0" borderId="0" xfId="0" applyFont="1" applyAlignment="1">
      <alignment horizontal="center" vertical="center" wrapText="1"/>
    </xf>
    <xf numFmtId="0" fontId="0" fillId="0" borderId="0" xfId="0" applyAlignment="1">
      <alignment horizontal="center" vertical="center" wrapText="1"/>
    </xf>
    <xf numFmtId="0" fontId="180" fillId="14" borderId="2" xfId="0" applyFont="1" applyFill="1" applyBorder="1" applyAlignment="1">
      <alignment horizontal="center" vertical="top" wrapText="1"/>
    </xf>
    <xf numFmtId="0" fontId="180" fillId="0" borderId="19" xfId="0" applyFont="1" applyBorder="1" applyAlignment="1">
      <alignment horizontal="center" vertical="top" wrapText="1"/>
    </xf>
    <xf numFmtId="0" fontId="180" fillId="0" borderId="20" xfId="0" applyFont="1" applyBorder="1" applyAlignment="1">
      <alignment horizontal="center" vertical="top" wrapText="1"/>
    </xf>
    <xf numFmtId="0" fontId="180" fillId="0" borderId="21" xfId="0" applyFont="1" applyBorder="1" applyAlignment="1">
      <alignment horizontal="center" vertical="top" wrapText="1"/>
    </xf>
    <xf numFmtId="0" fontId="180" fillId="0" borderId="59" xfId="0" applyFont="1" applyBorder="1" applyAlignment="1">
      <alignment horizontal="center" vertical="top" wrapText="1"/>
    </xf>
    <xf numFmtId="0" fontId="127" fillId="14" borderId="2" xfId="0" applyFont="1" applyFill="1" applyBorder="1" applyAlignment="1">
      <alignment horizontal="center" vertical="top" wrapText="1"/>
    </xf>
    <xf numFmtId="0" fontId="127" fillId="0" borderId="17" xfId="0" applyFont="1" applyBorder="1" applyAlignment="1">
      <alignment horizontal="left" vertical="top" wrapText="1"/>
    </xf>
    <xf numFmtId="0" fontId="28" fillId="0" borderId="22" xfId="0" applyFont="1" applyFill="1" applyBorder="1" applyAlignment="1" applyProtection="1">
      <alignment horizontal="left" wrapText="1"/>
      <protection locked="0" hidden="1"/>
    </xf>
    <xf numFmtId="0" fontId="28" fillId="0" borderId="0" xfId="0" applyFont="1" applyFill="1" applyAlignment="1" applyProtection="1">
      <alignment horizontal="left" wrapText="1"/>
      <protection locked="0" hidden="1"/>
    </xf>
    <xf numFmtId="0" fontId="21" fillId="0" borderId="0" xfId="0" applyFont="1" applyFill="1" applyAlignment="1" applyProtection="1">
      <alignment horizontal="right"/>
      <protection locked="0" hidden="1"/>
    </xf>
    <xf numFmtId="0" fontId="20" fillId="0" borderId="0" xfId="0" applyFont="1" applyFill="1" applyAlignment="1" applyProtection="1">
      <alignment horizontal="right"/>
      <protection locked="0" hidden="1"/>
    </xf>
    <xf numFmtId="0" fontId="20" fillId="0" borderId="0" xfId="0" applyFont="1" applyFill="1" applyAlignment="1" applyProtection="1">
      <alignment horizontal="center"/>
      <protection locked="0" hidden="1"/>
    </xf>
    <xf numFmtId="170" fontId="7" fillId="3" borderId="2" xfId="0" applyNumberFormat="1" applyFont="1" applyFill="1" applyBorder="1" applyAlignment="1" applyProtection="1">
      <alignment horizontal="center"/>
      <protection locked="0" hidden="1"/>
    </xf>
    <xf numFmtId="0" fontId="6" fillId="2" borderId="11" xfId="0" applyFont="1" applyFill="1" applyBorder="1" applyAlignment="1" applyProtection="1">
      <alignment horizontal="center"/>
      <protection locked="0" hidden="1"/>
    </xf>
    <xf numFmtId="167" fontId="8" fillId="3" borderId="3" xfId="0" applyNumberFormat="1" applyFont="1" applyFill="1" applyBorder="1" applyAlignment="1" applyProtection="1">
      <alignment horizontal="center"/>
      <protection locked="0" hidden="1"/>
    </xf>
    <xf numFmtId="167" fontId="8" fillId="3" borderId="5" xfId="0" applyNumberFormat="1" applyFont="1" applyFill="1" applyBorder="1" applyAlignment="1" applyProtection="1">
      <alignment horizontal="center"/>
      <protection locked="0" hidden="1"/>
    </xf>
    <xf numFmtId="167" fontId="8" fillId="3" borderId="3" xfId="0" applyNumberFormat="1" applyFont="1" applyFill="1" applyBorder="1" applyAlignment="1">
      <alignment horizontal="center"/>
    </xf>
    <xf numFmtId="167" fontId="8" fillId="3" borderId="5" xfId="0" applyNumberFormat="1" applyFont="1" applyFill="1" applyBorder="1" applyAlignment="1">
      <alignment horizontal="center"/>
    </xf>
    <xf numFmtId="0" fontId="7" fillId="3" borderId="3" xfId="0" applyFont="1" applyFill="1" applyBorder="1" applyAlignment="1" applyProtection="1">
      <alignment horizontal="center"/>
      <protection locked="0" hidden="1"/>
    </xf>
    <xf numFmtId="0" fontId="7" fillId="3" borderId="5" xfId="0" applyFont="1" applyFill="1" applyBorder="1" applyAlignment="1" applyProtection="1">
      <alignment horizontal="center"/>
      <protection locked="0" hidden="1"/>
    </xf>
    <xf numFmtId="0" fontId="8" fillId="2" borderId="20" xfId="0" quotePrefix="1" applyFont="1" applyFill="1" applyBorder="1" applyAlignment="1" applyProtection="1">
      <alignment horizontal="center"/>
      <protection locked="0" hidden="1"/>
    </xf>
    <xf numFmtId="0" fontId="8" fillId="2" borderId="20" xfId="0" applyFont="1" applyFill="1" applyBorder="1" applyAlignment="1" applyProtection="1">
      <alignment horizontal="center"/>
      <protection locked="0" hidden="1"/>
    </xf>
    <xf numFmtId="0" fontId="8" fillId="3" borderId="3" xfId="0" applyFont="1" applyFill="1" applyBorder="1" applyAlignment="1" applyProtection="1">
      <alignment horizontal="left" wrapText="1"/>
      <protection locked="0" hidden="1"/>
    </xf>
    <xf numFmtId="0" fontId="8" fillId="3" borderId="4" xfId="0" applyFont="1" applyFill="1" applyBorder="1" applyAlignment="1" applyProtection="1">
      <alignment horizontal="left" wrapText="1"/>
      <protection locked="0" hidden="1"/>
    </xf>
    <xf numFmtId="0" fontId="8" fillId="3" borderId="5" xfId="0" applyFont="1" applyFill="1" applyBorder="1" applyAlignment="1" applyProtection="1">
      <alignment horizontal="left" wrapText="1"/>
      <protection locked="0" hidden="1"/>
    </xf>
    <xf numFmtId="0" fontId="7" fillId="8" borderId="3" xfId="7" applyFont="1" applyFill="1" applyBorder="1" applyAlignment="1" applyProtection="1">
      <alignment horizontal="center"/>
      <protection locked="0" hidden="1"/>
    </xf>
    <xf numFmtId="0" fontId="7" fillId="8" borderId="4" xfId="7" applyFont="1" applyFill="1" applyBorder="1" applyAlignment="1" applyProtection="1">
      <alignment horizontal="center"/>
      <protection locked="0" hidden="1"/>
    </xf>
    <xf numFmtId="0" fontId="7" fillId="8" borderId="5" xfId="7" applyFont="1" applyFill="1" applyBorder="1" applyAlignment="1" applyProtection="1">
      <alignment horizontal="center"/>
      <protection locked="0" hidden="1"/>
    </xf>
    <xf numFmtId="165" fontId="7" fillId="8" borderId="2" xfId="7" applyNumberFormat="1" applyFont="1" applyFill="1" applyBorder="1" applyAlignment="1" applyProtection="1">
      <alignment horizontal="center"/>
      <protection locked="0" hidden="1"/>
    </xf>
    <xf numFmtId="0" fontId="7" fillId="8" borderId="2" xfId="7" applyFont="1" applyFill="1" applyBorder="1" applyAlignment="1" applyProtection="1">
      <alignment horizontal="center"/>
      <protection locked="0" hidden="1"/>
    </xf>
    <xf numFmtId="167" fontId="7" fillId="5" borderId="2" xfId="0" applyNumberFormat="1" applyFont="1" applyFill="1" applyBorder="1" applyAlignment="1" applyProtection="1">
      <alignment horizontal="center"/>
    </xf>
    <xf numFmtId="0" fontId="25" fillId="3" borderId="24" xfId="0" applyFont="1" applyFill="1" applyBorder="1" applyAlignment="1" applyProtection="1">
      <alignment horizontal="center" vertical="center" wrapText="1"/>
      <protection locked="0" hidden="1"/>
    </xf>
    <xf numFmtId="0" fontId="23" fillId="2" borderId="4" xfId="0" applyFont="1" applyFill="1" applyBorder="1" applyAlignment="1" applyProtection="1">
      <alignment horizontal="justify"/>
      <protection locked="0" hidden="1"/>
    </xf>
    <xf numFmtId="0" fontId="51" fillId="0" borderId="12" xfId="15" applyFont="1" applyFill="1" applyBorder="1" applyAlignment="1" applyProtection="1">
      <alignment horizontal="center" vertical="top" wrapText="1"/>
      <protection locked="0" hidden="1"/>
    </xf>
    <xf numFmtId="0" fontId="51" fillId="0" borderId="11" xfId="15" applyFont="1" applyFill="1" applyBorder="1" applyAlignment="1" applyProtection="1">
      <alignment horizontal="center" vertical="top" wrapText="1"/>
      <protection locked="0" hidden="1"/>
    </xf>
    <xf numFmtId="0" fontId="51" fillId="0" borderId="47" xfId="15" applyFont="1" applyFill="1" applyBorder="1" applyAlignment="1" applyProtection="1">
      <alignment horizontal="center" vertical="top" wrapText="1"/>
      <protection locked="0" hidden="1"/>
    </xf>
    <xf numFmtId="0" fontId="51" fillId="0" borderId="22" xfId="15" applyFont="1" applyFill="1" applyBorder="1" applyAlignment="1" applyProtection="1">
      <alignment horizontal="center" vertical="top" wrapText="1"/>
      <protection locked="0" hidden="1"/>
    </xf>
    <xf numFmtId="0" fontId="51" fillId="0" borderId="0" xfId="15" applyFont="1" applyFill="1" applyBorder="1" applyAlignment="1" applyProtection="1">
      <alignment horizontal="center" vertical="top" wrapText="1"/>
      <protection locked="0" hidden="1"/>
    </xf>
    <xf numFmtId="0" fontId="1" fillId="0" borderId="2" xfId="0" applyFont="1" applyBorder="1" applyAlignment="1">
      <alignment horizontal="center"/>
    </xf>
    <xf numFmtId="0" fontId="0" fillId="0" borderId="2" xfId="0" applyBorder="1" applyAlignment="1">
      <alignment horizontal="center"/>
    </xf>
    <xf numFmtId="0" fontId="1" fillId="0" borderId="22" xfId="0" applyFont="1" applyBorder="1" applyAlignment="1">
      <alignment horizontal="center" wrapText="1"/>
    </xf>
    <xf numFmtId="0" fontId="6" fillId="2" borderId="7" xfId="7" applyFont="1" applyFill="1" applyBorder="1" applyAlignment="1" applyProtection="1">
      <alignment horizontal="left"/>
      <protection locked="0" hidden="1"/>
    </xf>
    <xf numFmtId="0" fontId="6" fillId="2" borderId="4" xfId="7" applyFont="1" applyFill="1" applyBorder="1" applyAlignment="1" applyProtection="1">
      <alignment horizontal="left"/>
      <protection locked="0" hidden="1"/>
    </xf>
    <xf numFmtId="0" fontId="8" fillId="2" borderId="0" xfId="7" applyFont="1" applyFill="1" applyAlignment="1" applyProtection="1">
      <alignment horizontal="left" wrapText="1"/>
      <protection locked="0" hidden="1"/>
    </xf>
    <xf numFmtId="0" fontId="24" fillId="20" borderId="0" xfId="0" applyFont="1" applyFill="1" applyAlignment="1" applyProtection="1">
      <alignment horizontal="justify" wrapText="1"/>
      <protection locked="0" hidden="1"/>
    </xf>
    <xf numFmtId="0" fontId="24" fillId="20" borderId="0" xfId="0" applyFont="1" applyFill="1" applyAlignment="1" applyProtection="1">
      <alignment horizontal="justify"/>
      <protection locked="0" hidden="1"/>
    </xf>
    <xf numFmtId="0" fontId="23" fillId="0" borderId="3" xfId="7" applyFont="1" applyBorder="1" applyAlignment="1" applyProtection="1">
      <alignment horizontal="justify"/>
      <protection locked="0" hidden="1"/>
    </xf>
    <xf numFmtId="0" fontId="23" fillId="0" borderId="5" xfId="7" applyFont="1" applyBorder="1" applyAlignment="1" applyProtection="1">
      <alignment horizontal="justify"/>
      <protection locked="0" hidden="1"/>
    </xf>
    <xf numFmtId="0" fontId="28" fillId="2" borderId="0" xfId="7" applyFont="1" applyFill="1" applyAlignment="1" applyProtection="1">
      <alignment horizontal="left" wrapText="1"/>
      <protection locked="0" hidden="1"/>
    </xf>
    <xf numFmtId="0" fontId="23" fillId="0" borderId="26" xfId="7" applyFont="1" applyBorder="1" applyAlignment="1" applyProtection="1">
      <alignment horizontal="center"/>
      <protection locked="0" hidden="1"/>
    </xf>
    <xf numFmtId="0" fontId="23" fillId="0" borderId="24" xfId="7" applyFont="1" applyBorder="1" applyAlignment="1" applyProtection="1">
      <alignment horizontal="center"/>
      <protection locked="0" hidden="1"/>
    </xf>
    <xf numFmtId="0" fontId="23" fillId="0" borderId="6" xfId="7" applyFont="1" applyBorder="1" applyAlignment="1" applyProtection="1">
      <alignment horizontal="center"/>
      <protection locked="0" hidden="1"/>
    </xf>
    <xf numFmtId="0" fontId="78" fillId="12" borderId="0" xfId="0" applyFont="1" applyFill="1" applyAlignment="1" applyProtection="1">
      <alignment horizontal="justify"/>
      <protection locked="0" hidden="1"/>
    </xf>
    <xf numFmtId="0" fontId="23" fillId="2" borderId="0" xfId="7" applyFont="1" applyFill="1" applyBorder="1" applyAlignment="1" applyProtection="1">
      <alignment horizontal="left"/>
      <protection locked="0" hidden="1"/>
    </xf>
    <xf numFmtId="0" fontId="23" fillId="11" borderId="7" xfId="0" applyFont="1" applyFill="1" applyBorder="1" applyAlignment="1" applyProtection="1">
      <alignment horizontal="center"/>
      <protection hidden="1"/>
    </xf>
    <xf numFmtId="0" fontId="25" fillId="0" borderId="2" xfId="0" applyFont="1" applyBorder="1" applyAlignment="1" applyProtection="1">
      <alignment horizontal="center" vertical="center"/>
      <protection hidden="1"/>
    </xf>
    <xf numFmtId="0" fontId="112" fillId="0" borderId="0" xfId="0" applyFont="1" applyAlignment="1" applyProtection="1">
      <alignment horizontal="justify"/>
      <protection hidden="1"/>
    </xf>
    <xf numFmtId="0" fontId="108" fillId="0" borderId="72" xfId="0" applyFont="1" applyBorder="1" applyAlignment="1" applyProtection="1">
      <alignment horizontal="right" wrapText="1"/>
      <protection hidden="1"/>
    </xf>
    <xf numFmtId="0" fontId="108" fillId="0" borderId="73" xfId="0" applyFont="1" applyBorder="1" applyAlignment="1" applyProtection="1">
      <alignment horizontal="right" wrapText="1"/>
      <protection hidden="1"/>
    </xf>
    <xf numFmtId="0" fontId="108" fillId="0" borderId="74" xfId="0" applyFont="1" applyBorder="1" applyAlignment="1" applyProtection="1">
      <alignment horizontal="center" wrapText="1"/>
      <protection hidden="1"/>
    </xf>
    <xf numFmtId="0" fontId="108" fillId="0" borderId="75" xfId="0" applyFont="1" applyBorder="1" applyAlignment="1" applyProtection="1">
      <alignment horizontal="center" wrapText="1"/>
      <protection hidden="1"/>
    </xf>
    <xf numFmtId="0" fontId="108" fillId="0" borderId="76" xfId="0" applyFont="1" applyBorder="1" applyAlignment="1" applyProtection="1">
      <alignment horizontal="center" vertical="top" wrapText="1"/>
      <protection hidden="1"/>
    </xf>
    <xf numFmtId="0" fontId="108" fillId="0" borderId="77" xfId="0" applyFont="1" applyBorder="1" applyAlignment="1" applyProtection="1">
      <alignment horizontal="center" vertical="top" wrapText="1"/>
      <protection hidden="1"/>
    </xf>
    <xf numFmtId="0" fontId="109" fillId="14" borderId="78" xfId="0" applyFont="1" applyFill="1" applyBorder="1" applyAlignment="1" applyProtection="1">
      <alignment horizontal="center" wrapText="1"/>
      <protection hidden="1"/>
    </xf>
    <xf numFmtId="0" fontId="109" fillId="14" borderId="79" xfId="0" applyFont="1" applyFill="1" applyBorder="1" applyAlignment="1" applyProtection="1">
      <alignment horizontal="center" wrapText="1"/>
      <protection hidden="1"/>
    </xf>
    <xf numFmtId="0" fontId="109" fillId="14" borderId="80" xfId="0" applyFont="1" applyFill="1" applyBorder="1" applyAlignment="1" applyProtection="1">
      <alignment horizontal="center" wrapText="1"/>
      <protection hidden="1"/>
    </xf>
    <xf numFmtId="0" fontId="109" fillId="14" borderId="81" xfId="0" applyFont="1" applyFill="1" applyBorder="1" applyAlignment="1" applyProtection="1">
      <alignment horizontal="center" wrapText="1"/>
      <protection hidden="1"/>
    </xf>
    <xf numFmtId="0" fontId="109" fillId="14" borderId="52" xfId="0" applyFont="1" applyFill="1" applyBorder="1" applyAlignment="1" applyProtection="1">
      <alignment horizontal="center" wrapText="1"/>
      <protection hidden="1"/>
    </xf>
    <xf numFmtId="0" fontId="109" fillId="14" borderId="53" xfId="0" applyFont="1" applyFill="1" applyBorder="1" applyAlignment="1" applyProtection="1">
      <alignment horizontal="center" wrapText="1"/>
      <protection hidden="1"/>
    </xf>
    <xf numFmtId="0" fontId="109" fillId="14" borderId="82" xfId="0" applyFont="1" applyFill="1" applyBorder="1" applyAlignment="1" applyProtection="1">
      <alignment horizontal="center" wrapText="1"/>
      <protection hidden="1"/>
    </xf>
    <xf numFmtId="0" fontId="109" fillId="14" borderId="83" xfId="0" applyFont="1" applyFill="1" applyBorder="1" applyAlignment="1" applyProtection="1">
      <alignment horizontal="center" wrapText="1"/>
      <protection hidden="1"/>
    </xf>
    <xf numFmtId="0" fontId="108" fillId="0" borderId="84" xfId="0" applyFont="1" applyBorder="1" applyAlignment="1" applyProtection="1">
      <alignment horizontal="right" wrapText="1"/>
      <protection hidden="1"/>
    </xf>
    <xf numFmtId="0" fontId="108" fillId="0" borderId="85" xfId="0" applyFont="1" applyBorder="1" applyAlignment="1" applyProtection="1">
      <alignment horizontal="center" wrapText="1"/>
      <protection hidden="1"/>
    </xf>
    <xf numFmtId="0" fontId="108" fillId="0" borderId="86" xfId="0" applyFont="1" applyBorder="1" applyAlignment="1" applyProtection="1">
      <alignment horizontal="center" vertical="top" wrapText="1"/>
      <protection hidden="1"/>
    </xf>
    <xf numFmtId="0" fontId="108" fillId="0" borderId="76" xfId="0" applyFont="1" applyBorder="1" applyAlignment="1" applyProtection="1">
      <alignment horizontal="center" vertical="top" wrapText="1"/>
      <protection locked="0" hidden="1"/>
    </xf>
    <xf numFmtId="0" fontId="108" fillId="0" borderId="77" xfId="0" applyFont="1" applyBorder="1" applyAlignment="1" applyProtection="1">
      <alignment horizontal="center" vertical="top" wrapText="1"/>
      <protection locked="0" hidden="1"/>
    </xf>
    <xf numFmtId="0" fontId="108" fillId="0" borderId="76" xfId="0" applyFont="1" applyBorder="1" applyAlignment="1" applyProtection="1">
      <alignment horizontal="center" wrapText="1"/>
      <protection locked="0" hidden="1"/>
    </xf>
    <xf numFmtId="0" fontId="108" fillId="0" borderId="77" xfId="0" applyFont="1" applyBorder="1" applyAlignment="1" applyProtection="1">
      <alignment horizontal="center" wrapText="1"/>
      <protection locked="0" hidden="1"/>
    </xf>
    <xf numFmtId="0" fontId="181" fillId="0" borderId="0" xfId="0" applyFont="1" applyAlignment="1">
      <alignment horizontal="left" vertical="center" wrapText="1"/>
    </xf>
    <xf numFmtId="0" fontId="127" fillId="0" borderId="0" xfId="0" applyFont="1" applyAlignment="1">
      <alignment horizontal="left" vertical="center" wrapText="1"/>
    </xf>
    <xf numFmtId="0" fontId="126" fillId="0" borderId="0" xfId="0" applyFont="1" applyBorder="1" applyAlignment="1">
      <alignment horizontal="center" vertical="top" wrapText="1"/>
    </xf>
    <xf numFmtId="0" fontId="126" fillId="0" borderId="18" xfId="0" applyFont="1" applyBorder="1" applyAlignment="1">
      <alignment horizontal="center" vertical="top" wrapText="1"/>
    </xf>
    <xf numFmtId="0" fontId="32" fillId="3" borderId="22" xfId="14" applyNumberFormat="1" applyFont="1" applyFill="1" applyBorder="1" applyAlignment="1" applyProtection="1">
      <alignment horizontal="left" vertical="center"/>
      <protection hidden="1"/>
    </xf>
    <xf numFmtId="0" fontId="32" fillId="3" borderId="0" xfId="14" applyNumberFormat="1" applyFont="1" applyFill="1" applyBorder="1" applyAlignment="1" applyProtection="1">
      <alignment horizontal="left" vertical="center"/>
      <protection hidden="1"/>
    </xf>
    <xf numFmtId="0" fontId="103" fillId="3" borderId="0" xfId="14" applyNumberFormat="1" applyFont="1" applyFill="1" applyBorder="1" applyAlignment="1" applyProtection="1">
      <alignment horizontal="center" vertical="center"/>
      <protection hidden="1"/>
    </xf>
    <xf numFmtId="0" fontId="6" fillId="0" borderId="11" xfId="0" applyFont="1" applyBorder="1" applyAlignment="1" applyProtection="1">
      <alignment horizontal="center" vertical="center"/>
      <protection hidden="1"/>
    </xf>
    <xf numFmtId="0" fontId="32" fillId="3" borderId="0" xfId="15" applyFont="1" applyFill="1" applyBorder="1" applyAlignment="1" applyProtection="1">
      <alignment horizontal="center"/>
      <protection locked="0" hidden="1"/>
    </xf>
    <xf numFmtId="0" fontId="23" fillId="0" borderId="11" xfId="0" applyFont="1" applyBorder="1" applyAlignment="1" applyProtection="1">
      <alignment horizontal="justify" vertical="center"/>
      <protection locked="0" hidden="1"/>
    </xf>
    <xf numFmtId="0" fontId="52" fillId="3" borderId="0" xfId="14" applyFont="1" applyFill="1" applyBorder="1" applyAlignment="1" applyProtection="1">
      <alignment horizontal="center" vertical="center" wrapText="1"/>
      <protection locked="0" hidden="1"/>
    </xf>
  </cellXfs>
  <cellStyles count="25">
    <cellStyle name="Comma 2" xfId="3"/>
    <cellStyle name="Comma 3" xfId="4"/>
    <cellStyle name="Normal 2" xfId="7"/>
    <cellStyle name="Normal 2 2" xfId="8"/>
    <cellStyle name="Normal 3" xfId="9"/>
    <cellStyle name="Normal 4" xfId="10"/>
    <cellStyle name="Normal 5" xfId="11"/>
    <cellStyle name="Normal 7" xfId="12"/>
    <cellStyle name="Normal_1-1" xfId="13"/>
    <cellStyle name="Normal_BAL" xfId="14"/>
    <cellStyle name="Normal_Financial statements 2000 Alcomet" xfId="15"/>
    <cellStyle name="Normal_Financial statements_bg model 2002" xfId="16"/>
    <cellStyle name="Normal_P&amp;L" xfId="17"/>
    <cellStyle name="Normal_P&amp;L_Financial statements_bg model 2002" xfId="18"/>
    <cellStyle name="Normal_Questionnaire_notes_Englisch" xfId="19"/>
    <cellStyle name="Normal_Sheet1" xfId="20"/>
    <cellStyle name="Percent 2" xfId="22"/>
    <cellStyle name="Percent 2 2" xfId="23"/>
    <cellStyle name="Percent 3" xfId="24"/>
    <cellStyle name="Добър" xfId="5" builtinId="26"/>
    <cellStyle name="Запетая" xfId="2" builtinId="3"/>
    <cellStyle name="Лош" xfId="1" builtinId="27"/>
    <cellStyle name="Нормален" xfId="0" builtinId="0"/>
    <cellStyle name="Процент" xfId="21" builtinId="5"/>
    <cellStyle name="Хипервръзка" xfId="6" builtinId="8"/>
  </cellStyles>
  <dxfs count="21">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
      <font>
        <strik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externalLink" Target="externalLinks/externalLink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1.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2.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harts/chart1.xml><?xml version="1.0" encoding="utf-8"?>
<c:chartSpace xmlns:c="http://schemas.openxmlformats.org/drawingml/2006/chart" xmlns:a="http://schemas.openxmlformats.org/drawingml/2006/main" xmlns:r="http://schemas.openxmlformats.org/officeDocument/2006/relationships">
  <c:lang val="bg-BG"/>
  <c:chart>
    <c:title>
      <c:tx>
        <c:rich>
          <a:bodyPr/>
          <a:lstStyle/>
          <a:p>
            <a:pPr>
              <a:defRPr sz="1200" b="1" i="1" u="none" strike="noStrike" baseline="0">
                <a:solidFill>
                  <a:srgbClr val="000000"/>
                </a:solidFill>
                <a:latin typeface="Calibri"/>
                <a:ea typeface="Calibri"/>
                <a:cs typeface="Calibri"/>
              </a:defRPr>
            </a:pPr>
            <a:r>
              <a:rPr lang="bg-BG"/>
              <a:t>Ефективност</a:t>
            </a:r>
          </a:p>
        </c:rich>
      </c:tx>
      <c:layout>
        <c:manualLayout>
          <c:xMode val="edge"/>
          <c:yMode val="edge"/>
          <c:x val="0.38651740097373338"/>
          <c:y val="3.533562992125984E-2"/>
        </c:manualLayout>
      </c:layout>
      <c:spPr>
        <a:noFill/>
        <a:ln w="25400">
          <a:noFill/>
        </a:ln>
      </c:spPr>
    </c:title>
    <c:view3D>
      <c:hPercent val="84"/>
      <c:depthPercent val="100"/>
      <c:rAngAx val="1"/>
    </c:view3D>
    <c:floor>
      <c:spPr>
        <a:gradFill rotWithShape="0">
          <a:gsLst>
            <a:gs pos="0">
              <a:srgbClr val="99CCFF"/>
            </a:gs>
            <a:gs pos="50000">
              <a:srgbClr val="99CCFF">
                <a:gamma/>
                <a:tint val="0"/>
                <a:invGamma/>
              </a:srgbClr>
            </a:gs>
            <a:gs pos="100000">
              <a:srgbClr val="99CCFF"/>
            </a:gs>
          </a:gsLst>
          <a:lin ang="5400000" scaled="1"/>
        </a:gradFill>
        <a:ln w="3175">
          <a:solidFill>
            <a:srgbClr val="000000"/>
          </a:solidFill>
          <a:prstDash val="solid"/>
        </a:ln>
      </c:spPr>
    </c:floor>
    <c:sideWall>
      <c:spPr>
        <a:gradFill rotWithShape="0">
          <a:gsLst>
            <a:gs pos="0">
              <a:srgbClr val="99CCFF"/>
            </a:gs>
            <a:gs pos="100000">
              <a:srgbClr val="99CCFF">
                <a:gamma/>
                <a:tint val="0"/>
                <a:invGamma/>
              </a:srgbClr>
            </a:gs>
          </a:gsLst>
          <a:path path="rect">
            <a:fillToRect l="100000" t="100000"/>
          </a:path>
        </a:gradFill>
        <a:ln w="12700">
          <a:solidFill>
            <a:srgbClr val="808080"/>
          </a:solidFill>
          <a:prstDash val="solid"/>
        </a:ln>
      </c:spPr>
    </c:sideWall>
    <c:backWall>
      <c:spPr>
        <a:gradFill rotWithShape="0">
          <a:gsLst>
            <a:gs pos="0">
              <a:srgbClr val="99CCFF"/>
            </a:gs>
            <a:gs pos="100000">
              <a:srgbClr val="99CCFF">
                <a:gamma/>
                <a:tint val="0"/>
                <a:invGamma/>
              </a:srgbClr>
            </a:gs>
          </a:gsLst>
          <a:path path="rect">
            <a:fillToRect l="100000" t="100000"/>
          </a:path>
        </a:gradFill>
        <a:ln w="12700">
          <a:solidFill>
            <a:srgbClr val="808080"/>
          </a:solidFill>
          <a:prstDash val="solid"/>
        </a:ln>
      </c:spPr>
    </c:backWall>
    <c:plotArea>
      <c:layout>
        <c:manualLayout>
          <c:layoutTarget val="inner"/>
          <c:xMode val="edge"/>
          <c:yMode val="edge"/>
          <c:x val="9.2134932556764207E-2"/>
          <c:y val="0.12772624527308837"/>
          <c:w val="0.86741668211977963"/>
          <c:h val="0.63240067781553944"/>
        </c:manualLayout>
      </c:layout>
      <c:bar3DChart>
        <c:barDir val="col"/>
        <c:grouping val="clustered"/>
        <c:ser>
          <c:idx val="0"/>
          <c:order val="0"/>
          <c:tx>
            <c:strRef>
              <c:f>[4]fin.pokazateli!$I$120</c:f>
              <c:strCache>
                <c:ptCount val="1"/>
                <c:pt idx="0">
                  <c:v>Коеф. на ефективност на разходите</c:v>
                </c:pt>
              </c:strCache>
            </c:strRef>
          </c:tx>
          <c:spPr>
            <a:solidFill>
              <a:srgbClr val="FF8080"/>
            </a:solidFill>
            <a:ln w="12700">
              <a:solidFill>
                <a:srgbClr val="000000"/>
              </a:solidFill>
              <a:prstDash val="solid"/>
            </a:ln>
          </c:spPr>
          <c:cat>
            <c:numRef>
              <c:f>[4]fin.pokazateli!$J$119:$M$119</c:f>
              <c:numCache>
                <c:formatCode>General</c:formatCode>
                <c:ptCount val="4"/>
                <c:pt idx="0">
                  <c:v>2008</c:v>
                </c:pt>
                <c:pt idx="1">
                  <c:v>2007</c:v>
                </c:pt>
                <c:pt idx="2">
                  <c:v>2009</c:v>
                </c:pt>
                <c:pt idx="3">
                  <c:v>2010</c:v>
                </c:pt>
              </c:numCache>
            </c:numRef>
          </c:cat>
          <c:val>
            <c:numRef>
              <c:f>[4]fin.pokazateli!$J$120:$M$120</c:f>
              <c:numCache>
                <c:formatCode>General</c:formatCode>
                <c:ptCount val="4"/>
                <c:pt idx="0">
                  <c:v>0</c:v>
                </c:pt>
                <c:pt idx="1">
                  <c:v>0</c:v>
                </c:pt>
                <c:pt idx="2">
                  <c:v>0</c:v>
                </c:pt>
                <c:pt idx="3">
                  <c:v>0</c:v>
                </c:pt>
              </c:numCache>
            </c:numRef>
          </c:val>
          <c:shape val="cylinder"/>
        </c:ser>
        <c:ser>
          <c:idx val="1"/>
          <c:order val="1"/>
          <c:tx>
            <c:strRef>
              <c:f>[4]fin.pokazateli!$I$121</c:f>
              <c:strCache>
                <c:ptCount val="1"/>
                <c:pt idx="0">
                  <c:v>Коеф. на ефективност на приходите </c:v>
                </c:pt>
              </c:strCache>
            </c:strRef>
          </c:tx>
          <c:spPr>
            <a:solidFill>
              <a:srgbClr val="CCFFCC"/>
            </a:solidFill>
            <a:ln w="12700">
              <a:solidFill>
                <a:srgbClr val="000000"/>
              </a:solidFill>
              <a:prstDash val="solid"/>
            </a:ln>
          </c:spPr>
          <c:cat>
            <c:numRef>
              <c:f>[4]fin.pokazateli!$J$119:$M$119</c:f>
              <c:numCache>
                <c:formatCode>General</c:formatCode>
                <c:ptCount val="4"/>
                <c:pt idx="0">
                  <c:v>2008</c:v>
                </c:pt>
                <c:pt idx="1">
                  <c:v>2007</c:v>
                </c:pt>
                <c:pt idx="2">
                  <c:v>2009</c:v>
                </c:pt>
                <c:pt idx="3">
                  <c:v>2010</c:v>
                </c:pt>
              </c:numCache>
            </c:numRef>
          </c:cat>
          <c:val>
            <c:numRef>
              <c:f>[4]fin.pokazateli!$J$121:$M$121</c:f>
              <c:numCache>
                <c:formatCode>General</c:formatCode>
                <c:ptCount val="4"/>
                <c:pt idx="0">
                  <c:v>0</c:v>
                </c:pt>
                <c:pt idx="1">
                  <c:v>0</c:v>
                </c:pt>
                <c:pt idx="2">
                  <c:v>0</c:v>
                </c:pt>
                <c:pt idx="3">
                  <c:v>0</c:v>
                </c:pt>
              </c:numCache>
            </c:numRef>
          </c:val>
          <c:shape val="cylinder"/>
        </c:ser>
        <c:shape val="box"/>
        <c:axId val="85939328"/>
        <c:axId val="85940864"/>
        <c:axId val="0"/>
      </c:bar3DChart>
      <c:catAx>
        <c:axId val="85939328"/>
        <c:scaling>
          <c:orientation val="minMax"/>
        </c:scaling>
        <c:axPos val="b"/>
        <c:numFmt formatCode="General" sourceLinked="1"/>
        <c:tickLblPos val="low"/>
        <c:spPr>
          <a:ln w="3175">
            <a:solidFill>
              <a:srgbClr val="000000"/>
            </a:solidFill>
            <a:prstDash val="solid"/>
          </a:ln>
        </c:spPr>
        <c:txPr>
          <a:bodyPr rot="0" vert="horz"/>
          <a:lstStyle/>
          <a:p>
            <a:pPr>
              <a:defRPr sz="900" b="1" i="0" u="none" strike="noStrike" baseline="0">
                <a:solidFill>
                  <a:srgbClr val="000000"/>
                </a:solidFill>
                <a:latin typeface="Calibri"/>
                <a:ea typeface="Calibri"/>
                <a:cs typeface="Calibri"/>
              </a:defRPr>
            </a:pPr>
            <a:endParaRPr lang="bg-BG"/>
          </a:p>
        </c:txPr>
        <c:crossAx val="85940864"/>
        <c:crosses val="autoZero"/>
        <c:auto val="1"/>
        <c:lblAlgn val="ctr"/>
        <c:lblOffset val="100"/>
        <c:tickLblSkip val="1"/>
        <c:tickMarkSkip val="1"/>
      </c:catAx>
      <c:valAx>
        <c:axId val="85940864"/>
        <c:scaling>
          <c:orientation val="minMax"/>
        </c:scaling>
        <c:axPos val="l"/>
        <c:majorGridlines>
          <c:spPr>
            <a:ln w="3175">
              <a:solidFill>
                <a:srgbClr val="000000"/>
              </a:solidFill>
              <a:prstDash val="solid"/>
            </a:ln>
          </c:spPr>
        </c:majorGridlines>
        <c:numFmt formatCode="0.00" sourceLinked="0"/>
        <c:tickLblPos val="nextTo"/>
        <c:spPr>
          <a:ln w="3175">
            <a:solidFill>
              <a:srgbClr val="000000"/>
            </a:solidFill>
            <a:prstDash val="solid"/>
          </a:ln>
        </c:spPr>
        <c:txPr>
          <a:bodyPr rot="0" vert="horz"/>
          <a:lstStyle/>
          <a:p>
            <a:pPr>
              <a:defRPr sz="900" b="1" i="0" u="none" strike="noStrike" baseline="0">
                <a:solidFill>
                  <a:srgbClr val="000000"/>
                </a:solidFill>
                <a:latin typeface="Calibri"/>
                <a:ea typeface="Calibri"/>
                <a:cs typeface="Calibri"/>
              </a:defRPr>
            </a:pPr>
            <a:endParaRPr lang="bg-BG"/>
          </a:p>
        </c:txPr>
        <c:crossAx val="85939328"/>
        <c:crosses val="autoZero"/>
        <c:crossBetween val="between"/>
      </c:valAx>
      <c:spPr>
        <a:noFill/>
        <a:ln w="25400">
          <a:noFill/>
        </a:ln>
      </c:spPr>
    </c:plotArea>
    <c:legend>
      <c:legendPos val="r"/>
      <c:layout>
        <c:manualLayout>
          <c:xMode val="edge"/>
          <c:yMode val="edge"/>
          <c:wMode val="edge"/>
          <c:hMode val="edge"/>
          <c:x val="2.8625954198473282E-2"/>
          <c:y val="0.89375000000000004"/>
          <c:w val="0.97328244274809161"/>
          <c:h val="0.95625000000000004"/>
        </c:manualLayout>
      </c:layout>
      <c:spPr>
        <a:noFill/>
        <a:ln w="25400">
          <a:noFill/>
        </a:ln>
      </c:spPr>
      <c:txPr>
        <a:bodyPr/>
        <a:lstStyle/>
        <a:p>
          <a:pPr>
            <a:defRPr sz="755" b="1" i="0" u="none" strike="noStrike" baseline="0">
              <a:solidFill>
                <a:srgbClr val="000000"/>
              </a:solidFill>
              <a:latin typeface="Calibri"/>
              <a:ea typeface="Calibri"/>
              <a:cs typeface="Calibri"/>
            </a:defRPr>
          </a:pPr>
          <a:endParaRPr lang="bg-BG"/>
        </a:p>
      </c:txPr>
    </c:legend>
    <c:plotVisOnly val="1"/>
    <c:dispBlanksAs val="gap"/>
  </c:chart>
  <c:spPr>
    <a:gradFill rotWithShape="0">
      <a:gsLst>
        <a:gs pos="0">
          <a:srgbClr val="99CCFF"/>
        </a:gs>
        <a:gs pos="100000">
          <a:srgbClr val="99CCFF">
            <a:gamma/>
            <a:tint val="0"/>
            <a:invGamma/>
          </a:srgbClr>
        </a:gs>
      </a:gsLst>
      <a:path path="rect">
        <a:fillToRect l="100000" t="100000"/>
      </a:path>
    </a:gradFill>
    <a:ln w="25400">
      <a:solidFill>
        <a:srgbClr val="3366FF"/>
      </a:solidFill>
      <a:prstDash val="solid"/>
    </a:ln>
  </c:spPr>
  <c:txPr>
    <a:bodyPr/>
    <a:lstStyle/>
    <a:p>
      <a:pPr>
        <a:defRPr sz="800" b="0" i="0" u="none" strike="noStrike" baseline="0">
          <a:solidFill>
            <a:srgbClr val="000000"/>
          </a:solidFill>
          <a:latin typeface="Arial Cyr"/>
          <a:ea typeface="Arial Cyr"/>
          <a:cs typeface="Arial Cyr"/>
        </a:defRPr>
      </a:pPr>
      <a:endParaRPr lang="bg-BG"/>
    </a:p>
  </c:txPr>
  <c:printSettings>
    <c:headerFooter alignWithMargins="0"/>
    <c:pageMargins b="1" l="0.750000000000004" r="0.750000000000004"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bg-BG"/>
  <c:chart>
    <c:title>
      <c:tx>
        <c:rich>
          <a:bodyPr/>
          <a:lstStyle/>
          <a:p>
            <a:pPr>
              <a:defRPr sz="1200" b="1" i="1" u="none" strike="noStrike" baseline="0">
                <a:solidFill>
                  <a:srgbClr val="000000"/>
                </a:solidFill>
                <a:latin typeface="Calibri"/>
                <a:ea typeface="Calibri"/>
                <a:cs typeface="Calibri"/>
              </a:defRPr>
            </a:pPr>
            <a:r>
              <a:rPr lang="bg-BG"/>
              <a:t>Ликвидност</a:t>
            </a:r>
          </a:p>
        </c:rich>
      </c:tx>
      <c:layout>
        <c:manualLayout>
          <c:xMode val="edge"/>
          <c:yMode val="edge"/>
          <c:x val="0.40045306956133353"/>
          <c:y val="3.7162021413989922E-2"/>
        </c:manualLayout>
      </c:layout>
      <c:spPr>
        <a:noFill/>
        <a:ln w="25400">
          <a:noFill/>
        </a:ln>
      </c:spPr>
    </c:title>
    <c:view3D>
      <c:hPercent val="83"/>
      <c:depthPercent val="100"/>
      <c:rAngAx val="1"/>
    </c:view3D>
    <c:floor>
      <c:spPr>
        <a:gradFill rotWithShape="0">
          <a:gsLst>
            <a:gs pos="0">
              <a:srgbClr val="99CCFF"/>
            </a:gs>
            <a:gs pos="50000">
              <a:srgbClr val="99CCFF">
                <a:gamma/>
                <a:tint val="0"/>
                <a:invGamma/>
              </a:srgbClr>
            </a:gs>
            <a:gs pos="100000">
              <a:srgbClr val="99CCFF"/>
            </a:gs>
          </a:gsLst>
          <a:lin ang="5400000" scaled="1"/>
        </a:gradFill>
        <a:ln w="3175">
          <a:solidFill>
            <a:srgbClr val="000000"/>
          </a:solidFill>
          <a:prstDash val="solid"/>
        </a:ln>
      </c:spPr>
    </c:floor>
    <c:sideWall>
      <c:spPr>
        <a:gradFill rotWithShape="0">
          <a:gsLst>
            <a:gs pos="0">
              <a:srgbClr val="99CCFF"/>
            </a:gs>
            <a:gs pos="100000">
              <a:srgbClr val="99CCFF">
                <a:gamma/>
                <a:tint val="0"/>
                <a:invGamma/>
              </a:srgbClr>
            </a:gs>
          </a:gsLst>
          <a:path path="rect">
            <a:fillToRect l="100000" t="100000"/>
          </a:path>
        </a:gradFill>
        <a:ln w="12700">
          <a:solidFill>
            <a:srgbClr val="808080"/>
          </a:solidFill>
          <a:prstDash val="solid"/>
        </a:ln>
      </c:spPr>
    </c:sideWall>
    <c:backWall>
      <c:spPr>
        <a:gradFill rotWithShape="0">
          <a:gsLst>
            <a:gs pos="0">
              <a:srgbClr val="99CCFF"/>
            </a:gs>
            <a:gs pos="100000">
              <a:srgbClr val="99CCFF">
                <a:gamma/>
                <a:tint val="0"/>
                <a:invGamma/>
              </a:srgbClr>
            </a:gs>
          </a:gsLst>
          <a:path path="rect">
            <a:fillToRect l="100000" t="100000"/>
          </a:path>
        </a:gradFill>
        <a:ln w="12700">
          <a:solidFill>
            <a:srgbClr val="808080"/>
          </a:solidFill>
          <a:prstDash val="solid"/>
        </a:ln>
      </c:spPr>
    </c:backWall>
    <c:plotArea>
      <c:layout>
        <c:manualLayout>
          <c:layoutTarget val="inner"/>
          <c:xMode val="edge"/>
          <c:yMode val="edge"/>
          <c:x val="9.2342545446547381E-2"/>
          <c:y val="0.16242038216560611"/>
          <c:w val="0.87612805313920206"/>
          <c:h val="0.58598726114649657"/>
        </c:manualLayout>
      </c:layout>
      <c:bar3DChart>
        <c:barDir val="col"/>
        <c:grouping val="clustered"/>
        <c:ser>
          <c:idx val="0"/>
          <c:order val="0"/>
          <c:tx>
            <c:strRef>
              <c:f>[4]fin.pokazateli!$I$147</c:f>
              <c:strCache>
                <c:ptCount val="1"/>
                <c:pt idx="0">
                  <c:v>Коеф. на обща ликвидност                </c:v>
                </c:pt>
              </c:strCache>
            </c:strRef>
          </c:tx>
          <c:spPr>
            <a:solidFill>
              <a:srgbClr val="CC99FF"/>
            </a:solidFill>
            <a:ln w="12700">
              <a:solidFill>
                <a:srgbClr val="000000"/>
              </a:solidFill>
              <a:prstDash val="solid"/>
            </a:ln>
          </c:spPr>
          <c:cat>
            <c:numRef>
              <c:f>[4]fin.pokazateli!$J$146:$M$146</c:f>
              <c:numCache>
                <c:formatCode>General</c:formatCode>
                <c:ptCount val="4"/>
                <c:pt idx="0">
                  <c:v>2008</c:v>
                </c:pt>
                <c:pt idx="1">
                  <c:v>2007</c:v>
                </c:pt>
                <c:pt idx="2">
                  <c:v>2009</c:v>
                </c:pt>
                <c:pt idx="3">
                  <c:v>2010</c:v>
                </c:pt>
              </c:numCache>
            </c:numRef>
          </c:cat>
          <c:val>
            <c:numRef>
              <c:f>[4]fin.pokazateli!$J$147:$M$147</c:f>
              <c:numCache>
                <c:formatCode>General</c:formatCode>
                <c:ptCount val="4"/>
                <c:pt idx="0">
                  <c:v>0</c:v>
                </c:pt>
                <c:pt idx="1">
                  <c:v>0</c:v>
                </c:pt>
                <c:pt idx="2">
                  <c:v>0</c:v>
                </c:pt>
                <c:pt idx="3">
                  <c:v>0</c:v>
                </c:pt>
              </c:numCache>
            </c:numRef>
          </c:val>
          <c:shape val="cylinder"/>
        </c:ser>
        <c:ser>
          <c:idx val="1"/>
          <c:order val="1"/>
          <c:tx>
            <c:strRef>
              <c:f>[4]fin.pokazateli!$I$148</c:f>
              <c:strCache>
                <c:ptCount val="1"/>
                <c:pt idx="0">
                  <c:v>Коеф. на бърза ликвидност  </c:v>
                </c:pt>
              </c:strCache>
            </c:strRef>
          </c:tx>
          <c:spPr>
            <a:solidFill>
              <a:srgbClr val="FFFF99"/>
            </a:solidFill>
            <a:ln w="12700">
              <a:solidFill>
                <a:srgbClr val="000000"/>
              </a:solidFill>
              <a:prstDash val="solid"/>
            </a:ln>
          </c:spPr>
          <c:cat>
            <c:numRef>
              <c:f>[4]fin.pokazateli!$J$146:$M$146</c:f>
              <c:numCache>
                <c:formatCode>General</c:formatCode>
                <c:ptCount val="4"/>
                <c:pt idx="0">
                  <c:v>2008</c:v>
                </c:pt>
                <c:pt idx="1">
                  <c:v>2007</c:v>
                </c:pt>
                <c:pt idx="2">
                  <c:v>2009</c:v>
                </c:pt>
                <c:pt idx="3">
                  <c:v>2010</c:v>
                </c:pt>
              </c:numCache>
            </c:numRef>
          </c:cat>
          <c:val>
            <c:numRef>
              <c:f>[4]fin.pokazateli!$J$148:$M$148</c:f>
              <c:numCache>
                <c:formatCode>General</c:formatCode>
                <c:ptCount val="4"/>
                <c:pt idx="0">
                  <c:v>0</c:v>
                </c:pt>
                <c:pt idx="1">
                  <c:v>0</c:v>
                </c:pt>
                <c:pt idx="2">
                  <c:v>0</c:v>
                </c:pt>
                <c:pt idx="3">
                  <c:v>0</c:v>
                </c:pt>
              </c:numCache>
            </c:numRef>
          </c:val>
          <c:shape val="cylinder"/>
        </c:ser>
        <c:ser>
          <c:idx val="2"/>
          <c:order val="2"/>
          <c:tx>
            <c:strRef>
              <c:f>[4]fin.pokazateli!$I$149</c:f>
              <c:strCache>
                <c:ptCount val="1"/>
                <c:pt idx="0">
                  <c:v>Коеф. на незабавна ликвидност</c:v>
                </c:pt>
              </c:strCache>
            </c:strRef>
          </c:tx>
          <c:spPr>
            <a:solidFill>
              <a:srgbClr val="FF8080"/>
            </a:solidFill>
            <a:ln w="12700">
              <a:solidFill>
                <a:srgbClr val="000000"/>
              </a:solidFill>
              <a:prstDash val="solid"/>
            </a:ln>
          </c:spPr>
          <c:cat>
            <c:numRef>
              <c:f>[4]fin.pokazateli!$J$146:$M$146</c:f>
              <c:numCache>
                <c:formatCode>General</c:formatCode>
                <c:ptCount val="4"/>
                <c:pt idx="0">
                  <c:v>2008</c:v>
                </c:pt>
                <c:pt idx="1">
                  <c:v>2007</c:v>
                </c:pt>
                <c:pt idx="2">
                  <c:v>2009</c:v>
                </c:pt>
                <c:pt idx="3">
                  <c:v>2010</c:v>
                </c:pt>
              </c:numCache>
            </c:numRef>
          </c:cat>
          <c:val>
            <c:numRef>
              <c:f>[4]fin.pokazateli!$J$149:$M$149</c:f>
              <c:numCache>
                <c:formatCode>General</c:formatCode>
                <c:ptCount val="4"/>
                <c:pt idx="0">
                  <c:v>0</c:v>
                </c:pt>
                <c:pt idx="1">
                  <c:v>0</c:v>
                </c:pt>
                <c:pt idx="2">
                  <c:v>0</c:v>
                </c:pt>
                <c:pt idx="3">
                  <c:v>0</c:v>
                </c:pt>
              </c:numCache>
            </c:numRef>
          </c:val>
          <c:shape val="cylinder"/>
        </c:ser>
        <c:ser>
          <c:idx val="3"/>
          <c:order val="3"/>
          <c:tx>
            <c:strRef>
              <c:f>[4]fin.pokazateli!$I$150</c:f>
              <c:strCache>
                <c:ptCount val="1"/>
                <c:pt idx="0">
                  <c:v>Коеф. на абсолютна ликвидност      </c:v>
                </c:pt>
              </c:strCache>
            </c:strRef>
          </c:tx>
          <c:spPr>
            <a:solidFill>
              <a:srgbClr val="CCFFCC"/>
            </a:solidFill>
            <a:ln w="12700">
              <a:solidFill>
                <a:srgbClr val="000000"/>
              </a:solidFill>
              <a:prstDash val="solid"/>
            </a:ln>
          </c:spPr>
          <c:cat>
            <c:numRef>
              <c:f>[4]fin.pokazateli!$J$146:$M$146</c:f>
              <c:numCache>
                <c:formatCode>General</c:formatCode>
                <c:ptCount val="4"/>
                <c:pt idx="0">
                  <c:v>2008</c:v>
                </c:pt>
                <c:pt idx="1">
                  <c:v>2007</c:v>
                </c:pt>
                <c:pt idx="2">
                  <c:v>2009</c:v>
                </c:pt>
                <c:pt idx="3">
                  <c:v>2010</c:v>
                </c:pt>
              </c:numCache>
            </c:numRef>
          </c:cat>
          <c:val>
            <c:numRef>
              <c:f>[4]fin.pokazateli!$J$150:$M$150</c:f>
              <c:numCache>
                <c:formatCode>General</c:formatCode>
                <c:ptCount val="4"/>
                <c:pt idx="0">
                  <c:v>0</c:v>
                </c:pt>
                <c:pt idx="1">
                  <c:v>0</c:v>
                </c:pt>
                <c:pt idx="2">
                  <c:v>0</c:v>
                </c:pt>
                <c:pt idx="3">
                  <c:v>0</c:v>
                </c:pt>
              </c:numCache>
            </c:numRef>
          </c:val>
          <c:shape val="cylinder"/>
        </c:ser>
        <c:shape val="box"/>
        <c:axId val="86263296"/>
        <c:axId val="86264832"/>
        <c:axId val="0"/>
      </c:bar3DChart>
      <c:catAx>
        <c:axId val="86263296"/>
        <c:scaling>
          <c:orientation val="minMax"/>
        </c:scaling>
        <c:axPos val="b"/>
        <c:numFmt formatCode="General" sourceLinked="1"/>
        <c:tickLblPos val="low"/>
        <c:spPr>
          <a:ln w="3175">
            <a:solidFill>
              <a:srgbClr val="000000"/>
            </a:solidFill>
            <a:prstDash val="solid"/>
          </a:ln>
        </c:spPr>
        <c:txPr>
          <a:bodyPr rot="0" vert="horz"/>
          <a:lstStyle/>
          <a:p>
            <a:pPr>
              <a:defRPr sz="900" b="1" i="0" u="none" strike="noStrike" baseline="0">
                <a:solidFill>
                  <a:srgbClr val="000000"/>
                </a:solidFill>
                <a:latin typeface="Calibri"/>
                <a:ea typeface="Calibri"/>
                <a:cs typeface="Calibri"/>
              </a:defRPr>
            </a:pPr>
            <a:endParaRPr lang="bg-BG"/>
          </a:p>
        </c:txPr>
        <c:crossAx val="86264832"/>
        <c:crosses val="autoZero"/>
        <c:auto val="1"/>
        <c:lblAlgn val="ctr"/>
        <c:lblOffset val="100"/>
        <c:tickLblSkip val="1"/>
        <c:tickMarkSkip val="1"/>
      </c:catAx>
      <c:valAx>
        <c:axId val="86264832"/>
        <c:scaling>
          <c:orientation val="minMax"/>
        </c:scaling>
        <c:axPos val="l"/>
        <c:majorGridlines>
          <c:spPr>
            <a:ln w="3175">
              <a:solidFill>
                <a:srgbClr val="000000"/>
              </a:solidFill>
              <a:prstDash val="solid"/>
            </a:ln>
          </c:spPr>
        </c:majorGridlines>
        <c:numFmt formatCode="0.00" sourceLinked="0"/>
        <c:tickLblPos val="nextTo"/>
        <c:spPr>
          <a:ln w="3175">
            <a:solidFill>
              <a:srgbClr val="000000"/>
            </a:solidFill>
            <a:prstDash val="solid"/>
          </a:ln>
        </c:spPr>
        <c:txPr>
          <a:bodyPr rot="0" vert="horz"/>
          <a:lstStyle/>
          <a:p>
            <a:pPr>
              <a:defRPr sz="900" b="1" i="0" u="none" strike="noStrike" baseline="0">
                <a:solidFill>
                  <a:srgbClr val="000000"/>
                </a:solidFill>
                <a:latin typeface="Calibri"/>
                <a:ea typeface="Calibri"/>
                <a:cs typeface="Calibri"/>
              </a:defRPr>
            </a:pPr>
            <a:endParaRPr lang="bg-BG"/>
          </a:p>
        </c:txPr>
        <c:crossAx val="86263296"/>
        <c:crosses val="autoZero"/>
        <c:crossBetween val="between"/>
      </c:valAx>
      <c:spPr>
        <a:noFill/>
        <a:ln w="25400">
          <a:noFill/>
        </a:ln>
      </c:spPr>
    </c:plotArea>
    <c:legend>
      <c:legendPos val="r"/>
      <c:layout>
        <c:manualLayout>
          <c:xMode val="edge"/>
          <c:yMode val="edge"/>
          <c:wMode val="edge"/>
          <c:hMode val="edge"/>
          <c:x val="3.6328871892925434E-2"/>
          <c:y val="0.85079631712702575"/>
          <c:w val="0.96367193106597981"/>
          <c:h val="0.97143157105361821"/>
        </c:manualLayout>
      </c:layout>
      <c:spPr>
        <a:noFill/>
        <a:ln w="25400">
          <a:noFill/>
        </a:ln>
      </c:spPr>
      <c:txPr>
        <a:bodyPr/>
        <a:lstStyle/>
        <a:p>
          <a:pPr>
            <a:defRPr sz="755" b="1" i="0" u="none" strike="noStrike" baseline="0">
              <a:solidFill>
                <a:srgbClr val="000000"/>
              </a:solidFill>
              <a:latin typeface="Calibri"/>
              <a:ea typeface="Calibri"/>
              <a:cs typeface="Calibri"/>
            </a:defRPr>
          </a:pPr>
          <a:endParaRPr lang="bg-BG"/>
        </a:p>
      </c:txPr>
    </c:legend>
    <c:plotVisOnly val="1"/>
    <c:dispBlanksAs val="gap"/>
  </c:chart>
  <c:spPr>
    <a:gradFill rotWithShape="0">
      <a:gsLst>
        <a:gs pos="0">
          <a:srgbClr val="99CCFF"/>
        </a:gs>
        <a:gs pos="100000">
          <a:srgbClr val="99CCFF">
            <a:gamma/>
            <a:tint val="0"/>
            <a:invGamma/>
          </a:srgbClr>
        </a:gs>
      </a:gsLst>
      <a:path path="rect">
        <a:fillToRect l="100000" t="100000"/>
      </a:path>
    </a:gradFill>
    <a:ln w="25400">
      <a:solidFill>
        <a:srgbClr val="3366FF"/>
      </a:solidFill>
      <a:prstDash val="solid"/>
    </a:ln>
  </c:spPr>
  <c:txPr>
    <a:bodyPr/>
    <a:lstStyle/>
    <a:p>
      <a:pPr>
        <a:defRPr sz="1200" b="0" i="0" u="none" strike="noStrike" baseline="0">
          <a:solidFill>
            <a:srgbClr val="000000"/>
          </a:solidFill>
          <a:latin typeface="Arial Cyr"/>
          <a:ea typeface="Arial Cyr"/>
          <a:cs typeface="Arial Cyr"/>
        </a:defRPr>
      </a:pPr>
      <a:endParaRPr lang="bg-BG"/>
    </a:p>
  </c:txPr>
  <c:printSettings>
    <c:headerFooter alignWithMargins="0"/>
    <c:pageMargins b="1" l="0.750000000000004" r="0.750000000000004"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bg-BG"/>
  <c:chart>
    <c:title>
      <c:tx>
        <c:rich>
          <a:bodyPr/>
          <a:lstStyle/>
          <a:p>
            <a:pPr>
              <a:defRPr sz="1200" b="1" i="1" u="none" strike="noStrike" baseline="0">
                <a:solidFill>
                  <a:srgbClr val="000000"/>
                </a:solidFill>
                <a:latin typeface="Calibri"/>
                <a:ea typeface="Calibri"/>
                <a:cs typeface="Calibri"/>
              </a:defRPr>
            </a:pPr>
            <a:r>
              <a:rPr lang="bg-BG"/>
              <a:t>Приходи, разходи и финансов резултат</a:t>
            </a:r>
          </a:p>
        </c:rich>
      </c:tx>
      <c:layout>
        <c:manualLayout>
          <c:xMode val="edge"/>
          <c:yMode val="edge"/>
          <c:x val="0.20861723732497275"/>
          <c:y val="4.3333333333333501E-2"/>
        </c:manualLayout>
      </c:layout>
      <c:spPr>
        <a:noFill/>
        <a:ln w="25400">
          <a:noFill/>
        </a:ln>
      </c:spPr>
    </c:title>
    <c:view3D>
      <c:hPercent val="74"/>
      <c:depthPercent val="100"/>
      <c:rAngAx val="1"/>
    </c:view3D>
    <c:floor>
      <c:spPr>
        <a:gradFill rotWithShape="0">
          <a:gsLst>
            <a:gs pos="0">
              <a:srgbClr val="99CCFF"/>
            </a:gs>
            <a:gs pos="50000">
              <a:srgbClr val="99CCFF">
                <a:gamma/>
                <a:tint val="0"/>
                <a:invGamma/>
              </a:srgbClr>
            </a:gs>
            <a:gs pos="100000">
              <a:srgbClr val="99CCFF"/>
            </a:gs>
          </a:gsLst>
          <a:lin ang="5400000" scaled="1"/>
        </a:gradFill>
        <a:ln w="3175">
          <a:solidFill>
            <a:srgbClr val="000000"/>
          </a:solidFill>
          <a:prstDash val="solid"/>
        </a:ln>
      </c:spPr>
    </c:floor>
    <c:sideWall>
      <c:spPr>
        <a:gradFill rotWithShape="0">
          <a:gsLst>
            <a:gs pos="0">
              <a:srgbClr val="99CCFF"/>
            </a:gs>
            <a:gs pos="100000">
              <a:srgbClr val="99CCFF">
                <a:gamma/>
                <a:tint val="0"/>
                <a:invGamma/>
              </a:srgbClr>
            </a:gs>
          </a:gsLst>
          <a:path path="rect">
            <a:fillToRect l="100000" t="100000"/>
          </a:path>
        </a:gradFill>
        <a:ln w="12700">
          <a:solidFill>
            <a:srgbClr val="808080"/>
          </a:solidFill>
          <a:prstDash val="solid"/>
        </a:ln>
      </c:spPr>
    </c:sideWall>
    <c:backWall>
      <c:spPr>
        <a:gradFill rotWithShape="0">
          <a:gsLst>
            <a:gs pos="0">
              <a:srgbClr val="99CCFF"/>
            </a:gs>
            <a:gs pos="100000">
              <a:srgbClr val="99CCFF">
                <a:gamma/>
                <a:tint val="0"/>
                <a:invGamma/>
              </a:srgbClr>
            </a:gs>
          </a:gsLst>
          <a:path path="rect">
            <a:fillToRect l="100000" t="100000"/>
          </a:path>
        </a:gradFill>
        <a:ln w="12700">
          <a:solidFill>
            <a:srgbClr val="808080"/>
          </a:solidFill>
          <a:prstDash val="solid"/>
        </a:ln>
      </c:spPr>
    </c:backWall>
    <c:plotArea>
      <c:layout>
        <c:manualLayout>
          <c:layoutTarget val="inner"/>
          <c:xMode val="edge"/>
          <c:yMode val="edge"/>
          <c:x val="8.6167991266278846E-2"/>
          <c:y val="0.15666717665096574"/>
          <c:w val="0.89342601470825656"/>
          <c:h val="0.67666886936481518"/>
        </c:manualLayout>
      </c:layout>
      <c:bar3DChart>
        <c:barDir val="col"/>
        <c:grouping val="clustered"/>
        <c:ser>
          <c:idx val="0"/>
          <c:order val="0"/>
          <c:tx>
            <c:strRef>
              <c:f>коефициенти!$K$2</c:f>
              <c:strCache>
                <c:ptCount val="1"/>
                <c:pt idx="0">
                  <c:v>Приходи</c:v>
                </c:pt>
              </c:strCache>
            </c:strRef>
          </c:tx>
          <c:spPr>
            <a:solidFill>
              <a:schemeClr val="tx2">
                <a:lumMod val="60000"/>
                <a:lumOff val="40000"/>
              </a:schemeClr>
            </a:solidFill>
            <a:ln w="12700">
              <a:solidFill>
                <a:srgbClr val="000000"/>
              </a:solidFill>
              <a:prstDash val="solid"/>
            </a:ln>
          </c:spPr>
          <c:cat>
            <c:strRef>
              <c:f>коефициенти!$L$1:$M$1</c:f>
              <c:strCache>
                <c:ptCount val="2"/>
                <c:pt idx="0">
                  <c:v>2013 г.</c:v>
                </c:pt>
                <c:pt idx="1">
                  <c:v>2012 г.</c:v>
                </c:pt>
              </c:strCache>
            </c:strRef>
          </c:cat>
          <c:val>
            <c:numRef>
              <c:f>коефициенти!$L$2:$M$2</c:f>
              <c:numCache>
                <c:formatCode>0</c:formatCode>
                <c:ptCount val="2"/>
                <c:pt idx="0">
                  <c:v>1</c:v>
                </c:pt>
                <c:pt idx="1">
                  <c:v>8</c:v>
                </c:pt>
              </c:numCache>
            </c:numRef>
          </c:val>
          <c:shape val="cylinder"/>
        </c:ser>
        <c:ser>
          <c:idx val="1"/>
          <c:order val="1"/>
          <c:tx>
            <c:strRef>
              <c:f>коефициенти!$K$3</c:f>
              <c:strCache>
                <c:ptCount val="1"/>
                <c:pt idx="0">
                  <c:v>Разходи</c:v>
                </c:pt>
              </c:strCache>
            </c:strRef>
          </c:tx>
          <c:spPr>
            <a:solidFill>
              <a:schemeClr val="bg2">
                <a:lumMod val="75000"/>
              </a:schemeClr>
            </a:solidFill>
            <a:ln w="12700">
              <a:solidFill>
                <a:srgbClr val="000000"/>
              </a:solidFill>
              <a:prstDash val="solid"/>
            </a:ln>
          </c:spPr>
          <c:cat>
            <c:strRef>
              <c:f>коефициенти!$L$1:$M$1</c:f>
              <c:strCache>
                <c:ptCount val="2"/>
                <c:pt idx="0">
                  <c:v>2013 г.</c:v>
                </c:pt>
                <c:pt idx="1">
                  <c:v>2012 г.</c:v>
                </c:pt>
              </c:strCache>
            </c:strRef>
          </c:cat>
          <c:val>
            <c:numRef>
              <c:f>коефициенти!$L$3:$M$3</c:f>
              <c:numCache>
                <c:formatCode>0</c:formatCode>
                <c:ptCount val="2"/>
                <c:pt idx="0">
                  <c:v>34</c:v>
                </c:pt>
                <c:pt idx="1">
                  <c:v>271</c:v>
                </c:pt>
              </c:numCache>
            </c:numRef>
          </c:val>
          <c:shape val="cylinder"/>
        </c:ser>
        <c:ser>
          <c:idx val="2"/>
          <c:order val="2"/>
          <c:tx>
            <c:strRef>
              <c:f>коефициенти!$K$4</c:f>
              <c:strCache>
                <c:ptCount val="1"/>
                <c:pt idx="0">
                  <c:v>Финансов резултат преди данъци</c:v>
                </c:pt>
              </c:strCache>
            </c:strRef>
          </c:tx>
          <c:spPr>
            <a:solidFill>
              <a:schemeClr val="accent5">
                <a:lumMod val="60000"/>
                <a:lumOff val="40000"/>
              </a:schemeClr>
            </a:solidFill>
            <a:ln w="12700">
              <a:solidFill>
                <a:srgbClr val="000000"/>
              </a:solidFill>
              <a:prstDash val="solid"/>
            </a:ln>
          </c:spPr>
          <c:cat>
            <c:strRef>
              <c:f>коефициенти!$L$1:$M$1</c:f>
              <c:strCache>
                <c:ptCount val="2"/>
                <c:pt idx="0">
                  <c:v>2013 г.</c:v>
                </c:pt>
                <c:pt idx="1">
                  <c:v>2012 г.</c:v>
                </c:pt>
              </c:strCache>
            </c:strRef>
          </c:cat>
          <c:val>
            <c:numRef>
              <c:f>коефициенти!$L$4:$M$4</c:f>
              <c:numCache>
                <c:formatCode>0</c:formatCode>
                <c:ptCount val="2"/>
                <c:pt idx="0">
                  <c:v>-33</c:v>
                </c:pt>
                <c:pt idx="1">
                  <c:v>-263</c:v>
                </c:pt>
              </c:numCache>
            </c:numRef>
          </c:val>
          <c:shape val="cylinder"/>
        </c:ser>
        <c:shape val="box"/>
        <c:axId val="85857024"/>
        <c:axId val="85858560"/>
        <c:axId val="0"/>
      </c:bar3DChart>
      <c:catAx>
        <c:axId val="85857024"/>
        <c:scaling>
          <c:orientation val="minMax"/>
        </c:scaling>
        <c:axPos val="b"/>
        <c:numFmt formatCode="General" sourceLinked="1"/>
        <c:tickLblPos val="low"/>
        <c:spPr>
          <a:ln w="3175">
            <a:solidFill>
              <a:srgbClr val="000000"/>
            </a:solidFill>
            <a:prstDash val="solid"/>
          </a:ln>
        </c:spPr>
        <c:txPr>
          <a:bodyPr rot="0" vert="horz"/>
          <a:lstStyle/>
          <a:p>
            <a:pPr>
              <a:defRPr sz="900" b="1" i="0" u="none" strike="noStrike" baseline="0">
                <a:solidFill>
                  <a:srgbClr val="000000"/>
                </a:solidFill>
                <a:latin typeface="Calibri"/>
                <a:ea typeface="Calibri"/>
                <a:cs typeface="Calibri"/>
              </a:defRPr>
            </a:pPr>
            <a:endParaRPr lang="bg-BG"/>
          </a:p>
        </c:txPr>
        <c:crossAx val="85858560"/>
        <c:crosses val="autoZero"/>
        <c:auto val="1"/>
        <c:lblAlgn val="ctr"/>
        <c:lblOffset val="100"/>
        <c:tickLblSkip val="1"/>
        <c:tickMarkSkip val="1"/>
      </c:catAx>
      <c:valAx>
        <c:axId val="85858560"/>
        <c:scaling>
          <c:orientation val="minMax"/>
        </c:scaling>
        <c:axPos val="l"/>
        <c:majorGridlines>
          <c:spPr>
            <a:ln w="3175">
              <a:solidFill>
                <a:srgbClr val="000000"/>
              </a:solidFill>
              <a:prstDash val="solid"/>
            </a:ln>
          </c:spPr>
        </c:majorGridlines>
        <c:numFmt formatCode="0.00" sourceLinked="0"/>
        <c:tickLblPos val="nextTo"/>
        <c:spPr>
          <a:ln w="3175">
            <a:solidFill>
              <a:srgbClr val="000000"/>
            </a:solidFill>
            <a:prstDash val="solid"/>
          </a:ln>
        </c:spPr>
        <c:txPr>
          <a:bodyPr rot="0" vert="horz"/>
          <a:lstStyle/>
          <a:p>
            <a:pPr>
              <a:defRPr sz="900" b="1" i="0" u="none" strike="noStrike" baseline="0">
                <a:solidFill>
                  <a:srgbClr val="000000"/>
                </a:solidFill>
                <a:latin typeface="Calibri"/>
                <a:ea typeface="Calibri"/>
                <a:cs typeface="Calibri"/>
              </a:defRPr>
            </a:pPr>
            <a:endParaRPr lang="bg-BG"/>
          </a:p>
        </c:txPr>
        <c:crossAx val="85857024"/>
        <c:crosses val="autoZero"/>
        <c:crossBetween val="between"/>
        <c:minorUnit val="0.05"/>
      </c:valAx>
      <c:spPr>
        <a:noFill/>
        <a:ln w="25400">
          <a:noFill/>
        </a:ln>
      </c:spPr>
    </c:plotArea>
    <c:legend>
      <c:legendPos val="r"/>
      <c:layout>
        <c:manualLayout>
          <c:xMode val="edge"/>
          <c:yMode val="edge"/>
          <c:x val="4.0723981900452524E-2"/>
          <c:y val="0.86111370337967064"/>
          <c:w val="0.23755679861284321"/>
          <c:h val="0.11728427465085393"/>
        </c:manualLayout>
      </c:layout>
      <c:spPr>
        <a:noFill/>
        <a:ln w="25400">
          <a:noFill/>
        </a:ln>
      </c:spPr>
      <c:txPr>
        <a:bodyPr/>
        <a:lstStyle/>
        <a:p>
          <a:pPr>
            <a:defRPr sz="755" b="0" i="0" u="none" strike="noStrike" baseline="0">
              <a:solidFill>
                <a:srgbClr val="000000"/>
              </a:solidFill>
              <a:latin typeface="Calibri"/>
              <a:ea typeface="Calibri"/>
              <a:cs typeface="Calibri"/>
            </a:defRPr>
          </a:pPr>
          <a:endParaRPr lang="bg-BG"/>
        </a:p>
      </c:txPr>
    </c:legend>
    <c:plotVisOnly val="1"/>
    <c:dispBlanksAs val="gap"/>
  </c:chart>
  <c:spPr>
    <a:gradFill flip="none" rotWithShape="1">
      <a:gsLst>
        <a:gs pos="0">
          <a:srgbClr val="FFFFFF"/>
        </a:gs>
        <a:gs pos="7001">
          <a:srgbClr val="E6E6E6"/>
        </a:gs>
        <a:gs pos="32001">
          <a:srgbClr val="7D8496"/>
        </a:gs>
        <a:gs pos="47000">
          <a:srgbClr val="E6E6E6"/>
        </a:gs>
        <a:gs pos="85001">
          <a:srgbClr val="7D8496"/>
        </a:gs>
        <a:gs pos="100000">
          <a:srgbClr val="E6E6E6"/>
        </a:gs>
      </a:gsLst>
      <a:lin ang="2700000" scaled="1"/>
      <a:tileRect/>
    </a:gradFill>
    <a:ln w="25400">
      <a:solidFill>
        <a:schemeClr val="tx2">
          <a:lumMod val="40000"/>
          <a:lumOff val="60000"/>
        </a:schemeClr>
      </a:solidFill>
      <a:prstDash val="solid"/>
    </a:ln>
  </c:spPr>
  <c:txPr>
    <a:bodyPr/>
    <a:lstStyle/>
    <a:p>
      <a:pPr>
        <a:defRPr sz="800" b="0" i="0" u="none" strike="noStrike" baseline="0">
          <a:solidFill>
            <a:srgbClr val="000000"/>
          </a:solidFill>
          <a:latin typeface="Arial Cyr"/>
          <a:ea typeface="Arial Cyr"/>
          <a:cs typeface="Arial Cyr"/>
        </a:defRPr>
      </a:pPr>
      <a:endParaRPr lang="bg-BG"/>
    </a:p>
  </c:txPr>
  <c:printSettings>
    <c:headerFooter alignWithMargins="0"/>
    <c:pageMargins b="1" l="0.750000000000004" r="0.750000000000004"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bg-BG"/>
  <c:chart>
    <c:title>
      <c:tx>
        <c:rich>
          <a:bodyPr/>
          <a:lstStyle/>
          <a:p>
            <a:pPr>
              <a:defRPr sz="1200" b="1" i="1" u="none" strike="noStrike" baseline="0">
                <a:solidFill>
                  <a:srgbClr val="000000"/>
                </a:solidFill>
                <a:latin typeface="Calibri"/>
                <a:ea typeface="Calibri"/>
                <a:cs typeface="Calibri"/>
              </a:defRPr>
            </a:pPr>
            <a:r>
              <a:rPr lang="bg-BG"/>
              <a:t>Финансова автономност</a:t>
            </a:r>
          </a:p>
        </c:rich>
      </c:tx>
      <c:layout>
        <c:manualLayout>
          <c:xMode val="edge"/>
          <c:yMode val="edge"/>
          <c:x val="0.29864266966629188"/>
          <c:y val="5.6250172675783763E-2"/>
        </c:manualLayout>
      </c:layout>
      <c:spPr>
        <a:noFill/>
        <a:ln w="25400">
          <a:noFill/>
        </a:ln>
      </c:spPr>
    </c:title>
    <c:view3D>
      <c:rotX val="10"/>
      <c:hPercent val="84"/>
      <c:rotY val="15"/>
      <c:depthPercent val="100"/>
      <c:rAngAx val="1"/>
    </c:view3D>
    <c:floor>
      <c:spPr>
        <a:gradFill rotWithShape="0">
          <a:gsLst>
            <a:gs pos="0">
              <a:srgbClr val="99CCFF"/>
            </a:gs>
            <a:gs pos="50000">
              <a:srgbClr val="99CCFF">
                <a:gamma/>
                <a:tint val="0"/>
                <a:invGamma/>
              </a:srgbClr>
            </a:gs>
            <a:gs pos="100000">
              <a:srgbClr val="99CCFF"/>
            </a:gs>
          </a:gsLst>
          <a:lin ang="5400000" scaled="1"/>
        </a:gradFill>
        <a:ln w="3175">
          <a:solidFill>
            <a:srgbClr val="000000"/>
          </a:solidFill>
          <a:prstDash val="solid"/>
        </a:ln>
      </c:spPr>
    </c:floor>
    <c:sideWall>
      <c:spPr>
        <a:gradFill rotWithShape="0">
          <a:gsLst>
            <a:gs pos="0">
              <a:srgbClr val="99CCFF"/>
            </a:gs>
            <a:gs pos="100000">
              <a:srgbClr val="99CCFF">
                <a:gamma/>
                <a:tint val="0"/>
                <a:invGamma/>
              </a:srgbClr>
            </a:gs>
          </a:gsLst>
          <a:path path="rect">
            <a:fillToRect l="100000" t="100000"/>
          </a:path>
        </a:gradFill>
        <a:ln w="12700">
          <a:solidFill>
            <a:srgbClr val="808080"/>
          </a:solidFill>
          <a:prstDash val="solid"/>
        </a:ln>
      </c:spPr>
    </c:sideWall>
    <c:backWall>
      <c:spPr>
        <a:gradFill rotWithShape="0">
          <a:gsLst>
            <a:gs pos="0">
              <a:srgbClr val="99CCFF"/>
            </a:gs>
            <a:gs pos="100000">
              <a:srgbClr val="99CCFF">
                <a:gamma/>
                <a:tint val="0"/>
                <a:invGamma/>
              </a:srgbClr>
            </a:gs>
          </a:gsLst>
          <a:path path="rect">
            <a:fillToRect l="100000" t="100000"/>
          </a:path>
        </a:gradFill>
        <a:ln w="12700">
          <a:solidFill>
            <a:srgbClr val="808080"/>
          </a:solidFill>
          <a:prstDash val="solid"/>
        </a:ln>
      </c:spPr>
    </c:backWall>
    <c:plotArea>
      <c:layout>
        <c:manualLayout>
          <c:layoutTarget val="inner"/>
          <c:xMode val="edge"/>
          <c:yMode val="edge"/>
          <c:x val="0.15158387786327004"/>
          <c:y val="0.19062499999999988"/>
          <c:w val="0.7805438486989279"/>
          <c:h val="0.578125000000004"/>
        </c:manualLayout>
      </c:layout>
      <c:bar3DChart>
        <c:barDir val="col"/>
        <c:grouping val="clustered"/>
        <c:ser>
          <c:idx val="0"/>
          <c:order val="0"/>
          <c:tx>
            <c:strRef>
              <c:f>коефициенти!$K$27</c:f>
              <c:strCache>
                <c:ptCount val="1"/>
                <c:pt idx="0">
                  <c:v>Коеф. на финансова автономност </c:v>
                </c:pt>
              </c:strCache>
            </c:strRef>
          </c:tx>
          <c:spPr>
            <a:solidFill>
              <a:schemeClr val="tx2">
                <a:lumMod val="60000"/>
                <a:lumOff val="40000"/>
              </a:schemeClr>
            </a:solidFill>
            <a:ln w="12700">
              <a:solidFill>
                <a:srgbClr val="000000"/>
              </a:solidFill>
              <a:prstDash val="solid"/>
            </a:ln>
          </c:spPr>
          <c:cat>
            <c:strRef>
              <c:f>коефициенти!$L$26:$M$26</c:f>
              <c:strCache>
                <c:ptCount val="2"/>
                <c:pt idx="0">
                  <c:v>2013 г.</c:v>
                </c:pt>
                <c:pt idx="1">
                  <c:v>2012 г.</c:v>
                </c:pt>
              </c:strCache>
            </c:strRef>
          </c:cat>
          <c:val>
            <c:numRef>
              <c:f>коефициенти!$L$27:$M$27</c:f>
              <c:numCache>
                <c:formatCode>0</c:formatCode>
                <c:ptCount val="2"/>
                <c:pt idx="0">
                  <c:v>-0.89617486338797814</c:v>
                </c:pt>
                <c:pt idx="1">
                  <c:v>-0.81717451523545703</c:v>
                </c:pt>
              </c:numCache>
            </c:numRef>
          </c:val>
          <c:shape val="cylinder"/>
        </c:ser>
        <c:ser>
          <c:idx val="1"/>
          <c:order val="1"/>
          <c:tx>
            <c:strRef>
              <c:f>коефициенти!$K$28</c:f>
              <c:strCache>
                <c:ptCount val="1"/>
                <c:pt idx="0">
                  <c:v>Коеф. на задлъжнялост   </c:v>
                </c:pt>
              </c:strCache>
            </c:strRef>
          </c:tx>
          <c:spPr>
            <a:solidFill>
              <a:schemeClr val="accent5">
                <a:lumMod val="60000"/>
                <a:lumOff val="40000"/>
              </a:schemeClr>
            </a:solidFill>
            <a:ln w="12700">
              <a:solidFill>
                <a:srgbClr val="000000"/>
              </a:solidFill>
              <a:prstDash val="solid"/>
            </a:ln>
          </c:spPr>
          <c:cat>
            <c:strRef>
              <c:f>коефициенти!$L$26:$M$26</c:f>
              <c:strCache>
                <c:ptCount val="2"/>
                <c:pt idx="0">
                  <c:v>2013 г.</c:v>
                </c:pt>
                <c:pt idx="1">
                  <c:v>2012 г.</c:v>
                </c:pt>
              </c:strCache>
            </c:strRef>
          </c:cat>
          <c:val>
            <c:numRef>
              <c:f>коефициенти!$L$28:$M$28</c:f>
              <c:numCache>
                <c:formatCode>0</c:formatCode>
                <c:ptCount val="2"/>
                <c:pt idx="0">
                  <c:v>-1.1158536585365855</c:v>
                </c:pt>
                <c:pt idx="1">
                  <c:v>-1.2237288135593221</c:v>
                </c:pt>
              </c:numCache>
            </c:numRef>
          </c:val>
          <c:shape val="cylinder"/>
        </c:ser>
        <c:shape val="box"/>
        <c:axId val="85904384"/>
        <c:axId val="85910272"/>
        <c:axId val="0"/>
      </c:bar3DChart>
      <c:catAx>
        <c:axId val="85904384"/>
        <c:scaling>
          <c:orientation val="minMax"/>
        </c:scaling>
        <c:axPos val="b"/>
        <c:numFmt formatCode="General" sourceLinked="1"/>
        <c:tickLblPos val="low"/>
        <c:spPr>
          <a:ln w="3175">
            <a:solidFill>
              <a:srgbClr val="000000"/>
            </a:solidFill>
            <a:prstDash val="solid"/>
          </a:ln>
        </c:spPr>
        <c:txPr>
          <a:bodyPr rot="0" vert="horz"/>
          <a:lstStyle/>
          <a:p>
            <a:pPr>
              <a:defRPr sz="900" b="1" i="0" u="none" strike="noStrike" baseline="0">
                <a:solidFill>
                  <a:srgbClr val="000000"/>
                </a:solidFill>
                <a:latin typeface="Calibri"/>
                <a:ea typeface="Calibri"/>
                <a:cs typeface="Calibri"/>
              </a:defRPr>
            </a:pPr>
            <a:endParaRPr lang="bg-BG"/>
          </a:p>
        </c:txPr>
        <c:crossAx val="85910272"/>
        <c:crosses val="autoZero"/>
        <c:auto val="1"/>
        <c:lblAlgn val="ctr"/>
        <c:lblOffset val="100"/>
        <c:tickLblSkip val="1"/>
        <c:tickMarkSkip val="1"/>
      </c:catAx>
      <c:valAx>
        <c:axId val="85910272"/>
        <c:scaling>
          <c:orientation val="minMax"/>
        </c:scaling>
        <c:axPos val="l"/>
        <c:majorGridlines>
          <c:spPr>
            <a:ln w="3175">
              <a:solidFill>
                <a:srgbClr val="000000"/>
              </a:solidFill>
              <a:prstDash val="solid"/>
            </a:ln>
          </c:spPr>
        </c:majorGridlines>
        <c:numFmt formatCode="0.00" sourceLinked="0"/>
        <c:tickLblPos val="nextTo"/>
        <c:spPr>
          <a:ln w="3175">
            <a:solidFill>
              <a:srgbClr val="000000"/>
            </a:solidFill>
            <a:prstDash val="solid"/>
          </a:ln>
        </c:spPr>
        <c:txPr>
          <a:bodyPr rot="0" vert="horz"/>
          <a:lstStyle/>
          <a:p>
            <a:pPr>
              <a:defRPr sz="900" b="1" i="0" u="none" strike="noStrike" baseline="0">
                <a:solidFill>
                  <a:srgbClr val="000000"/>
                </a:solidFill>
                <a:latin typeface="Calibri"/>
                <a:ea typeface="Calibri"/>
                <a:cs typeface="Calibri"/>
              </a:defRPr>
            </a:pPr>
            <a:endParaRPr lang="bg-BG"/>
          </a:p>
        </c:txPr>
        <c:crossAx val="85904384"/>
        <c:crosses val="autoZero"/>
        <c:crossBetween val="between"/>
      </c:valAx>
      <c:spPr>
        <a:noFill/>
        <a:ln w="25400">
          <a:noFill/>
        </a:ln>
      </c:spPr>
    </c:plotArea>
    <c:legend>
      <c:legendPos val="r"/>
      <c:layout>
        <c:manualLayout>
          <c:xMode val="edge"/>
          <c:yMode val="edge"/>
          <c:x val="4.0178571428571425E-2"/>
          <c:y val="0.9111855919325873"/>
          <c:w val="0.90848308023997049"/>
          <c:h val="6.5789473684210953E-2"/>
        </c:manualLayout>
      </c:layout>
      <c:spPr>
        <a:noFill/>
        <a:ln w="25400">
          <a:noFill/>
        </a:ln>
      </c:spPr>
      <c:txPr>
        <a:bodyPr/>
        <a:lstStyle/>
        <a:p>
          <a:pPr>
            <a:defRPr sz="755" b="1" i="0" u="none" strike="noStrike" baseline="0">
              <a:solidFill>
                <a:srgbClr val="000000"/>
              </a:solidFill>
              <a:latin typeface="Calibri"/>
              <a:ea typeface="Calibri"/>
              <a:cs typeface="Calibri"/>
            </a:defRPr>
          </a:pPr>
          <a:endParaRPr lang="bg-BG"/>
        </a:p>
      </c:txPr>
    </c:legend>
    <c:plotVisOnly val="1"/>
    <c:dispBlanksAs val="gap"/>
  </c:chart>
  <c:spPr>
    <a:gradFill flip="none" rotWithShape="1">
      <a:gsLst>
        <a:gs pos="0">
          <a:srgbClr val="8488C4"/>
        </a:gs>
        <a:gs pos="53000">
          <a:srgbClr val="D4DEFF"/>
        </a:gs>
        <a:gs pos="83000">
          <a:srgbClr val="D4DEFF"/>
        </a:gs>
        <a:gs pos="100000">
          <a:srgbClr val="96AB94"/>
        </a:gs>
      </a:gsLst>
      <a:lin ang="13500000" scaled="1"/>
      <a:tileRect/>
    </a:gradFill>
    <a:ln w="25400">
      <a:solidFill>
        <a:srgbClr val="3366FF"/>
      </a:solidFill>
      <a:prstDash val="solid"/>
    </a:ln>
  </c:spPr>
  <c:txPr>
    <a:bodyPr/>
    <a:lstStyle/>
    <a:p>
      <a:pPr>
        <a:defRPr sz="800" b="0" i="0" u="none" strike="noStrike" baseline="0">
          <a:solidFill>
            <a:srgbClr val="000000"/>
          </a:solidFill>
          <a:latin typeface="Arial Cyr"/>
          <a:ea typeface="Arial Cyr"/>
          <a:cs typeface="Arial Cyr"/>
        </a:defRPr>
      </a:pPr>
      <a:endParaRPr lang="bg-BG"/>
    </a:p>
  </c:txPr>
  <c:printSettings>
    <c:headerFooter alignWithMargins="0"/>
    <c:pageMargins b="1" l="0.750000000000004" r="0.750000000000004"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bg-BG"/>
  <c:chart>
    <c:title>
      <c:tx>
        <c:rich>
          <a:bodyPr/>
          <a:lstStyle/>
          <a:p>
            <a:pPr>
              <a:defRPr sz="1200" b="1" i="1" u="none" strike="noStrike" baseline="0">
                <a:solidFill>
                  <a:srgbClr val="000000"/>
                </a:solidFill>
                <a:latin typeface="Calibri"/>
                <a:ea typeface="Calibri"/>
                <a:cs typeface="Calibri"/>
              </a:defRPr>
            </a:pPr>
            <a:r>
              <a:rPr lang="bg-BG"/>
              <a:t>Ликвидност</a:t>
            </a:r>
          </a:p>
        </c:rich>
      </c:tx>
      <c:layout>
        <c:manualLayout>
          <c:xMode val="edge"/>
          <c:yMode val="edge"/>
          <c:x val="0.40045292415371181"/>
          <c:y val="3.7162096117295686E-2"/>
        </c:manualLayout>
      </c:layout>
      <c:spPr>
        <a:noFill/>
        <a:ln w="25400">
          <a:noFill/>
        </a:ln>
      </c:spPr>
    </c:title>
    <c:view3D>
      <c:hPercent val="83"/>
      <c:depthPercent val="100"/>
      <c:rAngAx val="1"/>
    </c:view3D>
    <c:floor>
      <c:spPr>
        <a:gradFill rotWithShape="0">
          <a:gsLst>
            <a:gs pos="0">
              <a:srgbClr val="99CCFF"/>
            </a:gs>
            <a:gs pos="50000">
              <a:srgbClr val="99CCFF">
                <a:gamma/>
                <a:tint val="0"/>
                <a:invGamma/>
              </a:srgbClr>
            </a:gs>
            <a:gs pos="100000">
              <a:srgbClr val="99CCFF"/>
            </a:gs>
          </a:gsLst>
          <a:lin ang="5400000" scaled="1"/>
        </a:gradFill>
        <a:ln w="3175">
          <a:solidFill>
            <a:srgbClr val="000000"/>
          </a:solidFill>
          <a:prstDash val="solid"/>
        </a:ln>
      </c:spPr>
    </c:floor>
    <c:sideWall>
      <c:spPr>
        <a:gradFill rotWithShape="0">
          <a:gsLst>
            <a:gs pos="0">
              <a:srgbClr val="99CCFF"/>
            </a:gs>
            <a:gs pos="100000">
              <a:srgbClr val="99CCFF">
                <a:gamma/>
                <a:tint val="0"/>
                <a:invGamma/>
              </a:srgbClr>
            </a:gs>
          </a:gsLst>
          <a:path path="rect">
            <a:fillToRect l="100000" t="100000"/>
          </a:path>
        </a:gradFill>
        <a:ln w="12700">
          <a:solidFill>
            <a:srgbClr val="808080"/>
          </a:solidFill>
          <a:prstDash val="solid"/>
        </a:ln>
      </c:spPr>
    </c:sideWall>
    <c:backWall>
      <c:spPr>
        <a:gradFill rotWithShape="0">
          <a:gsLst>
            <a:gs pos="0">
              <a:srgbClr val="99CCFF"/>
            </a:gs>
            <a:gs pos="100000">
              <a:srgbClr val="99CCFF">
                <a:gamma/>
                <a:tint val="0"/>
                <a:invGamma/>
              </a:srgbClr>
            </a:gs>
          </a:gsLst>
          <a:path path="rect">
            <a:fillToRect l="100000" t="100000"/>
          </a:path>
        </a:gradFill>
        <a:ln w="12700">
          <a:solidFill>
            <a:srgbClr val="808080"/>
          </a:solidFill>
          <a:prstDash val="solid"/>
        </a:ln>
      </c:spPr>
    </c:backWall>
    <c:plotArea>
      <c:layout>
        <c:manualLayout>
          <c:layoutTarget val="inner"/>
          <c:xMode val="edge"/>
          <c:yMode val="edge"/>
          <c:x val="9.2342545446547381E-2"/>
          <c:y val="0.16242038216560611"/>
          <c:w val="0.87612805313920206"/>
          <c:h val="0.58598726114649657"/>
        </c:manualLayout>
      </c:layout>
      <c:bar3DChart>
        <c:barDir val="col"/>
        <c:grouping val="clustered"/>
        <c:ser>
          <c:idx val="0"/>
          <c:order val="0"/>
          <c:tx>
            <c:strRef>
              <c:f>коефициенти!$K$52</c:f>
              <c:strCache>
                <c:ptCount val="1"/>
                <c:pt idx="0">
                  <c:v>Коеф. на обща ликвидност                </c:v>
                </c:pt>
              </c:strCache>
            </c:strRef>
          </c:tx>
          <c:spPr>
            <a:solidFill>
              <a:schemeClr val="tx2">
                <a:lumMod val="60000"/>
                <a:lumOff val="40000"/>
              </a:schemeClr>
            </a:solidFill>
            <a:ln w="12700">
              <a:solidFill>
                <a:srgbClr val="000000"/>
              </a:solidFill>
              <a:prstDash val="solid"/>
            </a:ln>
          </c:spPr>
          <c:cat>
            <c:numRef>
              <c:f>коефициенти!$L$51:$M$51</c:f>
              <c:numCache>
                <c:formatCode>General</c:formatCode>
                <c:ptCount val="2"/>
                <c:pt idx="0">
                  <c:v>0</c:v>
                </c:pt>
                <c:pt idx="1">
                  <c:v>0</c:v>
                </c:pt>
              </c:numCache>
            </c:numRef>
          </c:cat>
          <c:val>
            <c:numRef>
              <c:f>коефициенти!$L$52:$M$52</c:f>
              <c:numCache>
                <c:formatCode>0</c:formatCode>
                <c:ptCount val="2"/>
                <c:pt idx="0">
                  <c:v>0.1072463768115942</c:v>
                </c:pt>
                <c:pt idx="1">
                  <c:v>0.18840579710144928</c:v>
                </c:pt>
              </c:numCache>
            </c:numRef>
          </c:val>
          <c:shape val="cylinder"/>
        </c:ser>
        <c:ser>
          <c:idx val="1"/>
          <c:order val="1"/>
          <c:tx>
            <c:strRef>
              <c:f>коефициенти!$K$53</c:f>
              <c:strCache>
                <c:ptCount val="1"/>
                <c:pt idx="0">
                  <c:v>Коеф. на бърза ликвидност  </c:v>
                </c:pt>
              </c:strCache>
            </c:strRef>
          </c:tx>
          <c:spPr>
            <a:solidFill>
              <a:srgbClr val="FFFF99"/>
            </a:solidFill>
            <a:ln w="12700">
              <a:solidFill>
                <a:srgbClr val="000000"/>
              </a:solidFill>
              <a:prstDash val="solid"/>
            </a:ln>
          </c:spPr>
          <c:cat>
            <c:numRef>
              <c:f>коефициенти!$L$51:$M$51</c:f>
              <c:numCache>
                <c:formatCode>General</c:formatCode>
                <c:ptCount val="2"/>
                <c:pt idx="0">
                  <c:v>0</c:v>
                </c:pt>
                <c:pt idx="1">
                  <c:v>0</c:v>
                </c:pt>
              </c:numCache>
            </c:numRef>
          </c:cat>
          <c:val>
            <c:numRef>
              <c:f>коефициенти!$L$53:$M$53</c:f>
              <c:numCache>
                <c:formatCode>0</c:formatCode>
                <c:ptCount val="2"/>
                <c:pt idx="0">
                  <c:v>0.1072463768115942</c:v>
                </c:pt>
                <c:pt idx="1">
                  <c:v>0.18840579710144928</c:v>
                </c:pt>
              </c:numCache>
            </c:numRef>
          </c:val>
          <c:shape val="cylinder"/>
        </c:ser>
        <c:ser>
          <c:idx val="2"/>
          <c:order val="2"/>
          <c:tx>
            <c:strRef>
              <c:f>коефициенти!$K$54</c:f>
              <c:strCache>
                <c:ptCount val="1"/>
                <c:pt idx="0">
                  <c:v>Коеф. на незабавна ликвидност</c:v>
                </c:pt>
              </c:strCache>
            </c:strRef>
          </c:tx>
          <c:spPr>
            <a:solidFill>
              <a:schemeClr val="accent2">
                <a:lumMod val="60000"/>
                <a:lumOff val="40000"/>
              </a:schemeClr>
            </a:solidFill>
            <a:ln w="12700">
              <a:solidFill>
                <a:srgbClr val="000000"/>
              </a:solidFill>
              <a:prstDash val="solid"/>
            </a:ln>
          </c:spPr>
          <c:cat>
            <c:numRef>
              <c:f>коефициенти!$L$51:$M$51</c:f>
              <c:numCache>
                <c:formatCode>General</c:formatCode>
                <c:ptCount val="2"/>
                <c:pt idx="0">
                  <c:v>0</c:v>
                </c:pt>
                <c:pt idx="1">
                  <c:v>0</c:v>
                </c:pt>
              </c:numCache>
            </c:numRef>
          </c:cat>
          <c:val>
            <c:numRef>
              <c:f>коефициенти!$L$54:$M$54</c:f>
              <c:numCache>
                <c:formatCode>0</c:formatCode>
                <c:ptCount val="2"/>
                <c:pt idx="0">
                  <c:v>9.2753623188405798E-2</c:v>
                </c:pt>
                <c:pt idx="1">
                  <c:v>9.2753623188405798E-2</c:v>
                </c:pt>
              </c:numCache>
            </c:numRef>
          </c:val>
          <c:shape val="cylinder"/>
        </c:ser>
        <c:ser>
          <c:idx val="3"/>
          <c:order val="3"/>
          <c:tx>
            <c:strRef>
              <c:f>коефициенти!$K$55</c:f>
              <c:strCache>
                <c:ptCount val="1"/>
                <c:pt idx="0">
                  <c:v>Коеф. на абсолютна ликвидност      </c:v>
                </c:pt>
              </c:strCache>
            </c:strRef>
          </c:tx>
          <c:spPr>
            <a:solidFill>
              <a:schemeClr val="accent5">
                <a:lumMod val="60000"/>
                <a:lumOff val="40000"/>
              </a:schemeClr>
            </a:solidFill>
            <a:ln w="12700">
              <a:solidFill>
                <a:srgbClr val="000000"/>
              </a:solidFill>
              <a:prstDash val="solid"/>
            </a:ln>
          </c:spPr>
          <c:cat>
            <c:numRef>
              <c:f>коефициенти!$L$51:$M$51</c:f>
              <c:numCache>
                <c:formatCode>General</c:formatCode>
                <c:ptCount val="2"/>
                <c:pt idx="0">
                  <c:v>0</c:v>
                </c:pt>
                <c:pt idx="1">
                  <c:v>0</c:v>
                </c:pt>
              </c:numCache>
            </c:numRef>
          </c:cat>
          <c:val>
            <c:numRef>
              <c:f>коефициенти!$L$55:$M$55</c:f>
              <c:numCache>
                <c:formatCode>0</c:formatCode>
                <c:ptCount val="2"/>
                <c:pt idx="0">
                  <c:v>9.2753623188405798E-2</c:v>
                </c:pt>
                <c:pt idx="1">
                  <c:v>9.2753623188405798E-2</c:v>
                </c:pt>
              </c:numCache>
            </c:numRef>
          </c:val>
          <c:shape val="cylinder"/>
        </c:ser>
        <c:shape val="box"/>
        <c:axId val="86338560"/>
        <c:axId val="86352640"/>
        <c:axId val="0"/>
      </c:bar3DChart>
      <c:catAx>
        <c:axId val="86338560"/>
        <c:scaling>
          <c:orientation val="minMax"/>
        </c:scaling>
        <c:axPos val="b"/>
        <c:numFmt formatCode="General" sourceLinked="1"/>
        <c:tickLblPos val="low"/>
        <c:spPr>
          <a:ln w="3175">
            <a:solidFill>
              <a:srgbClr val="000000"/>
            </a:solidFill>
            <a:prstDash val="solid"/>
          </a:ln>
        </c:spPr>
        <c:txPr>
          <a:bodyPr rot="0" vert="horz"/>
          <a:lstStyle/>
          <a:p>
            <a:pPr>
              <a:defRPr sz="900" b="1" i="0" u="none" strike="noStrike" baseline="0">
                <a:solidFill>
                  <a:srgbClr val="000000"/>
                </a:solidFill>
                <a:latin typeface="Calibri"/>
                <a:ea typeface="Calibri"/>
                <a:cs typeface="Calibri"/>
              </a:defRPr>
            </a:pPr>
            <a:endParaRPr lang="bg-BG"/>
          </a:p>
        </c:txPr>
        <c:crossAx val="86352640"/>
        <c:crosses val="autoZero"/>
        <c:auto val="1"/>
        <c:lblAlgn val="ctr"/>
        <c:lblOffset val="100"/>
        <c:tickLblSkip val="1"/>
        <c:tickMarkSkip val="1"/>
      </c:catAx>
      <c:valAx>
        <c:axId val="86352640"/>
        <c:scaling>
          <c:orientation val="minMax"/>
        </c:scaling>
        <c:axPos val="l"/>
        <c:majorGridlines>
          <c:spPr>
            <a:ln w="3175">
              <a:solidFill>
                <a:srgbClr val="000000"/>
              </a:solidFill>
              <a:prstDash val="solid"/>
            </a:ln>
          </c:spPr>
        </c:majorGridlines>
        <c:numFmt formatCode="0.00" sourceLinked="0"/>
        <c:tickLblPos val="nextTo"/>
        <c:spPr>
          <a:ln w="3175">
            <a:solidFill>
              <a:srgbClr val="000000"/>
            </a:solidFill>
            <a:prstDash val="solid"/>
          </a:ln>
        </c:spPr>
        <c:txPr>
          <a:bodyPr rot="0" vert="horz"/>
          <a:lstStyle/>
          <a:p>
            <a:pPr>
              <a:defRPr sz="900" b="1" i="0" u="none" strike="noStrike" baseline="0">
                <a:solidFill>
                  <a:srgbClr val="000000"/>
                </a:solidFill>
                <a:latin typeface="Calibri"/>
                <a:ea typeface="Calibri"/>
                <a:cs typeface="Calibri"/>
              </a:defRPr>
            </a:pPr>
            <a:endParaRPr lang="bg-BG"/>
          </a:p>
        </c:txPr>
        <c:crossAx val="86338560"/>
        <c:crosses val="autoZero"/>
        <c:crossBetween val="between"/>
      </c:valAx>
      <c:spPr>
        <a:noFill/>
        <a:ln w="25400">
          <a:noFill/>
        </a:ln>
      </c:spPr>
    </c:plotArea>
    <c:legend>
      <c:legendPos val="r"/>
      <c:layout>
        <c:manualLayout>
          <c:xMode val="edge"/>
          <c:yMode val="edge"/>
          <c:x val="3.4188034188034191E-2"/>
          <c:y val="0.84137931034482905"/>
          <c:w val="0.92521569419207261"/>
          <c:h val="0.1275862068965519"/>
        </c:manualLayout>
      </c:layout>
      <c:spPr>
        <a:noFill/>
        <a:ln w="25400">
          <a:noFill/>
        </a:ln>
      </c:spPr>
      <c:txPr>
        <a:bodyPr/>
        <a:lstStyle/>
        <a:p>
          <a:pPr>
            <a:defRPr sz="755" b="1" i="0" u="none" strike="noStrike" baseline="0">
              <a:solidFill>
                <a:srgbClr val="000000"/>
              </a:solidFill>
              <a:latin typeface="Calibri"/>
              <a:ea typeface="Calibri"/>
              <a:cs typeface="Calibri"/>
            </a:defRPr>
          </a:pPr>
          <a:endParaRPr lang="bg-BG"/>
        </a:p>
      </c:txPr>
    </c:legend>
    <c:plotVisOnly val="1"/>
    <c:dispBlanksAs val="gap"/>
  </c:chart>
  <c:spPr>
    <a:gradFill flip="none" rotWithShape="1">
      <a:gsLst>
        <a:gs pos="0">
          <a:srgbClr val="8488C4"/>
        </a:gs>
        <a:gs pos="53000">
          <a:srgbClr val="D4DEFF"/>
        </a:gs>
        <a:gs pos="83000">
          <a:srgbClr val="D4DEFF"/>
        </a:gs>
        <a:gs pos="100000">
          <a:srgbClr val="96AB94"/>
        </a:gs>
      </a:gsLst>
      <a:lin ang="13500000" scaled="1"/>
      <a:tileRect/>
    </a:gradFill>
    <a:ln w="25400">
      <a:solidFill>
        <a:srgbClr val="3366FF"/>
      </a:solidFill>
      <a:prstDash val="solid"/>
    </a:ln>
  </c:spPr>
  <c:txPr>
    <a:bodyPr/>
    <a:lstStyle/>
    <a:p>
      <a:pPr>
        <a:defRPr sz="1200" b="0" i="0" u="none" strike="noStrike" baseline="0">
          <a:solidFill>
            <a:srgbClr val="000000"/>
          </a:solidFill>
          <a:latin typeface="Arial Cyr"/>
          <a:ea typeface="Arial Cyr"/>
          <a:cs typeface="Arial Cyr"/>
        </a:defRPr>
      </a:pPr>
      <a:endParaRPr lang="bg-BG"/>
    </a:p>
  </c:txPr>
  <c:printSettings>
    <c:headerFooter alignWithMargins="0"/>
    <c:pageMargins b="1" l="0.750000000000004" r="0.750000000000004"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26.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44</xdr:row>
      <xdr:rowOff>0</xdr:rowOff>
    </xdr:from>
    <xdr:to>
      <xdr:col>0</xdr:col>
      <xdr:colOff>104775</xdr:colOff>
      <xdr:row>44</xdr:row>
      <xdr:rowOff>104775</xdr:rowOff>
    </xdr:to>
    <xdr:pic>
      <xdr:nvPicPr>
        <xdr:cNvPr id="225667" name="Picture 1" descr="+/-"/>
        <xdr:cNvPicPr>
          <a:picLocks noChangeAspect="1" noChangeArrowheads="1"/>
        </xdr:cNvPicPr>
      </xdr:nvPicPr>
      <xdr:blipFill>
        <a:blip xmlns:r="http://schemas.openxmlformats.org/officeDocument/2006/relationships" r:embed="rId1" cstate="print"/>
        <a:srcRect/>
        <a:stretch>
          <a:fillRect/>
        </a:stretch>
      </xdr:blipFill>
      <xdr:spPr bwMode="auto">
        <a:xfrm>
          <a:off x="0" y="13506450"/>
          <a:ext cx="104775" cy="1047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476250</xdr:colOff>
      <xdr:row>4</xdr:row>
      <xdr:rowOff>57150</xdr:rowOff>
    </xdr:to>
    <xdr:pic>
      <xdr:nvPicPr>
        <xdr:cNvPr id="1413" name="Picture 15" descr="RSM_ATA_CMYK_Black_outlines.png"/>
        <xdr:cNvPicPr>
          <a:picLocks noChangeAspect="1" noChangeArrowheads="1"/>
        </xdr:cNvPicPr>
      </xdr:nvPicPr>
      <xdr:blipFill>
        <a:blip xmlns:r="http://schemas.openxmlformats.org/officeDocument/2006/relationships" r:embed="rId1" cstate="print"/>
        <a:srcRect/>
        <a:stretch>
          <a:fillRect/>
        </a:stretch>
      </xdr:blipFill>
      <xdr:spPr bwMode="auto">
        <a:xfrm>
          <a:off x="0" y="161925"/>
          <a:ext cx="1085850" cy="5429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xdr:col>
      <xdr:colOff>476250</xdr:colOff>
      <xdr:row>3</xdr:row>
      <xdr:rowOff>219075</xdr:rowOff>
    </xdr:to>
    <xdr:pic>
      <xdr:nvPicPr>
        <xdr:cNvPr id="201080" name="Picture 15" descr="RSM_ATA_CMYK_Black_outlines.png"/>
        <xdr:cNvPicPr>
          <a:picLocks noChangeAspect="1" noChangeArrowheads="1"/>
        </xdr:cNvPicPr>
      </xdr:nvPicPr>
      <xdr:blipFill>
        <a:blip xmlns:r="http://schemas.openxmlformats.org/officeDocument/2006/relationships" r:embed="rId1" cstate="print"/>
        <a:srcRect/>
        <a:stretch>
          <a:fillRect/>
        </a:stretch>
      </xdr:blipFill>
      <xdr:spPr bwMode="auto">
        <a:xfrm>
          <a:off x="0" y="161925"/>
          <a:ext cx="1085850" cy="5429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9</xdr:col>
      <xdr:colOff>514350</xdr:colOff>
      <xdr:row>115</xdr:row>
      <xdr:rowOff>85725</xdr:rowOff>
    </xdr:from>
    <xdr:to>
      <xdr:col>14</xdr:col>
      <xdr:colOff>533400</xdr:colOff>
      <xdr:row>134</xdr:row>
      <xdr:rowOff>57150</xdr:rowOff>
    </xdr:to>
    <xdr:graphicFrame macro="">
      <xdr:nvGraphicFramePr>
        <xdr:cNvPr id="22558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590550</xdr:colOff>
      <xdr:row>145</xdr:row>
      <xdr:rowOff>47625</xdr:rowOff>
    </xdr:from>
    <xdr:to>
      <xdr:col>14</xdr:col>
      <xdr:colOff>600075</xdr:colOff>
      <xdr:row>163</xdr:row>
      <xdr:rowOff>133350</xdr:rowOff>
    </xdr:to>
    <xdr:graphicFrame macro="">
      <xdr:nvGraphicFramePr>
        <xdr:cNvPr id="2255888"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5</xdr:row>
      <xdr:rowOff>0</xdr:rowOff>
    </xdr:from>
    <xdr:to>
      <xdr:col>13</xdr:col>
      <xdr:colOff>571500</xdr:colOff>
      <xdr:row>23</xdr:row>
      <xdr:rowOff>123825</xdr:rowOff>
    </xdr:to>
    <xdr:graphicFrame macro="">
      <xdr:nvGraphicFramePr>
        <xdr:cNvPr id="2255889"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9525</xdr:colOff>
      <xdr:row>29</xdr:row>
      <xdr:rowOff>133350</xdr:rowOff>
    </xdr:from>
    <xdr:to>
      <xdr:col>13</xdr:col>
      <xdr:colOff>638175</xdr:colOff>
      <xdr:row>47</xdr:row>
      <xdr:rowOff>114300</xdr:rowOff>
    </xdr:to>
    <xdr:graphicFrame macro="">
      <xdr:nvGraphicFramePr>
        <xdr:cNvPr id="225589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590550</xdr:colOff>
      <xdr:row>57</xdr:row>
      <xdr:rowOff>57150</xdr:rowOff>
    </xdr:from>
    <xdr:to>
      <xdr:col>14</xdr:col>
      <xdr:colOff>76200</xdr:colOff>
      <xdr:row>74</xdr:row>
      <xdr:rowOff>47625</xdr:rowOff>
    </xdr:to>
    <xdr:graphicFrame macro="">
      <xdr:nvGraphicFramePr>
        <xdr:cNvPr id="225589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FO_MSFO_2012_FL_D&amp;.xlsm"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54;&#1055;&#1055;%20fin"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etty\My%20Documents\Odit2012\Financial%20statements%2012\Rab%20consolidacion%2012\GFO_MSFO_2012_Formi_With%20Consolid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etty\My%20Documents\ZA_DORAB_RAZNI\GFO_NSS_08\izchislitelni%20tablici%20za%20OOD.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Съдържание"/>
      <sheetName val="Съдърж. Notes"/>
      <sheetName val="Management report"/>
      <sheetName val="Notes"/>
      <sheetName val="More information"/>
      <sheetName val="Apendix"/>
      <sheetName val="Tables"/>
      <sheetName val="Съдържание 1"/>
      <sheetName val="НАЧАЛО"/>
      <sheetName val="Cover page"/>
      <sheetName val="P&amp;L ОД"/>
      <sheetName val="P&amp;L приходи"/>
      <sheetName val="P&amp;L разходи"/>
      <sheetName val="P&amp;L обезц,провиз,прибл.оценки"/>
      <sheetName val="i P&amp;L договори за строителство"/>
      <sheetName val="i P&amp;L лизинг"/>
      <sheetName val="P&amp;L финансови сделки"/>
      <sheetName val="P&amp;L доход на акция"/>
      <sheetName val="P&amp;L ОД_Функцион"/>
      <sheetName val="ОДВД"/>
      <sheetName val="P&amp;L ОД_Функцион Финансови"/>
      <sheetName val="баланс"/>
      <sheetName val="баланс ликвидна"/>
      <sheetName val="баланс ликвидна финансови"/>
      <sheetName val="ОПП"/>
      <sheetName val="ОПП Косвен метод"/>
      <sheetName val="ОПП fin"/>
      <sheetName val="СК"/>
      <sheetName val="Имоти, Машини и съоръжения"/>
      <sheetName val="Репутация"/>
      <sheetName val="Инвестиционни имоти"/>
      <sheetName val="Нематериални  активи "/>
      <sheetName val="Инвест.отч.по метод собств. кап"/>
      <sheetName val="Инв.по мет.собств.к-ал"/>
      <sheetName val="Инвест в дъщ,асоц,съвместни"/>
      <sheetName val="Биологични активи"/>
      <sheetName val="Отсрочен данъчен актив и пасив"/>
      <sheetName val="Данъци върху дохода"/>
      <sheetName val="материални запаси"/>
      <sheetName val="финансови активи"/>
      <sheetName val="i Ф-ви а-ви - оповестяване"/>
      <sheetName val="Финансови активи - представяне"/>
      <sheetName val="i Кредитен риск ф-ви активи"/>
      <sheetName val="i Инвест.кап.инстр. по сп-ва.ст"/>
      <sheetName val="iРекласиф. на фин.инструм.МСФО9"/>
      <sheetName val="iФин.ак-ви заложени като обезп."/>
      <sheetName val="iНеизпълн-я и наруш-я  кредити "/>
      <sheetName val="i Фин. активи-просроч и обезц. "/>
      <sheetName val="i Анализ на падежа на Фин А-ви"/>
      <sheetName val="i Анализ на падежа на Фин П-ви"/>
      <sheetName val="i Нетна ликвидна"/>
      <sheetName val="i Лихвен и Валутен Риск"/>
      <sheetName val="i Фин.А-ви и П-ви продъл.учас"/>
      <sheetName val="Финансови пасиви - представяне"/>
      <sheetName val="i Кредитен Риск Ф-ви пасиви"/>
      <sheetName val="i Lizing"/>
      <sheetName val="i кредити"/>
      <sheetName val="вземания"/>
      <sheetName val="парични средства"/>
      <sheetName val="i основен капитал"/>
      <sheetName val="i управление на к-ла"/>
      <sheetName val="резерви"/>
      <sheetName val="финансов резултат"/>
      <sheetName val="корекции на грешки"/>
      <sheetName val="финансови пасиви"/>
      <sheetName val="правителствени дарения"/>
      <sheetName val="персонал"/>
      <sheetName val="задължения"/>
      <sheetName val="провизии"/>
      <sheetName val="активи_пасиви за продажба"/>
      <sheetName val="i свързани лица 1"/>
      <sheetName val="i свързани лица 1 za publikuvan"/>
      <sheetName val="i свързани лица 2"/>
      <sheetName val="i свързани лица 3"/>
      <sheetName val="i Условни активи и пасиви"/>
      <sheetName val="i Сегменти"/>
      <sheetName val="i Концесии"/>
      <sheetName val="i Плащане на база акции"/>
      <sheetName val="коефициенти"/>
      <sheetName val="GOING CONCERN"/>
      <sheetName val="GFO_MSFO_2012_FL_D&amp;"/>
    </sheetNames>
    <definedNames>
      <definedName name="HideRowsCashFlow"/>
      <definedName name="UnhideRows"/>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A1">
            <v>31</v>
          </cell>
          <cell r="AB1">
            <v>12</v>
          </cell>
          <cell r="AD1">
            <v>2012</v>
          </cell>
          <cell r="AF1">
            <v>2011</v>
          </cell>
          <cell r="AI1" t="str">
            <v>януари</v>
          </cell>
        </row>
        <row r="2">
          <cell r="AA2">
            <v>41274</v>
          </cell>
          <cell r="AI2" t="str">
            <v>февруари</v>
          </cell>
        </row>
        <row r="3">
          <cell r="AI3" t="str">
            <v>март</v>
          </cell>
        </row>
        <row r="4">
          <cell r="AI4" t="str">
            <v>април</v>
          </cell>
        </row>
        <row r="5">
          <cell r="AI5" t="str">
            <v>май</v>
          </cell>
        </row>
        <row r="6">
          <cell r="AI6" t="str">
            <v>юни</v>
          </cell>
        </row>
        <row r="7">
          <cell r="AI7" t="str">
            <v>юли</v>
          </cell>
        </row>
        <row r="8">
          <cell r="AI8" t="str">
            <v>август</v>
          </cell>
        </row>
        <row r="9">
          <cell r="AI9" t="str">
            <v>септември</v>
          </cell>
        </row>
        <row r="10">
          <cell r="AI10" t="str">
            <v>октомври</v>
          </cell>
        </row>
        <row r="11">
          <cell r="AI11" t="str">
            <v>ноември</v>
          </cell>
        </row>
        <row r="12">
          <cell r="AI12" t="str">
            <v>декември</v>
          </cell>
        </row>
        <row r="44">
          <cell r="A44" t="str">
            <v>Представляващи:</v>
          </cell>
          <cell r="F44" t="str">
            <v>Съставител:</v>
          </cell>
        </row>
      </sheetData>
      <sheetData sheetId="9">
        <row r="1">
          <cell r="AD1">
            <v>2012</v>
          </cell>
        </row>
        <row r="3">
          <cell r="AA3" t="str">
            <v xml:space="preserve">FOR </v>
          </cell>
        </row>
        <row r="6">
          <cell r="B6" t="str">
            <v>АБС Ltd.</v>
          </cell>
        </row>
      </sheetData>
      <sheetData sheetId="10">
        <row r="104">
          <cell r="R104" t="str">
            <v>Notes from page 0  to page 0 are inseparable part of the financial statement.</v>
          </cell>
        </row>
        <row r="106">
          <cell r="R106" t="str">
            <v>Representatives:</v>
          </cell>
        </row>
        <row r="107">
          <cell r="R107" t="str">
            <v>Елена Ковачева</v>
          </cell>
        </row>
        <row r="109">
          <cell r="R109" t="str">
            <v/>
          </cell>
        </row>
        <row r="111">
          <cell r="R111" t="str">
            <v>Prepared by:</v>
          </cell>
        </row>
        <row r="112">
          <cell r="R112" t="str">
            <v>"Фиск" ООД</v>
          </cell>
        </row>
        <row r="114">
          <cell r="R114" t="str">
            <v>Audited by:</v>
          </cell>
        </row>
        <row r="115">
          <cell r="R115" t="str">
            <v>"RSM BX" LTD</v>
          </cell>
        </row>
        <row r="117">
          <cell r="R117" t="str">
            <v>Sofia, 28 February 2013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53">
          <cell r="E53">
            <v>602</v>
          </cell>
          <cell r="X53">
            <v>602</v>
          </cell>
          <cell r="Z53">
            <v>537</v>
          </cell>
        </row>
      </sheetData>
      <sheetData sheetId="22" refreshError="1"/>
      <sheetData sheetId="23" refreshError="1"/>
      <sheetData sheetId="24" refreshError="1"/>
      <sheetData sheetId="25" refreshError="1"/>
      <sheetData sheetId="26">
        <row r="54">
          <cell r="V54">
            <v>387</v>
          </cell>
          <cell r="X54">
            <v>321</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 sheetId="56" refreshError="1"/>
      <sheetData sheetId="57" refreshError="1"/>
      <sheetData sheetId="58">
        <row r="12">
          <cell r="C12">
            <v>602</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ОПП fin"/>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Съдържание"/>
      <sheetName val="Съдърж. Notes"/>
      <sheetName val="Management report"/>
      <sheetName val="Notes"/>
      <sheetName val="More information"/>
      <sheetName val="Apendix"/>
      <sheetName val="Tables"/>
      <sheetName val="Съдържание 1"/>
      <sheetName val="НАЧАЛО"/>
      <sheetName val="Cover page"/>
      <sheetName val="P&amp;L ОД"/>
      <sheetName val="P&amp;L приходи"/>
      <sheetName val="P&amp;L разходи"/>
      <sheetName val="P&amp;L обезц,провиз,прибл.оценки"/>
      <sheetName val="i P&amp;L договори за строителство"/>
      <sheetName val="i P&amp;L лизинг"/>
      <sheetName val="P&amp;L финансови сделки"/>
      <sheetName val="P&amp;L доход на акция"/>
      <sheetName val="P&amp;L ОД_Функцион"/>
      <sheetName val="ОДВД"/>
      <sheetName val="баланс"/>
      <sheetName val="баланс ликвидна"/>
      <sheetName val="ОПП"/>
      <sheetName val="ОПП Косвен метод"/>
      <sheetName val="СК"/>
      <sheetName val="Имоти, Машини и съоръжения"/>
      <sheetName val="Репутация"/>
      <sheetName val="Инвестиционни имоти"/>
      <sheetName val="Нематериални  активи "/>
      <sheetName val="Инвест.отч.по метод собств. кап"/>
      <sheetName val="Инв.по мет.собств.к-ал"/>
      <sheetName val="Инвест в дъщ,асоц,съвместни"/>
      <sheetName val="C_Инв.Дъщерни-за конс."/>
      <sheetName val="Биологични активи"/>
      <sheetName val="Отсрочен данъчен актив и пасив"/>
      <sheetName val="Данъци върху дохода"/>
      <sheetName val="материални запаси"/>
      <sheetName val="финансови активи"/>
      <sheetName val="i Ф-ви а-ви - оповестяване"/>
      <sheetName val="Финансови активи - представяне"/>
      <sheetName val="i Кредитен риск ф-ви активи"/>
      <sheetName val="i Инвест.кап.инстр. по сп-ва.ст"/>
      <sheetName val="iРекласиф. на фин.инструм.МСФО9"/>
      <sheetName val="iФин.ак-ви заложени като обезп."/>
      <sheetName val="iНеизпълн-я и наруш-я  кредити "/>
      <sheetName val="i Фин. активи-просроч и обезц. "/>
      <sheetName val="i Анализ на падежа на Фин П-ви"/>
      <sheetName val="i Анализ на падежа на Фин А-ви"/>
      <sheetName val="i Нетна ликвидна"/>
      <sheetName val="i Лихвен и Валутен Риск"/>
      <sheetName val="i Фин.А-ви и П-ви продъл.учас"/>
      <sheetName val="Финансови пасиви - представяне"/>
      <sheetName val="i Кредитен Риск Ф-ви пасиви"/>
      <sheetName val="i Lizing"/>
      <sheetName val="i кредити"/>
      <sheetName val="вземания"/>
      <sheetName val="парични средства"/>
      <sheetName val="i основен капитал"/>
      <sheetName val="i управление на к-ла"/>
      <sheetName val="резерви"/>
      <sheetName val="финансов резултат"/>
      <sheetName val="корекции на грешки"/>
      <sheetName val="финансови пасиви"/>
      <sheetName val="правителствени дарения"/>
      <sheetName val="персонал"/>
      <sheetName val="задължения"/>
      <sheetName val="провизии"/>
      <sheetName val="активи_пасиви за продажба"/>
      <sheetName val="i свързани лица в Групата 1"/>
      <sheetName val="i свързани лица в Групата 2"/>
      <sheetName val="i свързани лица в Групата 3"/>
      <sheetName val="i свързани лица в Групата 4"/>
      <sheetName val="C_Дивиденти"/>
      <sheetName val="i свързани лица извън Групата 1"/>
      <sheetName val="i свързани лица извън Групата 2"/>
      <sheetName val="i свързани лица извън Групата 3"/>
      <sheetName val="i Условни активи и пасиви"/>
      <sheetName val="i Сегменти"/>
      <sheetName val="i Концесии"/>
      <sheetName val="i Плащане на база акции"/>
      <sheetName val="коефициенти"/>
      <sheetName val="GOING CONCER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5">
          <cell r="C15">
            <v>0</v>
          </cell>
        </row>
        <row r="40">
          <cell r="C40">
            <v>0</v>
          </cell>
        </row>
        <row r="57">
          <cell r="C57">
            <v>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in.pokazateli"/>
      <sheetName val="personal kategorii"/>
      <sheetName val="proizvoditelnost na truda"/>
      <sheetName val="imushestvena stoynost"/>
      <sheetName val="harakteristika na deynostta"/>
      <sheetName val="prohodimost"/>
      <sheetName val="deystvashto predpriatie"/>
    </sheetNames>
    <sheetDataSet>
      <sheetData sheetId="0">
        <row r="119">
          <cell r="J119">
            <v>2008</v>
          </cell>
          <cell r="K119">
            <v>2007</v>
          </cell>
          <cell r="L119">
            <v>2009</v>
          </cell>
          <cell r="M119">
            <v>2010</v>
          </cell>
        </row>
        <row r="120">
          <cell r="I120" t="str">
            <v>Коеф. на ефективност на разходите</v>
          </cell>
          <cell r="J120" t="e">
            <v>#DIV/0!</v>
          </cell>
          <cell r="K120" t="e">
            <v>#DIV/0!</v>
          </cell>
          <cell r="L120" t="e">
            <v>#REF!</v>
          </cell>
          <cell r="M120" t="e">
            <v>#DIV/0!</v>
          </cell>
        </row>
        <row r="121">
          <cell r="I121" t="str">
            <v xml:space="preserve">Коеф. на ефективност на приходите </v>
          </cell>
          <cell r="J121" t="e">
            <v>#DIV/0!</v>
          </cell>
          <cell r="K121" t="e">
            <v>#DIV/0!</v>
          </cell>
          <cell r="L121" t="e">
            <v>#REF!</v>
          </cell>
          <cell r="M121" t="e">
            <v>#DIV/0!</v>
          </cell>
        </row>
        <row r="146">
          <cell r="J146">
            <v>2008</v>
          </cell>
          <cell r="K146">
            <v>2007</v>
          </cell>
          <cell r="L146">
            <v>2009</v>
          </cell>
          <cell r="M146">
            <v>2010</v>
          </cell>
        </row>
        <row r="147">
          <cell r="I147" t="str">
            <v xml:space="preserve">Коеф. на обща ликвидност                </v>
          </cell>
          <cell r="J147" t="e">
            <v>#DIV/0!</v>
          </cell>
          <cell r="K147" t="e">
            <v>#DIV/0!</v>
          </cell>
          <cell r="L147" t="e">
            <v>#REF!</v>
          </cell>
          <cell r="M147" t="e">
            <v>#DIV/0!</v>
          </cell>
        </row>
        <row r="148">
          <cell r="I148" t="str">
            <v xml:space="preserve">Коеф. на бърза ликвидност  </v>
          </cell>
          <cell r="J148" t="e">
            <v>#DIV/0!</v>
          </cell>
          <cell r="K148" t="e">
            <v>#DIV/0!</v>
          </cell>
          <cell r="L148" t="e">
            <v>#REF!</v>
          </cell>
          <cell r="M148" t="e">
            <v>#DIV/0!</v>
          </cell>
        </row>
        <row r="149">
          <cell r="I149" t="str">
            <v>Коеф. на незабавна ликвидност</v>
          </cell>
          <cell r="J149" t="e">
            <v>#DIV/0!</v>
          </cell>
          <cell r="K149" t="e">
            <v>#DIV/0!</v>
          </cell>
          <cell r="L149" t="e">
            <v>#REF!</v>
          </cell>
          <cell r="M149" t="e">
            <v>#DIV/0!</v>
          </cell>
        </row>
        <row r="150">
          <cell r="I150" t="str">
            <v xml:space="preserve">Коеф. на абсолютна ликвидност      </v>
          </cell>
          <cell r="J150" t="e">
            <v>#DIV/0!</v>
          </cell>
          <cell r="K150" t="e">
            <v>#DIV/0!</v>
          </cell>
          <cell r="L150" t="e">
            <v>#REF!</v>
          </cell>
          <cell r="M150" t="e">
            <v>#DIV/0!</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eifrs.ifrs.org/eifrs/XBRL?type=IAS&amp;num=1&amp;date=2012-03-27&amp;anchor=para_82_b&amp;doctype=Standard" TargetMode="External"/><Relationship Id="rId13" Type="http://schemas.openxmlformats.org/officeDocument/2006/relationships/hyperlink" Target="http://eifrs.ifrs.org/eifrs/XBRL?type=IAS&amp;num=33&amp;date=2012-03-27&amp;anchor=para_66&amp;doctype=Standard" TargetMode="External"/><Relationship Id="rId18" Type="http://schemas.openxmlformats.org/officeDocument/2006/relationships/hyperlink" Target="http://eifrs.ifrs.org/eifrs/XBRL?type=IAS&amp;num=33&amp;date=2012-03-27&amp;anchor=para_68&amp;doctype=Standard" TargetMode="External"/><Relationship Id="rId3" Type="http://schemas.openxmlformats.org/officeDocument/2006/relationships/hyperlink" Target="http://eifrs.ifrs.org/eifrs/XBRL?type=IAS&amp;num=32&amp;date=2012-03-27&amp;anchor=para_IE33&amp;doctype=Illustrative%20Examples" TargetMode="External"/><Relationship Id="rId7" Type="http://schemas.openxmlformats.org/officeDocument/2006/relationships/hyperlink" Target="http://eifrs.ifrs.org/eifrs/XBRL?type=IAS&amp;num=1&amp;date=2012-03-27&amp;anchor=para_85&amp;doctype=Standard" TargetMode="External"/><Relationship Id="rId12" Type="http://schemas.openxmlformats.org/officeDocument/2006/relationships/hyperlink" Target="http://eifrs.ifrs.org/eifrs/XBRL?type=IAS&amp;num=33&amp;date=2012-03-27&amp;anchor=para_66&amp;doctype=Standard" TargetMode="External"/><Relationship Id="rId17" Type="http://schemas.openxmlformats.org/officeDocument/2006/relationships/hyperlink" Target="http://eifrs.ifrs.org/eifrs/XBRL?type=IAS&amp;num=33&amp;date=2012-03-27&amp;anchor=para_66&amp;doctype=Standard" TargetMode="External"/><Relationship Id="rId2" Type="http://schemas.openxmlformats.org/officeDocument/2006/relationships/hyperlink" Target="http://eifrs.ifrs.org/eifrs/XBRL?type=IAS&amp;num=1&amp;date=2012-03-27&amp;anchor=para_99&amp;doctype=Standard" TargetMode="External"/><Relationship Id="rId16" Type="http://schemas.openxmlformats.org/officeDocument/2006/relationships/hyperlink" Target="http://eifrs.ifrs.org/eifrs/XBRL?type=IAS&amp;num=33&amp;date=2012-03-27&amp;anchor=para_66&amp;doctype=Standard" TargetMode="External"/><Relationship Id="rId20" Type="http://schemas.openxmlformats.org/officeDocument/2006/relationships/drawing" Target="../drawings/drawing1.xml"/><Relationship Id="rId1" Type="http://schemas.openxmlformats.org/officeDocument/2006/relationships/hyperlink" Target="http://eifrs.ifrs.org/eifrs/XBRL?type=IAS&amp;num=1&amp;date=2012-03-27&amp;anchor=para_IG6&amp;doctype=Implementation%20Guidance" TargetMode="External"/><Relationship Id="rId6" Type="http://schemas.openxmlformats.org/officeDocument/2006/relationships/hyperlink" Target="http://eifrs.ifrs.org/eifrs/XBRL?type=IAS&amp;num=1&amp;date=2012-03-27&amp;anchor=para_82_aa&amp;doctype=Standard" TargetMode="External"/><Relationship Id="rId11" Type="http://schemas.openxmlformats.org/officeDocument/2006/relationships/hyperlink" Target="http://eifrs.ifrs.org/eifrs/XBRL?type=IAS&amp;num=33&amp;date=2012-03-27&amp;anchor=para_66&amp;doctype=Standard" TargetMode="External"/><Relationship Id="rId5" Type="http://schemas.openxmlformats.org/officeDocument/2006/relationships/hyperlink" Target="http://eifrs.ifrs.org/eifrs/XBRL?type=IAS&amp;num=29&amp;date=2012-03-27&amp;anchor=para_9&amp;doctype=Standard" TargetMode="External"/><Relationship Id="rId15" Type="http://schemas.openxmlformats.org/officeDocument/2006/relationships/hyperlink" Target="http://eifrs.ifrs.org/eifrs/XBRL?type=IAS&amp;num=33&amp;date=2012-03-27&amp;anchor=para_68&amp;doctype=Standard" TargetMode="External"/><Relationship Id="rId10" Type="http://schemas.openxmlformats.org/officeDocument/2006/relationships/hyperlink" Target="http://eifrs.ifrs.org/eifrs/XBRL?type=IAS&amp;num=1&amp;date=2012-03-27&amp;anchor=para_82_ca&amp;doctype=Standard" TargetMode="External"/><Relationship Id="rId19" Type="http://schemas.openxmlformats.org/officeDocument/2006/relationships/hyperlink" Target="http://eifrs.ifrs.org/eifrs/XBRL?type=IAS&amp;num=33&amp;date=2012-03-27&amp;anchor=para_66&amp;doctype=Standard" TargetMode="External"/><Relationship Id="rId4" Type="http://schemas.openxmlformats.org/officeDocument/2006/relationships/hyperlink" Target="http://eifrs.ifrs.org/eifrs/XBRL?type=IFRIC&amp;num=17&amp;date=2012-03-27&amp;anchor=para_15&amp;doctype=Standard" TargetMode="External"/><Relationship Id="rId9" Type="http://schemas.openxmlformats.org/officeDocument/2006/relationships/hyperlink" Target="http://eifrs.ifrs.org/eifrs/XBRL?type=IAS&amp;num=1&amp;date=2012-03-27&amp;anchor=para_85&amp;doctype=Standard" TargetMode="External"/><Relationship Id="rId14" Type="http://schemas.openxmlformats.org/officeDocument/2006/relationships/hyperlink" Target="http://eifrs.ifrs.org/eifrs/XBRL?type=IAS&amp;num=33&amp;date=2012-03-27&amp;anchor=para_66&amp;doctype=Standard"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8" Type="http://schemas.openxmlformats.org/officeDocument/2006/relationships/hyperlink" Target="http://eifrs.ifrs.org/eifrs/XBRL?type=IAS&amp;num=1&amp;date=2012-03-27&amp;anchor=para_82_aa&amp;doctype=Standard" TargetMode="External"/><Relationship Id="rId13" Type="http://schemas.openxmlformats.org/officeDocument/2006/relationships/hyperlink" Target="http://eifrs.ifrs.org/eifrs/XBRL?type=IAS&amp;num=1&amp;date=2012-03-27&amp;anchor=para_82A_a&amp;doctype=Standard" TargetMode="External"/><Relationship Id="rId18" Type="http://schemas.openxmlformats.org/officeDocument/2006/relationships/hyperlink" Target="http://eifrs.ifrs.org/eifrs/XBRL?type=IAS&amp;num=1&amp;date=2012-03-27&amp;anchor=para_91&amp;doctype=Standard" TargetMode="External"/><Relationship Id="rId3" Type="http://schemas.openxmlformats.org/officeDocument/2006/relationships/hyperlink" Target="http://eifrs.ifrs.org/eifrs/XBRL?type=IAS&amp;num=29&amp;date=2012-03-27&amp;anchor=para_9&amp;doctype=Standard" TargetMode="External"/><Relationship Id="rId7" Type="http://schemas.openxmlformats.org/officeDocument/2006/relationships/hyperlink" Target="http://eifrs.ifrs.org/eifrs/XBRL?type=IAS&amp;num=29&amp;date=2012-03-27&amp;anchor=para_9&amp;doctype=Standard" TargetMode="External"/><Relationship Id="rId12" Type="http://schemas.openxmlformats.org/officeDocument/2006/relationships/hyperlink" Target="http://eifrs.ifrs.org/eifrs/XBRL?type=IAS&amp;num=1&amp;date=2012-03-27&amp;anchor=para_7&amp;doctype=Standard" TargetMode="External"/><Relationship Id="rId17" Type="http://schemas.openxmlformats.org/officeDocument/2006/relationships/hyperlink" Target="http://eifrs.ifrs.org/eifrs/XBRL?type=IAS&amp;num=1&amp;date=2012-03-27&amp;anchor=para_IG6&amp;doctype=Implementation%20Guidance" TargetMode="External"/><Relationship Id="rId2" Type="http://schemas.openxmlformats.org/officeDocument/2006/relationships/hyperlink" Target="http://eifrs.ifrs.org/eifrs/XBRL?type=IFRIC&amp;num=17&amp;date=2012-03-27&amp;anchor=para_15&amp;doctype=Standard" TargetMode="External"/><Relationship Id="rId16" Type="http://schemas.openxmlformats.org/officeDocument/2006/relationships/hyperlink" Target="http://eifrs.ifrs.org/eifrs/XBRL?type=IFRS&amp;num=7&amp;date=2012-03-27&amp;anchor=para_23_e&amp;doctype=Standard" TargetMode="External"/><Relationship Id="rId1" Type="http://schemas.openxmlformats.org/officeDocument/2006/relationships/hyperlink" Target="http://eifrs.ifrs.org/eifrs/XBRL?type=IAS&amp;num=32&amp;date=2012-03-27&amp;anchor=para_IE33&amp;doctype=Illustrative%20Examples" TargetMode="External"/><Relationship Id="rId6" Type="http://schemas.openxmlformats.org/officeDocument/2006/relationships/hyperlink" Target="http://eifrs.ifrs.org/eifrs/XBRL?type=IFRIC&amp;num=17&amp;date=2012-03-27&amp;anchor=para_15&amp;doctype=Standard" TargetMode="External"/><Relationship Id="rId11" Type="http://schemas.openxmlformats.org/officeDocument/2006/relationships/hyperlink" Target="http://eifrs.ifrs.org/eifrs/XBRL?type=IAS&amp;num=1&amp;date=2012-03-27&amp;anchor=para_7&amp;doctype=Standard" TargetMode="External"/><Relationship Id="rId5" Type="http://schemas.openxmlformats.org/officeDocument/2006/relationships/hyperlink" Target="http://eifrs.ifrs.org/eifrs/XBRL?type=IAS&amp;num=32&amp;date=2012-03-27&amp;anchor=para_IE33&amp;doctype=Illustrative%20Examples" TargetMode="External"/><Relationship Id="rId15" Type="http://schemas.openxmlformats.org/officeDocument/2006/relationships/hyperlink" Target="http://eifrs.ifrs.org/eifrs/XBRL?type=IAS&amp;num=1&amp;date=2012-03-27&amp;anchor=para_91_b&amp;doctype=Standard" TargetMode="External"/><Relationship Id="rId10" Type="http://schemas.openxmlformats.org/officeDocument/2006/relationships/hyperlink" Target="http://eifrs.ifrs.org/eifrs/XBRL?type=IAS&amp;num=1&amp;date=2012-03-27&amp;anchor=para_82_b&amp;doctype=Standard" TargetMode="External"/><Relationship Id="rId19" Type="http://schemas.openxmlformats.org/officeDocument/2006/relationships/printerSettings" Target="../printerSettings/printerSettings7.bin"/><Relationship Id="rId4" Type="http://schemas.openxmlformats.org/officeDocument/2006/relationships/hyperlink" Target="http://eifrs.ifrs.org/eifrs/XBRL?type=IAS&amp;num=1&amp;date=2012-03-27&amp;anchor=para_82_aa&amp;doctype=Standard" TargetMode="External"/><Relationship Id="rId9" Type="http://schemas.openxmlformats.org/officeDocument/2006/relationships/hyperlink" Target="http://eifrs.ifrs.org/eifrs/XBRL?type=IAS&amp;num=1&amp;date=2012-03-27&amp;anchor=para_85&amp;doctype=Standard" TargetMode="External"/><Relationship Id="rId14" Type="http://schemas.openxmlformats.org/officeDocument/2006/relationships/hyperlink" Target="http://eifrs.ifrs.org/eifrs/XBRL?type=IAS&amp;num=1&amp;date=2012-03-27&amp;anchor=para_IG6&amp;doctype=Implementation%20Guidance"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eifrs.ifrs.org/eifrs/XBRL?type=IAS&amp;num=1&amp;date=2012-03-27&amp;anchor=para_78_e&amp;doctype=Standard" TargetMode="External"/><Relationship Id="rId7" Type="http://schemas.openxmlformats.org/officeDocument/2006/relationships/comments" Target="../comments5.xml"/><Relationship Id="rId2" Type="http://schemas.openxmlformats.org/officeDocument/2006/relationships/hyperlink" Target="http://eifrs.ifrs.org/eifrs/XBRL?type=IAS&amp;num=1&amp;date=2012-03-27&amp;anchor=para_78_e&amp;doctype=Standard" TargetMode="External"/><Relationship Id="rId1" Type="http://schemas.openxmlformats.org/officeDocument/2006/relationships/hyperlink" Target="http://eifrs.ifrs.org/eifrs/XBRL?type=IAS&amp;num=1&amp;date=2012-03-27&amp;anchor=para_78_e&amp;doctype=Standard" TargetMode="External"/><Relationship Id="rId6" Type="http://schemas.openxmlformats.org/officeDocument/2006/relationships/vmlDrawing" Target="../drawings/vmlDrawing5.vml"/><Relationship Id="rId5" Type="http://schemas.openxmlformats.org/officeDocument/2006/relationships/hyperlink" Target="http://eifrs.ifrs.org/eifrs/XBRL?type=IAS&amp;num=1&amp;date=2012-03-27&amp;anchor=para_54_r&amp;doctype=Standard" TargetMode="External"/><Relationship Id="rId4" Type="http://schemas.openxmlformats.org/officeDocument/2006/relationships/hyperlink" Target="http://eifrs.ifrs.org/eifrs/XBRL?type=IAS&amp;num=1&amp;date=2012-03-27&amp;anchor=para_78_e&amp;doctype=Standard"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http://eifrs.ifrs.org/eifrs/XBRL?type=IAS&amp;num=7&amp;date=2012-03-27&amp;anchor=para_17_a&amp;doctype=Standard" TargetMode="External"/><Relationship Id="rId13" Type="http://schemas.openxmlformats.org/officeDocument/2006/relationships/hyperlink" Target="http://eifrs.ifrs.org/eifrs/XBRL?type=IAS&amp;num=7&amp;date=2012-03-27&amp;anchor=para_17_e&amp;doctype=Standard" TargetMode="External"/><Relationship Id="rId18" Type="http://schemas.openxmlformats.org/officeDocument/2006/relationships/hyperlink" Target="http://eifrs.ifrs.org/eifrs/XBRL?type=IAS&amp;num=7&amp;date=2012-03-27&amp;anchor=para_45&amp;doctype=Standard" TargetMode="External"/><Relationship Id="rId3" Type="http://schemas.openxmlformats.org/officeDocument/2006/relationships/hyperlink" Target="http://eifrs.ifrs.org/eifrs/XBRL?type=IAS&amp;num=7&amp;date=2012-03-27&amp;anchor=para_16_d&amp;doctype=Standard" TargetMode="External"/><Relationship Id="rId7" Type="http://schemas.openxmlformats.org/officeDocument/2006/relationships/hyperlink" Target="http://eifrs.ifrs.org/eifrs/XBRL?type=IAS&amp;num=7&amp;date=2012-03-27&amp;anchor=para_16_b&amp;doctype=Standard" TargetMode="External"/><Relationship Id="rId12" Type="http://schemas.openxmlformats.org/officeDocument/2006/relationships/hyperlink" Target="http://eifrs.ifrs.org/eifrs/XBRL?type=IAS&amp;num=20&amp;date=2012-03-27&amp;anchor=para_28&amp;doctype=Standard" TargetMode="External"/><Relationship Id="rId17" Type="http://schemas.openxmlformats.org/officeDocument/2006/relationships/hyperlink" Target="http://eifrs.ifrs.org/eifrs/XBRL?type=IAS&amp;num=7&amp;date=2012-03-27&amp;anchor=para_45&amp;doctype=Standard" TargetMode="External"/><Relationship Id="rId2" Type="http://schemas.openxmlformats.org/officeDocument/2006/relationships/hyperlink" Target="http://eifrs.ifrs.org/eifrs/XBRL?type=IAS&amp;num=7&amp;date=2012-03-27&amp;anchor=para_16_c&amp;doctype=Standard" TargetMode="External"/><Relationship Id="rId16" Type="http://schemas.openxmlformats.org/officeDocument/2006/relationships/hyperlink" Target="http://eifrs.ifrs.org/eifrs/XBRL?type=IAS&amp;num=7&amp;date=2012-03-27&amp;anchor=para_21&amp;doctype=Standard" TargetMode="External"/><Relationship Id="rId20" Type="http://schemas.openxmlformats.org/officeDocument/2006/relationships/vmlDrawing" Target="../drawings/vmlDrawing6.vml"/><Relationship Id="rId1" Type="http://schemas.openxmlformats.org/officeDocument/2006/relationships/hyperlink" Target="http://eifrs.ifrs.org/eifrs/XBRL?type=IAS&amp;num=7&amp;date=2012-03-27&amp;anchor=para_16_d&amp;doctype=Standard" TargetMode="External"/><Relationship Id="rId6" Type="http://schemas.openxmlformats.org/officeDocument/2006/relationships/hyperlink" Target="http://eifrs.ifrs.org/eifrs/XBRL?type=IAS&amp;num=7&amp;date=2012-03-27&amp;anchor=para_16_a&amp;doctype=Standard" TargetMode="External"/><Relationship Id="rId11" Type="http://schemas.openxmlformats.org/officeDocument/2006/relationships/hyperlink" Target="http://eifrs.ifrs.org/eifrs/XBRL?type=IAS&amp;num=7&amp;date=2012-03-27&amp;anchor=para_17_d&amp;doctype=Standard" TargetMode="External"/><Relationship Id="rId5" Type="http://schemas.openxmlformats.org/officeDocument/2006/relationships/hyperlink" Target="http://eifrs.ifrs.org/eifrs/XBRL?type=IAS&amp;num=7&amp;date=2012-03-27&amp;anchor=para_16_b&amp;doctype=Standard" TargetMode="External"/><Relationship Id="rId15" Type="http://schemas.openxmlformats.org/officeDocument/2006/relationships/hyperlink" Target="http://eifrs.ifrs.org/eifrs/XBRL?type=IAS&amp;num=7&amp;date=2012-03-27&amp;anchor=para_31&amp;doctype=Standard" TargetMode="External"/><Relationship Id="rId10" Type="http://schemas.openxmlformats.org/officeDocument/2006/relationships/hyperlink" Target="http://eifrs.ifrs.org/eifrs/XBRL?type=IAS&amp;num=7&amp;date=2012-03-27&amp;anchor=para_17_c&amp;doctype=Standard" TargetMode="External"/><Relationship Id="rId19" Type="http://schemas.openxmlformats.org/officeDocument/2006/relationships/printerSettings" Target="../printerSettings/printerSettings8.bin"/><Relationship Id="rId4" Type="http://schemas.openxmlformats.org/officeDocument/2006/relationships/hyperlink" Target="http://eifrs.ifrs.org/eifrs/XBRL?type=IAS&amp;num=7&amp;date=2012-03-27&amp;anchor=para_16_c&amp;doctype=Standard" TargetMode="External"/><Relationship Id="rId9" Type="http://schemas.openxmlformats.org/officeDocument/2006/relationships/hyperlink" Target="http://eifrs.ifrs.org/eifrs/XBRL?type=IAS&amp;num=7&amp;date=2012-03-27&amp;anchor=para_17_b&amp;doctype=Standard" TargetMode="External"/><Relationship Id="rId14" Type="http://schemas.openxmlformats.org/officeDocument/2006/relationships/hyperlink" Target="http://eifrs.ifrs.org/eifrs/XBRL?type=IAS&amp;num=7&amp;date=2012-03-27&amp;anchor=para_31&amp;doctype=Standard"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eifrs.ifrs.org/eifrs/XBRL?type=IFRS&amp;num=7&amp;date=2012-03-27&amp;anchor=para_23_e&amp;doctype=Standard" TargetMode="External"/><Relationship Id="rId13" Type="http://schemas.openxmlformats.org/officeDocument/2006/relationships/hyperlink" Target="http://eifrs.ifrs.org/eifrs/XBRL?type=IAS&amp;num=1&amp;date=2012-03-27&amp;anchor=para_106_d_iii&amp;doctype=Standard" TargetMode="External"/><Relationship Id="rId3" Type="http://schemas.openxmlformats.org/officeDocument/2006/relationships/hyperlink" Target="http://eifrs.ifrs.org/eifrs/XBRL?type=IAS&amp;num=1&amp;date=2012-03-27&amp;anchor=para_82A_a&amp;doctype=Standard" TargetMode="External"/><Relationship Id="rId7" Type="http://schemas.openxmlformats.org/officeDocument/2006/relationships/hyperlink" Target="http://eifrs.ifrs.org/eifrs/XBRL?type=IAS&amp;num=1&amp;date=2012-03-27&amp;anchor=para_91_b&amp;doctype=Standard" TargetMode="External"/><Relationship Id="rId12" Type="http://schemas.openxmlformats.org/officeDocument/2006/relationships/hyperlink" Target="http://eifrs.ifrs.org/eifrs/XBRL?type=IAS&amp;num=1&amp;date=2012-03-27&amp;anchor=para_91&amp;doctype=Standard" TargetMode="External"/><Relationship Id="rId2" Type="http://schemas.openxmlformats.org/officeDocument/2006/relationships/hyperlink" Target="http://eifrs.ifrs.org/eifrs/XBRL?type=IAS&amp;num=1&amp;date=2012-03-27&amp;anchor=para_7&amp;doctype=Standard" TargetMode="External"/><Relationship Id="rId16" Type="http://schemas.openxmlformats.org/officeDocument/2006/relationships/vmlDrawing" Target="../drawings/vmlDrawing7.vml"/><Relationship Id="rId1" Type="http://schemas.openxmlformats.org/officeDocument/2006/relationships/hyperlink" Target="http://eifrs.ifrs.org/eifrs/XBRL?type=IAS&amp;num=1&amp;date=2012-03-27&amp;anchor=para_7&amp;doctype=Standard" TargetMode="External"/><Relationship Id="rId6" Type="http://schemas.openxmlformats.org/officeDocument/2006/relationships/hyperlink" Target="http://eifrs.ifrs.org/eifrs/XBRL?type=IAS&amp;num=1&amp;date=2012-03-27&amp;anchor=para_82A_a&amp;doctype=Standard" TargetMode="External"/><Relationship Id="rId11" Type="http://schemas.openxmlformats.org/officeDocument/2006/relationships/hyperlink" Target="http://eifrs.ifrs.org/eifrs/XBRL?type=IAS&amp;num=1&amp;date=2012-03-27&amp;anchor=para_91&amp;doctype=Standard" TargetMode="External"/><Relationship Id="rId5" Type="http://schemas.openxmlformats.org/officeDocument/2006/relationships/hyperlink" Target="http://eifrs.ifrs.org/eifrs/XBRL?type=IAS&amp;num=1&amp;date=2012-03-27&amp;anchor=para_7&amp;doctype=Standard" TargetMode="External"/><Relationship Id="rId15" Type="http://schemas.openxmlformats.org/officeDocument/2006/relationships/printerSettings" Target="../printerSettings/printerSettings9.bin"/><Relationship Id="rId10" Type="http://schemas.openxmlformats.org/officeDocument/2006/relationships/hyperlink" Target="http://eifrs.ifrs.org/eifrs/XBRL?type=IFRS&amp;num=7&amp;date=2012-03-27&amp;anchor=para_23_e&amp;doctype=Standard" TargetMode="External"/><Relationship Id="rId4" Type="http://schemas.openxmlformats.org/officeDocument/2006/relationships/hyperlink" Target="http://eifrs.ifrs.org/eifrs/XBRL?type=IAS&amp;num=1&amp;date=2012-03-27&amp;anchor=para_7&amp;doctype=Standard" TargetMode="External"/><Relationship Id="rId9" Type="http://schemas.openxmlformats.org/officeDocument/2006/relationships/hyperlink" Target="http://eifrs.ifrs.org/eifrs/XBRL?type=IAS&amp;num=1&amp;date=2012-03-27&amp;anchor=para_91_b&amp;doctype=Standard" TargetMode="External"/><Relationship Id="rId14" Type="http://schemas.openxmlformats.org/officeDocument/2006/relationships/hyperlink" Target="http://eifrs.ifrs.org/eifrs/XBRL?type=IAS&amp;num=1&amp;date=2012-03-27&amp;anchor=para_106_d_iii&amp;doctype=Standard"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9.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6.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5.vm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4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8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7.vml"/></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5.bin"/></Relationships>
</file>

<file path=xl/worksheets/_rels/sheet85.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8.vml"/></Relationships>
</file>

<file path=xl/worksheets/_rels/sheet87.xml.rels><?xml version="1.0" encoding="UTF-8" standalone="yes"?>
<Relationships xmlns="http://schemas.openxmlformats.org/package/2006/relationships"><Relationship Id="rId8" Type="http://schemas.openxmlformats.org/officeDocument/2006/relationships/hyperlink" Target="http://eifrs.ifrs.org/eifrs/XBRL?type=IAS&amp;num=1&amp;date=2012-03-27&amp;anchor=para_91&amp;doctype=Standard" TargetMode="External"/><Relationship Id="rId13" Type="http://schemas.openxmlformats.org/officeDocument/2006/relationships/hyperlink" Target="http://eifrs.ifrs.org/eifrs/XBRL?type=IAS&amp;num=1&amp;date=2012-03-27&amp;anchor=para_IG6&amp;doctype=Implementation%20Guidance" TargetMode="External"/><Relationship Id="rId18" Type="http://schemas.openxmlformats.org/officeDocument/2006/relationships/comments" Target="../comments26.xml"/><Relationship Id="rId3" Type="http://schemas.openxmlformats.org/officeDocument/2006/relationships/hyperlink" Target="http://eifrs.ifrs.org/eifrs/XBRL?type=IAS&amp;num=1&amp;date=2012-03-27&amp;anchor=para_82A_a&amp;doctype=Standard" TargetMode="External"/><Relationship Id="rId7" Type="http://schemas.openxmlformats.org/officeDocument/2006/relationships/hyperlink" Target="http://eifrs.ifrs.org/eifrs/XBRL?type=IAS&amp;num=1&amp;date=2012-03-27&amp;anchor=para_IG6&amp;doctype=Implementation%20Guidance" TargetMode="External"/><Relationship Id="rId12" Type="http://schemas.openxmlformats.org/officeDocument/2006/relationships/hyperlink" Target="http://eifrs.ifrs.org/eifrs/XBRL?type=IAS&amp;num=32&amp;date=2012-03-27&amp;anchor=para_IE33&amp;doctype=Illustrative%20Examples" TargetMode="External"/><Relationship Id="rId17" Type="http://schemas.openxmlformats.org/officeDocument/2006/relationships/vmlDrawing" Target="../drawings/vmlDrawing29.vml"/><Relationship Id="rId2" Type="http://schemas.openxmlformats.org/officeDocument/2006/relationships/hyperlink" Target="http://eifrs.ifrs.org/eifrs/XBRL?type=IAS&amp;num=1&amp;date=2012-03-27&amp;anchor=para_7&amp;doctype=Standard" TargetMode="External"/><Relationship Id="rId16" Type="http://schemas.openxmlformats.org/officeDocument/2006/relationships/printerSettings" Target="../printerSettings/printerSettings46.bin"/><Relationship Id="rId1" Type="http://schemas.openxmlformats.org/officeDocument/2006/relationships/hyperlink" Target="http://eifrs.ifrs.org/eifrs/XBRL?type=IAS&amp;num=1&amp;date=2012-03-27&amp;anchor=para_7&amp;doctype=Standard" TargetMode="External"/><Relationship Id="rId6" Type="http://schemas.openxmlformats.org/officeDocument/2006/relationships/hyperlink" Target="http://eifrs.ifrs.org/eifrs/XBRL?type=IFRS&amp;num=7&amp;date=2012-03-27&amp;anchor=para_23_e&amp;doctype=Standard" TargetMode="External"/><Relationship Id="rId11" Type="http://schemas.openxmlformats.org/officeDocument/2006/relationships/hyperlink" Target="http://eifrs.ifrs.org/eifrs/XBRL?type=IAS&amp;num=29&amp;date=2012-03-27&amp;anchor=para_9&amp;doctype=Standard" TargetMode="External"/><Relationship Id="rId5" Type="http://schemas.openxmlformats.org/officeDocument/2006/relationships/hyperlink" Target="http://eifrs.ifrs.org/eifrs/XBRL?type=IAS&amp;num=1&amp;date=2012-03-27&amp;anchor=para_91_b&amp;doctype=Standard" TargetMode="External"/><Relationship Id="rId15" Type="http://schemas.openxmlformats.org/officeDocument/2006/relationships/hyperlink" Target="http://eifrs.ifrs.org/eifrs/XBRL?type=IAS&amp;num=20&amp;date=2012-03-27&amp;anchor=para_28&amp;doctype=Standard" TargetMode="External"/><Relationship Id="rId10" Type="http://schemas.openxmlformats.org/officeDocument/2006/relationships/hyperlink" Target="http://eifrs.ifrs.org/eifrs/XBRL?type=IAS&amp;num=1&amp;date=2012-03-27&amp;anchor=para_85&amp;doctype=Standard" TargetMode="External"/><Relationship Id="rId4" Type="http://schemas.openxmlformats.org/officeDocument/2006/relationships/hyperlink" Target="http://eifrs.ifrs.org/eifrs/XBRL?type=IAS&amp;num=1&amp;date=2012-03-27&amp;anchor=para_IG6&amp;doctype=Implementation%20Guidance" TargetMode="External"/><Relationship Id="rId9" Type="http://schemas.openxmlformats.org/officeDocument/2006/relationships/hyperlink" Target="http://eifrs.ifrs.org/eifrs/XBRL?type=IAS&amp;num=1&amp;date=2012-03-27&amp;anchor=para_82_b&amp;doctype=Standard" TargetMode="External"/><Relationship Id="rId14" Type="http://schemas.openxmlformats.org/officeDocument/2006/relationships/hyperlink" Target="http://eifrs.ifrs.org/eifrs/XBRL?type=IAS&amp;num=7&amp;date=2012-03-27&amp;anchor=para_20_b&amp;doctype=Standard" TargetMode="Externa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47.bin"/><Relationship Id="rId1" Type="http://schemas.openxmlformats.org/officeDocument/2006/relationships/hyperlink" Target="http://eifrs.ifrs.org/eifrs/XBRL?type=IAS&amp;num=1&amp;date=2012-03-27&amp;anchor=para_78_d&amp;doctype=Standard" TargetMode="External"/><Relationship Id="rId4" Type="http://schemas.openxmlformats.org/officeDocument/2006/relationships/comments" Target="../comments27.xml"/></Relationships>
</file>

<file path=xl/worksheets/_rels/sheet89.xml.rels><?xml version="1.0" encoding="UTF-8" standalone="yes"?>
<Relationships xmlns="http://schemas.openxmlformats.org/package/2006/relationships"><Relationship Id="rId8" Type="http://schemas.openxmlformats.org/officeDocument/2006/relationships/hyperlink" Target="http://eifrs.ifrs.org/eifrs/XBRL?type=IAS&amp;num=7&amp;date=2012-03-27&amp;anchor=para_16_a&amp;doctype=Standard" TargetMode="External"/><Relationship Id="rId13" Type="http://schemas.openxmlformats.org/officeDocument/2006/relationships/hyperlink" Target="http://eifrs.ifrs.org/eifrs/XBRL?type=IAS&amp;num=7&amp;date=2012-03-27&amp;anchor=para_16_f&amp;doctype=Standard" TargetMode="External"/><Relationship Id="rId18" Type="http://schemas.openxmlformats.org/officeDocument/2006/relationships/hyperlink" Target="http://eifrs.ifrs.org/eifrs/XBRL?type=IAS&amp;num=7&amp;date=2012-03-27&amp;anchor=para_17_a&amp;doctype=Standard" TargetMode="External"/><Relationship Id="rId26" Type="http://schemas.openxmlformats.org/officeDocument/2006/relationships/hyperlink" Target="http://eifrs.ifrs.org/eifrs/XBRL?type=IAS&amp;num=7&amp;date=2012-03-27&amp;anchor=para_45&amp;doctype=Standard" TargetMode="External"/><Relationship Id="rId3" Type="http://schemas.openxmlformats.org/officeDocument/2006/relationships/hyperlink" Target="http://eifrs.ifrs.org/eifrs/XBRL?type=IAS&amp;num=7&amp;date=2012-03-27&amp;anchor=para_16_d&amp;doctype=Standard" TargetMode="External"/><Relationship Id="rId21" Type="http://schemas.openxmlformats.org/officeDocument/2006/relationships/hyperlink" Target="http://eifrs.ifrs.org/eifrs/XBRL?type=IAS&amp;num=7&amp;date=2012-03-27&amp;anchor=para_17_d&amp;doctype=Standard" TargetMode="External"/><Relationship Id="rId7" Type="http://schemas.openxmlformats.org/officeDocument/2006/relationships/hyperlink" Target="http://eifrs.ifrs.org/eifrs/XBRL?type=IAS&amp;num=7&amp;date=2012-03-27&amp;anchor=para_16_b&amp;doctype=Standard" TargetMode="External"/><Relationship Id="rId12" Type="http://schemas.openxmlformats.org/officeDocument/2006/relationships/hyperlink" Target="http://eifrs.ifrs.org/eifrs/XBRL?type=IAS&amp;num=7&amp;date=2012-03-27&amp;anchor=para_16_e&amp;doctype=Standard" TargetMode="External"/><Relationship Id="rId17" Type="http://schemas.openxmlformats.org/officeDocument/2006/relationships/hyperlink" Target="http://eifrs.ifrs.org/eifrs/XBRL?type=IAS&amp;num=7&amp;date=2012-03-27&amp;anchor=para_21&amp;doctype=Standard" TargetMode="External"/><Relationship Id="rId25" Type="http://schemas.openxmlformats.org/officeDocument/2006/relationships/hyperlink" Target="http://eifrs.ifrs.org/eifrs/XBRL?type=IAS&amp;num=7&amp;date=2012-03-27&amp;anchor=para_21&amp;doctype=Standard" TargetMode="External"/><Relationship Id="rId2" Type="http://schemas.openxmlformats.org/officeDocument/2006/relationships/hyperlink" Target="http://eifrs.ifrs.org/eifrs/XBRL?type=IAS&amp;num=7&amp;date=2012-03-27&amp;anchor=para_16_c&amp;doctype=Standard" TargetMode="External"/><Relationship Id="rId16" Type="http://schemas.openxmlformats.org/officeDocument/2006/relationships/hyperlink" Target="http://eifrs.ifrs.org/eifrs/XBRL?type=IAS&amp;num=7&amp;date=2012-03-27&amp;anchor=para_31&amp;doctype=Standard" TargetMode="External"/><Relationship Id="rId20" Type="http://schemas.openxmlformats.org/officeDocument/2006/relationships/hyperlink" Target="http://eifrs.ifrs.org/eifrs/XBRL?type=IAS&amp;num=7&amp;date=2012-03-27&amp;anchor=para_17_c&amp;doctype=Standard" TargetMode="External"/><Relationship Id="rId29" Type="http://schemas.openxmlformats.org/officeDocument/2006/relationships/vmlDrawing" Target="../drawings/vmlDrawing31.vml"/><Relationship Id="rId1" Type="http://schemas.openxmlformats.org/officeDocument/2006/relationships/hyperlink" Target="http://eifrs.ifrs.org/eifrs/XBRL?type=IAS&amp;num=7&amp;date=2012-03-27&amp;anchor=para_16_d&amp;doctype=Standard" TargetMode="External"/><Relationship Id="rId6" Type="http://schemas.openxmlformats.org/officeDocument/2006/relationships/hyperlink" Target="http://eifrs.ifrs.org/eifrs/XBRL?type=IAS&amp;num=7&amp;date=2012-03-27&amp;anchor=para_16_a&amp;doctype=Standard" TargetMode="External"/><Relationship Id="rId11" Type="http://schemas.openxmlformats.org/officeDocument/2006/relationships/hyperlink" Target="http://eifrs.ifrs.org/eifrs/XBRL?type=IAS&amp;num=20&amp;date=2012-03-27&amp;anchor=para_28&amp;doctype=Standard" TargetMode="External"/><Relationship Id="rId24" Type="http://schemas.openxmlformats.org/officeDocument/2006/relationships/hyperlink" Target="http://eifrs.ifrs.org/eifrs/XBRL?type=IAS&amp;num=7&amp;date=2012-03-27&amp;anchor=para_31&amp;doctype=Standard" TargetMode="External"/><Relationship Id="rId5" Type="http://schemas.openxmlformats.org/officeDocument/2006/relationships/hyperlink" Target="http://eifrs.ifrs.org/eifrs/XBRL?type=IAS&amp;num=7&amp;date=2012-03-27&amp;anchor=para_16_b&amp;doctype=Standard" TargetMode="External"/><Relationship Id="rId15" Type="http://schemas.openxmlformats.org/officeDocument/2006/relationships/hyperlink" Target="http://eifrs.ifrs.org/eifrs/XBRL?type=IAS&amp;num=7&amp;date=2012-03-27&amp;anchor=para_16_h&amp;doctype=Standard" TargetMode="External"/><Relationship Id="rId23" Type="http://schemas.openxmlformats.org/officeDocument/2006/relationships/hyperlink" Target="http://eifrs.ifrs.org/eifrs/XBRL?type=IAS&amp;num=7&amp;date=2012-03-27&amp;anchor=para_17_e&amp;doctype=Standard" TargetMode="External"/><Relationship Id="rId28" Type="http://schemas.openxmlformats.org/officeDocument/2006/relationships/printerSettings" Target="../printerSettings/printerSettings48.bin"/><Relationship Id="rId10" Type="http://schemas.openxmlformats.org/officeDocument/2006/relationships/hyperlink" Target="http://eifrs.ifrs.org/eifrs/XBRL?type=IAS&amp;num=7&amp;date=2012-03-27&amp;anchor=para_16_a&amp;doctype=Standard" TargetMode="External"/><Relationship Id="rId19" Type="http://schemas.openxmlformats.org/officeDocument/2006/relationships/hyperlink" Target="http://eifrs.ifrs.org/eifrs/XBRL?type=IAS&amp;num=7&amp;date=2012-03-27&amp;anchor=para_17_b&amp;doctype=Standard" TargetMode="External"/><Relationship Id="rId4" Type="http://schemas.openxmlformats.org/officeDocument/2006/relationships/hyperlink" Target="http://eifrs.ifrs.org/eifrs/XBRL?type=IAS&amp;num=7&amp;date=2012-03-27&amp;anchor=para_16_c&amp;doctype=Standard" TargetMode="External"/><Relationship Id="rId9" Type="http://schemas.openxmlformats.org/officeDocument/2006/relationships/hyperlink" Target="http://eifrs.ifrs.org/eifrs/XBRL?type=IAS&amp;num=7&amp;date=2012-03-27&amp;anchor=para_16_b&amp;doctype=Standard" TargetMode="External"/><Relationship Id="rId14" Type="http://schemas.openxmlformats.org/officeDocument/2006/relationships/hyperlink" Target="http://eifrs.ifrs.org/eifrs/XBRL?type=IAS&amp;num=7&amp;date=2012-03-27&amp;anchor=para_16_g&amp;doctype=Standard" TargetMode="External"/><Relationship Id="rId22" Type="http://schemas.openxmlformats.org/officeDocument/2006/relationships/hyperlink" Target="http://eifrs.ifrs.org/eifrs/XBRL?type=IAS&amp;num=20&amp;date=2012-03-27&amp;anchor=para_28&amp;doctype=Standard" TargetMode="External"/><Relationship Id="rId27" Type="http://schemas.openxmlformats.org/officeDocument/2006/relationships/hyperlink" Target="http://eifrs.ifrs.org/eifrs/XBRL?type=IAS&amp;num=7&amp;date=2012-03-27&amp;anchor=para_45&amp;doctype=Standard"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90.xml.rels><?xml version="1.0" encoding="UTF-8" standalone="yes"?>
<Relationships xmlns="http://schemas.openxmlformats.org/package/2006/relationships"><Relationship Id="rId8" Type="http://schemas.openxmlformats.org/officeDocument/2006/relationships/hyperlink" Target="http://eifrs.ifrs.org/eifrs/XBRL?type=IAS&amp;num=1&amp;date=2012-03-27&amp;anchor=para_78_e&amp;doctype=Standard" TargetMode="External"/><Relationship Id="rId13" Type="http://schemas.openxmlformats.org/officeDocument/2006/relationships/hyperlink" Target="http://eifrs.ifrs.org/eifrs/XBRL?type=IAS&amp;num=1&amp;date=2012-03-27&amp;anchor=para_54_l&amp;doctype=Standard" TargetMode="External"/><Relationship Id="rId18" Type="http://schemas.openxmlformats.org/officeDocument/2006/relationships/vmlDrawing" Target="../drawings/vmlDrawing32.vml"/><Relationship Id="rId3" Type="http://schemas.openxmlformats.org/officeDocument/2006/relationships/hyperlink" Target="http://eifrs.ifrs.org/eifrs/XBRL?type=IAS&amp;num=1&amp;date=2012-03-27&amp;anchor=para_55&amp;doctype=Standard" TargetMode="External"/><Relationship Id="rId7" Type="http://schemas.openxmlformats.org/officeDocument/2006/relationships/hyperlink" Target="http://eifrs.ifrs.org/eifrs/XBRL?type=IAS&amp;num=1&amp;date=2012-03-27&amp;anchor=para_78_e&amp;doctype=Standard" TargetMode="External"/><Relationship Id="rId12" Type="http://schemas.openxmlformats.org/officeDocument/2006/relationships/hyperlink" Target="http://eifrs.ifrs.org/eifrs/XBRL?type=IAS&amp;num=1&amp;date=2012-03-27&amp;anchor=para_54_k&amp;doctype=Standard" TargetMode="External"/><Relationship Id="rId17" Type="http://schemas.openxmlformats.org/officeDocument/2006/relationships/printerSettings" Target="../printerSettings/printerSettings49.bin"/><Relationship Id="rId2" Type="http://schemas.openxmlformats.org/officeDocument/2006/relationships/hyperlink" Target="http://eifrs.ifrs.org/eifrs/XBRL?type=IAS&amp;num=1&amp;date=2012-03-27&amp;anchor=para_55&amp;doctype=Standard" TargetMode="External"/><Relationship Id="rId16" Type="http://schemas.openxmlformats.org/officeDocument/2006/relationships/hyperlink" Target="http://eifrs.ifrs.org/eifrs/XBRL?type=IAS&amp;num=1&amp;date=2012-03-27&amp;anchor=para_54_n&amp;doctype=Standard" TargetMode="External"/><Relationship Id="rId1" Type="http://schemas.openxmlformats.org/officeDocument/2006/relationships/hyperlink" Target="http://eifrs.ifrs.org/eifrs/XBRL?type=IAS&amp;num=1&amp;date=2012-03-27&amp;anchor=para_54_d&amp;doctype=Standard" TargetMode="External"/><Relationship Id="rId6" Type="http://schemas.openxmlformats.org/officeDocument/2006/relationships/hyperlink" Target="http://eifrs.ifrs.org/eifrs/XBRL?type=IAS&amp;num=1&amp;date=2012-03-27&amp;anchor=para_54_n&amp;doctype=Standard" TargetMode="External"/><Relationship Id="rId11" Type="http://schemas.openxmlformats.org/officeDocument/2006/relationships/hyperlink" Target="http://eifrs.ifrs.org/eifrs/XBRL?type=IAS&amp;num=1&amp;date=2012-03-27&amp;anchor=para_54_r&amp;doctype=Standard" TargetMode="External"/><Relationship Id="rId5" Type="http://schemas.openxmlformats.org/officeDocument/2006/relationships/hyperlink" Target="http://eifrs.ifrs.org/eifrs/XBRL?type=IAS&amp;num=1&amp;date=2012-03-27&amp;anchor=para_54_g&amp;doctype=Standard" TargetMode="External"/><Relationship Id="rId15" Type="http://schemas.openxmlformats.org/officeDocument/2006/relationships/hyperlink" Target="http://eifrs.ifrs.org/eifrs/XBRL?type=IAS&amp;num=1&amp;date=2012-03-27&amp;anchor=para_55&amp;doctype=Standard" TargetMode="External"/><Relationship Id="rId10" Type="http://schemas.openxmlformats.org/officeDocument/2006/relationships/hyperlink" Target="http://eifrs.ifrs.org/eifrs/XBRL?type=IAS&amp;num=1&amp;date=2012-03-27&amp;anchor=para_78_e&amp;doctype=Standard" TargetMode="External"/><Relationship Id="rId19" Type="http://schemas.openxmlformats.org/officeDocument/2006/relationships/comments" Target="../comments28.xml"/><Relationship Id="rId4" Type="http://schemas.openxmlformats.org/officeDocument/2006/relationships/hyperlink" Target="http://eifrs.ifrs.org/eifrs/XBRL?type=IAS&amp;num=1&amp;date=2012-03-27&amp;anchor=para_54_j&amp;doctype=Standard" TargetMode="External"/><Relationship Id="rId9" Type="http://schemas.openxmlformats.org/officeDocument/2006/relationships/hyperlink" Target="http://eifrs.ifrs.org/eifrs/XBRL?type=IAS&amp;num=1&amp;date=2012-03-27&amp;anchor=para_78_e&amp;doctype=Standard" TargetMode="External"/><Relationship Id="rId14" Type="http://schemas.openxmlformats.org/officeDocument/2006/relationships/hyperlink" Target="http://eifrs.ifrs.org/eifrs/XBRL?type=IAS&amp;num=1&amp;date=2012-03-27&amp;anchor=para_54_m&amp;doctype=Standard" TargetMode="External"/></Relationships>
</file>

<file path=xl/worksheets/_rels/sheet91.xml.rels><?xml version="1.0" encoding="UTF-8" standalone="yes"?>
<Relationships xmlns="http://schemas.openxmlformats.org/package/2006/relationships"><Relationship Id="rId13" Type="http://schemas.openxmlformats.org/officeDocument/2006/relationships/hyperlink" Target="http://eifrs.ifrs.org/eifrs/XBRL?type=IAS&amp;num=7&amp;date=2012-03-27&amp;anchor=para_16_f&amp;doctype=Standard" TargetMode="External"/><Relationship Id="rId18" Type="http://schemas.openxmlformats.org/officeDocument/2006/relationships/hyperlink" Target="http://eifrs.ifrs.org/eifrs/XBRL?type=IAS&amp;num=7&amp;date=2012-03-27&amp;anchor=para_17_a&amp;doctype=Standard" TargetMode="External"/><Relationship Id="rId26" Type="http://schemas.openxmlformats.org/officeDocument/2006/relationships/hyperlink" Target="http://eifrs.ifrs.org/eifrs/XBRL?type=IAS&amp;num=7&amp;date=2012-03-27&amp;anchor=para_45&amp;doctype=Standard" TargetMode="External"/><Relationship Id="rId39" Type="http://schemas.openxmlformats.org/officeDocument/2006/relationships/hyperlink" Target="http://eifrs.ifrs.org/eifrs/XBRL?type=IAS&amp;num=7&amp;date=2012-03-27&amp;anchor=para_20_b&amp;doctype=Standard" TargetMode="External"/><Relationship Id="rId3" Type="http://schemas.openxmlformats.org/officeDocument/2006/relationships/hyperlink" Target="http://eifrs.ifrs.org/eifrs/XBRL?type=IAS&amp;num=7&amp;date=2012-03-27&amp;anchor=para_16_d&amp;doctype=Standard" TargetMode="External"/><Relationship Id="rId21" Type="http://schemas.openxmlformats.org/officeDocument/2006/relationships/hyperlink" Target="http://eifrs.ifrs.org/eifrs/XBRL?type=IAS&amp;num=7&amp;date=2012-03-27&amp;anchor=para_17_d&amp;doctype=Standard" TargetMode="External"/><Relationship Id="rId34" Type="http://schemas.openxmlformats.org/officeDocument/2006/relationships/hyperlink" Target="http://eifrs.ifrs.org/eifrs/XBRL?type=IAS&amp;num=7&amp;date=2012-03-27&amp;anchor=para_20_a&amp;doctype=Standard" TargetMode="External"/><Relationship Id="rId42" Type="http://schemas.openxmlformats.org/officeDocument/2006/relationships/hyperlink" Target="http://eifrs.ifrs.org/eifrs/XBRL?type=IAS&amp;num=7&amp;date=2012-03-27&amp;anchor=para_20_b&amp;doctype=Standard" TargetMode="External"/><Relationship Id="rId47" Type="http://schemas.openxmlformats.org/officeDocument/2006/relationships/hyperlink" Target="http://eifrs.ifrs.org/eifrs/XBRL?type=IAS&amp;num=7&amp;date=2012-03-27&amp;anchor=para_31&amp;doctype=Standard" TargetMode="External"/><Relationship Id="rId50" Type="http://schemas.openxmlformats.org/officeDocument/2006/relationships/hyperlink" Target="http://eifrs.ifrs.org/eifrs/XBRL?type=IAS&amp;num=7&amp;date=2012-03-27&amp;anchor=para_14&amp;doctype=Standard" TargetMode="External"/><Relationship Id="rId7" Type="http://schemas.openxmlformats.org/officeDocument/2006/relationships/hyperlink" Target="http://eifrs.ifrs.org/eifrs/XBRL?type=IAS&amp;num=7&amp;date=2012-03-27&amp;anchor=para_16_b&amp;doctype=Standard" TargetMode="External"/><Relationship Id="rId12" Type="http://schemas.openxmlformats.org/officeDocument/2006/relationships/hyperlink" Target="http://eifrs.ifrs.org/eifrs/XBRL?type=IAS&amp;num=7&amp;date=2012-03-27&amp;anchor=para_16_e&amp;doctype=Standard" TargetMode="External"/><Relationship Id="rId17" Type="http://schemas.openxmlformats.org/officeDocument/2006/relationships/hyperlink" Target="http://eifrs.ifrs.org/eifrs/XBRL?type=IAS&amp;num=7&amp;date=2012-03-27&amp;anchor=para_21&amp;doctype=Standard" TargetMode="External"/><Relationship Id="rId25" Type="http://schemas.openxmlformats.org/officeDocument/2006/relationships/hyperlink" Target="http://eifrs.ifrs.org/eifrs/XBRL?type=IAS&amp;num=7&amp;date=2012-03-27&amp;anchor=para_21&amp;doctype=Standard" TargetMode="External"/><Relationship Id="rId33" Type="http://schemas.openxmlformats.org/officeDocument/2006/relationships/hyperlink" Target="http://eifrs.ifrs.org/eifrs/XBRL?type=IAS&amp;num=7&amp;date=2012-03-27&amp;anchor=para_20_a&amp;doctype=Standard" TargetMode="External"/><Relationship Id="rId38" Type="http://schemas.openxmlformats.org/officeDocument/2006/relationships/hyperlink" Target="http://eifrs.ifrs.org/eifrs/XBRL?type=IAS&amp;num=7&amp;date=2012-03-27&amp;anchor=para_20_b&amp;doctype=Standard" TargetMode="External"/><Relationship Id="rId46" Type="http://schemas.openxmlformats.org/officeDocument/2006/relationships/hyperlink" Target="http://eifrs.ifrs.org/eifrs/XBRL?type=IAS&amp;num=7&amp;date=2012-03-27&amp;anchor=para_31&amp;doctype=Standard" TargetMode="External"/><Relationship Id="rId2" Type="http://schemas.openxmlformats.org/officeDocument/2006/relationships/hyperlink" Target="http://eifrs.ifrs.org/eifrs/XBRL?type=IAS&amp;num=7&amp;date=2012-03-27&amp;anchor=para_16_c&amp;doctype=Standard" TargetMode="External"/><Relationship Id="rId16" Type="http://schemas.openxmlformats.org/officeDocument/2006/relationships/hyperlink" Target="http://eifrs.ifrs.org/eifrs/XBRL?type=IAS&amp;num=7&amp;date=2012-03-27&amp;anchor=para_31&amp;doctype=Standard" TargetMode="External"/><Relationship Id="rId20" Type="http://schemas.openxmlformats.org/officeDocument/2006/relationships/hyperlink" Target="http://eifrs.ifrs.org/eifrs/XBRL?type=IAS&amp;num=7&amp;date=2012-03-27&amp;anchor=para_17_c&amp;doctype=Standard" TargetMode="External"/><Relationship Id="rId29" Type="http://schemas.openxmlformats.org/officeDocument/2006/relationships/hyperlink" Target="http://eifrs.ifrs.org/eifrs/XBRL?type=IAS&amp;num=7&amp;date=2012-03-27&amp;anchor=para_20_c&amp;doctype=Standard" TargetMode="External"/><Relationship Id="rId41" Type="http://schemas.openxmlformats.org/officeDocument/2006/relationships/hyperlink" Target="http://eifrs.ifrs.org/eifrs/XBRL?type=IAS&amp;num=7&amp;date=2012-03-27&amp;anchor=para_20_b&amp;doctype=Standard" TargetMode="External"/><Relationship Id="rId1" Type="http://schemas.openxmlformats.org/officeDocument/2006/relationships/hyperlink" Target="http://eifrs.ifrs.org/eifrs/XBRL?type=IAS&amp;num=7&amp;date=2012-03-27&amp;anchor=para_16_d&amp;doctype=Standard" TargetMode="External"/><Relationship Id="rId6" Type="http://schemas.openxmlformats.org/officeDocument/2006/relationships/hyperlink" Target="http://eifrs.ifrs.org/eifrs/XBRL?type=IAS&amp;num=7&amp;date=2012-03-27&amp;anchor=para_16_a&amp;doctype=Standard" TargetMode="External"/><Relationship Id="rId11" Type="http://schemas.openxmlformats.org/officeDocument/2006/relationships/hyperlink" Target="http://eifrs.ifrs.org/eifrs/XBRL?type=IAS&amp;num=20&amp;date=2012-03-27&amp;anchor=para_28&amp;doctype=Standard" TargetMode="External"/><Relationship Id="rId24" Type="http://schemas.openxmlformats.org/officeDocument/2006/relationships/hyperlink" Target="http://eifrs.ifrs.org/eifrs/XBRL?type=IAS&amp;num=7&amp;date=2012-03-27&amp;anchor=para_31&amp;doctype=Standard" TargetMode="External"/><Relationship Id="rId32" Type="http://schemas.openxmlformats.org/officeDocument/2006/relationships/hyperlink" Target="http://eifrs.ifrs.org/eifrs/XBRL?type=IAS&amp;num=7&amp;date=2012-03-27&amp;anchor=para_20_a&amp;doctype=Standard" TargetMode="External"/><Relationship Id="rId37" Type="http://schemas.openxmlformats.org/officeDocument/2006/relationships/hyperlink" Target="http://eifrs.ifrs.org/eifrs/XBRL?type=IAS&amp;num=7&amp;date=2012-03-27&amp;anchor=para_20_b&amp;doctype=Standard" TargetMode="External"/><Relationship Id="rId40" Type="http://schemas.openxmlformats.org/officeDocument/2006/relationships/hyperlink" Target="http://eifrs.ifrs.org/eifrs/XBRL?type=IAS&amp;num=7&amp;date=2012-03-27&amp;anchor=para_20_b&amp;doctype=Standard" TargetMode="External"/><Relationship Id="rId45" Type="http://schemas.openxmlformats.org/officeDocument/2006/relationships/hyperlink" Target="http://eifrs.ifrs.org/eifrs/XBRL?type=IAS&amp;num=7&amp;date=2012-03-27&amp;anchor=para_20&amp;doctype=Standard" TargetMode="External"/><Relationship Id="rId5" Type="http://schemas.openxmlformats.org/officeDocument/2006/relationships/hyperlink" Target="http://eifrs.ifrs.org/eifrs/XBRL?type=IAS&amp;num=7&amp;date=2012-03-27&amp;anchor=para_16_b&amp;doctype=Standard" TargetMode="External"/><Relationship Id="rId15" Type="http://schemas.openxmlformats.org/officeDocument/2006/relationships/hyperlink" Target="http://eifrs.ifrs.org/eifrs/XBRL?type=IAS&amp;num=7&amp;date=2012-03-27&amp;anchor=para_16_h&amp;doctype=Standard" TargetMode="External"/><Relationship Id="rId23" Type="http://schemas.openxmlformats.org/officeDocument/2006/relationships/hyperlink" Target="http://eifrs.ifrs.org/eifrs/XBRL?type=IAS&amp;num=7&amp;date=2012-03-27&amp;anchor=para_17_e&amp;doctype=Standard" TargetMode="External"/><Relationship Id="rId28" Type="http://schemas.openxmlformats.org/officeDocument/2006/relationships/hyperlink" Target="http://eifrs.ifrs.org/eifrs/XBRL?type=IAS&amp;num=7&amp;date=2012-03-27&amp;anchor=para_35&amp;doctype=Standard" TargetMode="External"/><Relationship Id="rId36" Type="http://schemas.openxmlformats.org/officeDocument/2006/relationships/hyperlink" Target="http://eifrs.ifrs.org/eifrs/XBRL?type=IAS&amp;num=7&amp;date=2012-03-27&amp;anchor=para_20_b&amp;doctype=Standard" TargetMode="External"/><Relationship Id="rId49" Type="http://schemas.openxmlformats.org/officeDocument/2006/relationships/hyperlink" Target="http://eifrs.ifrs.org/eifrs/XBRL?type=IAS&amp;num=7&amp;date=2012-03-27&amp;anchor=para_31&amp;doctype=Standard" TargetMode="External"/><Relationship Id="rId10" Type="http://schemas.openxmlformats.org/officeDocument/2006/relationships/hyperlink" Target="http://eifrs.ifrs.org/eifrs/XBRL?type=IAS&amp;num=7&amp;date=2012-03-27&amp;anchor=para_16_a&amp;doctype=Standard" TargetMode="External"/><Relationship Id="rId19" Type="http://schemas.openxmlformats.org/officeDocument/2006/relationships/hyperlink" Target="http://eifrs.ifrs.org/eifrs/XBRL?type=IAS&amp;num=7&amp;date=2012-03-27&amp;anchor=para_17_b&amp;doctype=Standard" TargetMode="External"/><Relationship Id="rId31" Type="http://schemas.openxmlformats.org/officeDocument/2006/relationships/hyperlink" Target="http://eifrs.ifrs.org/eifrs/XBRL?type=IAS&amp;num=7&amp;date=2012-03-27&amp;anchor=para_20_a&amp;doctype=Standard" TargetMode="External"/><Relationship Id="rId44" Type="http://schemas.openxmlformats.org/officeDocument/2006/relationships/hyperlink" Target="http://eifrs.ifrs.org/eifrs/XBRL?type=IAS&amp;num=7&amp;date=2012-03-27&amp;anchor=para_20_c&amp;doctype=Standard" TargetMode="External"/><Relationship Id="rId4" Type="http://schemas.openxmlformats.org/officeDocument/2006/relationships/hyperlink" Target="http://eifrs.ifrs.org/eifrs/XBRL?type=IAS&amp;num=7&amp;date=2012-03-27&amp;anchor=para_16_c&amp;doctype=Standard" TargetMode="External"/><Relationship Id="rId9" Type="http://schemas.openxmlformats.org/officeDocument/2006/relationships/hyperlink" Target="http://eifrs.ifrs.org/eifrs/XBRL?type=IAS&amp;num=7&amp;date=2012-03-27&amp;anchor=para_16_b&amp;doctype=Standard" TargetMode="External"/><Relationship Id="rId14" Type="http://schemas.openxmlformats.org/officeDocument/2006/relationships/hyperlink" Target="http://eifrs.ifrs.org/eifrs/XBRL?type=IAS&amp;num=7&amp;date=2012-03-27&amp;anchor=para_16_g&amp;doctype=Standard" TargetMode="External"/><Relationship Id="rId22" Type="http://schemas.openxmlformats.org/officeDocument/2006/relationships/hyperlink" Target="http://eifrs.ifrs.org/eifrs/XBRL?type=IAS&amp;num=20&amp;date=2012-03-27&amp;anchor=para_28&amp;doctype=Standard" TargetMode="External"/><Relationship Id="rId27" Type="http://schemas.openxmlformats.org/officeDocument/2006/relationships/hyperlink" Target="http://eifrs.ifrs.org/eifrs/XBRL?type=IAS&amp;num=7&amp;date=2012-03-27&amp;anchor=para_45&amp;doctype=Standard" TargetMode="External"/><Relationship Id="rId30" Type="http://schemas.openxmlformats.org/officeDocument/2006/relationships/hyperlink" Target="http://eifrs.ifrs.org/eifrs/XBRL?type=IAS&amp;num=7&amp;date=2012-03-27&amp;anchor=para_20_a&amp;doctype=Standard" TargetMode="External"/><Relationship Id="rId35" Type="http://schemas.openxmlformats.org/officeDocument/2006/relationships/hyperlink" Target="http://eifrs.ifrs.org/eifrs/XBRL?type=IAS&amp;num=7&amp;date=2012-03-27&amp;anchor=para_20_b&amp;doctype=Standard" TargetMode="External"/><Relationship Id="rId43" Type="http://schemas.openxmlformats.org/officeDocument/2006/relationships/hyperlink" Target="http://eifrs.ifrs.org/eifrs/XBRL?type=IAS&amp;num=7&amp;date=2012-03-27&amp;anchor=para_14&amp;doctype=Standard" TargetMode="External"/><Relationship Id="rId48" Type="http://schemas.openxmlformats.org/officeDocument/2006/relationships/hyperlink" Target="http://eifrs.ifrs.org/eifrs/XBRL?type=IAS&amp;num=7&amp;date=2012-03-27&amp;anchor=para_31&amp;doctype=Standard" TargetMode="External"/><Relationship Id="rId8" Type="http://schemas.openxmlformats.org/officeDocument/2006/relationships/hyperlink" Target="http://eifrs.ifrs.org/eifrs/XBRL?type=IAS&amp;num=7&amp;date=2012-03-27&amp;anchor=para_16_a&amp;doctype=Standard" TargetMode="External"/><Relationship Id="rId51" Type="http://schemas.openxmlformats.org/officeDocument/2006/relationships/vmlDrawing" Target="../drawings/vmlDrawing33.vml"/></Relationships>
</file>

<file path=xl/worksheets/sheet1.xml><?xml version="1.0" encoding="utf-8"?>
<worksheet xmlns="http://schemas.openxmlformats.org/spreadsheetml/2006/main" xmlns:r="http://schemas.openxmlformats.org/officeDocument/2006/relationships">
  <sheetPr codeName="Sheet2"/>
  <dimension ref="A2:C45"/>
  <sheetViews>
    <sheetView topLeftCell="A13" workbookViewId="0">
      <selection activeCell="A14" sqref="A14"/>
    </sheetView>
  </sheetViews>
  <sheetFormatPr defaultRowHeight="12.75"/>
  <cols>
    <col min="1" max="1" width="42.85546875" customWidth="1"/>
    <col min="2" max="2" width="15.28515625" customWidth="1"/>
    <col min="3" max="3" width="78.140625" customWidth="1"/>
  </cols>
  <sheetData>
    <row r="2" spans="1:3" ht="25.5">
      <c r="A2" s="40" t="s">
        <v>615</v>
      </c>
      <c r="B2" s="40"/>
      <c r="C2" s="40"/>
    </row>
    <row r="3" spans="1:3">
      <c r="A3" s="40" t="s">
        <v>616</v>
      </c>
      <c r="B3" s="40"/>
      <c r="C3" s="40"/>
    </row>
    <row r="4" spans="1:3">
      <c r="A4" s="41" t="s">
        <v>617</v>
      </c>
      <c r="B4" s="40"/>
      <c r="C4" s="40"/>
    </row>
    <row r="5" spans="1:3" ht="78.75">
      <c r="A5" s="42" t="s">
        <v>618</v>
      </c>
      <c r="B5" s="40" t="s">
        <v>619</v>
      </c>
      <c r="C5" s="43" t="s">
        <v>620</v>
      </c>
    </row>
    <row r="6" spans="1:3" ht="15.75">
      <c r="A6" s="42" t="s">
        <v>621</v>
      </c>
      <c r="B6" s="40" t="s">
        <v>619</v>
      </c>
      <c r="C6" s="43" t="s">
        <v>622</v>
      </c>
    </row>
    <row r="7" spans="1:3" ht="27">
      <c r="A7" s="42" t="s">
        <v>623</v>
      </c>
      <c r="B7" s="40" t="s">
        <v>624</v>
      </c>
      <c r="C7" s="43" t="s">
        <v>625</v>
      </c>
    </row>
    <row r="8" spans="1:3" ht="27">
      <c r="A8" s="42" t="s">
        <v>626</v>
      </c>
      <c r="B8" s="40" t="s">
        <v>619</v>
      </c>
      <c r="C8" s="44" t="s">
        <v>627</v>
      </c>
    </row>
    <row r="9" spans="1:3" ht="15.75">
      <c r="A9" s="42" t="s">
        <v>628</v>
      </c>
      <c r="B9" s="40" t="s">
        <v>624</v>
      </c>
      <c r="C9" s="43" t="s">
        <v>625</v>
      </c>
    </row>
    <row r="10" spans="1:3" ht="15.75">
      <c r="A10" s="42" t="s">
        <v>629</v>
      </c>
      <c r="B10" s="40" t="s">
        <v>624</v>
      </c>
      <c r="C10" s="43" t="s">
        <v>630</v>
      </c>
    </row>
    <row r="11" spans="1:3" ht="31.5">
      <c r="A11" s="42" t="s">
        <v>631</v>
      </c>
      <c r="B11" s="40" t="s">
        <v>624</v>
      </c>
      <c r="C11" s="43" t="s">
        <v>632</v>
      </c>
    </row>
    <row r="12" spans="1:3" ht="27">
      <c r="A12" s="42" t="s">
        <v>633</v>
      </c>
      <c r="B12" s="40" t="s">
        <v>624</v>
      </c>
      <c r="C12" s="44" t="s">
        <v>634</v>
      </c>
    </row>
    <row r="13" spans="1:3" ht="15.75">
      <c r="A13" s="42" t="s">
        <v>635</v>
      </c>
      <c r="B13" s="40" t="s">
        <v>624</v>
      </c>
      <c r="C13" s="43" t="s">
        <v>625</v>
      </c>
    </row>
    <row r="14" spans="1:3" ht="15.75">
      <c r="A14" s="42" t="s">
        <v>636</v>
      </c>
      <c r="B14" s="40" t="s">
        <v>619</v>
      </c>
      <c r="C14" s="43" t="s">
        <v>637</v>
      </c>
    </row>
    <row r="15" spans="1:3" ht="15.75">
      <c r="A15" s="42" t="s">
        <v>638</v>
      </c>
      <c r="B15" s="40" t="s">
        <v>619</v>
      </c>
      <c r="C15" s="44" t="s">
        <v>639</v>
      </c>
    </row>
    <row r="16" spans="1:3" ht="39.75">
      <c r="A16" s="42" t="s">
        <v>640</v>
      </c>
      <c r="B16" s="40" t="s">
        <v>619</v>
      </c>
      <c r="C16" s="44" t="s">
        <v>641</v>
      </c>
    </row>
    <row r="17" spans="1:3" ht="15.75">
      <c r="A17" s="42" t="s">
        <v>642</v>
      </c>
      <c r="B17" s="40" t="s">
        <v>619</v>
      </c>
      <c r="C17" s="44" t="s">
        <v>643</v>
      </c>
    </row>
    <row r="18" spans="1:3" ht="27">
      <c r="A18" s="42" t="s">
        <v>644</v>
      </c>
      <c r="B18" s="40" t="s">
        <v>619</v>
      </c>
      <c r="C18" s="44" t="s">
        <v>645</v>
      </c>
    </row>
    <row r="19" spans="1:3" ht="15.75">
      <c r="A19" s="42" t="s">
        <v>646</v>
      </c>
      <c r="B19" s="40" t="s">
        <v>619</v>
      </c>
      <c r="C19" s="44" t="s">
        <v>647</v>
      </c>
    </row>
    <row r="20" spans="1:3" ht="15.75">
      <c r="A20" s="42" t="s">
        <v>648</v>
      </c>
      <c r="B20" s="40" t="s">
        <v>624</v>
      </c>
      <c r="C20" s="44" t="s">
        <v>649</v>
      </c>
    </row>
    <row r="21" spans="1:3" ht="27">
      <c r="A21" s="42" t="s">
        <v>650</v>
      </c>
      <c r="B21" s="40" t="s">
        <v>619</v>
      </c>
      <c r="C21" s="43" t="s">
        <v>651</v>
      </c>
    </row>
    <row r="22" spans="1:3" ht="27">
      <c r="A22" s="42" t="s">
        <v>652</v>
      </c>
      <c r="B22" s="40" t="s">
        <v>619</v>
      </c>
      <c r="C22" s="44" t="s">
        <v>647</v>
      </c>
    </row>
    <row r="23" spans="1:3" ht="52.5">
      <c r="A23" s="42" t="s">
        <v>653</v>
      </c>
      <c r="B23" s="40" t="s">
        <v>619</v>
      </c>
      <c r="C23" s="44" t="s">
        <v>654</v>
      </c>
    </row>
    <row r="24" spans="1:3" ht="15.75">
      <c r="A24" s="42" t="s">
        <v>655</v>
      </c>
      <c r="B24" s="40" t="s">
        <v>619</v>
      </c>
      <c r="C24" s="43" t="s">
        <v>656</v>
      </c>
    </row>
    <row r="25" spans="1:3" ht="47.25">
      <c r="A25" s="42" t="s">
        <v>657</v>
      </c>
      <c r="B25" s="40" t="s">
        <v>624</v>
      </c>
      <c r="C25" s="43" t="s">
        <v>658</v>
      </c>
    </row>
    <row r="26" spans="1:3" ht="31.5">
      <c r="A26" s="42" t="s">
        <v>659</v>
      </c>
      <c r="B26" s="40" t="s">
        <v>619</v>
      </c>
      <c r="C26" s="43" t="s">
        <v>660</v>
      </c>
    </row>
    <row r="27" spans="1:3" ht="31.5">
      <c r="A27" s="42" t="s">
        <v>661</v>
      </c>
      <c r="B27" s="40" t="s">
        <v>619</v>
      </c>
      <c r="C27" s="43" t="s">
        <v>662</v>
      </c>
    </row>
    <row r="28" spans="1:3" ht="63">
      <c r="A28" s="42" t="s">
        <v>663</v>
      </c>
      <c r="B28" s="40" t="s">
        <v>619</v>
      </c>
      <c r="C28" s="43" t="s">
        <v>664</v>
      </c>
    </row>
    <row r="29" spans="1:3">
      <c r="A29" s="41" t="s">
        <v>665</v>
      </c>
      <c r="B29" s="40"/>
      <c r="C29" s="40"/>
    </row>
    <row r="30" spans="1:3" ht="31.5">
      <c r="A30" s="42" t="s">
        <v>666</v>
      </c>
      <c r="B30" s="40" t="s">
        <v>619</v>
      </c>
      <c r="C30" s="43" t="s">
        <v>667</v>
      </c>
    </row>
    <row r="31" spans="1:3" ht="31.5">
      <c r="A31" s="42" t="s">
        <v>668</v>
      </c>
      <c r="B31" s="40" t="s">
        <v>619</v>
      </c>
      <c r="C31" s="43" t="s">
        <v>669</v>
      </c>
    </row>
    <row r="32" spans="1:3">
      <c r="A32" s="41" t="s">
        <v>670</v>
      </c>
      <c r="B32" s="40"/>
      <c r="C32" s="40"/>
    </row>
    <row r="33" spans="1:3">
      <c r="A33" s="42" t="s">
        <v>671</v>
      </c>
      <c r="B33" s="40" t="s">
        <v>672</v>
      </c>
      <c r="C33" s="44" t="s">
        <v>673</v>
      </c>
    </row>
    <row r="34" spans="1:3">
      <c r="A34" s="45" t="s">
        <v>674</v>
      </c>
      <c r="B34" s="40" t="s">
        <v>675</v>
      </c>
      <c r="C34" s="44" t="s">
        <v>673</v>
      </c>
    </row>
    <row r="35" spans="1:3">
      <c r="A35" s="46" t="s">
        <v>676</v>
      </c>
      <c r="B35" s="40" t="s">
        <v>677</v>
      </c>
      <c r="C35" s="44" t="s">
        <v>673</v>
      </c>
    </row>
    <row r="36" spans="1:3">
      <c r="A36" s="42" t="s">
        <v>678</v>
      </c>
      <c r="B36" s="40" t="s">
        <v>679</v>
      </c>
      <c r="C36" s="40"/>
    </row>
    <row r="37" spans="1:3">
      <c r="A37" s="45" t="s">
        <v>680</v>
      </c>
      <c r="B37" s="40"/>
      <c r="C37" s="40"/>
    </row>
    <row r="38" spans="1:3" ht="27">
      <c r="A38" s="46" t="s">
        <v>681</v>
      </c>
      <c r="B38" s="40" t="s">
        <v>682</v>
      </c>
      <c r="C38" s="44" t="s">
        <v>673</v>
      </c>
    </row>
    <row r="39" spans="1:3" ht="27">
      <c r="A39" s="46" t="s">
        <v>683</v>
      </c>
      <c r="B39" s="40" t="s">
        <v>682</v>
      </c>
      <c r="C39" s="44" t="s">
        <v>684</v>
      </c>
    </row>
    <row r="40" spans="1:3" ht="15.75">
      <c r="A40" s="46" t="s">
        <v>685</v>
      </c>
      <c r="B40" s="40" t="s">
        <v>682</v>
      </c>
      <c r="C40" s="44" t="s">
        <v>673</v>
      </c>
    </row>
    <row r="41" spans="1:3">
      <c r="A41" s="45" t="s">
        <v>686</v>
      </c>
      <c r="B41" s="40"/>
      <c r="C41" s="40"/>
    </row>
    <row r="42" spans="1:3" ht="27">
      <c r="A42" s="46" t="s">
        <v>687</v>
      </c>
      <c r="B42" s="40" t="s">
        <v>682</v>
      </c>
      <c r="C42" s="44" t="s">
        <v>673</v>
      </c>
    </row>
    <row r="43" spans="1:3" ht="27">
      <c r="A43" s="46" t="s">
        <v>688</v>
      </c>
      <c r="B43" s="40" t="s">
        <v>682</v>
      </c>
      <c r="C43" s="44" t="s">
        <v>684</v>
      </c>
    </row>
    <row r="44" spans="1:3" ht="15.75">
      <c r="A44" s="46" t="s">
        <v>689</v>
      </c>
      <c r="B44" s="40" t="s">
        <v>682</v>
      </c>
      <c r="C44" s="44" t="s">
        <v>673</v>
      </c>
    </row>
    <row r="45" spans="1:3" ht="25.5">
      <c r="A45" s="40" t="s">
        <v>690</v>
      </c>
      <c r="B45" s="40"/>
    </row>
  </sheetData>
  <hyperlinks>
    <hyperlink ref="C8" r:id="rId1" display="http://eifrs.ifrs.org/eifrs/XBRL?type=IAS&amp;num=1&amp;date=2012-03-27&amp;anchor=para_IG6&amp;doctype=Implementation%20Guidance"/>
    <hyperlink ref="C12" r:id="rId2" display="http://eifrs.ifrs.org/eifrs/XBRL?type=IAS&amp;num=1&amp;date=2012-03-27&amp;anchor=para_99&amp;doctype=Standard"/>
    <hyperlink ref="C15" r:id="rId3" display="http://eifrs.ifrs.org/eifrs/XBRL?type=IAS&amp;num=32&amp;date=2012-03-27&amp;anchor=para_IE33&amp;doctype=Illustrative%20Examples"/>
    <hyperlink ref="C16" r:id="rId4" display="http://eifrs.ifrs.org/eifrs/XBRL?type=IFRIC&amp;num=17&amp;date=2012-03-27&amp;anchor=para_15&amp;doctype=Standard"/>
    <hyperlink ref="C17" r:id="rId5" display="http://eifrs.ifrs.org/eifrs/XBRL?type=IAS&amp;num=29&amp;date=2012-03-27&amp;anchor=para_9&amp;doctype=Standard"/>
    <hyperlink ref="C18" r:id="rId6" display="http://eifrs.ifrs.org/eifrs/XBRL?type=IAS&amp;num=1&amp;date=2012-03-27&amp;anchor=para_82_aa&amp;doctype=Standard"/>
    <hyperlink ref="C19" r:id="rId7" display="http://eifrs.ifrs.org/eifrs/XBRL?type=IAS&amp;num=1&amp;date=2012-03-27&amp;anchor=para_85&amp;doctype=Standard"/>
    <hyperlink ref="C20" r:id="rId8" display="http://eifrs.ifrs.org/eifrs/XBRL?type=IAS&amp;num=1&amp;date=2012-03-27&amp;anchor=para_82_b&amp;doctype=Standard"/>
    <hyperlink ref="C22" r:id="rId9" display="http://eifrs.ifrs.org/eifrs/XBRL?type=IAS&amp;num=1&amp;date=2012-03-27&amp;anchor=para_85&amp;doctype=Standard"/>
    <hyperlink ref="C23" r:id="rId10" display="http://eifrs.ifrs.org/eifrs/XBRL?type=IAS&amp;num=1&amp;date=2012-03-27&amp;anchor=para_82_ca&amp;doctype=Standard"/>
    <hyperlink ref="C33" r:id="rId11" display="http://eifrs.ifrs.org/eifrs/XBRL?type=IAS&amp;num=33&amp;date=2012-03-27&amp;anchor=para_66&amp;doctype=Standard"/>
    <hyperlink ref="C34" r:id="rId12" display="http://eifrs.ifrs.org/eifrs/XBRL?type=IAS&amp;num=33&amp;date=2012-03-27&amp;anchor=para_66&amp;doctype=Standard"/>
    <hyperlink ref="C35" r:id="rId13" display="http://eifrs.ifrs.org/eifrs/XBRL?type=IAS&amp;num=33&amp;date=2012-03-27&amp;anchor=para_66&amp;doctype=Standard"/>
    <hyperlink ref="C38" r:id="rId14" display="http://eifrs.ifrs.org/eifrs/XBRL?type=IAS&amp;num=33&amp;date=2012-03-27&amp;anchor=para_66&amp;doctype=Standard"/>
    <hyperlink ref="C39" r:id="rId15" display="http://eifrs.ifrs.org/eifrs/XBRL?type=IAS&amp;num=33&amp;date=2012-03-27&amp;anchor=para_68&amp;doctype=Standard"/>
    <hyperlink ref="C40" r:id="rId16" display="http://eifrs.ifrs.org/eifrs/XBRL?type=IAS&amp;num=33&amp;date=2012-03-27&amp;anchor=para_66&amp;doctype=Standard"/>
    <hyperlink ref="C42" r:id="rId17" display="http://eifrs.ifrs.org/eifrs/XBRL?type=IAS&amp;num=33&amp;date=2012-03-27&amp;anchor=para_66&amp;doctype=Standard"/>
    <hyperlink ref="C43" r:id="rId18" display="http://eifrs.ifrs.org/eifrs/XBRL?type=IAS&amp;num=33&amp;date=2012-03-27&amp;anchor=para_68&amp;doctype=Standard"/>
    <hyperlink ref="C44" r:id="rId19" display="http://eifrs.ifrs.org/eifrs/XBRL?type=IAS&amp;num=33&amp;date=2012-03-27&amp;anchor=para_66&amp;doctype=Standard"/>
  </hyperlinks>
  <pageMargins left="0.7" right="0.7" top="0.75" bottom="0.75" header="0.3" footer="0.3"/>
  <drawing r:id="rId20"/>
</worksheet>
</file>

<file path=xl/worksheets/sheet10.xml><?xml version="1.0" encoding="utf-8"?>
<worksheet xmlns="http://schemas.openxmlformats.org/spreadsheetml/2006/main" xmlns:r="http://schemas.openxmlformats.org/officeDocument/2006/relationships">
  <sheetPr>
    <tabColor rgb="FF00B0F0"/>
  </sheetPr>
  <dimension ref="A1:AX58"/>
  <sheetViews>
    <sheetView zoomScale="88" zoomScaleNormal="88" workbookViewId="0">
      <selection activeCell="O32" sqref="O32"/>
    </sheetView>
  </sheetViews>
  <sheetFormatPr defaultColWidth="4.5703125" defaultRowHeight="12.75"/>
  <cols>
    <col min="1" max="9" width="9.140625" style="30" customWidth="1"/>
    <col min="10" max="10" width="5.42578125" style="265" customWidth="1"/>
    <col min="11" max="11" width="0.28515625" style="265" customWidth="1"/>
    <col min="12" max="13" width="9.140625" style="265" customWidth="1"/>
    <col min="14" max="14" width="13.7109375" style="265" customWidth="1"/>
    <col min="15" max="20" width="9.140625" style="265" customWidth="1"/>
    <col min="21" max="50" width="9.140625" style="30" customWidth="1"/>
    <col min="51" max="255" width="9.140625" style="265" customWidth="1"/>
    <col min="256" max="16384" width="4.5703125" style="265"/>
  </cols>
  <sheetData>
    <row r="1" spans="1:38">
      <c r="A1" s="680"/>
      <c r="B1" s="680"/>
      <c r="C1" s="680"/>
      <c r="D1" s="680"/>
      <c r="E1" s="680"/>
      <c r="F1" s="680"/>
      <c r="G1" s="680"/>
      <c r="H1" s="680"/>
      <c r="I1" s="680"/>
      <c r="L1" s="2054" t="s">
        <v>135</v>
      </c>
      <c r="M1" s="2054"/>
      <c r="N1" s="2054"/>
      <c r="O1" s="2054"/>
      <c r="P1" s="2054"/>
      <c r="Q1" s="2054"/>
      <c r="R1" s="2054"/>
      <c r="S1" s="676"/>
      <c r="AA1" s="30">
        <f>DAY(AA2)</f>
        <v>31</v>
      </c>
      <c r="AB1" s="30">
        <f>MONTH(AA2)</f>
        <v>12</v>
      </c>
      <c r="AC1" s="30">
        <f>YEAR(AA2)</f>
        <v>2013</v>
      </c>
      <c r="AD1" s="2059">
        <f>IF(AB3=1,AC1,IF(AB3&lt;1,AA1&amp;"."&amp;AB1&amp;"."&amp;AC1,""))</f>
        <v>2013</v>
      </c>
      <c r="AE1" s="2059"/>
      <c r="AF1" s="2059">
        <f>IF(AB3=1,AD1-1,IF(AB3&lt;1,AA1&amp;"."&amp;AB1&amp;"."&amp;AC1-1,""))</f>
        <v>2012</v>
      </c>
      <c r="AG1" s="2059"/>
      <c r="AH1" s="688"/>
      <c r="AI1" s="2067" t="s">
        <v>3641</v>
      </c>
      <c r="AJ1" s="2067"/>
      <c r="AK1" s="30">
        <v>1</v>
      </c>
      <c r="AL1" s="689">
        <f>MONTH(O31)</f>
        <v>2</v>
      </c>
    </row>
    <row r="2" spans="1:38" ht="13.15" customHeight="1">
      <c r="A2" s="680"/>
      <c r="B2" s="680"/>
      <c r="C2" s="680"/>
      <c r="D2" s="680"/>
      <c r="E2" s="680"/>
      <c r="F2" s="680"/>
      <c r="G2" s="680"/>
      <c r="H2" s="680"/>
      <c r="I2" s="680"/>
      <c r="L2" s="676" t="s">
        <v>136</v>
      </c>
      <c r="M2" s="676"/>
      <c r="N2" s="676"/>
      <c r="O2" s="676"/>
      <c r="P2" s="676"/>
      <c r="Q2" s="676"/>
      <c r="R2" s="676"/>
      <c r="S2" s="676"/>
      <c r="AA2" s="2060">
        <f>O29</f>
        <v>41639</v>
      </c>
      <c r="AB2" s="2060"/>
      <c r="AI2" s="2067" t="s">
        <v>3642</v>
      </c>
      <c r="AJ2" s="2067"/>
      <c r="AK2" s="30">
        <v>2</v>
      </c>
    </row>
    <row r="3" spans="1:38" ht="13.15" customHeight="1">
      <c r="A3" s="680"/>
      <c r="B3" s="681"/>
      <c r="C3" s="681"/>
      <c r="D3" s="681"/>
      <c r="E3" s="681"/>
      <c r="F3" s="681"/>
      <c r="G3" s="681"/>
      <c r="H3" s="681"/>
      <c r="I3" s="682"/>
      <c r="L3" s="676" t="s">
        <v>137</v>
      </c>
      <c r="M3" s="676"/>
      <c r="N3" s="676"/>
      <c r="O3" s="676"/>
      <c r="P3" s="676"/>
      <c r="Q3" s="676"/>
      <c r="R3" s="676"/>
      <c r="S3" s="676"/>
      <c r="AA3" s="690" t="str">
        <f>IF(AB3=1,"FOR ",IF(AB3&lt;1,"as at ",""))</f>
        <v xml:space="preserve">FOR </v>
      </c>
      <c r="AB3" s="690">
        <f>IF(AND(AB1=12,AA1=31),1,0)</f>
        <v>1</v>
      </c>
      <c r="AI3" s="2067" t="s">
        <v>3643</v>
      </c>
      <c r="AJ3" s="2067"/>
      <c r="AK3" s="30">
        <v>3</v>
      </c>
    </row>
    <row r="4" spans="1:38" ht="25.5">
      <c r="A4" s="680"/>
      <c r="B4" s="681"/>
      <c r="C4" s="681"/>
      <c r="D4" s="681"/>
      <c r="E4" s="681"/>
      <c r="F4" s="681"/>
      <c r="G4" s="681"/>
      <c r="H4" s="681"/>
      <c r="I4" s="682"/>
      <c r="L4" s="676" t="s">
        <v>841</v>
      </c>
      <c r="M4" s="676"/>
      <c r="N4" s="676"/>
      <c r="O4" s="676"/>
      <c r="P4" s="676"/>
      <c r="Q4" s="676"/>
      <c r="R4" s="676"/>
      <c r="S4" s="676"/>
      <c r="AA4" s="2059" t="str">
        <f>IF(O27=AD5,AA5,IF(O27=AD7,AA7,IF(O27=AD6,AA6,"")))</f>
        <v>SEPARATE</v>
      </c>
      <c r="AB4" s="2059"/>
      <c r="AC4" s="2059"/>
      <c r="AI4" s="2067" t="s">
        <v>3644</v>
      </c>
      <c r="AJ4" s="2067"/>
      <c r="AK4" s="30">
        <v>4</v>
      </c>
    </row>
    <row r="5" spans="1:38" ht="13.15" customHeight="1">
      <c r="A5" s="680"/>
      <c r="B5" s="681"/>
      <c r="C5" s="681"/>
      <c r="D5" s="681"/>
      <c r="E5" s="681"/>
      <c r="F5" s="681"/>
      <c r="G5" s="681"/>
      <c r="H5" s="681"/>
      <c r="I5" s="682"/>
      <c r="L5" s="676" t="s">
        <v>152</v>
      </c>
      <c r="M5" s="676"/>
      <c r="N5" s="676"/>
      <c r="O5" s="676"/>
      <c r="P5" s="676"/>
      <c r="Q5" s="676"/>
      <c r="R5" s="676"/>
      <c r="S5" s="676"/>
      <c r="AA5" s="2059" t="s">
        <v>3629</v>
      </c>
      <c r="AB5" s="2059"/>
      <c r="AC5" s="2059"/>
      <c r="AD5" s="30" t="s">
        <v>3633</v>
      </c>
      <c r="AI5" s="2067" t="s">
        <v>3645</v>
      </c>
      <c r="AJ5" s="2067"/>
      <c r="AK5" s="30">
        <v>5</v>
      </c>
    </row>
    <row r="6" spans="1:38">
      <c r="A6" s="680"/>
      <c r="B6" s="2058" t="str">
        <f>L19</f>
        <v>АБС Ltd.</v>
      </c>
      <c r="C6" s="2058"/>
      <c r="D6" s="2058"/>
      <c r="E6" s="2058"/>
      <c r="F6" s="2058"/>
      <c r="G6" s="2058"/>
      <c r="H6" s="2058"/>
      <c r="I6" s="680"/>
      <c r="L6" s="676" t="s">
        <v>138</v>
      </c>
      <c r="M6" s="676"/>
      <c r="N6" s="676"/>
      <c r="O6" s="676"/>
      <c r="P6" s="676"/>
      <c r="Q6" s="676"/>
      <c r="R6" s="676"/>
      <c r="S6" s="676"/>
      <c r="AA6" s="2059" t="s">
        <v>3635</v>
      </c>
      <c r="AB6" s="2059"/>
      <c r="AC6" s="2059"/>
      <c r="AD6" s="30" t="s">
        <v>3632</v>
      </c>
      <c r="AI6" s="2067" t="s">
        <v>3646</v>
      </c>
      <c r="AJ6" s="2067"/>
      <c r="AK6" s="30">
        <v>6</v>
      </c>
    </row>
    <row r="7" spans="1:38">
      <c r="A7" s="680"/>
      <c r="B7" s="2058"/>
      <c r="C7" s="2058"/>
      <c r="D7" s="2058"/>
      <c r="E7" s="2058"/>
      <c r="F7" s="2058"/>
      <c r="G7" s="2058"/>
      <c r="H7" s="2058"/>
      <c r="I7" s="680"/>
      <c r="L7" s="676" t="s">
        <v>139</v>
      </c>
      <c r="M7" s="676"/>
      <c r="N7" s="676"/>
      <c r="O7" s="676"/>
      <c r="P7" s="676"/>
      <c r="Q7" s="676"/>
      <c r="R7" s="676"/>
      <c r="S7" s="676"/>
      <c r="AA7" s="2059" t="s">
        <v>3630</v>
      </c>
      <c r="AB7" s="2059"/>
      <c r="AC7" s="2059"/>
      <c r="AD7" s="30" t="s">
        <v>3631</v>
      </c>
      <c r="AI7" s="2067" t="s">
        <v>3647</v>
      </c>
      <c r="AJ7" s="2067"/>
      <c r="AK7" s="30">
        <v>7</v>
      </c>
    </row>
    <row r="8" spans="1:38">
      <c r="A8" s="680"/>
      <c r="B8" s="2058"/>
      <c r="C8" s="2058"/>
      <c r="D8" s="2058"/>
      <c r="E8" s="2058"/>
      <c r="F8" s="2058"/>
      <c r="G8" s="2058"/>
      <c r="H8" s="2058"/>
      <c r="I8" s="680"/>
      <c r="L8" s="676" t="s">
        <v>140</v>
      </c>
      <c r="M8" s="676"/>
      <c r="N8" s="676"/>
      <c r="O8" s="676"/>
      <c r="P8" s="676"/>
      <c r="Q8" s="676"/>
      <c r="R8" s="676"/>
      <c r="S8" s="676"/>
      <c r="AA8" s="2059" t="s">
        <v>3636</v>
      </c>
      <c r="AB8" s="2059"/>
      <c r="AC8" s="2059"/>
      <c r="AI8" s="2067" t="s">
        <v>3648</v>
      </c>
      <c r="AJ8" s="2067"/>
      <c r="AK8" s="30">
        <v>8</v>
      </c>
    </row>
    <row r="9" spans="1:38">
      <c r="A9" s="680"/>
      <c r="B9" s="2058"/>
      <c r="C9" s="2058"/>
      <c r="D9" s="2058"/>
      <c r="E9" s="2058"/>
      <c r="F9" s="2058"/>
      <c r="G9" s="2058"/>
      <c r="H9" s="2058"/>
      <c r="I9" s="680"/>
      <c r="L9" s="676" t="s">
        <v>141</v>
      </c>
      <c r="M9" s="676"/>
      <c r="N9" s="676"/>
      <c r="O9" s="676"/>
      <c r="P9" s="676"/>
      <c r="Q9" s="676"/>
      <c r="R9" s="676"/>
      <c r="S9" s="676"/>
      <c r="AI9" s="2067" t="s">
        <v>3649</v>
      </c>
      <c r="AJ9" s="2067"/>
      <c r="AK9" s="30">
        <v>9</v>
      </c>
    </row>
    <row r="10" spans="1:38">
      <c r="A10" s="680"/>
      <c r="B10" s="2058"/>
      <c r="C10" s="2058"/>
      <c r="D10" s="2058"/>
      <c r="E10" s="2058"/>
      <c r="F10" s="2058"/>
      <c r="G10" s="2058"/>
      <c r="H10" s="2058"/>
      <c r="I10" s="680"/>
      <c r="L10" s="676" t="s">
        <v>144</v>
      </c>
      <c r="M10" s="676"/>
      <c r="N10" s="676"/>
      <c r="O10" s="676"/>
      <c r="P10" s="676"/>
      <c r="Q10" s="676"/>
      <c r="R10" s="676"/>
      <c r="S10" s="676"/>
      <c r="AI10" s="2067" t="s">
        <v>3650</v>
      </c>
      <c r="AJ10" s="2067"/>
      <c r="AK10" s="30">
        <v>10</v>
      </c>
    </row>
    <row r="11" spans="1:38">
      <c r="A11" s="680"/>
      <c r="B11" s="680"/>
      <c r="C11" s="680"/>
      <c r="D11" s="680"/>
      <c r="E11" s="680"/>
      <c r="F11" s="680"/>
      <c r="G11" s="680"/>
      <c r="H11" s="680"/>
      <c r="I11" s="680"/>
      <c r="L11" s="676" t="s">
        <v>142</v>
      </c>
      <c r="M11" s="676"/>
      <c r="N11" s="676"/>
      <c r="O11" s="676"/>
      <c r="P11" s="676"/>
      <c r="Q11" s="676"/>
      <c r="R11" s="676"/>
      <c r="S11" s="676"/>
      <c r="AA11" s="2064" t="s">
        <v>3629</v>
      </c>
      <c r="AB11" s="2064"/>
      <c r="AC11" s="2064"/>
      <c r="AI11" s="2067" t="s">
        <v>3651</v>
      </c>
      <c r="AJ11" s="2067"/>
      <c r="AK11" s="30">
        <v>11</v>
      </c>
    </row>
    <row r="12" spans="1:38">
      <c r="A12" s="680"/>
      <c r="B12" s="680"/>
      <c r="C12" s="680"/>
      <c r="D12" s="680"/>
      <c r="E12" s="680"/>
      <c r="F12" s="680"/>
      <c r="G12" s="680"/>
      <c r="H12" s="680"/>
      <c r="I12" s="680"/>
      <c r="L12" s="676" t="s">
        <v>143</v>
      </c>
      <c r="M12" s="676"/>
      <c r="N12" s="676"/>
      <c r="O12" s="676"/>
      <c r="P12" s="676"/>
      <c r="Q12" s="676"/>
      <c r="R12" s="676"/>
      <c r="S12" s="676"/>
      <c r="AA12" s="2064" t="s">
        <v>3630</v>
      </c>
      <c r="AB12" s="2064"/>
      <c r="AC12" s="2064"/>
      <c r="AI12" s="2067" t="s">
        <v>3652</v>
      </c>
      <c r="AJ12" s="2067"/>
      <c r="AK12" s="30">
        <v>12</v>
      </c>
    </row>
    <row r="13" spans="1:38">
      <c r="A13" s="680"/>
      <c r="B13" s="680"/>
      <c r="C13" s="680"/>
      <c r="D13" s="680"/>
      <c r="E13" s="680"/>
      <c r="F13" s="680"/>
      <c r="G13" s="680"/>
      <c r="H13" s="680"/>
      <c r="I13" s="680"/>
      <c r="L13" s="676" t="s">
        <v>145</v>
      </c>
      <c r="M13" s="676"/>
      <c r="N13" s="676"/>
      <c r="O13" s="676"/>
      <c r="P13" s="676"/>
      <c r="Q13" s="676"/>
      <c r="R13" s="676"/>
      <c r="S13" s="676"/>
      <c r="AI13" s="2046"/>
      <c r="AJ13" s="2046"/>
    </row>
    <row r="14" spans="1:38">
      <c r="A14" s="680"/>
      <c r="B14" s="680"/>
      <c r="C14" s="680"/>
      <c r="D14" s="680"/>
      <c r="E14" s="680"/>
      <c r="F14" s="680"/>
      <c r="G14" s="680"/>
      <c r="H14" s="680"/>
      <c r="I14" s="680"/>
      <c r="L14" s="676" t="s">
        <v>146</v>
      </c>
      <c r="M14" s="676"/>
      <c r="N14" s="676"/>
      <c r="O14" s="676"/>
      <c r="P14" s="676"/>
      <c r="Q14" s="676"/>
      <c r="R14" s="676"/>
      <c r="S14" s="676"/>
      <c r="AI14" s="2046"/>
      <c r="AJ14" s="2046"/>
    </row>
    <row r="15" spans="1:38">
      <c r="A15" s="680"/>
      <c r="B15" s="680"/>
      <c r="C15" s="680"/>
      <c r="D15" s="680"/>
      <c r="E15" s="680"/>
      <c r="F15" s="680"/>
      <c r="G15" s="680"/>
      <c r="H15" s="680"/>
      <c r="I15" s="680"/>
      <c r="L15" s="676" t="s">
        <v>147</v>
      </c>
      <c r="M15" s="676"/>
      <c r="N15" s="676"/>
      <c r="O15" s="676"/>
      <c r="P15" s="676"/>
      <c r="Q15" s="676"/>
      <c r="R15" s="676"/>
      <c r="S15" s="676"/>
      <c r="AI15" s="2046"/>
      <c r="AJ15" s="2046"/>
    </row>
    <row r="16" spans="1:38">
      <c r="A16" s="680"/>
      <c r="B16" s="680"/>
      <c r="C16" s="680"/>
      <c r="D16" s="680"/>
      <c r="E16" s="680"/>
      <c r="F16" s="680"/>
      <c r="G16" s="680"/>
      <c r="H16" s="680"/>
      <c r="I16" s="680"/>
      <c r="AI16" s="2046"/>
      <c r="AJ16" s="2046"/>
    </row>
    <row r="17" spans="1:36">
      <c r="A17" s="680"/>
      <c r="B17" s="680"/>
      <c r="C17" s="680"/>
      <c r="D17" s="680"/>
      <c r="E17" s="680"/>
      <c r="F17" s="680"/>
      <c r="G17" s="680"/>
      <c r="H17" s="680"/>
      <c r="I17" s="680"/>
      <c r="R17" s="677"/>
      <c r="S17" s="677"/>
      <c r="AI17" s="2046"/>
      <c r="AJ17" s="2046"/>
    </row>
    <row r="18" spans="1:36">
      <c r="A18" s="680"/>
      <c r="B18" s="680"/>
      <c r="C18" s="680"/>
      <c r="D18" s="680"/>
      <c r="E18" s="680"/>
      <c r="F18" s="680"/>
      <c r="G18" s="680"/>
      <c r="H18" s="680"/>
      <c r="I18" s="680"/>
      <c r="L18" s="265" t="s">
        <v>148</v>
      </c>
      <c r="O18" s="677"/>
      <c r="P18" s="677"/>
      <c r="Q18" s="677"/>
    </row>
    <row r="19" spans="1:36">
      <c r="A19" s="680"/>
      <c r="B19" s="680"/>
      <c r="C19" s="680"/>
      <c r="D19" s="680"/>
      <c r="E19" s="680"/>
      <c r="F19" s="680"/>
      <c r="G19" s="680"/>
      <c r="H19" s="680"/>
      <c r="I19" s="680"/>
      <c r="L19" s="2054" t="s">
        <v>3726</v>
      </c>
      <c r="M19" s="2054"/>
      <c r="N19" s="2054"/>
      <c r="O19" s="2054"/>
      <c r="P19" s="2054"/>
      <c r="Q19" s="2054"/>
    </row>
    <row r="20" spans="1:36">
      <c r="A20" s="680"/>
      <c r="B20" s="680"/>
      <c r="C20" s="680"/>
      <c r="D20" s="680"/>
      <c r="E20" s="680"/>
      <c r="F20" s="680"/>
      <c r="G20" s="680"/>
      <c r="H20" s="680"/>
      <c r="I20" s="680"/>
    </row>
    <row r="21" spans="1:36">
      <c r="A21" s="680"/>
      <c r="B21" s="680"/>
      <c r="C21" s="680"/>
      <c r="D21" s="680"/>
      <c r="E21" s="680"/>
      <c r="F21" s="680"/>
      <c r="G21" s="680"/>
      <c r="H21" s="680"/>
      <c r="I21" s="680"/>
      <c r="L21" s="265" t="s">
        <v>173</v>
      </c>
      <c r="O21" s="2054" t="s">
        <v>3640</v>
      </c>
      <c r="P21" s="2054"/>
      <c r="Q21" s="2054"/>
    </row>
    <row r="22" spans="1:36">
      <c r="A22" s="680"/>
      <c r="B22" s="680"/>
      <c r="C22" s="680"/>
      <c r="D22" s="680"/>
      <c r="E22" s="680"/>
      <c r="F22" s="680"/>
      <c r="G22" s="680"/>
      <c r="H22" s="680"/>
      <c r="I22" s="680"/>
    </row>
    <row r="23" spans="1:36" ht="30">
      <c r="A23" s="2052" t="str">
        <f>CONCATENATE(AA4, " FINANCIAL STATEMENT")</f>
        <v>SEPARATE FINANCIAL STATEMENT</v>
      </c>
      <c r="B23" s="2052"/>
      <c r="C23" s="2052"/>
      <c r="D23" s="2052"/>
      <c r="E23" s="2052"/>
      <c r="F23" s="2052"/>
      <c r="G23" s="2052"/>
      <c r="H23" s="2052"/>
      <c r="I23" s="2052"/>
      <c r="J23" s="678"/>
      <c r="L23" s="265" t="s">
        <v>424</v>
      </c>
    </row>
    <row r="24" spans="1:36" ht="18.600000000000001" customHeight="1">
      <c r="A24" s="2052"/>
      <c r="B24" s="2052"/>
      <c r="C24" s="2052"/>
      <c r="D24" s="2052"/>
      <c r="E24" s="2052"/>
      <c r="F24" s="2052"/>
      <c r="G24" s="2052"/>
      <c r="H24" s="2052"/>
      <c r="I24" s="2052"/>
      <c r="J24" s="678"/>
      <c r="L24" s="265" t="s">
        <v>423</v>
      </c>
    </row>
    <row r="25" spans="1:36" ht="13.9" customHeight="1">
      <c r="A25" s="683"/>
      <c r="B25" s="683"/>
      <c r="C25" s="2047" t="str">
        <f>CONCATENATE(AA8,"  ",AA1,".",AB1,".",AC1," г.")</f>
        <v>AS AT  31.12.2013 г.</v>
      </c>
      <c r="D25" s="2047"/>
      <c r="E25" s="2047"/>
      <c r="F25" s="2047"/>
      <c r="G25" s="2047"/>
      <c r="H25" s="683"/>
      <c r="I25" s="683"/>
      <c r="J25" s="678"/>
      <c r="L25" s="265" t="s">
        <v>3634</v>
      </c>
    </row>
    <row r="26" spans="1:36" ht="18" customHeight="1">
      <c r="A26" s="683"/>
      <c r="B26" s="683"/>
      <c r="C26" s="2047"/>
      <c r="D26" s="2047"/>
      <c r="E26" s="2047"/>
      <c r="F26" s="2047"/>
      <c r="G26" s="2047"/>
      <c r="H26" s="683"/>
      <c r="I26" s="683"/>
      <c r="J26" s="678"/>
      <c r="L26" s="265" t="s">
        <v>3770</v>
      </c>
    </row>
    <row r="27" spans="1:36">
      <c r="A27" s="680"/>
      <c r="B27" s="680"/>
      <c r="C27" s="680"/>
      <c r="D27" s="680"/>
      <c r="E27" s="680"/>
      <c r="F27" s="680"/>
      <c r="G27" s="680"/>
      <c r="H27" s="680"/>
      <c r="I27" s="680"/>
      <c r="L27" s="265" t="s">
        <v>149</v>
      </c>
      <c r="O27" s="676" t="s">
        <v>3633</v>
      </c>
    </row>
    <row r="28" spans="1:36">
      <c r="A28" s="680"/>
      <c r="B28" s="680"/>
      <c r="C28" s="680"/>
      <c r="D28" s="680"/>
      <c r="E28" s="680"/>
      <c r="F28" s="680"/>
      <c r="G28" s="680"/>
      <c r="H28" s="680"/>
      <c r="I28" s="680"/>
    </row>
    <row r="29" spans="1:36" ht="13.15" customHeight="1">
      <c r="A29" s="680"/>
      <c r="B29" s="2066" t="s">
        <v>3653</v>
      </c>
      <c r="C29" s="2066"/>
      <c r="D29" s="2066"/>
      <c r="E29" s="2066"/>
      <c r="F29" s="2066"/>
      <c r="G29" s="2066"/>
      <c r="H29" s="2066"/>
      <c r="I29" s="684"/>
      <c r="L29" s="265" t="s">
        <v>150</v>
      </c>
      <c r="O29" s="2051">
        <v>41639</v>
      </c>
      <c r="P29" s="2054"/>
    </row>
    <row r="30" spans="1:36" ht="13.15" customHeight="1">
      <c r="A30" s="680"/>
      <c r="B30" s="2066"/>
      <c r="C30" s="2066"/>
      <c r="D30" s="2066"/>
      <c r="E30" s="2066"/>
      <c r="F30" s="2066"/>
      <c r="G30" s="2066"/>
      <c r="H30" s="2066"/>
      <c r="I30" s="684"/>
    </row>
    <row r="31" spans="1:36">
      <c r="A31" s="680"/>
      <c r="B31" s="680"/>
      <c r="C31" s="680"/>
      <c r="D31" s="680"/>
      <c r="E31" s="680"/>
      <c r="F31" s="680"/>
      <c r="G31" s="680"/>
      <c r="H31" s="680"/>
      <c r="I31" s="680"/>
      <c r="L31" s="265" t="s">
        <v>151</v>
      </c>
      <c r="O31" s="2051">
        <v>41698</v>
      </c>
      <c r="P31" s="2051"/>
    </row>
    <row r="32" spans="1:36">
      <c r="A32" s="680"/>
      <c r="B32" s="680"/>
      <c r="C32" s="680"/>
      <c r="D32" s="680"/>
      <c r="E32" s="680"/>
      <c r="F32" s="680"/>
      <c r="G32" s="680"/>
      <c r="H32" s="680"/>
      <c r="I32" s="680"/>
    </row>
    <row r="33" spans="1:17">
      <c r="A33" s="680"/>
      <c r="B33" s="680"/>
      <c r="C33" s="680"/>
      <c r="D33" s="680"/>
      <c r="E33" s="680"/>
      <c r="F33" s="680"/>
      <c r="G33" s="680"/>
      <c r="H33" s="680"/>
      <c r="I33" s="680"/>
    </row>
    <row r="34" spans="1:17">
      <c r="A34" s="680"/>
      <c r="B34" s="680"/>
      <c r="C34" s="680"/>
      <c r="D34" s="680"/>
      <c r="E34" s="680"/>
      <c r="F34" s="680"/>
      <c r="G34" s="680"/>
      <c r="H34" s="680"/>
      <c r="I34" s="680"/>
    </row>
    <row r="35" spans="1:17">
      <c r="A35" s="680"/>
      <c r="B35" s="680"/>
      <c r="C35" s="680"/>
      <c r="D35" s="680"/>
      <c r="E35" s="680"/>
      <c r="F35" s="680"/>
      <c r="G35" s="680"/>
      <c r="H35" s="680"/>
      <c r="I35" s="680"/>
      <c r="L35" s="265" t="s">
        <v>154</v>
      </c>
      <c r="O35" s="2054" t="s">
        <v>555</v>
      </c>
      <c r="P35" s="2054"/>
      <c r="Q35" s="2054"/>
    </row>
    <row r="36" spans="1:17">
      <c r="A36" s="680"/>
      <c r="B36" s="680"/>
      <c r="C36" s="680"/>
      <c r="D36" s="680"/>
      <c r="E36" s="680"/>
      <c r="F36" s="680"/>
      <c r="G36" s="680"/>
      <c r="H36" s="680"/>
      <c r="I36" s="680"/>
    </row>
    <row r="37" spans="1:17">
      <c r="A37" s="680"/>
      <c r="B37" s="680"/>
      <c r="C37" s="680"/>
      <c r="D37" s="680"/>
      <c r="E37" s="680"/>
      <c r="F37" s="680"/>
      <c r="G37" s="680"/>
      <c r="H37" s="680"/>
      <c r="I37" s="680"/>
      <c r="L37" s="265" t="s">
        <v>153</v>
      </c>
      <c r="O37" s="2054" t="s">
        <v>556</v>
      </c>
      <c r="P37" s="2054"/>
      <c r="Q37" s="2054"/>
    </row>
    <row r="38" spans="1:17">
      <c r="A38" s="680"/>
      <c r="B38" s="680"/>
      <c r="C38" s="680"/>
      <c r="D38" s="680"/>
      <c r="E38" s="680"/>
      <c r="F38" s="680"/>
      <c r="G38" s="680"/>
      <c r="H38" s="680"/>
      <c r="I38" s="680"/>
    </row>
    <row r="39" spans="1:17">
      <c r="A39" s="680"/>
      <c r="B39" s="680"/>
      <c r="C39" s="680"/>
      <c r="D39" s="680"/>
      <c r="E39" s="680"/>
      <c r="F39" s="680"/>
      <c r="G39" s="680"/>
      <c r="H39" s="680"/>
      <c r="I39" s="680"/>
      <c r="L39" s="265" t="s">
        <v>155</v>
      </c>
      <c r="O39" s="2050" t="s">
        <v>3884</v>
      </c>
      <c r="P39" s="2050"/>
      <c r="Q39" s="2050"/>
    </row>
    <row r="40" spans="1:17">
      <c r="A40" s="680"/>
      <c r="B40" s="680"/>
      <c r="C40" s="680"/>
      <c r="D40" s="680"/>
      <c r="E40" s="680"/>
      <c r="F40" s="680"/>
      <c r="G40" s="680"/>
      <c r="H40" s="680"/>
      <c r="I40" s="680"/>
    </row>
    <row r="41" spans="1:17">
      <c r="A41" s="680"/>
      <c r="B41" s="680"/>
      <c r="C41" s="680"/>
      <c r="D41" s="680"/>
      <c r="E41" s="680"/>
      <c r="F41" s="680"/>
      <c r="G41" s="680"/>
      <c r="H41" s="680"/>
      <c r="I41" s="680"/>
      <c r="L41" s="265" t="s">
        <v>156</v>
      </c>
    </row>
    <row r="42" spans="1:17">
      <c r="A42" s="680"/>
      <c r="B42" s="680"/>
      <c r="C42" s="680"/>
      <c r="D42" s="680"/>
      <c r="E42" s="680"/>
      <c r="F42" s="680"/>
      <c r="G42" s="680"/>
      <c r="H42" s="680"/>
      <c r="I42" s="680"/>
      <c r="L42" s="265" t="s">
        <v>157</v>
      </c>
    </row>
    <row r="43" spans="1:17">
      <c r="A43" s="680"/>
      <c r="B43" s="680"/>
      <c r="C43" s="680"/>
      <c r="D43" s="680"/>
      <c r="E43" s="680"/>
      <c r="F43" s="680"/>
      <c r="G43" s="680"/>
      <c r="H43" s="680"/>
      <c r="I43" s="680"/>
      <c r="L43" s="265" t="s">
        <v>158</v>
      </c>
    </row>
    <row r="44" spans="1:17" ht="13.15" customHeight="1">
      <c r="A44" s="2065" t="s">
        <v>3637</v>
      </c>
      <c r="B44" s="2065"/>
      <c r="C44" s="2065"/>
      <c r="D44" s="2065"/>
      <c r="E44" s="680"/>
      <c r="F44" s="2065" t="s">
        <v>3638</v>
      </c>
      <c r="G44" s="2065"/>
      <c r="H44" s="2065"/>
      <c r="I44" s="2065"/>
      <c r="L44" s="265" t="s">
        <v>159</v>
      </c>
      <c r="O44" s="676">
        <v>0</v>
      </c>
      <c r="P44" s="679" t="s">
        <v>160</v>
      </c>
      <c r="Q44" s="676">
        <v>0</v>
      </c>
    </row>
    <row r="45" spans="1:17">
      <c r="A45" s="680"/>
      <c r="B45" s="680"/>
      <c r="C45" s="680"/>
      <c r="D45" s="680"/>
      <c r="E45" s="680"/>
      <c r="F45" s="358"/>
      <c r="G45" s="358"/>
      <c r="H45" s="358"/>
      <c r="I45" s="358"/>
    </row>
    <row r="46" spans="1:17" ht="14.25">
      <c r="A46" s="2048" t="str">
        <f>O35</f>
        <v>………………</v>
      </c>
      <c r="B46" s="2048"/>
      <c r="C46" s="2048"/>
      <c r="D46" s="2048"/>
      <c r="E46" s="680"/>
      <c r="F46" s="2048" t="str">
        <f>O37</f>
        <v>…………..</v>
      </c>
      <c r="G46" s="2048"/>
      <c r="H46" s="2048"/>
      <c r="I46" s="2048"/>
    </row>
    <row r="47" spans="1:17" ht="14.25">
      <c r="A47" s="2048"/>
      <c r="B47" s="2048"/>
      <c r="C47" s="2048"/>
      <c r="D47" s="2048"/>
      <c r="E47" s="680"/>
      <c r="F47" s="343"/>
      <c r="G47" s="343"/>
      <c r="H47" s="343"/>
      <c r="I47" s="343"/>
    </row>
    <row r="48" spans="1:17" ht="14.25">
      <c r="A48" s="343"/>
      <c r="B48" s="343"/>
      <c r="C48" s="343"/>
      <c r="D48" s="343"/>
      <c r="E48" s="680"/>
      <c r="F48" s="343"/>
      <c r="G48" s="343"/>
      <c r="H48" s="343"/>
      <c r="I48" s="343"/>
    </row>
    <row r="49" spans="1:9" ht="14.25">
      <c r="A49" s="2053"/>
      <c r="B49" s="2053"/>
      <c r="C49" s="2053"/>
      <c r="D49" s="2053"/>
      <c r="E49" s="680"/>
      <c r="F49" s="2053"/>
      <c r="G49" s="2053"/>
      <c r="H49" s="2053"/>
      <c r="I49" s="2053"/>
    </row>
    <row r="50" spans="1:9" ht="13.15" customHeight="1">
      <c r="A50" s="685"/>
      <c r="B50" s="685"/>
      <c r="C50" s="685"/>
      <c r="D50" s="2065" t="s">
        <v>3639</v>
      </c>
      <c r="E50" s="2065"/>
      <c r="F50" s="2065"/>
      <c r="G50" s="685"/>
      <c r="H50" s="685"/>
      <c r="I50" s="685"/>
    </row>
    <row r="51" spans="1:9">
      <c r="A51" s="358"/>
      <c r="B51" s="358"/>
      <c r="C51" s="358"/>
      <c r="D51" s="358"/>
      <c r="E51" s="358"/>
      <c r="F51" s="358"/>
      <c r="G51" s="358"/>
      <c r="H51" s="358"/>
      <c r="I51" s="358"/>
    </row>
    <row r="52" spans="1:9" ht="14.25">
      <c r="A52" s="343"/>
      <c r="B52" s="343"/>
      <c r="C52" s="2053" t="str">
        <f>O39</f>
        <v>…………………….</v>
      </c>
      <c r="D52" s="2053"/>
      <c r="E52" s="2053"/>
      <c r="F52" s="2053"/>
      <c r="G52" s="2053"/>
      <c r="H52" s="343"/>
      <c r="I52" s="343"/>
    </row>
    <row r="53" spans="1:9" ht="14.25">
      <c r="A53" s="686"/>
      <c r="B53" s="686"/>
      <c r="C53" s="686"/>
      <c r="D53" s="687"/>
      <c r="E53" s="687"/>
      <c r="F53" s="687"/>
      <c r="G53" s="686"/>
      <c r="H53" s="686"/>
      <c r="I53" s="686"/>
    </row>
    <row r="54" spans="1:9">
      <c r="A54" s="358"/>
      <c r="B54" s="358"/>
      <c r="C54" s="358"/>
      <c r="D54" s="358"/>
      <c r="E54" s="358"/>
      <c r="F54" s="358"/>
      <c r="G54" s="358"/>
      <c r="H54" s="358"/>
      <c r="I54" s="358"/>
    </row>
    <row r="55" spans="1:9">
      <c r="A55" s="358"/>
      <c r="B55" s="358"/>
      <c r="C55" s="358"/>
      <c r="D55" s="358"/>
      <c r="E55" s="358"/>
      <c r="F55" s="358"/>
      <c r="G55" s="358"/>
      <c r="H55" s="358"/>
      <c r="I55" s="358"/>
    </row>
    <row r="56" spans="1:9" ht="14.25">
      <c r="A56" s="358"/>
      <c r="B56" s="358"/>
      <c r="C56" s="2056"/>
      <c r="D56" s="2056"/>
      <c r="E56" s="2056"/>
      <c r="F56" s="2056"/>
      <c r="G56" s="2056"/>
      <c r="H56" s="358"/>
      <c r="I56" s="358"/>
    </row>
    <row r="57" spans="1:9" ht="14.25">
      <c r="A57" s="358"/>
      <c r="B57" s="358"/>
      <c r="C57" s="2057"/>
      <c r="D57" s="2057"/>
      <c r="E57" s="2057"/>
      <c r="F57" s="2057"/>
      <c r="G57" s="2057"/>
      <c r="H57" s="358"/>
      <c r="I57" s="358"/>
    </row>
    <row r="58" spans="1:9" ht="13.15" customHeight="1">
      <c r="A58" s="680"/>
      <c r="B58" s="680"/>
      <c r="C58" s="2063" t="str">
        <f>CONCATENATE(O21,", ",DAY(O31)," ",CHOOSE(AL1,AI1,AI2,AI3,AI4,AI5,AI6,AI7,AI8,AI9,AI10,AI11,AI12)," ",YEAR(O31),"")</f>
        <v>Sofia, 28 February 2014</v>
      </c>
      <c r="D58" s="2063"/>
      <c r="E58" s="2063"/>
      <c r="F58" s="2063"/>
      <c r="G58" s="2063"/>
      <c r="H58" s="680"/>
      <c r="I58" s="680"/>
    </row>
  </sheetData>
  <sheetProtection insertColumns="0" insertRows="0"/>
  <mergeCells count="51">
    <mergeCell ref="L1:R1"/>
    <mergeCell ref="AD1:AE1"/>
    <mergeCell ref="AF1:AG1"/>
    <mergeCell ref="AI1:AJ1"/>
    <mergeCell ref="AA2:AB2"/>
    <mergeCell ref="AI2:AJ2"/>
    <mergeCell ref="B6:H10"/>
    <mergeCell ref="AA6:AC6"/>
    <mergeCell ref="AI6:AJ6"/>
    <mergeCell ref="AA7:AC7"/>
    <mergeCell ref="AI7:AJ7"/>
    <mergeCell ref="AI3:AJ3"/>
    <mergeCell ref="AA4:AC4"/>
    <mergeCell ref="AI4:AJ4"/>
    <mergeCell ref="AA5:AC5"/>
    <mergeCell ref="AI5:AJ5"/>
    <mergeCell ref="L19:Q19"/>
    <mergeCell ref="AA8:AC8"/>
    <mergeCell ref="AI8:AJ8"/>
    <mergeCell ref="AI9:AJ9"/>
    <mergeCell ref="AI10:AJ10"/>
    <mergeCell ref="AI11:AJ11"/>
    <mergeCell ref="AI12:AJ12"/>
    <mergeCell ref="AI13:AJ13"/>
    <mergeCell ref="AI14:AJ14"/>
    <mergeCell ref="AI15:AJ15"/>
    <mergeCell ref="AI16:AJ16"/>
    <mergeCell ref="AI17:AJ17"/>
    <mergeCell ref="F46:I46"/>
    <mergeCell ref="O21:Q21"/>
    <mergeCell ref="A23:I24"/>
    <mergeCell ref="C25:G26"/>
    <mergeCell ref="B29:H30"/>
    <mergeCell ref="O29:P29"/>
    <mergeCell ref="O31:P31"/>
    <mergeCell ref="C57:G57"/>
    <mergeCell ref="C58:G58"/>
    <mergeCell ref="AA11:AC11"/>
    <mergeCell ref="AA12:AC12"/>
    <mergeCell ref="A47:D47"/>
    <mergeCell ref="A49:D49"/>
    <mergeCell ref="F49:I49"/>
    <mergeCell ref="D50:F50"/>
    <mergeCell ref="C52:G52"/>
    <mergeCell ref="C56:G56"/>
    <mergeCell ref="O35:Q35"/>
    <mergeCell ref="O37:Q37"/>
    <mergeCell ref="O39:Q39"/>
    <mergeCell ref="A44:D44"/>
    <mergeCell ref="F44:I44"/>
    <mergeCell ref="A46:D46"/>
  </mergeCells>
  <pageMargins left="0.7" right="0.7" top="0.75" bottom="0.75" header="0.3" footer="0.3"/>
  <drawing r:id="rId1"/>
  <legacyDrawing r:id="rId2"/>
</worksheet>
</file>

<file path=xl/worksheets/sheet11.xml><?xml version="1.0" encoding="utf-8"?>
<worksheet xmlns="http://schemas.openxmlformats.org/spreadsheetml/2006/main" xmlns:r="http://schemas.openxmlformats.org/officeDocument/2006/relationships">
  <sheetPr codeName="Sheet15">
    <tabColor theme="4" tint="-0.249977111117893"/>
  </sheetPr>
  <dimension ref="A1:BF1137"/>
  <sheetViews>
    <sheetView zoomScale="96" zoomScaleNormal="96" zoomScaleSheetLayoutView="100" workbookViewId="0">
      <selection activeCell="G26" sqref="G26"/>
    </sheetView>
  </sheetViews>
  <sheetFormatPr defaultColWidth="8.85546875" defaultRowHeight="12.75"/>
  <cols>
    <col min="1" max="1" width="53.28515625" style="504" customWidth="1"/>
    <col min="2" max="2" width="2.28515625" style="504" customWidth="1"/>
    <col min="3" max="3" width="8.7109375" style="1386" customWidth="1"/>
    <col min="4" max="4" width="2.140625" style="504" customWidth="1"/>
    <col min="5" max="5" width="15.28515625" style="504" customWidth="1"/>
    <col min="6" max="6" width="2.140625" style="504" customWidth="1"/>
    <col min="7" max="7" width="17.85546875" style="504" customWidth="1"/>
    <col min="8" max="8" width="2.42578125" style="378" customWidth="1"/>
    <col min="9" max="9" width="9.140625" style="1490" customWidth="1"/>
    <col min="10" max="10" width="2.42578125" style="378" customWidth="1"/>
    <col min="11" max="11" width="4.28515625" style="378" customWidth="1"/>
    <col min="12" max="15" width="9.140625" style="378" customWidth="1"/>
    <col min="16" max="16" width="42.7109375" style="1538" customWidth="1"/>
    <col min="17" max="17" width="2.42578125" style="316" customWidth="1"/>
    <col min="18" max="18" width="53.28515625" style="705" customWidth="1"/>
    <col min="19" max="19" width="2.28515625" style="705" customWidth="1"/>
    <col min="20" max="20" width="8.7109375" style="705" customWidth="1"/>
    <col min="21" max="21" width="2.140625" style="705" customWidth="1"/>
    <col min="22" max="22" width="15.28515625" style="705" customWidth="1"/>
    <col min="23" max="23" width="2.140625" style="705" customWidth="1"/>
    <col min="24" max="24" width="17.85546875" style="705" customWidth="1"/>
    <col min="25" max="45" width="9.140625" style="316" customWidth="1"/>
    <col min="46" max="58" width="9.140625" style="378" customWidth="1"/>
    <col min="59" max="16384" width="8.85546875" style="504"/>
  </cols>
  <sheetData>
    <row r="1" spans="1:58" ht="14.25">
      <c r="A1" s="2068" t="str">
        <f>НАЧАЛО!B6</f>
        <v>ЛОВЕЧТУРС АД</v>
      </c>
      <c r="B1" s="2068"/>
      <c r="C1" s="2068"/>
      <c r="D1" s="2068"/>
      <c r="E1" s="2068"/>
      <c r="F1" s="2068"/>
      <c r="G1" s="2068"/>
      <c r="I1" s="1483"/>
      <c r="L1" s="1334" t="s">
        <v>1323</v>
      </c>
      <c r="P1" s="1512" t="s">
        <v>3382</v>
      </c>
      <c r="R1" s="2070" t="str">
        <f>'Cover page'!B6</f>
        <v>АБС Ltd.</v>
      </c>
      <c r="S1" s="2070"/>
      <c r="T1" s="2070"/>
      <c r="U1" s="2070"/>
      <c r="V1" s="2070"/>
      <c r="W1" s="2070"/>
      <c r="X1" s="2070"/>
    </row>
    <row r="2" spans="1:58" ht="14.25">
      <c r="A2" s="2069" t="str">
        <f>'P&amp;L ОД'!A2</f>
        <v>OTЧЕT ЗА ПЕЧАЛБАТА ИЛИ ЗАГУБАТА И ДРУГИЯ ВСЕОБХВАТЕН ДОХОД за 2013 година</v>
      </c>
      <c r="B2" s="2069"/>
      <c r="C2" s="2069"/>
      <c r="D2" s="2069"/>
      <c r="E2" s="2069"/>
      <c r="F2" s="2069"/>
      <c r="G2" s="2069"/>
      <c r="H2" s="379"/>
      <c r="I2" s="1484"/>
      <c r="J2" s="379"/>
      <c r="K2" s="379"/>
      <c r="L2" s="379"/>
      <c r="M2" s="379"/>
      <c r="N2" s="379"/>
      <c r="O2" s="379"/>
      <c r="P2" s="1513"/>
      <c r="Q2" s="319"/>
      <c r="R2" s="2071" t="str">
        <f>CONCATENATE("Statement of comprehensive income, profit or loss ")</f>
        <v xml:space="preserve">Statement of comprehensive income, profit or loss </v>
      </c>
      <c r="S2" s="2071"/>
      <c r="T2" s="2071"/>
      <c r="U2" s="2071"/>
      <c r="V2" s="2071"/>
      <c r="W2" s="2071"/>
      <c r="X2" s="2071"/>
      <c r="Y2" s="319"/>
      <c r="Z2" s="319"/>
      <c r="AA2" s="319"/>
      <c r="AB2" s="319"/>
      <c r="AC2" s="319"/>
      <c r="AD2" s="319"/>
      <c r="AE2" s="319"/>
      <c r="AF2" s="319"/>
      <c r="AG2" s="319"/>
      <c r="AH2" s="319"/>
      <c r="AI2" s="319"/>
      <c r="AJ2" s="319"/>
      <c r="AK2" s="319"/>
      <c r="AL2" s="319"/>
      <c r="AM2" s="319"/>
      <c r="AN2" s="319"/>
      <c r="AO2" s="319"/>
      <c r="AP2" s="319"/>
      <c r="AQ2" s="319"/>
      <c r="AR2" s="319"/>
      <c r="AS2" s="319"/>
      <c r="AT2" s="379"/>
      <c r="AU2" s="379"/>
      <c r="AV2" s="379"/>
      <c r="AW2" s="379"/>
      <c r="AX2" s="379"/>
      <c r="AY2" s="379"/>
      <c r="AZ2" s="379"/>
      <c r="BA2" s="379"/>
      <c r="BB2" s="379"/>
      <c r="BC2" s="379"/>
      <c r="BD2" s="379"/>
      <c r="BE2" s="379"/>
      <c r="BF2" s="379"/>
    </row>
    <row r="3" spans="1:58">
      <c r="A3" s="1361"/>
      <c r="B3" s="1361"/>
      <c r="C3" s="1362"/>
      <c r="D3" s="1361"/>
      <c r="E3" s="1361"/>
      <c r="F3" s="1361"/>
      <c r="G3" s="1361"/>
      <c r="I3" s="1483"/>
      <c r="L3" s="1337" t="s">
        <v>2629</v>
      </c>
      <c r="P3" s="1514"/>
      <c r="R3" s="702"/>
      <c r="S3" s="702"/>
      <c r="T3" s="702"/>
      <c r="U3" s="702"/>
      <c r="V3" s="702"/>
      <c r="W3" s="702"/>
      <c r="X3" s="702"/>
    </row>
    <row r="4" spans="1:58" ht="14.25">
      <c r="A4" s="1361"/>
      <c r="B4" s="1361"/>
      <c r="C4" s="1363"/>
      <c r="D4" s="1364"/>
      <c r="E4" s="1330" t="str">
        <f>'P&amp;L ОД'!E4</f>
        <v>2013 г.</v>
      </c>
      <c r="F4" s="1364"/>
      <c r="G4" s="1330" t="str">
        <f>'P&amp;L ОД'!G4</f>
        <v>2012 г.</v>
      </c>
      <c r="I4" s="1483"/>
      <c r="K4" s="379"/>
      <c r="L4" s="379"/>
      <c r="P4" s="1514"/>
      <c r="R4" s="702"/>
      <c r="S4" s="702"/>
      <c r="T4" s="1515"/>
      <c r="U4" s="1515"/>
      <c r="V4" s="420" t="str">
        <f>'P&amp;L ОД'!V4</f>
        <v xml:space="preserve">2013 </v>
      </c>
      <c r="W4" s="1515"/>
      <c r="X4" s="420" t="str">
        <f>'P&amp;L ОД'!X4</f>
        <v xml:space="preserve">2012 </v>
      </c>
    </row>
    <row r="5" spans="1:58" ht="22.5">
      <c r="A5" s="1365" t="s">
        <v>579</v>
      </c>
      <c r="B5" s="1365"/>
      <c r="C5" s="1366" t="s">
        <v>0</v>
      </c>
      <c r="D5" s="1364"/>
      <c r="E5" s="1330" t="s">
        <v>13</v>
      </c>
      <c r="F5" s="1364"/>
      <c r="G5" s="1330" t="s">
        <v>13</v>
      </c>
      <c r="I5" s="1485" t="s">
        <v>3389</v>
      </c>
      <c r="K5" s="379"/>
      <c r="L5" s="379"/>
      <c r="P5" s="1319" t="s">
        <v>3389</v>
      </c>
      <c r="R5" s="1516" t="s">
        <v>3383</v>
      </c>
      <c r="S5" s="1516"/>
      <c r="T5" s="703" t="s">
        <v>3678</v>
      </c>
      <c r="U5" s="1515"/>
      <c r="V5" s="420" t="s">
        <v>13</v>
      </c>
      <c r="W5" s="1515"/>
      <c r="X5" s="420" t="s">
        <v>13</v>
      </c>
    </row>
    <row r="6" spans="1:58">
      <c r="A6" s="1361"/>
      <c r="B6" s="1361"/>
      <c r="C6" s="1362"/>
      <c r="D6" s="1361"/>
      <c r="E6" s="1361"/>
      <c r="F6" s="1361"/>
      <c r="G6" s="1361"/>
      <c r="I6" s="1483"/>
      <c r="P6" s="1514"/>
      <c r="R6" s="702"/>
      <c r="S6" s="702"/>
      <c r="T6" s="702"/>
      <c r="U6" s="702"/>
      <c r="V6" s="702"/>
      <c r="W6" s="702"/>
      <c r="X6" s="702"/>
    </row>
    <row r="7" spans="1:58" ht="15">
      <c r="A7" s="1367" t="s">
        <v>7030</v>
      </c>
      <c r="B7" s="1367"/>
      <c r="C7" s="62" t="s">
        <v>524</v>
      </c>
      <c r="D7" s="1361"/>
      <c r="E7" s="60">
        <f>'P&amp;L финансови сделки'!C4</f>
        <v>0</v>
      </c>
      <c r="G7" s="60">
        <f>'P&amp;L финансови сделки'!D4</f>
        <v>0</v>
      </c>
      <c r="I7" s="1486" t="s">
        <v>3398</v>
      </c>
      <c r="P7" s="1318" t="s">
        <v>3398</v>
      </c>
      <c r="R7" s="1517" t="s">
        <v>618</v>
      </c>
      <c r="S7" s="1517"/>
      <c r="T7" s="1518" t="str">
        <f>C7</f>
        <v>1.1.1.</v>
      </c>
      <c r="U7" s="702"/>
      <c r="V7" s="335">
        <f>E7</f>
        <v>0</v>
      </c>
      <c r="W7" s="702"/>
      <c r="X7" s="335">
        <f>G7</f>
        <v>0</v>
      </c>
    </row>
    <row r="8" spans="1:58" ht="15">
      <c r="A8" s="1367" t="s">
        <v>7031</v>
      </c>
      <c r="B8" s="1367"/>
      <c r="C8" s="62" t="s">
        <v>527</v>
      </c>
      <c r="D8" s="1361"/>
      <c r="E8" s="60">
        <f>-'P&amp;L финансови сделки'!C17</f>
        <v>0</v>
      </c>
      <c r="G8" s="60">
        <f>-'P&amp;L финансови сделки'!D17</f>
        <v>0</v>
      </c>
      <c r="H8" s="380"/>
      <c r="I8" s="1486" t="s">
        <v>3399</v>
      </c>
      <c r="J8" s="380"/>
      <c r="K8" s="380"/>
      <c r="L8" s="380"/>
      <c r="M8" s="380"/>
      <c r="N8" s="380"/>
      <c r="O8" s="380"/>
      <c r="P8" s="1318" t="s">
        <v>3399</v>
      </c>
      <c r="Q8" s="333"/>
      <c r="R8" s="1517" t="s">
        <v>3401</v>
      </c>
      <c r="S8" s="1517"/>
      <c r="T8" s="1518" t="str">
        <f>C8</f>
        <v>1.2.1.</v>
      </c>
      <c r="U8" s="702"/>
      <c r="V8" s="335">
        <f t="shared" ref="V8:V18" si="0">E8</f>
        <v>0</v>
      </c>
      <c r="W8" s="702"/>
      <c r="X8" s="335">
        <f t="shared" ref="X8:X18" si="1">G8</f>
        <v>0</v>
      </c>
      <c r="Y8" s="333"/>
      <c r="Z8" s="333"/>
      <c r="AA8" s="333"/>
      <c r="AB8" s="333"/>
      <c r="AC8" s="333"/>
      <c r="AD8" s="333"/>
      <c r="AE8" s="333"/>
      <c r="AF8" s="333"/>
      <c r="AG8" s="333"/>
      <c r="AH8" s="333"/>
      <c r="AI8" s="333"/>
      <c r="AJ8" s="333"/>
      <c r="AK8" s="333"/>
      <c r="AL8" s="333"/>
      <c r="AM8" s="333"/>
      <c r="AN8" s="333"/>
      <c r="AO8" s="333"/>
      <c r="AP8" s="333"/>
      <c r="AQ8" s="333"/>
      <c r="AR8" s="333"/>
      <c r="AS8" s="333"/>
      <c r="AT8" s="380"/>
      <c r="AU8" s="380"/>
      <c r="AV8" s="380"/>
      <c r="AW8" s="380"/>
      <c r="AX8" s="380"/>
      <c r="AY8" s="380"/>
      <c r="AZ8" s="380"/>
      <c r="BA8" s="380"/>
      <c r="BB8" s="380"/>
      <c r="BC8" s="380"/>
      <c r="BD8" s="380"/>
      <c r="BE8" s="380"/>
      <c r="BF8" s="380"/>
    </row>
    <row r="9" spans="1:58" ht="15" customHeight="1">
      <c r="A9" s="1367" t="s">
        <v>2648</v>
      </c>
      <c r="B9" s="1367"/>
      <c r="C9" s="62" t="s">
        <v>524</v>
      </c>
      <c r="D9" s="1361"/>
      <c r="E9" s="60">
        <f>'P&amp;L финансови сделки'!C3</f>
        <v>0</v>
      </c>
      <c r="G9" s="60">
        <f>'P&amp;L финансови сделки'!D3</f>
        <v>0</v>
      </c>
      <c r="I9" s="1483"/>
      <c r="P9" s="1514"/>
      <c r="R9" s="1517"/>
      <c r="S9" s="1517"/>
      <c r="T9" s="1518"/>
      <c r="U9" s="702"/>
      <c r="V9" s="335">
        <f t="shared" si="0"/>
        <v>0</v>
      </c>
      <c r="W9" s="702"/>
      <c r="X9" s="335">
        <f t="shared" si="1"/>
        <v>0</v>
      </c>
    </row>
    <row r="10" spans="1:58" ht="15" customHeight="1">
      <c r="A10" s="1367" t="s">
        <v>7032</v>
      </c>
      <c r="B10" s="1367"/>
      <c r="C10" s="62" t="s">
        <v>524</v>
      </c>
      <c r="D10" s="1361"/>
      <c r="E10" s="60">
        <f>'P&amp;L финансови сделки'!C12</f>
        <v>0</v>
      </c>
      <c r="G10" s="60">
        <f>'P&amp;L финансови сделки'!D12</f>
        <v>0</v>
      </c>
      <c r="I10" s="1483"/>
      <c r="P10" s="1514"/>
      <c r="R10" s="1517"/>
      <c r="S10" s="1517"/>
      <c r="T10" s="1518"/>
      <c r="U10" s="702"/>
      <c r="V10" s="335">
        <f t="shared" si="0"/>
        <v>0</v>
      </c>
      <c r="W10" s="702"/>
      <c r="X10" s="335">
        <f t="shared" si="1"/>
        <v>0</v>
      </c>
    </row>
    <row r="11" spans="1:58" ht="15" customHeight="1">
      <c r="A11" s="1367" t="s">
        <v>7033</v>
      </c>
      <c r="B11" s="1367"/>
      <c r="C11" s="62" t="s">
        <v>527</v>
      </c>
      <c r="D11" s="1361"/>
      <c r="E11" s="60">
        <f>-'P&amp;L финансови сделки'!C25</f>
        <v>0</v>
      </c>
      <c r="G11" s="60">
        <f>-'P&amp;L финансови сделки'!D25</f>
        <v>0</v>
      </c>
      <c r="I11" s="1483"/>
      <c r="P11" s="1514"/>
      <c r="R11" s="1517"/>
      <c r="S11" s="1517"/>
      <c r="T11" s="1518"/>
      <c r="U11" s="702"/>
      <c r="V11" s="335">
        <f t="shared" si="0"/>
        <v>0</v>
      </c>
      <c r="W11" s="702"/>
      <c r="X11" s="335">
        <f t="shared" si="1"/>
        <v>0</v>
      </c>
    </row>
    <row r="12" spans="1:58" ht="15" customHeight="1">
      <c r="A12" s="1367" t="s">
        <v>7034</v>
      </c>
      <c r="B12" s="1367"/>
      <c r="C12" s="1362"/>
      <c r="D12" s="1361"/>
      <c r="E12" s="60"/>
      <c r="G12" s="60"/>
      <c r="I12" s="1483"/>
      <c r="P12" s="1514"/>
      <c r="R12" s="1517"/>
      <c r="S12" s="1517"/>
      <c r="T12" s="1518"/>
      <c r="U12" s="702"/>
      <c r="V12" s="335">
        <f t="shared" si="0"/>
        <v>0</v>
      </c>
      <c r="W12" s="702"/>
      <c r="X12" s="335">
        <f t="shared" si="1"/>
        <v>0</v>
      </c>
    </row>
    <row r="13" spans="1:58" ht="30">
      <c r="A13" s="1367" t="s">
        <v>7035</v>
      </c>
      <c r="B13" s="1367"/>
      <c r="C13" s="1362"/>
      <c r="D13" s="1361"/>
      <c r="E13" s="60"/>
      <c r="G13" s="60"/>
      <c r="I13" s="1483"/>
      <c r="P13" s="1514"/>
      <c r="R13" s="1517"/>
      <c r="S13" s="1517"/>
      <c r="T13" s="1518"/>
      <c r="U13" s="702"/>
      <c r="V13" s="335">
        <f t="shared" si="0"/>
        <v>0</v>
      </c>
      <c r="W13" s="702"/>
      <c r="X13" s="335">
        <f t="shared" si="1"/>
        <v>0</v>
      </c>
    </row>
    <row r="14" spans="1:58" ht="45">
      <c r="A14" s="1367" t="s">
        <v>7036</v>
      </c>
      <c r="B14" s="1367"/>
      <c r="C14" s="1362"/>
      <c r="D14" s="1361"/>
      <c r="E14" s="60"/>
      <c r="G14" s="60"/>
      <c r="I14" s="1483"/>
      <c r="P14" s="1514"/>
      <c r="R14" s="1517"/>
      <c r="S14" s="1517"/>
      <c r="T14" s="1518"/>
      <c r="U14" s="702"/>
      <c r="V14" s="335">
        <f t="shared" si="0"/>
        <v>0</v>
      </c>
      <c r="W14" s="702"/>
      <c r="X14" s="335">
        <f t="shared" si="1"/>
        <v>0</v>
      </c>
    </row>
    <row r="15" spans="1:58" ht="15" customHeight="1">
      <c r="A15" s="1367" t="s">
        <v>7037</v>
      </c>
      <c r="B15" s="1367"/>
      <c r="C15" s="62" t="s">
        <v>527</v>
      </c>
      <c r="D15" s="1361"/>
      <c r="E15" s="60">
        <f>'P&amp;L финансови сделки'!C11-'P&amp;L финансови сделки'!C24</f>
        <v>0</v>
      </c>
      <c r="G15" s="60">
        <f>'P&amp;L финансови сделки'!D11-'P&amp;L финансови сделки'!D24</f>
        <v>0</v>
      </c>
      <c r="I15" s="1483"/>
      <c r="P15" s="1514"/>
      <c r="R15" s="1517"/>
      <c r="S15" s="1517"/>
      <c r="T15" s="1518"/>
      <c r="U15" s="702"/>
      <c r="V15" s="335">
        <f t="shared" si="0"/>
        <v>0</v>
      </c>
      <c r="W15" s="702"/>
      <c r="X15" s="335">
        <f t="shared" si="1"/>
        <v>0</v>
      </c>
    </row>
    <row r="16" spans="1:58" ht="15" customHeight="1">
      <c r="A16" s="1367" t="s">
        <v>7038</v>
      </c>
      <c r="B16" s="1367"/>
      <c r="C16" s="62" t="s">
        <v>527</v>
      </c>
      <c r="D16" s="1361"/>
      <c r="E16" s="60" t="s">
        <v>27</v>
      </c>
      <c r="G16" s="60"/>
      <c r="I16" s="1483"/>
      <c r="P16" s="1514"/>
      <c r="R16" s="1517"/>
      <c r="S16" s="1517"/>
      <c r="T16" s="1518"/>
      <c r="U16" s="702"/>
      <c r="V16" s="335" t="str">
        <f t="shared" si="0"/>
        <v/>
      </c>
      <c r="W16" s="702"/>
      <c r="X16" s="335">
        <f t="shared" si="1"/>
        <v>0</v>
      </c>
    </row>
    <row r="17" spans="1:58" ht="15" customHeight="1">
      <c r="A17" s="1367" t="s">
        <v>7039</v>
      </c>
      <c r="B17" s="1367"/>
      <c r="C17" s="62" t="s">
        <v>1642</v>
      </c>
      <c r="D17" s="1361"/>
      <c r="E17" s="60">
        <f>'i P&amp;L лизинг'!C20+'i P&amp;L лизинг'!C22</f>
        <v>0</v>
      </c>
      <c r="G17" s="60">
        <f>'i P&amp;L лизинг'!D20+'i P&amp;L лизинг'!D22</f>
        <v>0</v>
      </c>
      <c r="I17" s="1483"/>
      <c r="P17" s="1514"/>
      <c r="R17" s="1517"/>
      <c r="S17" s="1517"/>
      <c r="T17" s="1518"/>
      <c r="U17" s="702"/>
      <c r="V17" s="335">
        <f t="shared" si="0"/>
        <v>0</v>
      </c>
      <c r="W17" s="702"/>
      <c r="X17" s="335">
        <f t="shared" si="1"/>
        <v>0</v>
      </c>
    </row>
    <row r="18" spans="1:58" ht="15" customHeight="1">
      <c r="A18" s="1367" t="s">
        <v>7040</v>
      </c>
      <c r="B18" s="1367"/>
      <c r="C18" s="62" t="s">
        <v>1642</v>
      </c>
      <c r="D18" s="1361"/>
      <c r="E18" s="60">
        <f>-'i P&amp;L лизинг'!C21</f>
        <v>0</v>
      </c>
      <c r="G18" s="60">
        <f>-'i P&amp;L лизинг'!D21</f>
        <v>0</v>
      </c>
      <c r="I18" s="1483"/>
      <c r="P18" s="1514"/>
      <c r="R18" s="1517"/>
      <c r="S18" s="1517"/>
      <c r="T18" s="1518"/>
      <c r="U18" s="702"/>
      <c r="V18" s="335">
        <f t="shared" si="0"/>
        <v>0</v>
      </c>
      <c r="W18" s="702"/>
      <c r="X18" s="335">
        <f t="shared" si="1"/>
        <v>0</v>
      </c>
    </row>
    <row r="19" spans="1:58" ht="15" thickBot="1">
      <c r="A19" s="61" t="s">
        <v>505</v>
      </c>
      <c r="B19" s="61"/>
      <c r="C19" s="1369"/>
      <c r="D19" s="61"/>
      <c r="E19" s="231">
        <f>SUM(E7:E18)</f>
        <v>0</v>
      </c>
      <c r="F19" s="61"/>
      <c r="G19" s="231">
        <f>SUM(G7:G18)</f>
        <v>0</v>
      </c>
      <c r="H19" s="380"/>
      <c r="I19" s="1485" t="s">
        <v>3400</v>
      </c>
      <c r="J19" s="380"/>
      <c r="K19" s="380"/>
      <c r="L19" s="380"/>
      <c r="M19" s="380"/>
      <c r="N19" s="380"/>
      <c r="O19" s="380"/>
      <c r="P19" s="1319" t="s">
        <v>3400</v>
      </c>
      <c r="Q19" s="333"/>
      <c r="R19" s="406" t="s">
        <v>3402</v>
      </c>
      <c r="S19" s="406"/>
      <c r="T19" s="406"/>
      <c r="U19" s="406"/>
      <c r="V19" s="231">
        <f>SUM(V7:V18)</f>
        <v>0</v>
      </c>
      <c r="W19" s="406"/>
      <c r="X19" s="231">
        <f>SUM(X7:X18)</f>
        <v>0</v>
      </c>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80"/>
      <c r="AU19" s="380"/>
      <c r="AV19" s="380"/>
      <c r="AW19" s="380"/>
      <c r="AX19" s="380"/>
      <c r="AY19" s="380"/>
      <c r="AZ19" s="380"/>
      <c r="BA19" s="380"/>
      <c r="BB19" s="380"/>
      <c r="BC19" s="380"/>
      <c r="BD19" s="380"/>
      <c r="BE19" s="380"/>
      <c r="BF19" s="380"/>
    </row>
    <row r="20" spans="1:58" ht="5.45" customHeight="1" thickTop="1">
      <c r="A20" s="1367"/>
      <c r="B20" s="1367"/>
      <c r="C20" s="1368"/>
      <c r="D20" s="1361"/>
      <c r="E20" s="1361"/>
      <c r="F20" s="1361"/>
      <c r="G20" s="1361"/>
      <c r="H20" s="380"/>
      <c r="I20" s="1487"/>
      <c r="J20" s="380"/>
      <c r="K20" s="380"/>
      <c r="L20" s="380"/>
      <c r="M20" s="380"/>
      <c r="N20" s="380"/>
      <c r="O20" s="380"/>
      <c r="P20" s="1519"/>
      <c r="Q20" s="333"/>
      <c r="R20" s="1517"/>
      <c r="S20" s="1517"/>
      <c r="T20" s="1518"/>
      <c r="U20" s="702"/>
      <c r="V20" s="702"/>
      <c r="W20" s="702"/>
      <c r="X20" s="702"/>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80"/>
      <c r="AU20" s="380"/>
      <c r="AV20" s="380"/>
      <c r="AW20" s="380"/>
      <c r="AX20" s="380"/>
      <c r="AY20" s="380"/>
      <c r="AZ20" s="380"/>
      <c r="BA20" s="380"/>
      <c r="BB20" s="380"/>
      <c r="BC20" s="380"/>
      <c r="BD20" s="380"/>
      <c r="BE20" s="380"/>
      <c r="BF20" s="380"/>
    </row>
    <row r="21" spans="1:58" ht="15.75">
      <c r="A21" s="1367" t="s">
        <v>506</v>
      </c>
      <c r="B21" s="1367"/>
      <c r="C21" s="1368"/>
      <c r="D21" s="1361"/>
      <c r="E21" s="60">
        <v>1</v>
      </c>
      <c r="F21" s="1361"/>
      <c r="G21" s="60">
        <v>8</v>
      </c>
      <c r="H21" s="380"/>
      <c r="I21" s="1486" t="s">
        <v>3412</v>
      </c>
      <c r="J21" s="380"/>
      <c r="K21" s="380"/>
      <c r="L21" s="380"/>
      <c r="M21" s="380"/>
      <c r="N21" s="380"/>
      <c r="O21" s="380"/>
      <c r="P21" s="1318" t="s">
        <v>3412</v>
      </c>
      <c r="Q21" s="333"/>
      <c r="R21" s="1517" t="s">
        <v>621</v>
      </c>
      <c r="S21" s="1517"/>
      <c r="T21" s="1518">
        <f t="shared" ref="T21:T26" si="2">C21</f>
        <v>0</v>
      </c>
      <c r="U21" s="702"/>
      <c r="V21" s="335">
        <f t="shared" ref="V21:V26" si="3">E21</f>
        <v>1</v>
      </c>
      <c r="W21" s="702"/>
      <c r="X21" s="335">
        <f t="shared" ref="X21:X26" si="4">G21</f>
        <v>8</v>
      </c>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80"/>
      <c r="AU21" s="380"/>
      <c r="AV21" s="380"/>
      <c r="AW21" s="380"/>
      <c r="AX21" s="380"/>
      <c r="AY21" s="380"/>
      <c r="AZ21" s="380"/>
      <c r="BA21" s="380"/>
      <c r="BB21" s="380"/>
      <c r="BC21" s="380"/>
      <c r="BD21" s="380"/>
      <c r="BE21" s="380"/>
      <c r="BF21" s="380"/>
    </row>
    <row r="22" spans="1:58" ht="15">
      <c r="A22" s="1367" t="s">
        <v>507</v>
      </c>
      <c r="B22" s="1367"/>
      <c r="C22" s="1368"/>
      <c r="D22" s="1361"/>
      <c r="E22" s="60"/>
      <c r="F22" s="1361"/>
      <c r="G22" s="60"/>
      <c r="H22" s="380"/>
      <c r="I22" s="1486" t="s">
        <v>3399</v>
      </c>
      <c r="J22" s="380"/>
      <c r="K22" s="380"/>
      <c r="L22" s="380"/>
      <c r="M22" s="380"/>
      <c r="N22" s="380"/>
      <c r="O22" s="380"/>
      <c r="P22" s="1318" t="s">
        <v>3399</v>
      </c>
      <c r="Q22" s="333"/>
      <c r="R22" s="1517" t="s">
        <v>3403</v>
      </c>
      <c r="S22" s="1517"/>
      <c r="T22" s="1518">
        <f t="shared" si="2"/>
        <v>0</v>
      </c>
      <c r="U22" s="702"/>
      <c r="V22" s="335">
        <f t="shared" si="3"/>
        <v>0</v>
      </c>
      <c r="W22" s="702"/>
      <c r="X22" s="335">
        <f t="shared" si="4"/>
        <v>0</v>
      </c>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80"/>
      <c r="AU22" s="380"/>
      <c r="AV22" s="380"/>
      <c r="AW22" s="380"/>
      <c r="AX22" s="380"/>
      <c r="AY22" s="380"/>
      <c r="AZ22" s="380"/>
      <c r="BA22" s="380"/>
      <c r="BB22" s="380"/>
      <c r="BC22" s="380"/>
      <c r="BD22" s="380"/>
      <c r="BE22" s="380"/>
      <c r="BF22" s="380"/>
    </row>
    <row r="23" spans="1:58" ht="25.5">
      <c r="A23" s="1367" t="s">
        <v>508</v>
      </c>
      <c r="B23" s="1367"/>
      <c r="C23" s="62" t="s">
        <v>7041</v>
      </c>
      <c r="D23" s="1361"/>
      <c r="E23" s="60">
        <f>-'P&amp;L разходи'!C19-'P&amp;L разходи'!C46-'P&amp;L разходи'!C55-'P&amp;L разходи'!C71-'P&amp;L разходи'!C92</f>
        <v>0</v>
      </c>
      <c r="F23" s="1361"/>
      <c r="G23" s="60">
        <f>-'P&amp;L разходи'!D19-'P&amp;L разходи'!D46-'P&amp;L разходи'!D55-'P&amp;L разходи'!D71-'P&amp;L разходи'!D92</f>
        <v>0</v>
      </c>
      <c r="H23" s="380"/>
      <c r="I23" s="1486" t="s">
        <v>3399</v>
      </c>
      <c r="J23" s="380"/>
      <c r="K23" s="380"/>
      <c r="L23" s="380"/>
      <c r="M23" s="380"/>
      <c r="N23" s="380"/>
      <c r="O23" s="380"/>
      <c r="P23" s="1318" t="s">
        <v>3399</v>
      </c>
      <c r="Q23" s="333"/>
      <c r="R23" s="1517" t="s">
        <v>3404</v>
      </c>
      <c r="S23" s="1517"/>
      <c r="T23" s="1518" t="str">
        <f t="shared" si="2"/>
        <v>1.2.2.-1.2.6</v>
      </c>
      <c r="U23" s="702"/>
      <c r="V23" s="335">
        <f t="shared" si="3"/>
        <v>0</v>
      </c>
      <c r="W23" s="702"/>
      <c r="X23" s="335">
        <f t="shared" si="4"/>
        <v>0</v>
      </c>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80"/>
      <c r="AU23" s="380"/>
      <c r="AV23" s="380"/>
      <c r="AW23" s="380"/>
      <c r="AX23" s="380"/>
      <c r="AY23" s="380"/>
      <c r="AZ23" s="380"/>
      <c r="BA23" s="380"/>
      <c r="BB23" s="380"/>
      <c r="BC23" s="380"/>
      <c r="BD23" s="380"/>
      <c r="BE23" s="380"/>
      <c r="BF23" s="380"/>
    </row>
    <row r="24" spans="1:58" ht="15">
      <c r="A24" s="1367" t="s">
        <v>3</v>
      </c>
      <c r="B24" s="1367"/>
      <c r="C24" s="1368"/>
      <c r="D24" s="1361"/>
      <c r="E24" s="60">
        <v>0</v>
      </c>
      <c r="F24" s="1361"/>
      <c r="G24" s="60"/>
      <c r="H24" s="380"/>
      <c r="I24" s="1486" t="s">
        <v>3399</v>
      </c>
      <c r="J24" s="380"/>
      <c r="K24" s="380"/>
      <c r="L24" s="380"/>
      <c r="M24" s="380"/>
      <c r="N24" s="380"/>
      <c r="O24" s="380"/>
      <c r="P24" s="1318" t="s">
        <v>3399</v>
      </c>
      <c r="Q24" s="333"/>
      <c r="R24" s="1517" t="s">
        <v>3405</v>
      </c>
      <c r="S24" s="1517"/>
      <c r="T24" s="1518">
        <f t="shared" si="2"/>
        <v>0</v>
      </c>
      <c r="U24" s="702"/>
      <c r="V24" s="335">
        <f t="shared" si="3"/>
        <v>0</v>
      </c>
      <c r="W24" s="702"/>
      <c r="X24" s="335">
        <f t="shared" si="4"/>
        <v>0</v>
      </c>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80"/>
      <c r="AU24" s="380"/>
      <c r="AV24" s="380"/>
      <c r="AW24" s="380"/>
      <c r="AX24" s="380"/>
      <c r="AY24" s="380"/>
      <c r="AZ24" s="380"/>
      <c r="BA24" s="380"/>
      <c r="BB24" s="380"/>
      <c r="BC24" s="380"/>
      <c r="BD24" s="380"/>
      <c r="BE24" s="380"/>
      <c r="BF24" s="380"/>
    </row>
    <row r="25" spans="1:58" ht="15.75">
      <c r="A25" s="1367" t="s">
        <v>746</v>
      </c>
      <c r="B25" s="1367"/>
      <c r="C25" s="1368"/>
      <c r="D25" s="1361"/>
      <c r="E25" s="60"/>
      <c r="F25" s="1361"/>
      <c r="G25" s="60"/>
      <c r="H25" s="380"/>
      <c r="I25" s="1486" t="s">
        <v>3411</v>
      </c>
      <c r="J25" s="380"/>
      <c r="K25" s="380"/>
      <c r="L25" s="380"/>
      <c r="M25" s="380"/>
      <c r="N25" s="380"/>
      <c r="O25" s="380"/>
      <c r="P25" s="1318" t="s">
        <v>3406</v>
      </c>
      <c r="Q25" s="333"/>
      <c r="R25" s="1517" t="s">
        <v>636</v>
      </c>
      <c r="S25" s="1517"/>
      <c r="T25" s="1518">
        <f t="shared" si="2"/>
        <v>0</v>
      </c>
      <c r="U25" s="702"/>
      <c r="V25" s="335">
        <f t="shared" si="3"/>
        <v>0</v>
      </c>
      <c r="W25" s="702"/>
      <c r="X25" s="335">
        <f t="shared" si="4"/>
        <v>0</v>
      </c>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80"/>
      <c r="AU25" s="380"/>
      <c r="AV25" s="380"/>
      <c r="AW25" s="380"/>
      <c r="AX25" s="380"/>
      <c r="AY25" s="380"/>
      <c r="AZ25" s="380"/>
      <c r="BA25" s="380"/>
      <c r="BB25" s="380"/>
      <c r="BC25" s="380"/>
      <c r="BD25" s="380"/>
      <c r="BE25" s="380"/>
      <c r="BF25" s="380"/>
    </row>
    <row r="26" spans="1:58" ht="15">
      <c r="A26" s="1367"/>
      <c r="B26" s="1367"/>
      <c r="C26" s="1368"/>
      <c r="D26" s="1361"/>
      <c r="E26" s="60"/>
      <c r="F26" s="1361"/>
      <c r="G26" s="60"/>
      <c r="H26" s="380"/>
      <c r="I26" s="1487"/>
      <c r="J26" s="380"/>
      <c r="K26" s="380"/>
      <c r="L26" s="380"/>
      <c r="M26" s="380"/>
      <c r="N26" s="380"/>
      <c r="O26" s="380"/>
      <c r="P26" s="1519"/>
      <c r="Q26" s="333"/>
      <c r="R26" s="1517"/>
      <c r="S26" s="1517"/>
      <c r="T26" s="1518">
        <f t="shared" si="2"/>
        <v>0</v>
      </c>
      <c r="U26" s="702"/>
      <c r="V26" s="335">
        <f t="shared" si="3"/>
        <v>0</v>
      </c>
      <c r="W26" s="702"/>
      <c r="X26" s="335">
        <f t="shared" si="4"/>
        <v>0</v>
      </c>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80"/>
      <c r="AU26" s="380"/>
      <c r="AV26" s="380"/>
      <c r="AW26" s="380"/>
      <c r="AX26" s="380"/>
      <c r="AY26" s="380"/>
      <c r="AZ26" s="380"/>
      <c r="BA26" s="380"/>
      <c r="BB26" s="380"/>
      <c r="BC26" s="380"/>
      <c r="BD26" s="380"/>
      <c r="BE26" s="380"/>
      <c r="BF26" s="380"/>
    </row>
    <row r="27" spans="1:58" ht="15" thickBot="1">
      <c r="A27" s="61" t="s">
        <v>747</v>
      </c>
      <c r="B27" s="61"/>
      <c r="C27" s="1369"/>
      <c r="D27" s="61"/>
      <c r="E27" s="231">
        <f>E19+E21+E22+E23+E24+E25</f>
        <v>1</v>
      </c>
      <c r="F27" s="61"/>
      <c r="G27" s="231">
        <f>G19+G21+G22+G23+G24+G25</f>
        <v>8</v>
      </c>
      <c r="H27" s="380"/>
      <c r="I27" s="1486" t="s">
        <v>639</v>
      </c>
      <c r="J27" s="380"/>
      <c r="K27" s="380"/>
      <c r="L27" s="380"/>
      <c r="M27" s="380"/>
      <c r="N27" s="380"/>
      <c r="O27" s="380"/>
      <c r="P27" s="1318" t="s">
        <v>639</v>
      </c>
      <c r="Q27" s="333"/>
      <c r="R27" s="406" t="s">
        <v>638</v>
      </c>
      <c r="S27" s="406"/>
      <c r="T27" s="406"/>
      <c r="U27" s="406"/>
      <c r="V27" s="554">
        <f>V19+V21+V22+V23+V24+V25</f>
        <v>1</v>
      </c>
      <c r="W27" s="406"/>
      <c r="X27" s="554">
        <f>X19+X21+X22+X23+X24+X25</f>
        <v>8</v>
      </c>
      <c r="Y27" s="333"/>
      <c r="Z27" s="333"/>
      <c r="AA27" s="333"/>
      <c r="AB27" s="333"/>
      <c r="AC27" s="333"/>
      <c r="AD27" s="333"/>
      <c r="AE27" s="333"/>
      <c r="AF27" s="333"/>
      <c r="AG27" s="333"/>
      <c r="AH27" s="333"/>
      <c r="AI27" s="333"/>
      <c r="AJ27" s="333"/>
      <c r="AK27" s="333"/>
      <c r="AL27" s="333"/>
      <c r="AM27" s="333"/>
      <c r="AN27" s="333"/>
      <c r="AO27" s="333"/>
      <c r="AP27" s="333"/>
      <c r="AQ27" s="333"/>
      <c r="AR27" s="333"/>
      <c r="AS27" s="333"/>
      <c r="AT27" s="380"/>
      <c r="AU27" s="380"/>
      <c r="AV27" s="380"/>
      <c r="AW27" s="380"/>
      <c r="AX27" s="380"/>
      <c r="AY27" s="380"/>
      <c r="AZ27" s="380"/>
      <c r="BA27" s="380"/>
      <c r="BB27" s="380"/>
      <c r="BC27" s="380"/>
      <c r="BD27" s="380"/>
      <c r="BE27" s="380"/>
      <c r="BF27" s="380"/>
    </row>
    <row r="28" spans="1:58" ht="8.25" customHeight="1" thickTop="1">
      <c r="A28" s="1367"/>
      <c r="B28" s="1367"/>
      <c r="C28" s="1368"/>
      <c r="D28" s="1361"/>
      <c r="E28" s="60"/>
      <c r="F28" s="1361"/>
      <c r="G28" s="60"/>
      <c r="H28" s="380"/>
      <c r="I28" s="1487"/>
      <c r="J28" s="380"/>
      <c r="K28" s="380"/>
      <c r="L28" s="380"/>
      <c r="M28" s="380"/>
      <c r="N28" s="380"/>
      <c r="O28" s="380"/>
      <c r="P28" s="1519"/>
      <c r="Q28" s="333"/>
      <c r="R28" s="1517"/>
      <c r="S28" s="1517"/>
      <c r="T28" s="1518"/>
      <c r="U28" s="702"/>
      <c r="V28" s="335"/>
      <c r="W28" s="702"/>
      <c r="X28" s="335"/>
      <c r="Y28" s="333"/>
      <c r="Z28" s="333"/>
      <c r="AA28" s="333"/>
      <c r="AB28" s="333"/>
      <c r="AC28" s="333"/>
      <c r="AD28" s="333"/>
      <c r="AE28" s="333"/>
      <c r="AF28" s="333"/>
      <c r="AG28" s="333"/>
      <c r="AH28" s="333"/>
      <c r="AI28" s="333"/>
      <c r="AJ28" s="333"/>
      <c r="AK28" s="333"/>
      <c r="AL28" s="333"/>
      <c r="AM28" s="333"/>
      <c r="AN28" s="333"/>
      <c r="AO28" s="333"/>
      <c r="AP28" s="333"/>
      <c r="AQ28" s="333"/>
      <c r="AR28" s="333"/>
      <c r="AS28" s="333"/>
      <c r="AT28" s="380"/>
      <c r="AU28" s="380"/>
      <c r="AV28" s="380"/>
      <c r="AW28" s="380"/>
      <c r="AX28" s="380"/>
      <c r="AY28" s="380"/>
      <c r="AZ28" s="380"/>
      <c r="BA28" s="380"/>
      <c r="BB28" s="380"/>
      <c r="BC28" s="380"/>
      <c r="BD28" s="380"/>
      <c r="BE28" s="380"/>
      <c r="BF28" s="380"/>
    </row>
    <row r="29" spans="1:58" ht="45">
      <c r="A29" s="1367" t="s">
        <v>748</v>
      </c>
      <c r="B29" s="1367"/>
      <c r="C29" s="1368"/>
      <c r="D29" s="1361"/>
      <c r="E29" s="60"/>
      <c r="F29" s="1361"/>
      <c r="G29" s="60"/>
      <c r="H29" s="380"/>
      <c r="I29" s="1486" t="s">
        <v>641</v>
      </c>
      <c r="J29" s="380"/>
      <c r="K29" s="380"/>
      <c r="L29" s="380"/>
      <c r="M29" s="380"/>
      <c r="N29" s="380"/>
      <c r="O29" s="380"/>
      <c r="P29" s="1318" t="s">
        <v>641</v>
      </c>
      <c r="Q29" s="333"/>
      <c r="R29" s="1517" t="s">
        <v>640</v>
      </c>
      <c r="S29" s="1517"/>
      <c r="T29" s="1518">
        <f>C29</f>
        <v>0</v>
      </c>
      <c r="U29" s="702"/>
      <c r="V29" s="335">
        <f t="shared" ref="V29:V31" si="5">E29</f>
        <v>0</v>
      </c>
      <c r="W29" s="702"/>
      <c r="X29" s="335">
        <f t="shared" ref="X29:X31" si="6">G29</f>
        <v>0</v>
      </c>
      <c r="Y29" s="333"/>
      <c r="Z29" s="333"/>
      <c r="AA29" s="333"/>
      <c r="AB29" s="333"/>
      <c r="AC29" s="333"/>
      <c r="AD29" s="333"/>
      <c r="AE29" s="333"/>
      <c r="AF29" s="333"/>
      <c r="AG29" s="333"/>
      <c r="AH29" s="333"/>
      <c r="AI29" s="333"/>
      <c r="AJ29" s="333"/>
      <c r="AK29" s="333"/>
      <c r="AL29" s="333"/>
      <c r="AM29" s="333"/>
      <c r="AN29" s="333"/>
      <c r="AO29" s="333"/>
      <c r="AP29" s="333"/>
      <c r="AQ29" s="333"/>
      <c r="AR29" s="333"/>
      <c r="AS29" s="333"/>
      <c r="AT29" s="380"/>
      <c r="AU29" s="380"/>
      <c r="AV29" s="380"/>
      <c r="AW29" s="380"/>
      <c r="AX29" s="380"/>
      <c r="AY29" s="380"/>
      <c r="AZ29" s="380"/>
      <c r="BA29" s="380"/>
      <c r="BB29" s="380"/>
      <c r="BC29" s="380"/>
      <c r="BD29" s="380"/>
      <c r="BE29" s="380"/>
      <c r="BF29" s="380"/>
    </row>
    <row r="30" spans="1:58" ht="30">
      <c r="A30" s="1367" t="s">
        <v>708</v>
      </c>
      <c r="B30" s="1367"/>
      <c r="C30" s="1368"/>
      <c r="D30" s="1361"/>
      <c r="E30" s="60"/>
      <c r="F30" s="1361"/>
      <c r="G30" s="60"/>
      <c r="H30" s="380"/>
      <c r="I30" s="1486" t="s">
        <v>643</v>
      </c>
      <c r="J30" s="380"/>
      <c r="K30" s="380"/>
      <c r="L30" s="380"/>
      <c r="M30" s="380"/>
      <c r="N30" s="380"/>
      <c r="O30" s="380"/>
      <c r="P30" s="1318" t="s">
        <v>643</v>
      </c>
      <c r="Q30" s="333"/>
      <c r="R30" s="1517" t="s">
        <v>642</v>
      </c>
      <c r="S30" s="1517"/>
      <c r="T30" s="1518">
        <f>C30</f>
        <v>0</v>
      </c>
      <c r="U30" s="702"/>
      <c r="V30" s="335">
        <f t="shared" si="5"/>
        <v>0</v>
      </c>
      <c r="W30" s="702"/>
      <c r="X30" s="335">
        <f t="shared" si="6"/>
        <v>0</v>
      </c>
      <c r="Y30" s="333"/>
      <c r="Z30" s="333"/>
      <c r="AA30" s="333"/>
      <c r="AB30" s="333"/>
      <c r="AC30" s="333"/>
      <c r="AD30" s="333"/>
      <c r="AE30" s="333"/>
      <c r="AF30" s="333"/>
      <c r="AG30" s="333"/>
      <c r="AH30" s="333"/>
      <c r="AI30" s="333"/>
      <c r="AJ30" s="333"/>
      <c r="AK30" s="333"/>
      <c r="AL30" s="333"/>
      <c r="AM30" s="333"/>
      <c r="AN30" s="333"/>
      <c r="AO30" s="333"/>
      <c r="AP30" s="333"/>
      <c r="AQ30" s="333"/>
      <c r="AR30" s="333"/>
      <c r="AS30" s="333"/>
      <c r="AT30" s="380"/>
      <c r="AU30" s="380"/>
      <c r="AV30" s="380"/>
      <c r="AW30" s="380"/>
      <c r="AX30" s="380"/>
      <c r="AY30" s="380"/>
      <c r="AZ30" s="380"/>
      <c r="BA30" s="380"/>
      <c r="BB30" s="380"/>
      <c r="BC30" s="380"/>
      <c r="BD30" s="380"/>
      <c r="BE30" s="380"/>
      <c r="BF30" s="380"/>
    </row>
    <row r="31" spans="1:58" ht="30">
      <c r="A31" s="1367" t="s">
        <v>710</v>
      </c>
      <c r="B31" s="1367"/>
      <c r="C31" s="1368"/>
      <c r="D31" s="1361"/>
      <c r="E31" s="60"/>
      <c r="F31" s="1361"/>
      <c r="G31" s="60"/>
      <c r="H31" s="380"/>
      <c r="I31" s="1486" t="s">
        <v>645</v>
      </c>
      <c r="J31" s="380"/>
      <c r="K31" s="380"/>
      <c r="L31" s="380"/>
      <c r="M31" s="380"/>
      <c r="N31" s="380"/>
      <c r="O31" s="380"/>
      <c r="P31" s="1318" t="s">
        <v>645</v>
      </c>
      <c r="Q31" s="333"/>
      <c r="R31" s="1517" t="s">
        <v>644</v>
      </c>
      <c r="S31" s="1517"/>
      <c r="T31" s="1518">
        <f>C31</f>
        <v>0</v>
      </c>
      <c r="U31" s="702"/>
      <c r="V31" s="335">
        <f t="shared" si="5"/>
        <v>0</v>
      </c>
      <c r="W31" s="702"/>
      <c r="X31" s="335">
        <f t="shared" si="6"/>
        <v>0</v>
      </c>
      <c r="Y31" s="333"/>
      <c r="Z31" s="333"/>
      <c r="AA31" s="333"/>
      <c r="AB31" s="333"/>
      <c r="AC31" s="333"/>
      <c r="AD31" s="333"/>
      <c r="AE31" s="333"/>
      <c r="AF31" s="333"/>
      <c r="AG31" s="333"/>
      <c r="AH31" s="333"/>
      <c r="AI31" s="333"/>
      <c r="AJ31" s="333"/>
      <c r="AK31" s="333"/>
      <c r="AL31" s="333"/>
      <c r="AM31" s="333"/>
      <c r="AN31" s="333"/>
      <c r="AO31" s="333"/>
      <c r="AP31" s="333"/>
      <c r="AQ31" s="333"/>
      <c r="AR31" s="333"/>
      <c r="AS31" s="333"/>
      <c r="AT31" s="380"/>
      <c r="AU31" s="380"/>
      <c r="AV31" s="380"/>
      <c r="AW31" s="380"/>
      <c r="AX31" s="380"/>
      <c r="AY31" s="380"/>
      <c r="AZ31" s="380"/>
      <c r="BA31" s="380"/>
      <c r="BB31" s="380"/>
      <c r="BC31" s="380"/>
      <c r="BD31" s="380"/>
      <c r="BE31" s="380"/>
      <c r="BF31" s="380"/>
    </row>
    <row r="32" spans="1:58" s="1372" customFormat="1" ht="12.75" customHeight="1">
      <c r="A32" s="1367" t="s">
        <v>47</v>
      </c>
      <c r="B32" s="1367"/>
      <c r="C32" s="1368"/>
      <c r="D32" s="1370"/>
      <c r="E32" s="1371">
        <v>0</v>
      </c>
      <c r="F32" s="1370"/>
      <c r="G32" s="1371"/>
      <c r="H32" s="380"/>
      <c r="I32" s="1486" t="str">
        <f t="shared" ref="I32:I41" si="7">P32</f>
        <v>IAS 1.85 Common practice</v>
      </c>
      <c r="J32" s="380"/>
      <c r="K32" s="380"/>
      <c r="L32" s="380"/>
      <c r="M32" s="380"/>
      <c r="N32" s="380"/>
      <c r="O32" s="380"/>
      <c r="P32" s="1318" t="s">
        <v>647</v>
      </c>
      <c r="Q32" s="333"/>
      <c r="R32" s="1517" t="s">
        <v>646</v>
      </c>
      <c r="S32" s="1517"/>
      <c r="T32" s="1518"/>
      <c r="U32" s="1520"/>
      <c r="V32" s="1521">
        <v>0</v>
      </c>
      <c r="W32" s="1520"/>
      <c r="X32" s="1521"/>
      <c r="Y32" s="333"/>
      <c r="Z32" s="333"/>
      <c r="AA32" s="333"/>
      <c r="AB32" s="333"/>
      <c r="AC32" s="333"/>
      <c r="AD32" s="333"/>
      <c r="AE32" s="333"/>
      <c r="AF32" s="333"/>
      <c r="AG32" s="333"/>
      <c r="AH32" s="333"/>
      <c r="AI32" s="333"/>
      <c r="AJ32" s="333"/>
      <c r="AK32" s="333"/>
      <c r="AL32" s="333"/>
      <c r="AM32" s="333"/>
      <c r="AN32" s="333"/>
      <c r="AO32" s="333"/>
      <c r="AP32" s="333"/>
      <c r="AQ32" s="333"/>
      <c r="AR32" s="333"/>
      <c r="AS32" s="333"/>
      <c r="AT32" s="380"/>
      <c r="AU32" s="380"/>
      <c r="AV32" s="380"/>
      <c r="AW32" s="380"/>
      <c r="AX32" s="380"/>
      <c r="AY32" s="380"/>
      <c r="AZ32" s="380"/>
      <c r="BA32" s="380"/>
      <c r="BB32" s="380"/>
      <c r="BC32" s="380"/>
      <c r="BD32" s="380"/>
      <c r="BE32" s="380"/>
      <c r="BF32" s="380"/>
    </row>
    <row r="33" spans="1:58" ht="12.75" customHeight="1">
      <c r="A33" s="1367" t="s">
        <v>509</v>
      </c>
      <c r="B33" s="1367"/>
      <c r="C33" s="1368"/>
      <c r="D33" s="1361"/>
      <c r="E33" s="60"/>
      <c r="F33" s="1361"/>
      <c r="G33" s="60"/>
      <c r="H33" s="380"/>
      <c r="I33" s="1487">
        <f t="shared" si="7"/>
        <v>0</v>
      </c>
      <c r="J33" s="380"/>
      <c r="K33" s="380"/>
      <c r="L33" s="380"/>
      <c r="M33" s="380"/>
      <c r="N33" s="380"/>
      <c r="O33" s="380"/>
      <c r="P33" s="1519"/>
      <c r="Q33" s="333"/>
      <c r="R33" s="1522" t="s">
        <v>3418</v>
      </c>
      <c r="S33" s="1517"/>
      <c r="T33" s="1518">
        <f>C33</f>
        <v>0</v>
      </c>
      <c r="U33" s="702"/>
      <c r="V33" s="335">
        <f t="shared" ref="V33:V34" si="8">E33</f>
        <v>0</v>
      </c>
      <c r="W33" s="702"/>
      <c r="X33" s="335">
        <f t="shared" ref="X33:X34" si="9">G33</f>
        <v>0</v>
      </c>
      <c r="Y33" s="333"/>
      <c r="Z33" s="333"/>
      <c r="AA33" s="333"/>
      <c r="AB33" s="333"/>
      <c r="AC33" s="333"/>
      <c r="AD33" s="333"/>
      <c r="AE33" s="333"/>
      <c r="AF33" s="333"/>
      <c r="AG33" s="333"/>
      <c r="AH33" s="333"/>
      <c r="AI33" s="333"/>
      <c r="AJ33" s="333"/>
      <c r="AK33" s="333"/>
      <c r="AL33" s="333"/>
      <c r="AM33" s="333"/>
      <c r="AN33" s="333"/>
      <c r="AO33" s="333"/>
      <c r="AP33" s="333"/>
      <c r="AQ33" s="333"/>
      <c r="AR33" s="333"/>
      <c r="AS33" s="333"/>
      <c r="AT33" s="380"/>
      <c r="AU33" s="380"/>
      <c r="AV33" s="380"/>
      <c r="AW33" s="380"/>
      <c r="AX33" s="380"/>
      <c r="AY33" s="380"/>
      <c r="AZ33" s="380"/>
      <c r="BA33" s="380"/>
      <c r="BB33" s="380"/>
      <c r="BC33" s="380"/>
      <c r="BD33" s="380"/>
      <c r="BE33" s="380"/>
      <c r="BF33" s="380"/>
    </row>
    <row r="34" spans="1:58" ht="12.75" customHeight="1">
      <c r="A34" s="1367" t="s">
        <v>510</v>
      </c>
      <c r="B34" s="1367"/>
      <c r="C34" s="1368"/>
      <c r="D34" s="1361"/>
      <c r="E34" s="60"/>
      <c r="F34" s="1361"/>
      <c r="G34" s="60"/>
      <c r="H34" s="380"/>
      <c r="I34" s="1487">
        <f t="shared" si="7"/>
        <v>0</v>
      </c>
      <c r="J34" s="380"/>
      <c r="K34" s="380"/>
      <c r="L34" s="380"/>
      <c r="M34" s="380"/>
      <c r="N34" s="380"/>
      <c r="O34" s="380"/>
      <c r="P34" s="1519"/>
      <c r="Q34" s="333"/>
      <c r="R34" s="1522" t="s">
        <v>3419</v>
      </c>
      <c r="S34" s="1517"/>
      <c r="T34" s="1518">
        <f>C34</f>
        <v>0</v>
      </c>
      <c r="U34" s="702"/>
      <c r="V34" s="335">
        <f t="shared" si="8"/>
        <v>0</v>
      </c>
      <c r="W34" s="702"/>
      <c r="X34" s="335">
        <f t="shared" si="9"/>
        <v>0</v>
      </c>
      <c r="Y34" s="333"/>
      <c r="Z34" s="333"/>
      <c r="AA34" s="333"/>
      <c r="AB34" s="333"/>
      <c r="AC34" s="333"/>
      <c r="AD34" s="333"/>
      <c r="AE34" s="333"/>
      <c r="AF34" s="333"/>
      <c r="AG34" s="333"/>
      <c r="AH34" s="333"/>
      <c r="AI34" s="333"/>
      <c r="AJ34" s="333"/>
      <c r="AK34" s="333"/>
      <c r="AL34" s="333"/>
      <c r="AM34" s="333"/>
      <c r="AN34" s="333"/>
      <c r="AO34" s="333"/>
      <c r="AP34" s="333"/>
      <c r="AQ34" s="333"/>
      <c r="AR34" s="333"/>
      <c r="AS34" s="333"/>
      <c r="AT34" s="380"/>
      <c r="AU34" s="380"/>
      <c r="AV34" s="380"/>
      <c r="AW34" s="380"/>
      <c r="AX34" s="380"/>
      <c r="AY34" s="380"/>
      <c r="AZ34" s="380"/>
      <c r="BA34" s="380"/>
      <c r="BB34" s="380"/>
      <c r="BC34" s="380"/>
      <c r="BD34" s="380"/>
      <c r="BE34" s="380"/>
      <c r="BF34" s="380"/>
    </row>
    <row r="35" spans="1:58" s="1372" customFormat="1" ht="15">
      <c r="A35" s="1367" t="s">
        <v>338</v>
      </c>
      <c r="B35" s="1367"/>
      <c r="C35" s="1368"/>
      <c r="D35" s="1370"/>
      <c r="E35" s="1371"/>
      <c r="F35" s="1370"/>
      <c r="G35" s="1371"/>
      <c r="H35" s="380"/>
      <c r="I35" s="1486" t="str">
        <f t="shared" si="7"/>
        <v>IAS 1.82 b Disclosure</v>
      </c>
      <c r="J35" s="380"/>
      <c r="K35" s="380"/>
      <c r="L35" s="380"/>
      <c r="M35" s="380"/>
      <c r="N35" s="380"/>
      <c r="O35" s="380"/>
      <c r="P35" s="1318" t="s">
        <v>649</v>
      </c>
      <c r="Q35" s="333"/>
      <c r="R35" s="1517" t="s">
        <v>648</v>
      </c>
      <c r="S35" s="1517"/>
      <c r="T35" s="1518"/>
      <c r="U35" s="1520"/>
      <c r="V35" s="1521"/>
      <c r="W35" s="1520"/>
      <c r="X35" s="1521"/>
      <c r="Y35" s="333"/>
      <c r="Z35" s="333"/>
      <c r="AA35" s="333"/>
      <c r="AB35" s="333"/>
      <c r="AC35" s="333"/>
      <c r="AD35" s="333"/>
      <c r="AE35" s="333"/>
      <c r="AF35" s="333"/>
      <c r="AG35" s="333"/>
      <c r="AH35" s="333"/>
      <c r="AI35" s="333"/>
      <c r="AJ35" s="333"/>
      <c r="AK35" s="333"/>
      <c r="AL35" s="333"/>
      <c r="AM35" s="333"/>
      <c r="AN35" s="333"/>
      <c r="AO35" s="333"/>
      <c r="AP35" s="333"/>
      <c r="AQ35" s="333"/>
      <c r="AR35" s="333"/>
      <c r="AS35" s="333"/>
      <c r="AT35" s="380"/>
      <c r="AU35" s="380"/>
      <c r="AV35" s="380"/>
      <c r="AW35" s="380"/>
      <c r="AX35" s="380"/>
      <c r="AY35" s="380"/>
      <c r="AZ35" s="380"/>
      <c r="BA35" s="380"/>
      <c r="BB35" s="380"/>
      <c r="BC35" s="380"/>
      <c r="BD35" s="380"/>
      <c r="BE35" s="380"/>
      <c r="BF35" s="380"/>
    </row>
    <row r="36" spans="1:58" ht="15">
      <c r="A36" s="1367" t="s">
        <v>511</v>
      </c>
      <c r="B36" s="1367"/>
      <c r="C36" s="1368"/>
      <c r="D36" s="1361"/>
      <c r="E36" s="60"/>
      <c r="F36" s="1361"/>
      <c r="G36" s="60"/>
      <c r="H36" s="380"/>
      <c r="I36" s="1487">
        <f t="shared" si="7"/>
        <v>0</v>
      </c>
      <c r="J36" s="380"/>
      <c r="K36" s="380"/>
      <c r="L36" s="380"/>
      <c r="M36" s="380"/>
      <c r="N36" s="380"/>
      <c r="O36" s="380"/>
      <c r="P36" s="1519"/>
      <c r="Q36" s="333"/>
      <c r="R36" s="1522" t="s">
        <v>3421</v>
      </c>
      <c r="S36" s="1517"/>
      <c r="T36" s="1518">
        <f t="shared" ref="T36:T41" si="10">C36</f>
        <v>0</v>
      </c>
      <c r="U36" s="702"/>
      <c r="V36" s="335">
        <f t="shared" ref="V36:V41" si="11">E36</f>
        <v>0</v>
      </c>
      <c r="W36" s="702"/>
      <c r="X36" s="335">
        <f t="shared" ref="X36:X41" si="12">G36</f>
        <v>0</v>
      </c>
      <c r="Y36" s="333"/>
      <c r="Z36" s="333"/>
      <c r="AA36" s="333"/>
      <c r="AB36" s="333"/>
      <c r="AC36" s="333"/>
      <c r="AD36" s="333"/>
      <c r="AE36" s="333"/>
      <c r="AF36" s="333"/>
      <c r="AG36" s="333"/>
      <c r="AH36" s="333"/>
      <c r="AI36" s="333"/>
      <c r="AJ36" s="333"/>
      <c r="AK36" s="333"/>
      <c r="AL36" s="333"/>
      <c r="AM36" s="333"/>
      <c r="AN36" s="333"/>
      <c r="AO36" s="333"/>
      <c r="AP36" s="333"/>
      <c r="AQ36" s="333"/>
      <c r="AR36" s="333"/>
      <c r="AS36" s="333"/>
      <c r="AT36" s="380"/>
      <c r="AU36" s="380"/>
      <c r="AV36" s="380"/>
      <c r="AW36" s="380"/>
      <c r="AX36" s="380"/>
      <c r="AY36" s="380"/>
      <c r="AZ36" s="380"/>
      <c r="BA36" s="380"/>
      <c r="BB36" s="380"/>
      <c r="BC36" s="380"/>
      <c r="BD36" s="380"/>
      <c r="BE36" s="380"/>
      <c r="BF36" s="380"/>
    </row>
    <row r="37" spans="1:58" ht="15">
      <c r="A37" s="1367" t="s">
        <v>512</v>
      </c>
      <c r="B37" s="1367"/>
      <c r="C37" s="1368"/>
      <c r="D37" s="1361"/>
      <c r="E37" s="60"/>
      <c r="F37" s="1361"/>
      <c r="G37" s="60"/>
      <c r="H37" s="380"/>
      <c r="I37" s="1487">
        <f t="shared" si="7"/>
        <v>0</v>
      </c>
      <c r="J37" s="380"/>
      <c r="K37" s="380"/>
      <c r="L37" s="380"/>
      <c r="M37" s="380"/>
      <c r="N37" s="380"/>
      <c r="O37" s="380"/>
      <c r="P37" s="1519"/>
      <c r="Q37" s="333"/>
      <c r="R37" s="1522" t="s">
        <v>3420</v>
      </c>
      <c r="S37" s="1517"/>
      <c r="T37" s="1518">
        <f t="shared" si="10"/>
        <v>0</v>
      </c>
      <c r="U37" s="702"/>
      <c r="V37" s="335">
        <f t="shared" si="11"/>
        <v>0</v>
      </c>
      <c r="W37" s="702"/>
      <c r="X37" s="335">
        <f t="shared" si="12"/>
        <v>0</v>
      </c>
      <c r="Y37" s="333"/>
      <c r="Z37" s="333"/>
      <c r="AA37" s="333"/>
      <c r="AB37" s="333"/>
      <c r="AC37" s="333"/>
      <c r="AD37" s="333"/>
      <c r="AE37" s="333"/>
      <c r="AF37" s="333"/>
      <c r="AG37" s="333"/>
      <c r="AH37" s="333"/>
      <c r="AI37" s="333"/>
      <c r="AJ37" s="333"/>
      <c r="AK37" s="333"/>
      <c r="AL37" s="333"/>
      <c r="AM37" s="333"/>
      <c r="AN37" s="333"/>
      <c r="AO37" s="333"/>
      <c r="AP37" s="333"/>
      <c r="AQ37" s="333"/>
      <c r="AR37" s="333"/>
      <c r="AS37" s="333"/>
      <c r="AT37" s="380"/>
      <c r="AU37" s="380"/>
      <c r="AV37" s="380"/>
      <c r="AW37" s="380"/>
      <c r="AX37" s="380"/>
      <c r="AY37" s="380"/>
      <c r="AZ37" s="380"/>
      <c r="BA37" s="380"/>
      <c r="BB37" s="380"/>
      <c r="BC37" s="380"/>
      <c r="BD37" s="380"/>
      <c r="BE37" s="380"/>
      <c r="BF37" s="380"/>
    </row>
    <row r="38" spans="1:58" ht="15">
      <c r="A38" s="1367" t="s">
        <v>513</v>
      </c>
      <c r="B38" s="1367"/>
      <c r="C38" s="1368"/>
      <c r="D38" s="1361"/>
      <c r="E38" s="60"/>
      <c r="F38" s="1361"/>
      <c r="G38" s="60"/>
      <c r="H38" s="380"/>
      <c r="I38" s="1487">
        <f t="shared" si="7"/>
        <v>0</v>
      </c>
      <c r="J38" s="380"/>
      <c r="K38" s="380"/>
      <c r="L38" s="380"/>
      <c r="M38" s="380"/>
      <c r="N38" s="380"/>
      <c r="O38" s="380"/>
      <c r="P38" s="1519"/>
      <c r="Q38" s="333"/>
      <c r="R38" s="1522" t="s">
        <v>3422</v>
      </c>
      <c r="S38" s="1517"/>
      <c r="T38" s="1518">
        <f t="shared" si="10"/>
        <v>0</v>
      </c>
      <c r="U38" s="702"/>
      <c r="V38" s="335">
        <f t="shared" si="11"/>
        <v>0</v>
      </c>
      <c r="W38" s="702"/>
      <c r="X38" s="335">
        <f t="shared" si="12"/>
        <v>0</v>
      </c>
      <c r="Y38" s="333"/>
      <c r="Z38" s="333"/>
      <c r="AA38" s="333"/>
      <c r="AB38" s="333"/>
      <c r="AC38" s="333"/>
      <c r="AD38" s="333"/>
      <c r="AE38" s="333"/>
      <c r="AF38" s="333"/>
      <c r="AG38" s="333"/>
      <c r="AH38" s="333"/>
      <c r="AI38" s="333"/>
      <c r="AJ38" s="333"/>
      <c r="AK38" s="333"/>
      <c r="AL38" s="333"/>
      <c r="AM38" s="333"/>
      <c r="AN38" s="333"/>
      <c r="AO38" s="333"/>
      <c r="AP38" s="333"/>
      <c r="AQ38" s="333"/>
      <c r="AR38" s="333"/>
      <c r="AS38" s="333"/>
      <c r="AT38" s="380"/>
      <c r="AU38" s="380"/>
      <c r="AV38" s="380"/>
      <c r="AW38" s="380"/>
      <c r="AX38" s="380"/>
      <c r="AY38" s="380"/>
      <c r="AZ38" s="380"/>
      <c r="BA38" s="380"/>
      <c r="BB38" s="380"/>
      <c r="BC38" s="380"/>
      <c r="BD38" s="380"/>
      <c r="BE38" s="380"/>
      <c r="BF38" s="380"/>
    </row>
    <row r="39" spans="1:58" ht="45">
      <c r="A39" s="1367" t="s">
        <v>711</v>
      </c>
      <c r="B39" s="1367"/>
      <c r="C39" s="1368"/>
      <c r="D39" s="1361"/>
      <c r="E39" s="60"/>
      <c r="F39" s="1361"/>
      <c r="G39" s="60"/>
      <c r="H39" s="380"/>
      <c r="I39" s="1488" t="str">
        <f t="shared" si="7"/>
        <v>IAS1p82(c)</v>
      </c>
      <c r="J39" s="380"/>
      <c r="K39" s="380"/>
      <c r="L39" s="380"/>
      <c r="M39" s="380"/>
      <c r="N39" s="380"/>
      <c r="O39" s="380"/>
      <c r="P39" s="1523" t="s">
        <v>3408</v>
      </c>
      <c r="Q39" s="333"/>
      <c r="R39" s="1517" t="s">
        <v>650</v>
      </c>
      <c r="S39" s="1517"/>
      <c r="T39" s="1518">
        <f t="shared" si="10"/>
        <v>0</v>
      </c>
      <c r="U39" s="702"/>
      <c r="V39" s="335">
        <f t="shared" si="11"/>
        <v>0</v>
      </c>
      <c r="W39" s="702"/>
      <c r="X39" s="335">
        <f t="shared" si="12"/>
        <v>0</v>
      </c>
      <c r="Y39" s="333"/>
      <c r="Z39" s="333"/>
      <c r="AA39" s="333"/>
      <c r="AB39" s="333"/>
      <c r="AC39" s="333"/>
      <c r="AD39" s="333"/>
      <c r="AE39" s="333"/>
      <c r="AF39" s="333"/>
      <c r="AG39" s="333"/>
      <c r="AH39" s="333"/>
      <c r="AI39" s="333"/>
      <c r="AJ39" s="333"/>
      <c r="AK39" s="333"/>
      <c r="AL39" s="333"/>
      <c r="AM39" s="333"/>
      <c r="AN39" s="333"/>
      <c r="AO39" s="333"/>
      <c r="AP39" s="333"/>
      <c r="AQ39" s="333"/>
      <c r="AR39" s="333"/>
      <c r="AS39" s="333"/>
      <c r="AT39" s="380"/>
      <c r="AU39" s="380"/>
      <c r="AV39" s="380"/>
      <c r="AW39" s="380"/>
      <c r="AX39" s="380"/>
      <c r="AY39" s="380"/>
      <c r="AZ39" s="380"/>
      <c r="BA39" s="380"/>
      <c r="BB39" s="380"/>
      <c r="BC39" s="380"/>
      <c r="BD39" s="380"/>
      <c r="BE39" s="380"/>
      <c r="BF39" s="380"/>
    </row>
    <row r="40" spans="1:58" ht="45">
      <c r="A40" s="1367" t="s">
        <v>749</v>
      </c>
      <c r="B40" s="1367"/>
      <c r="C40" s="1368"/>
      <c r="D40" s="1361"/>
      <c r="E40" s="60"/>
      <c r="F40" s="1361"/>
      <c r="G40" s="60"/>
      <c r="H40" s="380"/>
      <c r="I40" s="1488" t="str">
        <f t="shared" si="7"/>
        <v>IAS1p85</v>
      </c>
      <c r="J40" s="380"/>
      <c r="K40" s="380"/>
      <c r="L40" s="380"/>
      <c r="M40" s="380"/>
      <c r="N40" s="380"/>
      <c r="O40" s="380"/>
      <c r="P40" s="1523" t="s">
        <v>3400</v>
      </c>
      <c r="Q40" s="333"/>
      <c r="R40" s="1517" t="s">
        <v>652</v>
      </c>
      <c r="S40" s="1517"/>
      <c r="T40" s="1518">
        <f t="shared" si="10"/>
        <v>0</v>
      </c>
      <c r="U40" s="702"/>
      <c r="V40" s="335">
        <f t="shared" si="11"/>
        <v>0</v>
      </c>
      <c r="W40" s="702"/>
      <c r="X40" s="335">
        <f t="shared" si="12"/>
        <v>0</v>
      </c>
      <c r="Y40" s="333"/>
      <c r="Z40" s="333"/>
      <c r="AA40" s="333"/>
      <c r="AB40" s="333"/>
      <c r="AC40" s="333"/>
      <c r="AD40" s="333"/>
      <c r="AE40" s="333"/>
      <c r="AF40" s="333"/>
      <c r="AG40" s="333"/>
      <c r="AH40" s="333"/>
      <c r="AI40" s="333"/>
      <c r="AJ40" s="333"/>
      <c r="AK40" s="333"/>
      <c r="AL40" s="333"/>
      <c r="AM40" s="333"/>
      <c r="AN40" s="333"/>
      <c r="AO40" s="333"/>
      <c r="AP40" s="333"/>
      <c r="AQ40" s="333"/>
      <c r="AR40" s="333"/>
      <c r="AS40" s="333"/>
      <c r="AT40" s="380"/>
      <c r="AU40" s="380"/>
      <c r="AV40" s="380"/>
      <c r="AW40" s="380"/>
      <c r="AX40" s="380"/>
      <c r="AY40" s="380"/>
      <c r="AZ40" s="380"/>
      <c r="BA40" s="380"/>
      <c r="BB40" s="380"/>
      <c r="BC40" s="380"/>
      <c r="BD40" s="380"/>
      <c r="BE40" s="380"/>
      <c r="BF40" s="380"/>
    </row>
    <row r="41" spans="1:58" ht="75">
      <c r="A41" s="1367" t="s">
        <v>750</v>
      </c>
      <c r="B41" s="1367"/>
      <c r="C41" s="1368"/>
      <c r="D41" s="1361"/>
      <c r="E41" s="60"/>
      <c r="F41" s="1361"/>
      <c r="G41" s="60"/>
      <c r="H41" s="380"/>
      <c r="I41" s="1488" t="str">
        <f t="shared" si="7"/>
        <v>IFRS3p42</v>
      </c>
      <c r="J41" s="380"/>
      <c r="K41" s="380"/>
      <c r="L41" s="380"/>
      <c r="M41" s="380"/>
      <c r="N41" s="380"/>
      <c r="O41" s="380"/>
      <c r="P41" s="1523" t="s">
        <v>3409</v>
      </c>
      <c r="Q41" s="333"/>
      <c r="R41" s="1517" t="s">
        <v>3407</v>
      </c>
      <c r="S41" s="1517"/>
      <c r="T41" s="1518">
        <f t="shared" si="10"/>
        <v>0</v>
      </c>
      <c r="U41" s="702"/>
      <c r="V41" s="335">
        <f t="shared" si="11"/>
        <v>0</v>
      </c>
      <c r="W41" s="702"/>
      <c r="X41" s="335">
        <f t="shared" si="12"/>
        <v>0</v>
      </c>
      <c r="Y41" s="333"/>
      <c r="Z41" s="333"/>
      <c r="AA41" s="333"/>
      <c r="AB41" s="333"/>
      <c r="AC41" s="333"/>
      <c r="AD41" s="333"/>
      <c r="AE41" s="333"/>
      <c r="AF41" s="333"/>
      <c r="AG41" s="333"/>
      <c r="AH41" s="333"/>
      <c r="AI41" s="333"/>
      <c r="AJ41" s="333"/>
      <c r="AK41" s="333"/>
      <c r="AL41" s="333"/>
      <c r="AM41" s="333"/>
      <c r="AN41" s="333"/>
      <c r="AO41" s="333"/>
      <c r="AP41" s="333"/>
      <c r="AQ41" s="333"/>
      <c r="AR41" s="333"/>
      <c r="AS41" s="333"/>
      <c r="AT41" s="380"/>
      <c r="AU41" s="380"/>
      <c r="AV41" s="380"/>
      <c r="AW41" s="380"/>
      <c r="AX41" s="380"/>
      <c r="AY41" s="380"/>
      <c r="AZ41" s="380"/>
      <c r="BA41" s="380"/>
      <c r="BB41" s="380"/>
      <c r="BC41" s="380"/>
      <c r="BD41" s="380"/>
      <c r="BE41" s="380"/>
      <c r="BF41" s="380"/>
    </row>
    <row r="42" spans="1:58" ht="6" customHeight="1">
      <c r="A42" s="1367"/>
      <c r="B42" s="1367"/>
      <c r="C42" s="1368"/>
      <c r="D42" s="1361"/>
      <c r="E42" s="60"/>
      <c r="F42" s="1361"/>
      <c r="G42" s="60"/>
      <c r="H42" s="380"/>
      <c r="I42" s="1488" t="s">
        <v>27</v>
      </c>
      <c r="J42" s="380"/>
      <c r="K42" s="380"/>
      <c r="L42" s="380"/>
      <c r="M42" s="380"/>
      <c r="N42" s="380"/>
      <c r="O42" s="380"/>
      <c r="P42" s="1523" t="s">
        <v>27</v>
      </c>
      <c r="Q42" s="333"/>
      <c r="R42" s="1517"/>
      <c r="S42" s="1517"/>
      <c r="T42" s="1518"/>
      <c r="U42" s="702"/>
      <c r="V42" s="335"/>
      <c r="W42" s="702"/>
      <c r="X42" s="335"/>
      <c r="Y42" s="333"/>
      <c r="Z42" s="333"/>
      <c r="AA42" s="333"/>
      <c r="AB42" s="333"/>
      <c r="AC42" s="333"/>
      <c r="AD42" s="333"/>
      <c r="AE42" s="333"/>
      <c r="AF42" s="333"/>
      <c r="AG42" s="333"/>
      <c r="AH42" s="333"/>
      <c r="AI42" s="333"/>
      <c r="AJ42" s="333"/>
      <c r="AK42" s="333"/>
      <c r="AL42" s="333"/>
      <c r="AM42" s="333"/>
      <c r="AN42" s="333"/>
      <c r="AO42" s="333"/>
      <c r="AP42" s="333"/>
      <c r="AQ42" s="333"/>
      <c r="AR42" s="333"/>
      <c r="AS42" s="333"/>
      <c r="AT42" s="380"/>
      <c r="AU42" s="380"/>
      <c r="AV42" s="380"/>
      <c r="AW42" s="380"/>
      <c r="AX42" s="380"/>
      <c r="AY42" s="380"/>
      <c r="AZ42" s="380"/>
      <c r="BA42" s="380"/>
      <c r="BB42" s="380"/>
      <c r="BC42" s="380"/>
      <c r="BD42" s="380"/>
      <c r="BE42" s="380"/>
      <c r="BF42" s="380"/>
    </row>
    <row r="43" spans="1:58" s="1372" customFormat="1" ht="29.25" thickBot="1">
      <c r="A43" s="562" t="s">
        <v>573</v>
      </c>
      <c r="B43" s="113"/>
      <c r="C43" s="1373"/>
      <c r="D43" s="1374"/>
      <c r="E43" s="1371">
        <f>E27+SUM(E29:E41)-E33-E34-E36-E37-E38</f>
        <v>1</v>
      </c>
      <c r="F43" s="1370"/>
      <c r="G43" s="1371">
        <f>G27+SUM(G29:G41)-G33-G34-G36-G37-G38</f>
        <v>8</v>
      </c>
      <c r="H43" s="380"/>
      <c r="I43" s="1488" t="str">
        <f t="shared" ref="I43:I51" si="13">P43</f>
        <v>IAS1p85</v>
      </c>
      <c r="J43" s="380"/>
      <c r="K43" s="380"/>
      <c r="L43" s="380"/>
      <c r="M43" s="380"/>
      <c r="N43" s="380"/>
      <c r="O43" s="380"/>
      <c r="P43" s="1523" t="s">
        <v>3400</v>
      </c>
      <c r="Q43" s="333"/>
      <c r="R43" s="698" t="s">
        <v>655</v>
      </c>
      <c r="S43" s="345"/>
      <c r="T43" s="1524"/>
      <c r="U43" s="1525"/>
      <c r="V43" s="1521">
        <f>V27+SUM(V29:V41)-V33-V34-V36-V37-V38</f>
        <v>1</v>
      </c>
      <c r="W43" s="1520"/>
      <c r="X43" s="1521">
        <f>X27+SUM(X29:X41)-X33-X34-X36-X37-X38</f>
        <v>8</v>
      </c>
      <c r="Y43" s="333"/>
      <c r="Z43" s="333"/>
      <c r="AA43" s="333"/>
      <c r="AB43" s="333"/>
      <c r="AC43" s="333"/>
      <c r="AD43" s="333"/>
      <c r="AE43" s="333"/>
      <c r="AF43" s="333"/>
      <c r="AG43" s="333"/>
      <c r="AH43" s="333"/>
      <c r="AI43" s="333"/>
      <c r="AJ43" s="333"/>
      <c r="AK43" s="333"/>
      <c r="AL43" s="333"/>
      <c r="AM43" s="333"/>
      <c r="AN43" s="333"/>
      <c r="AO43" s="333"/>
      <c r="AP43" s="333"/>
      <c r="AQ43" s="333"/>
      <c r="AR43" s="333"/>
      <c r="AS43" s="333"/>
      <c r="AT43" s="380"/>
      <c r="AU43" s="380"/>
      <c r="AV43" s="380"/>
      <c r="AW43" s="380"/>
      <c r="AX43" s="380"/>
      <c r="AY43" s="380"/>
      <c r="AZ43" s="380"/>
      <c r="BA43" s="380"/>
      <c r="BB43" s="380"/>
      <c r="BC43" s="380"/>
      <c r="BD43" s="380"/>
      <c r="BE43" s="380"/>
      <c r="BF43" s="380"/>
    </row>
    <row r="44" spans="1:58" ht="15.75" thickTop="1">
      <c r="A44" s="1367"/>
      <c r="B44" s="1367"/>
      <c r="C44" s="1368"/>
      <c r="D44" s="1361"/>
      <c r="E44" s="1361"/>
      <c r="F44" s="1361"/>
      <c r="G44" s="1361"/>
      <c r="H44" s="380"/>
      <c r="I44" s="1483">
        <f t="shared" si="13"/>
        <v>0</v>
      </c>
      <c r="J44" s="380"/>
      <c r="K44" s="380"/>
      <c r="L44" s="380"/>
      <c r="M44" s="380"/>
      <c r="N44" s="380"/>
      <c r="O44" s="380"/>
      <c r="P44" s="1514"/>
      <c r="Q44" s="333"/>
      <c r="R44" s="1517"/>
      <c r="S44" s="1517"/>
      <c r="T44" s="1518"/>
      <c r="U44" s="702"/>
      <c r="V44" s="702"/>
      <c r="W44" s="702"/>
      <c r="X44" s="702"/>
      <c r="Y44" s="333"/>
      <c r="Z44" s="333"/>
      <c r="AA44" s="333"/>
      <c r="AB44" s="333"/>
      <c r="AC44" s="333"/>
      <c r="AD44" s="333"/>
      <c r="AE44" s="333"/>
      <c r="AF44" s="333"/>
      <c r="AG44" s="333"/>
      <c r="AH44" s="333"/>
      <c r="AI44" s="333"/>
      <c r="AJ44" s="333"/>
      <c r="AK44" s="333"/>
      <c r="AL44" s="333"/>
      <c r="AM44" s="333"/>
      <c r="AN44" s="333"/>
      <c r="AO44" s="333"/>
      <c r="AP44" s="333"/>
      <c r="AQ44" s="333"/>
      <c r="AR44" s="333"/>
      <c r="AS44" s="333"/>
      <c r="AT44" s="380"/>
      <c r="AU44" s="380"/>
      <c r="AV44" s="380"/>
      <c r="AW44" s="380"/>
      <c r="AX44" s="380"/>
      <c r="AY44" s="380"/>
      <c r="AZ44" s="380"/>
      <c r="BA44" s="380"/>
      <c r="BB44" s="380"/>
      <c r="BC44" s="380"/>
      <c r="BD44" s="380"/>
      <c r="BE44" s="380"/>
      <c r="BF44" s="380"/>
    </row>
    <row r="45" spans="1:58" ht="14.25">
      <c r="A45" s="1375" t="s">
        <v>340</v>
      </c>
      <c r="B45" s="1375"/>
      <c r="C45" s="1376"/>
      <c r="D45" s="1377"/>
      <c r="E45" s="1378"/>
      <c r="F45" s="1377"/>
      <c r="G45" s="1378"/>
      <c r="H45" s="380"/>
      <c r="I45" s="1488" t="str">
        <f t="shared" si="13"/>
        <v xml:space="preserve">IAS1p82(d)  IAS 12.81 c (i)Disclosure, IAS 12.79Disclosure, IAS 1.82 dDisclosure, IAS 12.81 c (ii)Disclosure,  IFRS 8.23 hDisclosure, IFRS 12.B13 gDisclosure </v>
      </c>
      <c r="J45" s="380"/>
      <c r="K45" s="380"/>
      <c r="L45" s="380"/>
      <c r="M45" s="380"/>
      <c r="N45" s="380"/>
      <c r="O45" s="380"/>
      <c r="P45" s="1523" t="s">
        <v>4031</v>
      </c>
      <c r="Q45" s="333"/>
      <c r="R45" s="1526" t="s">
        <v>657</v>
      </c>
      <c r="S45" s="1526"/>
      <c r="T45" s="704"/>
      <c r="U45" s="1527"/>
      <c r="V45" s="1528"/>
      <c r="W45" s="1527"/>
      <c r="X45" s="1528"/>
      <c r="Y45" s="333"/>
      <c r="Z45" s="333"/>
      <c r="AA45" s="333"/>
      <c r="AB45" s="333"/>
      <c r="AC45" s="333"/>
      <c r="AD45" s="333"/>
      <c r="AE45" s="333"/>
      <c r="AF45" s="333"/>
      <c r="AG45" s="333"/>
      <c r="AH45" s="333"/>
      <c r="AI45" s="333"/>
      <c r="AJ45" s="333"/>
      <c r="AK45" s="333"/>
      <c r="AL45" s="333"/>
      <c r="AM45" s="333"/>
      <c r="AN45" s="333"/>
      <c r="AO45" s="333"/>
      <c r="AP45" s="333"/>
      <c r="AQ45" s="333"/>
      <c r="AR45" s="333"/>
      <c r="AS45" s="333"/>
      <c r="AT45" s="380"/>
      <c r="AU45" s="380"/>
      <c r="AV45" s="380"/>
      <c r="AW45" s="380"/>
      <c r="AX45" s="380"/>
      <c r="AY45" s="380"/>
      <c r="AZ45" s="380"/>
      <c r="BA45" s="380"/>
      <c r="BB45" s="380"/>
      <c r="BC45" s="380"/>
      <c r="BD45" s="380"/>
      <c r="BE45" s="380"/>
      <c r="BF45" s="380"/>
    </row>
    <row r="46" spans="1:58" ht="14.25">
      <c r="A46" s="1379"/>
      <c r="B46" s="1379"/>
      <c r="C46" s="1380"/>
      <c r="D46" s="1381"/>
      <c r="E46" s="1382"/>
      <c r="F46" s="1381"/>
      <c r="G46" s="1382"/>
      <c r="H46" s="380"/>
      <c r="I46" s="1483">
        <f t="shared" si="13"/>
        <v>0</v>
      </c>
      <c r="J46" s="380"/>
      <c r="K46" s="380"/>
      <c r="L46" s="380"/>
      <c r="M46" s="380"/>
      <c r="N46" s="380"/>
      <c r="O46" s="380"/>
      <c r="P46" s="1514"/>
      <c r="Q46" s="333"/>
      <c r="R46" s="1529"/>
      <c r="S46" s="1529"/>
      <c r="T46" s="342"/>
      <c r="U46" s="1530"/>
      <c r="V46" s="1531"/>
      <c r="W46" s="1530"/>
      <c r="X46" s="1531"/>
      <c r="Y46" s="333"/>
      <c r="Z46" s="333"/>
      <c r="AA46" s="333"/>
      <c r="AB46" s="333"/>
      <c r="AC46" s="333"/>
      <c r="AD46" s="333"/>
      <c r="AE46" s="333"/>
      <c r="AF46" s="333"/>
      <c r="AG46" s="333"/>
      <c r="AH46" s="333"/>
      <c r="AI46" s="333"/>
      <c r="AJ46" s="333"/>
      <c r="AK46" s="333"/>
      <c r="AL46" s="333"/>
      <c r="AM46" s="333"/>
      <c r="AN46" s="333"/>
      <c r="AO46" s="333"/>
      <c r="AP46" s="333"/>
      <c r="AQ46" s="333"/>
      <c r="AR46" s="333"/>
      <c r="AS46" s="333"/>
      <c r="AT46" s="380"/>
      <c r="AU46" s="380"/>
      <c r="AV46" s="380"/>
      <c r="AW46" s="380"/>
      <c r="AX46" s="380"/>
      <c r="AY46" s="380"/>
      <c r="AZ46" s="380"/>
      <c r="BA46" s="380"/>
      <c r="BB46" s="380"/>
      <c r="BC46" s="380"/>
      <c r="BD46" s="380"/>
      <c r="BE46" s="380"/>
      <c r="BF46" s="380"/>
    </row>
    <row r="47" spans="1:58" ht="29.25" thickBot="1">
      <c r="A47" s="562" t="s">
        <v>561</v>
      </c>
      <c r="B47" s="562"/>
      <c r="C47" s="1369"/>
      <c r="D47" s="61"/>
      <c r="E47" s="231">
        <f>E43+E45</f>
        <v>1</v>
      </c>
      <c r="F47" s="61"/>
      <c r="G47" s="231">
        <f>G43+G45</f>
        <v>8</v>
      </c>
      <c r="H47" s="380"/>
      <c r="I47" s="1488" t="str">
        <f t="shared" si="13"/>
        <v xml:space="preserve">IFRS 8.23Disclosure, IFRS 8.28 bDisclosure, IFRS 12.B12 b (vi)Disclosure , IAS 1.81A aDisclosure </v>
      </c>
      <c r="J47" s="380"/>
      <c r="K47" s="380"/>
      <c r="L47" s="380"/>
      <c r="M47" s="380"/>
      <c r="N47" s="380"/>
      <c r="O47" s="380"/>
      <c r="P47" s="1523" t="s">
        <v>4032</v>
      </c>
      <c r="Q47" s="333"/>
      <c r="R47" s="698" t="s">
        <v>659</v>
      </c>
      <c r="S47" s="698"/>
      <c r="T47" s="406"/>
      <c r="U47" s="406"/>
      <c r="V47" s="554">
        <f>V43+V45</f>
        <v>1</v>
      </c>
      <c r="W47" s="406"/>
      <c r="X47" s="554">
        <f>X43+X45</f>
        <v>8</v>
      </c>
      <c r="Y47" s="333"/>
      <c r="Z47" s="333"/>
      <c r="AA47" s="333"/>
      <c r="AB47" s="333"/>
      <c r="AC47" s="333"/>
      <c r="AD47" s="333"/>
      <c r="AE47" s="333"/>
      <c r="AF47" s="333"/>
      <c r="AG47" s="333"/>
      <c r="AH47" s="333"/>
      <c r="AI47" s="333"/>
      <c r="AJ47" s="333"/>
      <c r="AK47" s="333"/>
      <c r="AL47" s="333"/>
      <c r="AM47" s="333"/>
      <c r="AN47" s="333"/>
      <c r="AO47" s="333"/>
      <c r="AP47" s="333"/>
      <c r="AQ47" s="333"/>
      <c r="AR47" s="333"/>
      <c r="AS47" s="333"/>
      <c r="AT47" s="380"/>
      <c r="AU47" s="380"/>
      <c r="AV47" s="380"/>
      <c r="AW47" s="380"/>
      <c r="AX47" s="380"/>
      <c r="AY47" s="380"/>
      <c r="AZ47" s="380"/>
      <c r="BA47" s="380"/>
      <c r="BB47" s="380"/>
      <c r="BC47" s="380"/>
      <c r="BD47" s="380"/>
      <c r="BE47" s="380"/>
      <c r="BF47" s="380"/>
    </row>
    <row r="48" spans="1:58" ht="12.6" customHeight="1" thickTop="1">
      <c r="A48" s="1367"/>
      <c r="B48" s="1367"/>
      <c r="C48" s="1368"/>
      <c r="D48" s="1361"/>
      <c r="E48" s="1383"/>
      <c r="F48" s="1361"/>
      <c r="G48" s="1361"/>
      <c r="H48" s="380"/>
      <c r="I48" s="1488">
        <f t="shared" si="13"/>
        <v>0</v>
      </c>
      <c r="J48" s="380"/>
      <c r="K48" s="380"/>
      <c r="L48" s="380"/>
      <c r="M48" s="380"/>
      <c r="N48" s="380"/>
      <c r="O48" s="380"/>
      <c r="P48" s="1523"/>
      <c r="Q48" s="333"/>
      <c r="R48" s="1517"/>
      <c r="S48" s="1517"/>
      <c r="T48" s="1518"/>
      <c r="U48" s="702"/>
      <c r="V48" s="1532"/>
      <c r="W48" s="702"/>
      <c r="X48" s="702"/>
      <c r="Y48" s="333"/>
      <c r="Z48" s="333"/>
      <c r="AA48" s="333"/>
      <c r="AB48" s="333"/>
      <c r="AC48" s="333"/>
      <c r="AD48" s="333"/>
      <c r="AE48" s="333"/>
      <c r="AF48" s="333"/>
      <c r="AG48" s="333"/>
      <c r="AH48" s="333"/>
      <c r="AI48" s="333"/>
      <c r="AJ48" s="333"/>
      <c r="AK48" s="333"/>
      <c r="AL48" s="333"/>
      <c r="AM48" s="333"/>
      <c r="AN48" s="333"/>
      <c r="AO48" s="333"/>
      <c r="AP48" s="333"/>
      <c r="AQ48" s="333"/>
      <c r="AR48" s="333"/>
      <c r="AS48" s="333"/>
      <c r="AT48" s="380"/>
      <c r="AU48" s="380"/>
      <c r="AV48" s="380"/>
      <c r="AW48" s="380"/>
      <c r="AX48" s="380"/>
      <c r="AY48" s="380"/>
      <c r="AZ48" s="380"/>
      <c r="BA48" s="380"/>
      <c r="BB48" s="380"/>
      <c r="BC48" s="380"/>
      <c r="BD48" s="380"/>
      <c r="BE48" s="380"/>
      <c r="BF48" s="380"/>
    </row>
    <row r="49" spans="1:58" ht="30">
      <c r="A49" s="1384" t="s">
        <v>559</v>
      </c>
      <c r="B49" s="1384"/>
      <c r="C49" s="1368"/>
      <c r="D49" s="1361"/>
      <c r="E49" s="1383"/>
      <c r="F49" s="1361"/>
      <c r="G49" s="1361"/>
      <c r="H49" s="380"/>
      <c r="I49" s="1488" t="str">
        <f t="shared" si="13"/>
        <v xml:space="preserve">IFRS 5.33 aDisclosure, IAS 1.82 eaDisclosure , IFRS 12.B12 b (vii)Disclosure </v>
      </c>
      <c r="J49" s="380"/>
      <c r="K49" s="380"/>
      <c r="L49" s="380"/>
      <c r="M49" s="380"/>
      <c r="N49" s="380"/>
      <c r="O49" s="380"/>
      <c r="P49" s="1523" t="s">
        <v>4033</v>
      </c>
      <c r="Q49" s="333"/>
      <c r="R49" s="1533" t="s">
        <v>661</v>
      </c>
      <c r="S49" s="1533"/>
      <c r="T49" s="1518">
        <f>C49</f>
        <v>0</v>
      </c>
      <c r="U49" s="702"/>
      <c r="V49" s="335">
        <f>E49</f>
        <v>0</v>
      </c>
      <c r="W49" s="702"/>
      <c r="X49" s="335">
        <f>G49</f>
        <v>0</v>
      </c>
      <c r="Y49" s="333"/>
      <c r="Z49" s="333"/>
      <c r="AA49" s="333"/>
      <c r="AB49" s="333"/>
      <c r="AC49" s="333"/>
      <c r="AD49" s="333"/>
      <c r="AE49" s="333"/>
      <c r="AF49" s="333"/>
      <c r="AG49" s="333"/>
      <c r="AH49" s="333"/>
      <c r="AI49" s="333"/>
      <c r="AJ49" s="333"/>
      <c r="AK49" s="333"/>
      <c r="AL49" s="333"/>
      <c r="AM49" s="333"/>
      <c r="AN49" s="333"/>
      <c r="AO49" s="333"/>
      <c r="AP49" s="333"/>
      <c r="AQ49" s="333"/>
      <c r="AR49" s="333"/>
      <c r="AS49" s="333"/>
      <c r="AT49" s="380"/>
      <c r="AU49" s="380"/>
      <c r="AV49" s="380"/>
      <c r="AW49" s="380"/>
      <c r="AX49" s="380"/>
      <c r="AY49" s="380"/>
      <c r="AZ49" s="380"/>
      <c r="BA49" s="380"/>
      <c r="BB49" s="380"/>
      <c r="BC49" s="380"/>
      <c r="BD49" s="380"/>
      <c r="BE49" s="380"/>
      <c r="BF49" s="380"/>
    </row>
    <row r="50" spans="1:58" ht="15">
      <c r="A50" s="1384"/>
      <c r="B50" s="1384"/>
      <c r="C50" s="1368"/>
      <c r="D50" s="1361"/>
      <c r="E50" s="1383"/>
      <c r="F50" s="1361"/>
      <c r="G50" s="1361"/>
      <c r="H50" s="380"/>
      <c r="I50" s="1487">
        <f t="shared" si="13"/>
        <v>0</v>
      </c>
      <c r="J50" s="380"/>
      <c r="K50" s="380"/>
      <c r="L50" s="380"/>
      <c r="M50" s="380"/>
      <c r="N50" s="380"/>
      <c r="O50" s="380"/>
      <c r="P50" s="1519"/>
      <c r="Q50" s="333"/>
      <c r="R50" s="1533"/>
      <c r="S50" s="1533"/>
      <c r="T50" s="1518"/>
      <c r="U50" s="702"/>
      <c r="V50" s="1532"/>
      <c r="W50" s="702"/>
      <c r="X50" s="702"/>
      <c r="Y50" s="333"/>
      <c r="Z50" s="333"/>
      <c r="AA50" s="333"/>
      <c r="AB50" s="333"/>
      <c r="AC50" s="333"/>
      <c r="AD50" s="333"/>
      <c r="AE50" s="333"/>
      <c r="AF50" s="333"/>
      <c r="AG50" s="333"/>
      <c r="AH50" s="333"/>
      <c r="AI50" s="333"/>
      <c r="AJ50" s="333"/>
      <c r="AK50" s="333"/>
      <c r="AL50" s="333"/>
      <c r="AM50" s="333"/>
      <c r="AN50" s="333"/>
      <c r="AO50" s="333"/>
      <c r="AP50" s="333"/>
      <c r="AQ50" s="333"/>
      <c r="AR50" s="333"/>
      <c r="AS50" s="333"/>
      <c r="AT50" s="380"/>
      <c r="AU50" s="380"/>
      <c r="AV50" s="380"/>
      <c r="AW50" s="380"/>
      <c r="AX50" s="380"/>
      <c r="AY50" s="380"/>
      <c r="AZ50" s="380"/>
      <c r="BA50" s="380"/>
      <c r="BB50" s="380"/>
      <c r="BC50" s="380"/>
      <c r="BD50" s="380"/>
      <c r="BE50" s="380"/>
      <c r="BF50" s="380"/>
    </row>
    <row r="51" spans="1:58" ht="15" thickBot="1">
      <c r="A51" s="61" t="s">
        <v>560</v>
      </c>
      <c r="B51" s="61"/>
      <c r="C51" s="1369"/>
      <c r="D51" s="61"/>
      <c r="E51" s="231">
        <f>E47+E49</f>
        <v>1</v>
      </c>
      <c r="F51" s="61"/>
      <c r="G51" s="231">
        <f>G47+G49</f>
        <v>8</v>
      </c>
      <c r="H51" s="380"/>
      <c r="I51" s="1488" t="str">
        <f t="shared" si="13"/>
        <v xml:space="preserve">IAS 1.106 d (i)Disclosure, IFRS 8.28 bDisclosure, IFRS 8.23Disclosure, IFRS 1.32 a (ii)Disclosure, IFRS 1.24 bDisclosure, IAS 7.18 bDisclosure, IFRS 12.B10 bExample , IAS 1.81A aDisclosure </v>
      </c>
      <c r="J51" s="380"/>
      <c r="K51" s="380"/>
      <c r="L51" s="380"/>
      <c r="M51" s="380"/>
      <c r="N51" s="380"/>
      <c r="O51" s="380"/>
      <c r="P51" s="1523" t="s">
        <v>4034</v>
      </c>
      <c r="Q51" s="333"/>
      <c r="R51" s="406" t="s">
        <v>3620</v>
      </c>
      <c r="S51" s="406"/>
      <c r="T51" s="406"/>
      <c r="U51" s="406"/>
      <c r="V51" s="554">
        <f>V47+V49</f>
        <v>1</v>
      </c>
      <c r="W51" s="406"/>
      <c r="X51" s="554">
        <f>X47+X49</f>
        <v>8</v>
      </c>
      <c r="Y51" s="333"/>
      <c r="Z51" s="333"/>
      <c r="AA51" s="333"/>
      <c r="AB51" s="333"/>
      <c r="AC51" s="333"/>
      <c r="AD51" s="333"/>
      <c r="AE51" s="333"/>
      <c r="AF51" s="333"/>
      <c r="AG51" s="333"/>
      <c r="AH51" s="333"/>
      <c r="AI51" s="333"/>
      <c r="AJ51" s="333"/>
      <c r="AK51" s="333"/>
      <c r="AL51" s="333"/>
      <c r="AM51" s="333"/>
      <c r="AN51" s="333"/>
      <c r="AO51" s="333"/>
      <c r="AP51" s="333"/>
      <c r="AQ51" s="333"/>
      <c r="AR51" s="333"/>
      <c r="AS51" s="333"/>
      <c r="AT51" s="380"/>
      <c r="AU51" s="380"/>
      <c r="AV51" s="380"/>
      <c r="AW51" s="380"/>
      <c r="AX51" s="380"/>
      <c r="AY51" s="380"/>
      <c r="AZ51" s="380"/>
      <c r="BA51" s="380"/>
      <c r="BB51" s="380"/>
      <c r="BC51" s="380"/>
      <c r="BD51" s="380"/>
      <c r="BE51" s="380"/>
      <c r="BF51" s="380"/>
    </row>
    <row r="52" spans="1:58" ht="15" thickTop="1">
      <c r="A52" s="69"/>
      <c r="B52" s="69"/>
      <c r="C52" s="1479"/>
      <c r="D52" s="69"/>
      <c r="E52" s="1480"/>
      <c r="F52" s="69"/>
      <c r="G52" s="1480"/>
      <c r="H52" s="380"/>
      <c r="I52" s="1488"/>
      <c r="J52" s="380"/>
      <c r="K52" s="380"/>
      <c r="L52" s="380"/>
      <c r="M52" s="380"/>
      <c r="N52" s="380"/>
      <c r="O52" s="380"/>
      <c r="P52" s="1523"/>
      <c r="Q52" s="333"/>
      <c r="R52" s="326"/>
      <c r="S52" s="326"/>
      <c r="T52" s="326"/>
      <c r="U52" s="326"/>
      <c r="V52" s="1478"/>
      <c r="W52" s="326"/>
      <c r="X52" s="1478"/>
      <c r="Y52" s="333"/>
      <c r="Z52" s="333"/>
      <c r="AA52" s="333"/>
      <c r="AB52" s="333"/>
      <c r="AC52" s="333"/>
      <c r="AD52" s="333"/>
      <c r="AE52" s="333"/>
      <c r="AF52" s="333"/>
      <c r="AG52" s="333"/>
      <c r="AH52" s="333"/>
      <c r="AI52" s="333"/>
      <c r="AJ52" s="333"/>
      <c r="AK52" s="333"/>
      <c r="AL52" s="333"/>
      <c r="AM52" s="333"/>
      <c r="AN52" s="333"/>
      <c r="AO52" s="333"/>
      <c r="AP52" s="333"/>
      <c r="AQ52" s="333"/>
      <c r="AR52" s="333"/>
      <c r="AS52" s="333"/>
      <c r="AT52" s="380"/>
      <c r="AU52" s="380"/>
      <c r="AV52" s="380"/>
      <c r="AW52" s="380"/>
      <c r="AX52" s="380"/>
      <c r="AY52" s="380"/>
      <c r="AZ52" s="380"/>
      <c r="BA52" s="380"/>
      <c r="BB52" s="380"/>
      <c r="BC52" s="380"/>
      <c r="BD52" s="380"/>
      <c r="BE52" s="380"/>
      <c r="BF52" s="380"/>
    </row>
    <row r="53" spans="1:58" s="333" customFormat="1" ht="30.75" thickBot="1">
      <c r="A53" s="403" t="s">
        <v>2020</v>
      </c>
      <c r="B53" s="393"/>
      <c r="C53" s="70" t="str">
        <f>'More information'!A91</f>
        <v>1.2.16.</v>
      </c>
      <c r="D53" s="331"/>
      <c r="E53" s="550">
        <f>E60+E76</f>
        <v>0</v>
      </c>
      <c r="F53" s="551"/>
      <c r="G53" s="550">
        <f>G60+G76</f>
        <v>0</v>
      </c>
      <c r="I53" s="1489">
        <f t="shared" ref="I53:I85" si="14">P53</f>
        <v>0</v>
      </c>
      <c r="K53" s="317" t="s">
        <v>1105</v>
      </c>
      <c r="P53" s="648"/>
      <c r="R53" s="403" t="s">
        <v>3573</v>
      </c>
      <c r="S53" s="393"/>
      <c r="T53" s="695" t="s">
        <v>5692</v>
      </c>
      <c r="U53" s="331"/>
      <c r="V53" s="550">
        <v>0</v>
      </c>
      <c r="W53" s="551"/>
      <c r="X53" s="550">
        <v>0</v>
      </c>
    </row>
    <row r="54" spans="1:58" s="333" customFormat="1" ht="51.75" thickTop="1">
      <c r="A54" s="348" t="s">
        <v>729</v>
      </c>
      <c r="B54" s="393"/>
      <c r="C54" s="62"/>
      <c r="D54" s="331"/>
      <c r="E54" s="115"/>
      <c r="F54" s="116"/>
      <c r="G54" s="115"/>
      <c r="I54" s="1489">
        <f t="shared" si="14"/>
        <v>0</v>
      </c>
      <c r="P54" s="648"/>
      <c r="R54" s="348" t="s">
        <v>3574</v>
      </c>
      <c r="S54" s="393"/>
      <c r="T54" s="697"/>
      <c r="U54" s="331"/>
      <c r="V54" s="335">
        <f t="shared" ref="V54:V59" si="15">E54</f>
        <v>0</v>
      </c>
      <c r="W54" s="702"/>
      <c r="X54" s="335">
        <f t="shared" ref="X54:X59" si="16">G54</f>
        <v>0</v>
      </c>
    </row>
    <row r="55" spans="1:58" s="333" customFormat="1" ht="28.5">
      <c r="A55" s="349" t="s">
        <v>2021</v>
      </c>
      <c r="B55" s="393"/>
      <c r="C55" s="62"/>
      <c r="D55" s="331"/>
      <c r="E55" s="115"/>
      <c r="F55" s="116"/>
      <c r="G55" s="115"/>
      <c r="I55" s="1489" t="str">
        <f t="shared" si="14"/>
        <v>Effective 2015-01-01 IAS 1.7 Disclosure</v>
      </c>
      <c r="P55" s="648" t="s">
        <v>3582</v>
      </c>
      <c r="R55" s="353" t="s">
        <v>3575</v>
      </c>
      <c r="S55" s="393"/>
      <c r="T55" s="697"/>
      <c r="U55" s="331"/>
      <c r="V55" s="335">
        <f t="shared" si="15"/>
        <v>0</v>
      </c>
      <c r="W55" s="702"/>
      <c r="X55" s="335">
        <f t="shared" si="16"/>
        <v>0</v>
      </c>
    </row>
    <row r="56" spans="1:58" s="333" customFormat="1" ht="25.5">
      <c r="A56" s="350" t="s">
        <v>724</v>
      </c>
      <c r="B56" s="393"/>
      <c r="C56" s="62"/>
      <c r="D56" s="331"/>
      <c r="E56" s="115"/>
      <c r="F56" s="116"/>
      <c r="G56" s="115"/>
      <c r="I56" s="1489" t="str">
        <f t="shared" si="14"/>
        <v>IAS 1.7 Disclosure, IAS 1.91 b Disclosure</v>
      </c>
      <c r="P56" s="648" t="s">
        <v>4035</v>
      </c>
      <c r="R56" s="353" t="s">
        <v>3576</v>
      </c>
      <c r="S56" s="393"/>
      <c r="T56" s="697"/>
      <c r="U56" s="331"/>
      <c r="V56" s="335">
        <f t="shared" si="15"/>
        <v>0</v>
      </c>
      <c r="W56" s="702"/>
      <c r="X56" s="335">
        <f t="shared" si="16"/>
        <v>0</v>
      </c>
    </row>
    <row r="57" spans="1:58" s="333" customFormat="1" ht="28.5">
      <c r="A57" s="351" t="s">
        <v>728</v>
      </c>
      <c r="B57" s="393"/>
      <c r="C57" s="62"/>
      <c r="D57" s="331"/>
      <c r="E57" s="115"/>
      <c r="F57" s="116"/>
      <c r="G57" s="115"/>
      <c r="I57" s="1489" t="str">
        <f t="shared" si="14"/>
        <v xml:space="preserve">IAS 1.91 bDisclosure , IAS 1.7Disclosure </v>
      </c>
      <c r="P57" s="648" t="s">
        <v>4058</v>
      </c>
      <c r="R57" s="353" t="s">
        <v>3577</v>
      </c>
      <c r="S57" s="393"/>
      <c r="T57" s="697"/>
      <c r="U57" s="331"/>
      <c r="V57" s="335">
        <f t="shared" si="15"/>
        <v>0</v>
      </c>
      <c r="W57" s="702"/>
      <c r="X57" s="335">
        <f t="shared" si="16"/>
        <v>0</v>
      </c>
    </row>
    <row r="58" spans="1:58" s="333" customFormat="1" ht="42.75">
      <c r="A58" s="351" t="s">
        <v>727</v>
      </c>
      <c r="B58" s="393"/>
      <c r="C58" s="62"/>
      <c r="D58" s="331"/>
      <c r="E58" s="115"/>
      <c r="F58" s="116"/>
      <c r="G58" s="115"/>
      <c r="I58" s="1489" t="str">
        <f t="shared" si="14"/>
        <v>Effective 2015-01-01 IAS 1.7 Disclosure</v>
      </c>
      <c r="P58" s="648" t="s">
        <v>3582</v>
      </c>
      <c r="R58" s="353" t="s">
        <v>3578</v>
      </c>
      <c r="S58" s="393"/>
      <c r="T58" s="697"/>
      <c r="U58" s="331"/>
      <c r="V58" s="335">
        <f t="shared" si="15"/>
        <v>0</v>
      </c>
      <c r="W58" s="702"/>
      <c r="X58" s="335">
        <f t="shared" si="16"/>
        <v>0</v>
      </c>
    </row>
    <row r="59" spans="1:58" s="333" customFormat="1" ht="38.25">
      <c r="A59" s="404" t="s">
        <v>565</v>
      </c>
      <c r="B59" s="394"/>
      <c r="C59" s="60"/>
      <c r="D59" s="334"/>
      <c r="E59" s="60"/>
      <c r="F59" s="111"/>
      <c r="G59" s="60"/>
      <c r="I59" s="1489" t="str">
        <f t="shared" si="14"/>
        <v xml:space="preserve">AS 1.82A aDisclosure </v>
      </c>
      <c r="P59" s="648" t="s">
        <v>4059</v>
      </c>
      <c r="R59" s="353" t="s">
        <v>3579</v>
      </c>
      <c r="S59" s="394"/>
      <c r="T59" s="335"/>
      <c r="U59" s="334"/>
      <c r="V59" s="335">
        <f t="shared" si="15"/>
        <v>0</v>
      </c>
      <c r="W59" s="702"/>
      <c r="X59" s="335">
        <f t="shared" si="16"/>
        <v>0</v>
      </c>
    </row>
    <row r="60" spans="1:58" s="333" customFormat="1" ht="38.25">
      <c r="A60" s="352" t="s">
        <v>5904</v>
      </c>
      <c r="B60" s="394"/>
      <c r="C60" s="60"/>
      <c r="D60" s="334"/>
      <c r="E60" s="550">
        <f>SUM(E55:E59)</f>
        <v>0</v>
      </c>
      <c r="F60" s="551"/>
      <c r="G60" s="550">
        <f>SUM(G55:G59)</f>
        <v>0</v>
      </c>
      <c r="I60" s="1489" t="str">
        <f t="shared" si="14"/>
        <v>Effective 2012-07-01 IAS 1.IG6 Common practice</v>
      </c>
      <c r="P60" s="648" t="s">
        <v>3586</v>
      </c>
      <c r="R60" s="352" t="s">
        <v>3580</v>
      </c>
      <c r="S60" s="394"/>
      <c r="T60" s="335"/>
      <c r="U60" s="334"/>
      <c r="V60" s="550">
        <v>0</v>
      </c>
      <c r="W60" s="551"/>
      <c r="X60" s="550">
        <v>0</v>
      </c>
    </row>
    <row r="61" spans="1:58" s="333" customFormat="1" ht="38.25">
      <c r="A61" s="348" t="s">
        <v>730</v>
      </c>
      <c r="B61" s="393"/>
      <c r="C61" s="62"/>
      <c r="D61" s="331"/>
      <c r="E61" s="115"/>
      <c r="F61" s="116"/>
      <c r="G61" s="115"/>
      <c r="I61" s="1489">
        <f t="shared" si="14"/>
        <v>0</v>
      </c>
      <c r="P61" s="648"/>
      <c r="R61" s="348" t="s">
        <v>3581</v>
      </c>
      <c r="S61" s="393"/>
      <c r="T61" s="697"/>
      <c r="U61" s="331"/>
      <c r="V61" s="335">
        <f t="shared" ref="V61:V75" si="17">E61</f>
        <v>0</v>
      </c>
      <c r="W61" s="702"/>
      <c r="X61" s="335">
        <f t="shared" ref="X61:X75" si="18">G61</f>
        <v>0</v>
      </c>
    </row>
    <row r="62" spans="1:58" s="333" customFormat="1" ht="28.5">
      <c r="A62" s="404" t="s">
        <v>564</v>
      </c>
      <c r="B62" s="393"/>
      <c r="C62" s="60" t="s">
        <v>27</v>
      </c>
      <c r="D62" s="331"/>
      <c r="E62" s="60">
        <f>SUM(E63:E64)</f>
        <v>0</v>
      </c>
      <c r="F62" s="111"/>
      <c r="G62" s="60">
        <f>SUM(G63:G64)</f>
        <v>0</v>
      </c>
      <c r="I62" s="1489" t="str">
        <f t="shared" si="14"/>
        <v>IAS 1.91 b Disclosure</v>
      </c>
      <c r="P62" s="648" t="s">
        <v>3600</v>
      </c>
      <c r="R62" s="353" t="s">
        <v>4060</v>
      </c>
      <c r="S62" s="393"/>
      <c r="T62" s="335" t="s">
        <v>27</v>
      </c>
      <c r="U62" s="331"/>
      <c r="V62" s="335">
        <f t="shared" si="17"/>
        <v>0</v>
      </c>
      <c r="W62" s="702"/>
      <c r="X62" s="335">
        <f t="shared" si="18"/>
        <v>0</v>
      </c>
    </row>
    <row r="63" spans="1:58" s="333" customFormat="1" ht="25.5">
      <c r="A63" s="353" t="s">
        <v>731</v>
      </c>
      <c r="B63" s="393"/>
      <c r="C63" s="62"/>
      <c r="D63" s="331"/>
      <c r="E63" s="115"/>
      <c r="F63" s="116"/>
      <c r="G63" s="115"/>
      <c r="I63" s="1489" t="str">
        <f t="shared" si="14"/>
        <v>IAS 1.92 Disclosure, IAS 21.48 Disclosure</v>
      </c>
      <c r="P63" s="648" t="s">
        <v>4040</v>
      </c>
      <c r="R63" s="353" t="s">
        <v>3588</v>
      </c>
      <c r="S63" s="393"/>
      <c r="T63" s="697"/>
      <c r="U63" s="331"/>
      <c r="V63" s="335">
        <f t="shared" si="17"/>
        <v>0</v>
      </c>
      <c r="W63" s="702"/>
      <c r="X63" s="335">
        <f t="shared" si="18"/>
        <v>0</v>
      </c>
    </row>
    <row r="64" spans="1:58" s="333" customFormat="1" ht="38.25">
      <c r="A64" s="353" t="s">
        <v>732</v>
      </c>
      <c r="B64" s="393"/>
      <c r="C64" s="62"/>
      <c r="D64" s="331"/>
      <c r="E64" s="115"/>
      <c r="F64" s="116"/>
      <c r="G64" s="115"/>
      <c r="I64" s="1489" t="str">
        <f t="shared" si="14"/>
        <v>IAS 1.7 Disclosure, IAS 1.91 b Disclosure</v>
      </c>
      <c r="P64" s="648" t="s">
        <v>4035</v>
      </c>
      <c r="R64" s="353" t="s">
        <v>3589</v>
      </c>
      <c r="S64" s="393"/>
      <c r="T64" s="697"/>
      <c r="U64" s="331"/>
      <c r="V64" s="335">
        <f t="shared" si="17"/>
        <v>0</v>
      </c>
      <c r="W64" s="702"/>
      <c r="X64" s="335">
        <f t="shared" si="18"/>
        <v>0</v>
      </c>
    </row>
    <row r="65" spans="1:24" s="333" customFormat="1" ht="14.25">
      <c r="A65" s="404" t="s">
        <v>522</v>
      </c>
      <c r="B65" s="393"/>
      <c r="C65" s="60"/>
      <c r="D65" s="331"/>
      <c r="E65" s="60">
        <f>SUM(E66:E67)</f>
        <v>0</v>
      </c>
      <c r="F65" s="111"/>
      <c r="G65" s="60">
        <f>SUM(G66:G67)</f>
        <v>0</v>
      </c>
      <c r="I65" s="1489">
        <f t="shared" si="14"/>
        <v>0</v>
      </c>
      <c r="P65" s="648"/>
      <c r="R65" s="353" t="s">
        <v>3607</v>
      </c>
      <c r="S65" s="393"/>
      <c r="T65" s="335"/>
      <c r="U65" s="331"/>
      <c r="V65" s="335">
        <f t="shared" si="17"/>
        <v>0</v>
      </c>
      <c r="W65" s="702"/>
      <c r="X65" s="335">
        <f t="shared" si="18"/>
        <v>0</v>
      </c>
    </row>
    <row r="66" spans="1:24" s="333" customFormat="1" ht="25.5">
      <c r="A66" s="405" t="s">
        <v>733</v>
      </c>
      <c r="B66" s="393"/>
      <c r="C66" s="60" t="s">
        <v>27</v>
      </c>
      <c r="D66" s="331"/>
      <c r="E66" s="60"/>
      <c r="F66" s="111"/>
      <c r="G66" s="60"/>
      <c r="I66" s="1489" t="str">
        <f t="shared" si="14"/>
        <v>Expiry date 2015-01-01 IAS 1.91 b Disclosure, Expiry date 2015-01-01 IFRS 7.20 a (ii) Disclosure</v>
      </c>
      <c r="P66" s="701" t="s">
        <v>4041</v>
      </c>
      <c r="R66" s="645" t="s">
        <v>3590</v>
      </c>
      <c r="S66" s="393"/>
      <c r="T66" s="335" t="s">
        <v>27</v>
      </c>
      <c r="U66" s="331"/>
      <c r="V66" s="335">
        <f t="shared" si="17"/>
        <v>0</v>
      </c>
      <c r="W66" s="702"/>
      <c r="X66" s="335">
        <f t="shared" si="18"/>
        <v>0</v>
      </c>
    </row>
    <row r="67" spans="1:24" s="333" customFormat="1" ht="25.5">
      <c r="A67" s="405" t="s">
        <v>734</v>
      </c>
      <c r="B67" s="393"/>
      <c r="C67" s="60"/>
      <c r="D67" s="331"/>
      <c r="E67" s="60"/>
      <c r="F67" s="111"/>
      <c r="G67" s="60"/>
      <c r="I67" s="1489" t="str">
        <f t="shared" si="14"/>
        <v>Expiry date 2015-01-01 IAS 1.92 Disclosure, Expiry date 2015-01-01 IFRS 7.20 a (ii) Disclosure</v>
      </c>
      <c r="P67" s="701" t="s">
        <v>4042</v>
      </c>
      <c r="R67" s="645" t="s">
        <v>3591</v>
      </c>
      <c r="S67" s="393"/>
      <c r="T67" s="335"/>
      <c r="U67" s="331"/>
      <c r="V67" s="335">
        <f t="shared" si="17"/>
        <v>0</v>
      </c>
      <c r="W67" s="702"/>
      <c r="X67" s="335">
        <f t="shared" si="18"/>
        <v>0</v>
      </c>
    </row>
    <row r="68" spans="1:24" s="333" customFormat="1" ht="14.25">
      <c r="A68" s="404" t="s">
        <v>563</v>
      </c>
      <c r="B68" s="394"/>
      <c r="C68" s="58"/>
      <c r="D68" s="334"/>
      <c r="E68" s="60">
        <f>SUM(E69:E71)</f>
        <v>0</v>
      </c>
      <c r="F68" s="111"/>
      <c r="G68" s="60">
        <f>SUM(G69:G71)</f>
        <v>0</v>
      </c>
      <c r="I68" s="1489">
        <f t="shared" si="14"/>
        <v>0</v>
      </c>
      <c r="P68" s="648"/>
      <c r="R68" s="353" t="s">
        <v>3606</v>
      </c>
      <c r="S68" s="394"/>
      <c r="T68" s="334"/>
      <c r="U68" s="334"/>
      <c r="V68" s="335">
        <f t="shared" si="17"/>
        <v>0</v>
      </c>
      <c r="W68" s="702"/>
      <c r="X68" s="335">
        <f t="shared" si="18"/>
        <v>0</v>
      </c>
    </row>
    <row r="69" spans="1:24" s="333" customFormat="1" ht="14.25">
      <c r="A69" s="354" t="s">
        <v>735</v>
      </c>
      <c r="B69" s="393"/>
      <c r="C69" s="62"/>
      <c r="D69" s="331"/>
      <c r="E69" s="115"/>
      <c r="F69" s="116"/>
      <c r="G69" s="115"/>
      <c r="I69" s="1489" t="str">
        <f t="shared" si="14"/>
        <v>IAS 1.91 b Disclosure, IFRS 7.23 c Disclosure</v>
      </c>
      <c r="P69" s="648" t="s">
        <v>4043</v>
      </c>
      <c r="R69" s="645" t="s">
        <v>3592</v>
      </c>
      <c r="S69" s="393"/>
      <c r="T69" s="697"/>
      <c r="U69" s="331"/>
      <c r="V69" s="335">
        <f t="shared" si="17"/>
        <v>0</v>
      </c>
      <c r="W69" s="702"/>
      <c r="X69" s="335">
        <f t="shared" si="18"/>
        <v>0</v>
      </c>
    </row>
    <row r="70" spans="1:24" s="333" customFormat="1" ht="25.5">
      <c r="A70" s="353" t="s">
        <v>736</v>
      </c>
      <c r="B70" s="393"/>
      <c r="C70" s="62"/>
      <c r="D70" s="331"/>
      <c r="E70" s="115"/>
      <c r="F70" s="116"/>
      <c r="G70" s="115"/>
      <c r="I70" s="1489" t="str">
        <f t="shared" si="14"/>
        <v>IAS 1.92 Disclosure, IFRS 7.23 d Disclosure</v>
      </c>
      <c r="P70" s="648" t="s">
        <v>4044</v>
      </c>
      <c r="R70" s="645" t="s">
        <v>3593</v>
      </c>
      <c r="S70" s="393"/>
      <c r="T70" s="697"/>
      <c r="U70" s="331"/>
      <c r="V70" s="335">
        <f t="shared" si="17"/>
        <v>0</v>
      </c>
      <c r="W70" s="702"/>
      <c r="X70" s="335">
        <f t="shared" si="18"/>
        <v>0</v>
      </c>
    </row>
    <row r="71" spans="1:24" s="333" customFormat="1" ht="89.25">
      <c r="A71" s="353" t="s">
        <v>737</v>
      </c>
      <c r="B71" s="393"/>
      <c r="C71" s="62"/>
      <c r="D71" s="331"/>
      <c r="E71" s="115"/>
      <c r="F71" s="116"/>
      <c r="G71" s="115"/>
      <c r="I71" s="1489" t="str">
        <f t="shared" si="14"/>
        <v>IFRS 7.23 e Disclosure</v>
      </c>
      <c r="P71" s="648" t="s">
        <v>3608</v>
      </c>
      <c r="R71" s="645" t="s">
        <v>3594</v>
      </c>
      <c r="S71" s="393"/>
      <c r="T71" s="697"/>
      <c r="U71" s="331"/>
      <c r="V71" s="335">
        <f t="shared" si="17"/>
        <v>0</v>
      </c>
      <c r="W71" s="702"/>
      <c r="X71" s="335">
        <f t="shared" si="18"/>
        <v>0</v>
      </c>
    </row>
    <row r="72" spans="1:24" s="333" customFormat="1" ht="28.5">
      <c r="A72" s="351" t="s">
        <v>738</v>
      </c>
      <c r="B72" s="393"/>
      <c r="C72" s="62"/>
      <c r="D72" s="331"/>
      <c r="E72" s="60">
        <f>SUM(E73:E74)</f>
        <v>0</v>
      </c>
      <c r="F72" s="116"/>
      <c r="G72" s="60">
        <f>SUM(G73:G74)</f>
        <v>0</v>
      </c>
      <c r="I72" s="1489">
        <f t="shared" si="14"/>
        <v>0</v>
      </c>
      <c r="P72" s="648"/>
      <c r="R72" s="353" t="s">
        <v>3595</v>
      </c>
      <c r="S72" s="393"/>
      <c r="T72" s="697"/>
      <c r="U72" s="331"/>
      <c r="V72" s="335">
        <f t="shared" si="17"/>
        <v>0</v>
      </c>
      <c r="W72" s="702"/>
      <c r="X72" s="335">
        <f t="shared" si="18"/>
        <v>0</v>
      </c>
    </row>
    <row r="73" spans="1:24" s="333" customFormat="1" ht="25.5">
      <c r="A73" s="353" t="s">
        <v>739</v>
      </c>
      <c r="B73" s="393"/>
      <c r="C73" s="62"/>
      <c r="D73" s="331"/>
      <c r="E73" s="115"/>
      <c r="F73" s="116"/>
      <c r="G73" s="115"/>
      <c r="I73" s="1489" t="str">
        <f t="shared" si="14"/>
        <v>IAS 1.91 b Disclosure, IAS 39.102 a Disclosure</v>
      </c>
      <c r="P73" s="648" t="s">
        <v>4045</v>
      </c>
      <c r="R73" s="645" t="s">
        <v>3596</v>
      </c>
      <c r="S73" s="393"/>
      <c r="T73" s="697"/>
      <c r="U73" s="331"/>
      <c r="V73" s="335">
        <f t="shared" si="17"/>
        <v>0</v>
      </c>
      <c r="W73" s="702"/>
      <c r="X73" s="335">
        <f t="shared" si="18"/>
        <v>0</v>
      </c>
    </row>
    <row r="74" spans="1:24" s="333" customFormat="1" ht="25.5">
      <c r="A74" s="353" t="s">
        <v>740</v>
      </c>
      <c r="B74" s="393"/>
      <c r="C74" s="62"/>
      <c r="D74" s="331"/>
      <c r="E74" s="115"/>
      <c r="F74" s="116"/>
      <c r="G74" s="115"/>
      <c r="I74" s="1489" t="str">
        <f t="shared" si="14"/>
        <v>IAS 1.92 Disclosure, IAS 39.102 Disclosure</v>
      </c>
      <c r="P74" s="648" t="s">
        <v>4046</v>
      </c>
      <c r="R74" s="645" t="s">
        <v>3597</v>
      </c>
      <c r="S74" s="393"/>
      <c r="T74" s="697"/>
      <c r="U74" s="331"/>
      <c r="V74" s="335">
        <f t="shared" si="17"/>
        <v>0</v>
      </c>
      <c r="W74" s="702"/>
      <c r="X74" s="335">
        <f t="shared" si="18"/>
        <v>0</v>
      </c>
    </row>
    <row r="75" spans="1:24" s="333" customFormat="1" ht="71.25">
      <c r="A75" s="351" t="s">
        <v>741</v>
      </c>
      <c r="B75" s="393"/>
      <c r="C75" s="62"/>
      <c r="D75" s="331"/>
      <c r="E75" s="115"/>
      <c r="F75" s="116"/>
      <c r="G75" s="115"/>
      <c r="I75" s="1489" t="str">
        <f t="shared" si="14"/>
        <v>IAS 1.91 b Disclosure, IAS 39.102 a Disclosure</v>
      </c>
      <c r="P75" s="648" t="s">
        <v>4045</v>
      </c>
      <c r="R75" s="353" t="s">
        <v>3598</v>
      </c>
      <c r="S75" s="393"/>
      <c r="T75" s="697"/>
      <c r="U75" s="331"/>
      <c r="V75" s="335">
        <f t="shared" si="17"/>
        <v>0</v>
      </c>
      <c r="W75" s="702"/>
      <c r="X75" s="335">
        <f t="shared" si="18"/>
        <v>0</v>
      </c>
    </row>
    <row r="76" spans="1:24" s="333" customFormat="1" ht="38.25">
      <c r="A76" s="352" t="s">
        <v>2022</v>
      </c>
      <c r="B76" s="393"/>
      <c r="C76" s="62"/>
      <c r="D76" s="331"/>
      <c r="E76" s="550">
        <f>E62+E65+E68+E72+E75</f>
        <v>0</v>
      </c>
      <c r="F76" s="334"/>
      <c r="G76" s="550">
        <f>G62+G65+G68+G72+G75</f>
        <v>0</v>
      </c>
      <c r="I76" s="1489" t="str">
        <f t="shared" si="14"/>
        <v>Effective 2012-07-01 IAS 1.IG6 Common practice</v>
      </c>
      <c r="P76" s="648" t="s">
        <v>3586</v>
      </c>
      <c r="R76" s="352" t="s">
        <v>3599</v>
      </c>
      <c r="S76" s="393"/>
      <c r="T76" s="697"/>
      <c r="U76" s="331"/>
      <c r="V76" s="550">
        <f>V62+V65+V68+V72+V75</f>
        <v>0</v>
      </c>
      <c r="W76" s="334"/>
      <c r="X76" s="550">
        <f>X62+X65+X68+X72+X75</f>
        <v>0</v>
      </c>
    </row>
    <row r="77" spans="1:24" s="333" customFormat="1" ht="42.75">
      <c r="A77" s="355" t="s">
        <v>744</v>
      </c>
      <c r="B77" s="393"/>
      <c r="C77" s="62"/>
      <c r="D77" s="331"/>
      <c r="E77" s="115"/>
      <c r="F77" s="116"/>
      <c r="G77" s="115"/>
      <c r="I77" s="1489" t="str">
        <f t="shared" si="14"/>
        <v>Expiry date 2013-01-01 IAS 12.81 ab Disclosure, Expiry date 2013-01-01 IAS 1.90 Disclosure</v>
      </c>
      <c r="P77" s="701" t="s">
        <v>4047</v>
      </c>
      <c r="R77" s="353" t="s">
        <v>3611</v>
      </c>
      <c r="S77" s="393"/>
      <c r="T77" s="697"/>
      <c r="U77" s="331"/>
      <c r="V77" s="335">
        <f t="shared" ref="V77:V78" si="19">E77</f>
        <v>0</v>
      </c>
      <c r="W77" s="702"/>
      <c r="X77" s="335">
        <f t="shared" ref="X77:X78" si="20">G77</f>
        <v>0</v>
      </c>
    </row>
    <row r="78" spans="1:24" s="333" customFormat="1" ht="42.75">
      <c r="A78" s="355" t="s">
        <v>745</v>
      </c>
      <c r="B78" s="393"/>
      <c r="C78" s="62"/>
      <c r="D78" s="331"/>
      <c r="E78" s="115"/>
      <c r="F78" s="116"/>
      <c r="G78" s="115"/>
      <c r="I78" s="1489" t="str">
        <f t="shared" si="14"/>
        <v>Effective 2012-07-01 IAS 1.91 Disclosure</v>
      </c>
      <c r="P78" s="648" t="s">
        <v>3613</v>
      </c>
      <c r="R78" s="353" t="s">
        <v>3612</v>
      </c>
      <c r="S78" s="393"/>
      <c r="T78" s="697"/>
      <c r="U78" s="331"/>
      <c r="V78" s="335">
        <f t="shared" si="19"/>
        <v>0</v>
      </c>
      <c r="W78" s="702"/>
      <c r="X78" s="335">
        <f t="shared" si="20"/>
        <v>0</v>
      </c>
    </row>
    <row r="79" spans="1:24" s="333" customFormat="1" ht="28.5">
      <c r="A79" s="345" t="s">
        <v>567</v>
      </c>
      <c r="B79" s="326"/>
      <c r="C79" s="60"/>
      <c r="D79" s="331"/>
      <c r="E79" s="550">
        <f>E77+E78</f>
        <v>0</v>
      </c>
      <c r="F79" s="334"/>
      <c r="G79" s="550">
        <f>G77+G78</f>
        <v>0</v>
      </c>
      <c r="I79" s="1489">
        <f t="shared" si="14"/>
        <v>0</v>
      </c>
      <c r="P79" s="648"/>
      <c r="R79" s="345" t="s">
        <v>3619</v>
      </c>
      <c r="S79" s="393"/>
      <c r="T79" s="335"/>
      <c r="U79" s="331"/>
      <c r="V79" s="550">
        <f>V77+V78</f>
        <v>0</v>
      </c>
      <c r="W79" s="334"/>
      <c r="X79" s="550">
        <f>X77+X78</f>
        <v>0</v>
      </c>
    </row>
    <row r="80" spans="1:24" s="333" customFormat="1" ht="14.25">
      <c r="A80" s="404"/>
      <c r="B80" s="326"/>
      <c r="C80" s="60"/>
      <c r="D80" s="331"/>
      <c r="E80" s="335"/>
      <c r="F80" s="551"/>
      <c r="G80" s="335"/>
      <c r="I80" s="1489">
        <f t="shared" si="14"/>
        <v>0</v>
      </c>
      <c r="P80" s="648"/>
      <c r="R80" s="353"/>
      <c r="S80" s="393"/>
      <c r="T80" s="335"/>
      <c r="U80" s="331"/>
      <c r="V80" s="335"/>
      <c r="W80" s="551"/>
      <c r="X80" s="335"/>
    </row>
    <row r="81" spans="1:58" s="333" customFormat="1" ht="15" thickBot="1">
      <c r="A81" s="406" t="s">
        <v>568</v>
      </c>
      <c r="B81" s="326"/>
      <c r="C81" s="70"/>
      <c r="D81" s="331"/>
      <c r="E81" s="554">
        <f>E79+E53</f>
        <v>0</v>
      </c>
      <c r="F81" s="555"/>
      <c r="G81" s="554">
        <f>G79+G53</f>
        <v>0</v>
      </c>
      <c r="I81" s="1489" t="str">
        <f t="shared" si="14"/>
        <v xml:space="preserve">AS 1.91 aDisclosure, IAS 1.106 d (ii)Disclosure, IFRS 12.B12 b (viii)Disclosure , IAS 1.81A bDisclosure </v>
      </c>
      <c r="P81" s="648" t="s">
        <v>4061</v>
      </c>
      <c r="R81" s="406" t="s">
        <v>3616</v>
      </c>
      <c r="S81" s="326"/>
      <c r="T81" s="695"/>
      <c r="U81" s="331"/>
      <c r="V81" s="554">
        <f>V79+V53</f>
        <v>0</v>
      </c>
      <c r="W81" s="555"/>
      <c r="X81" s="554">
        <f>X79+X53</f>
        <v>0</v>
      </c>
    </row>
    <row r="82" spans="1:58" s="333" customFormat="1" ht="15" thickTop="1">
      <c r="A82" s="404"/>
      <c r="B82" s="393"/>
      <c r="C82" s="60"/>
      <c r="D82" s="331"/>
      <c r="E82" s="335"/>
      <c r="F82" s="551"/>
      <c r="G82" s="335"/>
      <c r="I82" s="1489">
        <f t="shared" si="14"/>
        <v>0</v>
      </c>
      <c r="P82" s="648"/>
      <c r="R82" s="404"/>
      <c r="S82" s="326"/>
      <c r="T82" s="335"/>
      <c r="U82" s="331"/>
      <c r="V82" s="335"/>
      <c r="W82" s="551"/>
      <c r="X82" s="335"/>
    </row>
    <row r="83" spans="1:58" s="333" customFormat="1" ht="15" thickBot="1">
      <c r="A83" s="406" t="s">
        <v>569</v>
      </c>
      <c r="B83" s="326"/>
      <c r="C83" s="70"/>
      <c r="D83" s="331"/>
      <c r="E83" s="554">
        <f>E81+E49</f>
        <v>0</v>
      </c>
      <c r="F83" s="555"/>
      <c r="G83" s="554">
        <f>G81+G49</f>
        <v>0</v>
      </c>
      <c r="I83" s="1489" t="str">
        <f t="shared" si="14"/>
        <v xml:space="preserve">IAS 1.106 aDisclosure, IFRS 1.24 bDisclosure,  IFRS 1.32 a (ii)Disclosure, IAS 1.81A cDisclosure , IFRS 12.B12 b (ix)Disclosure , IFRS 12.B10 bExample </v>
      </c>
      <c r="P83" s="648" t="s">
        <v>4062</v>
      </c>
      <c r="R83" s="406" t="s">
        <v>3615</v>
      </c>
      <c r="S83" s="326"/>
      <c r="T83" s="695"/>
      <c r="U83" s="331"/>
      <c r="V83" s="554">
        <f>V81+V49</f>
        <v>0</v>
      </c>
      <c r="W83" s="555"/>
      <c r="X83" s="554">
        <f>X81+X49</f>
        <v>0</v>
      </c>
    </row>
    <row r="84" spans="1:58" ht="29.25" thickTop="1">
      <c r="A84" s="401" t="s">
        <v>5898</v>
      </c>
      <c r="B84" s="400"/>
      <c r="C84" s="58"/>
      <c r="D84" s="331"/>
      <c r="E84" s="382"/>
      <c r="F84" s="383"/>
      <c r="G84" s="382"/>
      <c r="H84" s="380"/>
      <c r="I84" s="1488" t="str">
        <f t="shared" si="14"/>
        <v xml:space="preserve">IAS 1.106 aDisclosure, IAS 1.81B b (ii)Disclosure </v>
      </c>
      <c r="J84" s="380"/>
      <c r="K84" s="380"/>
      <c r="L84" s="380"/>
      <c r="M84" s="380"/>
      <c r="N84" s="380"/>
      <c r="O84" s="380"/>
      <c r="P84" s="648" t="s">
        <v>4063</v>
      </c>
      <c r="Q84" s="333"/>
      <c r="R84" s="401" t="s">
        <v>3617</v>
      </c>
      <c r="S84" s="393"/>
      <c r="T84" s="334"/>
      <c r="U84" s="331"/>
      <c r="V84" s="699">
        <v>0</v>
      </c>
      <c r="W84" s="347"/>
      <c r="X84" s="699">
        <v>0</v>
      </c>
      <c r="Y84" s="333"/>
      <c r="Z84" s="333"/>
      <c r="AA84" s="333"/>
      <c r="AB84" s="333"/>
      <c r="AC84" s="333"/>
      <c r="AD84" s="333"/>
      <c r="AE84" s="333"/>
      <c r="AF84" s="333"/>
      <c r="AG84" s="333"/>
      <c r="AH84" s="333"/>
      <c r="AI84" s="333"/>
      <c r="AJ84" s="333"/>
      <c r="AK84" s="333"/>
      <c r="AL84" s="333"/>
      <c r="AM84" s="333"/>
      <c r="AN84" s="333"/>
      <c r="AO84" s="333"/>
      <c r="AP84" s="333"/>
      <c r="AQ84" s="333"/>
      <c r="AR84" s="333"/>
      <c r="AS84" s="333"/>
      <c r="AT84" s="380"/>
      <c r="AU84" s="380"/>
      <c r="AV84" s="380"/>
      <c r="AW84" s="380"/>
      <c r="AX84" s="380"/>
      <c r="AY84" s="380"/>
      <c r="AZ84" s="380"/>
      <c r="BA84" s="380"/>
      <c r="BB84" s="380"/>
      <c r="BC84" s="380"/>
      <c r="BD84" s="380"/>
      <c r="BE84" s="380"/>
      <c r="BF84" s="380"/>
    </row>
    <row r="85" spans="1:58" ht="28.5">
      <c r="A85" s="402" t="s">
        <v>5899</v>
      </c>
      <c r="B85" s="400"/>
      <c r="C85" s="58"/>
      <c r="D85" s="331"/>
      <c r="E85" s="382"/>
      <c r="F85" s="383"/>
      <c r="G85" s="382"/>
      <c r="H85" s="380"/>
      <c r="I85" s="1488" t="str">
        <f t="shared" si="14"/>
        <v xml:space="preserve">IAS 1.106 aDisclosure,  IAS 1.81B b (i)Disclosure </v>
      </c>
      <c r="J85" s="380"/>
      <c r="K85" s="380"/>
      <c r="L85" s="380"/>
      <c r="M85" s="380"/>
      <c r="N85" s="380"/>
      <c r="O85" s="380"/>
      <c r="P85" s="648" t="s">
        <v>4064</v>
      </c>
      <c r="Q85" s="333"/>
      <c r="R85" s="402" t="s">
        <v>3618</v>
      </c>
      <c r="S85" s="326"/>
      <c r="T85" s="334"/>
      <c r="U85" s="331"/>
      <c r="V85" s="699">
        <v>0</v>
      </c>
      <c r="W85" s="347"/>
      <c r="X85" s="699">
        <v>0</v>
      </c>
      <c r="Y85" s="333"/>
      <c r="Z85" s="333"/>
      <c r="AA85" s="333"/>
      <c r="AB85" s="333"/>
      <c r="AC85" s="333"/>
      <c r="AD85" s="333"/>
      <c r="AE85" s="333"/>
      <c r="AF85" s="333"/>
      <c r="AG85" s="333"/>
      <c r="AH85" s="333"/>
      <c r="AI85" s="333"/>
      <c r="AJ85" s="333"/>
      <c r="AK85" s="333"/>
      <c r="AL85" s="333"/>
      <c r="AM85" s="333"/>
      <c r="AN85" s="333"/>
      <c r="AO85" s="333"/>
      <c r="AP85" s="333"/>
      <c r="AQ85" s="333"/>
      <c r="AR85" s="333"/>
      <c r="AS85" s="333"/>
      <c r="AT85" s="380"/>
      <c r="AU85" s="380"/>
      <c r="AV85" s="380"/>
      <c r="AW85" s="380"/>
      <c r="AX85" s="380"/>
      <c r="AY85" s="380"/>
      <c r="AZ85" s="380"/>
      <c r="BA85" s="380"/>
      <c r="BB85" s="380"/>
      <c r="BC85" s="380"/>
      <c r="BD85" s="380"/>
      <c r="BE85" s="380"/>
      <c r="BF85" s="380"/>
    </row>
    <row r="86" spans="1:58" ht="4.1500000000000004" customHeight="1">
      <c r="A86" s="398"/>
      <c r="B86" s="400"/>
      <c r="C86" s="58"/>
      <c r="D86" s="331"/>
      <c r="E86" s="115"/>
      <c r="F86" s="383"/>
      <c r="G86" s="115"/>
      <c r="H86" s="380"/>
      <c r="I86" s="1488"/>
      <c r="J86" s="380"/>
      <c r="K86" s="380"/>
      <c r="L86" s="380"/>
      <c r="M86" s="380"/>
      <c r="N86" s="380"/>
      <c r="O86" s="380"/>
      <c r="P86" s="648" t="s">
        <v>27</v>
      </c>
      <c r="Q86" s="333"/>
      <c r="R86" s="398"/>
      <c r="S86" s="400"/>
      <c r="T86" s="334"/>
      <c r="U86" s="331"/>
      <c r="V86" s="700"/>
      <c r="W86" s="347"/>
      <c r="X86" s="700"/>
      <c r="Y86" s="333"/>
      <c r="Z86" s="333"/>
      <c r="AA86" s="333"/>
      <c r="AB86" s="333"/>
      <c r="AC86" s="333"/>
      <c r="AD86" s="333"/>
      <c r="AE86" s="333"/>
      <c r="AF86" s="333"/>
      <c r="AG86" s="333"/>
      <c r="AH86" s="333"/>
      <c r="AI86" s="333"/>
      <c r="AJ86" s="333"/>
      <c r="AK86" s="333"/>
      <c r="AL86" s="333"/>
      <c r="AM86" s="333"/>
      <c r="AN86" s="333"/>
      <c r="AO86" s="333"/>
      <c r="AP86" s="333"/>
      <c r="AQ86" s="333"/>
      <c r="AR86" s="333"/>
      <c r="AS86" s="333"/>
      <c r="AT86" s="380"/>
      <c r="AU86" s="380"/>
      <c r="AV86" s="380"/>
      <c r="AW86" s="380"/>
      <c r="AX86" s="380"/>
      <c r="AY86" s="380"/>
      <c r="AZ86" s="380"/>
      <c r="BA86" s="380"/>
      <c r="BB86" s="380"/>
      <c r="BC86" s="380"/>
      <c r="BD86" s="380"/>
      <c r="BE86" s="380"/>
      <c r="BF86" s="380"/>
    </row>
    <row r="87" spans="1:58" s="380" customFormat="1" ht="15.75" thickBot="1">
      <c r="A87" s="407" t="s">
        <v>801</v>
      </c>
      <c r="B87" s="400"/>
      <c r="C87" s="70" t="str">
        <f>'More information'!A96</f>
        <v>1.2.17.</v>
      </c>
      <c r="D87" s="331"/>
      <c r="E87" s="554">
        <f>E88+E89</f>
        <v>0</v>
      </c>
      <c r="F87" s="555"/>
      <c r="G87" s="554">
        <f>G88+G89</f>
        <v>0</v>
      </c>
      <c r="I87" s="1488" t="str">
        <f t="shared" ref="I87:I93" si="21">P87</f>
        <v>IAS33p66;67;67A</v>
      </c>
      <c r="P87" s="648" t="s">
        <v>3387</v>
      </c>
      <c r="Q87" s="333"/>
      <c r="R87" s="407" t="s">
        <v>3386</v>
      </c>
      <c r="S87" s="400"/>
      <c r="T87" s="695" t="s">
        <v>5693</v>
      </c>
      <c r="U87" s="331"/>
      <c r="V87" s="554">
        <f>V88+V89</f>
        <v>0</v>
      </c>
      <c r="W87" s="555"/>
      <c r="X87" s="554">
        <f>X88+X89</f>
        <v>0</v>
      </c>
      <c r="Y87" s="333"/>
      <c r="Z87" s="333"/>
      <c r="AA87" s="333"/>
      <c r="AB87" s="333"/>
      <c r="AC87" s="333"/>
      <c r="AD87" s="333"/>
      <c r="AE87" s="333"/>
      <c r="AF87" s="333"/>
      <c r="AG87" s="333"/>
      <c r="AH87" s="333"/>
      <c r="AI87" s="333"/>
      <c r="AJ87" s="333"/>
      <c r="AK87" s="333"/>
      <c r="AL87" s="333"/>
      <c r="AM87" s="333"/>
      <c r="AN87" s="333"/>
      <c r="AO87" s="333"/>
      <c r="AP87" s="333"/>
      <c r="AQ87" s="333"/>
      <c r="AR87" s="333"/>
      <c r="AS87" s="333"/>
    </row>
    <row r="88" spans="1:58" s="380" customFormat="1" ht="15" thickTop="1">
      <c r="A88" s="401" t="s">
        <v>722</v>
      </c>
      <c r="B88" s="400"/>
      <c r="C88" s="115"/>
      <c r="D88" s="331"/>
      <c r="E88" s="384">
        <v>0</v>
      </c>
      <c r="F88" s="383"/>
      <c r="G88" s="382">
        <v>0</v>
      </c>
      <c r="I88" s="1488" t="str">
        <f t="shared" si="21"/>
        <v>IAS33p66;67;67A</v>
      </c>
      <c r="P88" s="648" t="s">
        <v>3387</v>
      </c>
      <c r="Q88" s="333"/>
      <c r="R88" s="401" t="s">
        <v>3416</v>
      </c>
      <c r="S88" s="400"/>
      <c r="T88" s="700"/>
      <c r="U88" s="331"/>
      <c r="V88" s="699">
        <v>0</v>
      </c>
      <c r="W88" s="347"/>
      <c r="X88" s="699">
        <v>0</v>
      </c>
      <c r="Y88" s="333"/>
      <c r="Z88" s="333"/>
      <c r="AA88" s="333"/>
      <c r="AB88" s="333"/>
      <c r="AC88" s="333"/>
      <c r="AD88" s="333"/>
      <c r="AE88" s="333"/>
      <c r="AF88" s="333"/>
      <c r="AG88" s="333"/>
      <c r="AH88" s="333"/>
      <c r="AI88" s="333"/>
      <c r="AJ88" s="333"/>
      <c r="AK88" s="333"/>
      <c r="AL88" s="333"/>
      <c r="AM88" s="333"/>
      <c r="AN88" s="333"/>
      <c r="AO88" s="333"/>
      <c r="AP88" s="333"/>
      <c r="AQ88" s="333"/>
      <c r="AR88" s="333"/>
      <c r="AS88" s="333"/>
    </row>
    <row r="89" spans="1:58" s="380" customFormat="1" ht="14.25">
      <c r="A89" s="402" t="s">
        <v>721</v>
      </c>
      <c r="B89" s="400"/>
      <c r="C89" s="115"/>
      <c r="D89" s="331"/>
      <c r="E89" s="385">
        <v>0</v>
      </c>
      <c r="F89" s="383"/>
      <c r="G89" s="385">
        <v>0</v>
      </c>
      <c r="I89" s="1488" t="str">
        <f t="shared" si="21"/>
        <v>IAS33p68;68A</v>
      </c>
      <c r="P89" s="648" t="s">
        <v>3388</v>
      </c>
      <c r="Q89" s="333"/>
      <c r="R89" s="402" t="s">
        <v>3417</v>
      </c>
      <c r="S89" s="400"/>
      <c r="T89" s="700"/>
      <c r="U89" s="331"/>
      <c r="V89" s="699">
        <v>0</v>
      </c>
      <c r="W89" s="347"/>
      <c r="X89" s="699">
        <v>0</v>
      </c>
      <c r="Y89" s="333"/>
      <c r="Z89" s="333"/>
      <c r="AA89" s="333"/>
      <c r="AB89" s="333"/>
      <c r="AC89" s="333"/>
      <c r="AD89" s="333"/>
      <c r="AE89" s="333"/>
      <c r="AF89" s="333"/>
      <c r="AG89" s="333"/>
      <c r="AH89" s="333"/>
      <c r="AI89" s="333"/>
      <c r="AJ89" s="333"/>
      <c r="AK89" s="333"/>
      <c r="AL89" s="333"/>
      <c r="AM89" s="333"/>
      <c r="AN89" s="333"/>
      <c r="AO89" s="333"/>
      <c r="AP89" s="333"/>
      <c r="AQ89" s="333"/>
      <c r="AR89" s="333"/>
      <c r="AS89" s="333"/>
    </row>
    <row r="90" spans="1:58" s="380" customFormat="1" ht="11.45" customHeight="1">
      <c r="A90" s="398"/>
      <c r="B90" s="400"/>
      <c r="C90" s="58"/>
      <c r="D90" s="331"/>
      <c r="E90" s="115"/>
      <c r="F90" s="383"/>
      <c r="G90" s="115"/>
      <c r="I90" s="1487" t="str">
        <f t="shared" si="21"/>
        <v/>
      </c>
      <c r="P90" s="648" t="s">
        <v>27</v>
      </c>
      <c r="Q90" s="333"/>
      <c r="R90" s="398"/>
      <c r="S90" s="400"/>
      <c r="T90" s="334"/>
      <c r="U90" s="331"/>
      <c r="V90" s="700"/>
      <c r="W90" s="347"/>
      <c r="X90" s="700"/>
      <c r="Y90" s="333"/>
      <c r="Z90" s="333"/>
      <c r="AA90" s="333"/>
      <c r="AB90" s="333"/>
      <c r="AC90" s="333"/>
      <c r="AD90" s="333"/>
      <c r="AE90" s="333"/>
      <c r="AF90" s="333"/>
      <c r="AG90" s="333"/>
      <c r="AH90" s="333"/>
      <c r="AI90" s="333"/>
      <c r="AJ90" s="333"/>
      <c r="AK90" s="333"/>
      <c r="AL90" s="333"/>
      <c r="AM90" s="333"/>
      <c r="AN90" s="333"/>
      <c r="AO90" s="333"/>
      <c r="AP90" s="333"/>
      <c r="AQ90" s="333"/>
      <c r="AR90" s="333"/>
      <c r="AS90" s="333"/>
    </row>
    <row r="91" spans="1:58" s="380" customFormat="1" ht="15.75" thickBot="1">
      <c r="A91" s="407" t="s">
        <v>802</v>
      </c>
      <c r="B91" s="400"/>
      <c r="C91" s="70" t="str">
        <f>'More information'!A96</f>
        <v>1.2.17.</v>
      </c>
      <c r="D91" s="331"/>
      <c r="E91" s="556">
        <f>E92+E93</f>
        <v>0</v>
      </c>
      <c r="F91" s="555"/>
      <c r="G91" s="556">
        <f>G92+G93</f>
        <v>0</v>
      </c>
      <c r="I91" s="1488" t="str">
        <f t="shared" si="21"/>
        <v>IAS33p66;67;67A</v>
      </c>
      <c r="P91" s="648" t="s">
        <v>3387</v>
      </c>
      <c r="Q91" s="333"/>
      <c r="R91" s="407" t="s">
        <v>3415</v>
      </c>
      <c r="S91" s="400"/>
      <c r="T91" s="695" t="s">
        <v>5693</v>
      </c>
      <c r="U91" s="331"/>
      <c r="V91" s="556">
        <f>V92+V93</f>
        <v>0</v>
      </c>
      <c r="W91" s="555"/>
      <c r="X91" s="556">
        <f>X92+X93</f>
        <v>0</v>
      </c>
      <c r="Y91" s="333"/>
      <c r="Z91" s="333"/>
      <c r="AA91" s="333"/>
      <c r="AB91" s="333"/>
      <c r="AC91" s="333"/>
      <c r="AD91" s="333"/>
      <c r="AE91" s="333"/>
      <c r="AF91" s="333"/>
      <c r="AG91" s="333"/>
      <c r="AH91" s="333"/>
      <c r="AI91" s="333"/>
      <c r="AJ91" s="333"/>
      <c r="AK91" s="333"/>
      <c r="AL91" s="333"/>
      <c r="AM91" s="333"/>
      <c r="AN91" s="333"/>
      <c r="AO91" s="333"/>
      <c r="AP91" s="333"/>
      <c r="AQ91" s="333"/>
      <c r="AR91" s="333"/>
      <c r="AS91" s="333"/>
    </row>
    <row r="92" spans="1:58" s="380" customFormat="1" ht="15" thickTop="1">
      <c r="A92" s="401" t="s">
        <v>722</v>
      </c>
      <c r="B92" s="400"/>
      <c r="C92" s="115"/>
      <c r="D92" s="331"/>
      <c r="E92" s="382"/>
      <c r="F92" s="383"/>
      <c r="G92" s="382"/>
      <c r="I92" s="1488" t="str">
        <f t="shared" si="21"/>
        <v>IAS33p68;68A</v>
      </c>
      <c r="P92" s="648" t="s">
        <v>3388</v>
      </c>
      <c r="Q92" s="333"/>
      <c r="R92" s="401" t="s">
        <v>3416</v>
      </c>
      <c r="S92" s="400"/>
      <c r="T92" s="700"/>
      <c r="U92" s="331"/>
      <c r="V92" s="699">
        <v>0</v>
      </c>
      <c r="W92" s="347"/>
      <c r="X92" s="699">
        <v>0</v>
      </c>
      <c r="Y92" s="333"/>
      <c r="Z92" s="333"/>
      <c r="AA92" s="333"/>
      <c r="AB92" s="333"/>
      <c r="AC92" s="333"/>
      <c r="AD92" s="333"/>
      <c r="AE92" s="333"/>
      <c r="AF92" s="333"/>
      <c r="AG92" s="333"/>
      <c r="AH92" s="333"/>
      <c r="AI92" s="333"/>
      <c r="AJ92" s="333"/>
      <c r="AK92" s="333"/>
      <c r="AL92" s="333"/>
      <c r="AM92" s="333"/>
      <c r="AN92" s="333"/>
      <c r="AO92" s="333"/>
      <c r="AP92" s="333"/>
      <c r="AQ92" s="333"/>
      <c r="AR92" s="333"/>
      <c r="AS92" s="333"/>
    </row>
    <row r="93" spans="1:58" s="380" customFormat="1" ht="14.25">
      <c r="A93" s="402" t="s">
        <v>721</v>
      </c>
      <c r="B93" s="400"/>
      <c r="C93" s="115"/>
      <c r="D93" s="331"/>
      <c r="E93" s="382"/>
      <c r="F93" s="383"/>
      <c r="G93" s="382"/>
      <c r="I93" s="1488" t="str">
        <f t="shared" si="21"/>
        <v>IAS33p66;67;67A</v>
      </c>
      <c r="P93" s="648" t="s">
        <v>3387</v>
      </c>
      <c r="Q93" s="333"/>
      <c r="R93" s="402" t="s">
        <v>3417</v>
      </c>
      <c r="S93" s="400"/>
      <c r="T93" s="700"/>
      <c r="U93" s="331"/>
      <c r="V93" s="699">
        <v>0</v>
      </c>
      <c r="W93" s="347"/>
      <c r="X93" s="699">
        <v>0</v>
      </c>
      <c r="Y93" s="333"/>
      <c r="Z93" s="333"/>
      <c r="AA93" s="333"/>
      <c r="AB93" s="333"/>
      <c r="AC93" s="333"/>
      <c r="AD93" s="333"/>
      <c r="AE93" s="333"/>
      <c r="AF93" s="333"/>
      <c r="AG93" s="333"/>
      <c r="AH93" s="333"/>
      <c r="AI93" s="333"/>
      <c r="AJ93" s="333"/>
      <c r="AK93" s="333"/>
      <c r="AL93" s="333"/>
      <c r="AM93" s="333"/>
      <c r="AN93" s="333"/>
      <c r="AO93" s="333"/>
      <c r="AP93" s="333"/>
      <c r="AQ93" s="333"/>
      <c r="AR93" s="333"/>
      <c r="AS93" s="333"/>
    </row>
    <row r="94" spans="1:58" ht="15">
      <c r="A94" s="1385"/>
      <c r="B94" s="1385"/>
      <c r="H94" s="380"/>
      <c r="I94" s="1487"/>
      <c r="J94" s="380"/>
      <c r="K94" s="380"/>
      <c r="L94" s="380"/>
      <c r="M94" s="380"/>
      <c r="N94" s="380"/>
      <c r="O94" s="380"/>
      <c r="P94" s="1519"/>
      <c r="Q94" s="333"/>
      <c r="R94" s="1534"/>
      <c r="S94" s="1534"/>
      <c r="T94" s="1534"/>
      <c r="U94" s="1534"/>
      <c r="V94" s="1534"/>
      <c r="W94" s="1534"/>
      <c r="X94" s="1534"/>
      <c r="Y94" s="333"/>
      <c r="Z94" s="333"/>
      <c r="AA94" s="333"/>
      <c r="AB94" s="333"/>
      <c r="AC94" s="333"/>
      <c r="AD94" s="333"/>
      <c r="AE94" s="333"/>
      <c r="AF94" s="333"/>
      <c r="AG94" s="333"/>
      <c r="AH94" s="333"/>
      <c r="AI94" s="333"/>
      <c r="AJ94" s="333"/>
      <c r="AK94" s="333"/>
      <c r="AL94" s="333"/>
      <c r="AM94" s="333"/>
      <c r="AN94" s="333"/>
      <c r="AO94" s="333"/>
      <c r="AP94" s="333"/>
      <c r="AQ94" s="333"/>
      <c r="AR94" s="333"/>
      <c r="AS94" s="333"/>
      <c r="AT94" s="380"/>
      <c r="AU94" s="380"/>
      <c r="AV94" s="380"/>
      <c r="AW94" s="380"/>
      <c r="AX94" s="380"/>
      <c r="AY94" s="380"/>
      <c r="AZ94" s="380"/>
      <c r="BA94" s="380"/>
      <c r="BB94" s="380"/>
      <c r="BC94" s="380"/>
      <c r="BD94" s="380"/>
      <c r="BE94" s="380"/>
      <c r="BF94" s="380"/>
    </row>
    <row r="95" spans="1:58" ht="41.45" customHeight="1">
      <c r="A95" s="1387" t="str">
        <f>CONCATENATE("Приложенията от страница ",НАЧАЛО!O44," до страница ",НАЧАЛО!Q44," са неразделна част от финансовия отчет.")</f>
        <v>Приложенията от страница 0 до страница 0 са неразделна част от финансовия отчет.</v>
      </c>
      <c r="B95" s="1387"/>
      <c r="C95" s="1388"/>
      <c r="D95" s="1387"/>
      <c r="E95" s="1387"/>
      <c r="F95" s="1387"/>
      <c r="G95" s="1387"/>
      <c r="H95" s="380"/>
      <c r="I95" s="1487"/>
      <c r="J95" s="380"/>
      <c r="K95" s="380"/>
      <c r="L95" s="380"/>
      <c r="M95" s="380"/>
      <c r="N95" s="380"/>
      <c r="O95" s="380"/>
      <c r="P95" s="1519"/>
      <c r="Q95" s="333"/>
      <c r="R95" s="1534" t="str">
        <f>'P&amp;L ОД'!R106</f>
        <v>Notes from page 0  to page 0 are inseparable part of the financial statement.</v>
      </c>
      <c r="S95" s="1534"/>
      <c r="T95" s="1534"/>
      <c r="U95" s="1534"/>
      <c r="V95" s="1534"/>
      <c r="W95" s="1534"/>
      <c r="X95" s="1534"/>
      <c r="Y95" s="333"/>
      <c r="Z95" s="333"/>
      <c r="AA95" s="333"/>
      <c r="AB95" s="333"/>
      <c r="AC95" s="333"/>
      <c r="AD95" s="333"/>
      <c r="AE95" s="333"/>
      <c r="AF95" s="333"/>
      <c r="AG95" s="333"/>
      <c r="AH95" s="333"/>
      <c r="AI95" s="333"/>
      <c r="AJ95" s="333"/>
      <c r="AK95" s="333"/>
      <c r="AL95" s="333"/>
      <c r="AM95" s="333"/>
      <c r="AN95" s="333"/>
      <c r="AO95" s="333"/>
      <c r="AP95" s="333"/>
      <c r="AQ95" s="333"/>
      <c r="AR95" s="333"/>
      <c r="AS95" s="333"/>
      <c r="AT95" s="380"/>
      <c r="AU95" s="380"/>
      <c r="AV95" s="380"/>
      <c r="AW95" s="380"/>
      <c r="AX95" s="380"/>
      <c r="AY95" s="380"/>
      <c r="AZ95" s="380"/>
      <c r="BA95" s="380"/>
      <c r="BB95" s="380"/>
      <c r="BC95" s="380"/>
      <c r="BD95" s="380"/>
      <c r="BE95" s="380"/>
      <c r="BF95" s="380"/>
    </row>
    <row r="96" spans="1:58" ht="14.25">
      <c r="H96" s="380"/>
      <c r="I96" s="1487"/>
      <c r="J96" s="380"/>
      <c r="K96" s="380"/>
      <c r="L96" s="380"/>
      <c r="M96" s="380"/>
      <c r="N96" s="380"/>
      <c r="O96" s="380"/>
      <c r="P96" s="1519"/>
      <c r="Q96" s="333"/>
      <c r="T96" s="1535"/>
      <c r="Y96" s="333"/>
      <c r="Z96" s="333"/>
      <c r="AA96" s="333"/>
      <c r="AB96" s="333"/>
      <c r="AC96" s="333"/>
      <c r="AD96" s="333"/>
      <c r="AE96" s="333"/>
      <c r="AF96" s="333"/>
      <c r="AG96" s="333"/>
      <c r="AH96" s="333"/>
      <c r="AI96" s="333"/>
      <c r="AJ96" s="333"/>
      <c r="AK96" s="333"/>
      <c r="AL96" s="333"/>
      <c r="AM96" s="333"/>
      <c r="AN96" s="333"/>
      <c r="AO96" s="333"/>
      <c r="AP96" s="333"/>
      <c r="AQ96" s="333"/>
      <c r="AR96" s="333"/>
      <c r="AS96" s="333"/>
      <c r="AT96" s="380"/>
      <c r="AU96" s="380"/>
      <c r="AV96" s="380"/>
      <c r="AW96" s="380"/>
      <c r="AX96" s="380"/>
      <c r="AY96" s="380"/>
      <c r="AZ96" s="380"/>
      <c r="BA96" s="380"/>
      <c r="BB96" s="380"/>
      <c r="BC96" s="380"/>
      <c r="BD96" s="380"/>
      <c r="BE96" s="380"/>
      <c r="BF96" s="380"/>
    </row>
    <row r="97" spans="1:58" ht="14.25">
      <c r="A97" s="386"/>
      <c r="B97" s="386"/>
      <c r="H97" s="380"/>
      <c r="I97" s="1487"/>
      <c r="J97" s="380"/>
      <c r="K97" s="380"/>
      <c r="L97" s="380"/>
      <c r="M97" s="380"/>
      <c r="N97" s="380"/>
      <c r="O97" s="380"/>
      <c r="P97" s="1519"/>
      <c r="Q97" s="333"/>
      <c r="R97" s="1534" t="str">
        <f>'P&amp;L ОД'!R108</f>
        <v>Representatives:</v>
      </c>
      <c r="S97" s="358"/>
      <c r="T97" s="1534"/>
      <c r="U97" s="1534"/>
      <c r="V97" s="1534"/>
      <c r="W97" s="1534"/>
      <c r="X97" s="1534"/>
      <c r="Y97" s="333"/>
      <c r="Z97" s="333"/>
      <c r="AA97" s="333"/>
      <c r="AB97" s="333"/>
      <c r="AC97" s="333"/>
      <c r="AD97" s="333"/>
      <c r="AE97" s="333"/>
      <c r="AF97" s="333"/>
      <c r="AG97" s="333"/>
      <c r="AH97" s="333"/>
      <c r="AI97" s="333"/>
      <c r="AJ97" s="333"/>
      <c r="AK97" s="333"/>
      <c r="AL97" s="333"/>
      <c r="AM97" s="333"/>
      <c r="AN97" s="333"/>
      <c r="AO97" s="333"/>
      <c r="AP97" s="333"/>
      <c r="AQ97" s="333"/>
      <c r="AR97" s="333"/>
      <c r="AS97" s="333"/>
      <c r="AT97" s="380"/>
      <c r="AU97" s="380"/>
      <c r="AV97" s="380"/>
      <c r="AW97" s="380"/>
      <c r="AX97" s="380"/>
      <c r="AY97" s="380"/>
      <c r="AZ97" s="380"/>
      <c r="BA97" s="380"/>
      <c r="BB97" s="380"/>
      <c r="BC97" s="380"/>
      <c r="BD97" s="380"/>
      <c r="BE97" s="380"/>
      <c r="BF97" s="380"/>
    </row>
    <row r="98" spans="1:58" ht="14.25">
      <c r="A98" s="1389" t="str">
        <f>НАЧАЛО!A44</f>
        <v>Представляващи:</v>
      </c>
      <c r="B98" s="1389"/>
      <c r="H98" s="380"/>
      <c r="I98" s="1487"/>
      <c r="J98" s="380"/>
      <c r="K98" s="380"/>
      <c r="L98" s="380"/>
      <c r="M98" s="380"/>
      <c r="N98" s="380"/>
      <c r="O98" s="380"/>
      <c r="P98" s="1519"/>
      <c r="Q98" s="333"/>
      <c r="R98" s="1534" t="str">
        <f>'P&amp;L ОД'!R109</f>
        <v>ВЕСЕЛИНА СПАСОВА</v>
      </c>
      <c r="S98" s="1536"/>
      <c r="T98" s="1534"/>
      <c r="U98" s="1534"/>
      <c r="V98" s="1534"/>
      <c r="W98" s="1534"/>
      <c r="X98" s="1534"/>
      <c r="Y98" s="333"/>
      <c r="Z98" s="333"/>
      <c r="AA98" s="333"/>
      <c r="AB98" s="333"/>
      <c r="AC98" s="333"/>
      <c r="AD98" s="333"/>
      <c r="AE98" s="333"/>
      <c r="AF98" s="333"/>
      <c r="AG98" s="333"/>
      <c r="AH98" s="333"/>
      <c r="AI98" s="333"/>
      <c r="AJ98" s="333"/>
      <c r="AK98" s="333"/>
      <c r="AL98" s="333"/>
      <c r="AM98" s="333"/>
      <c r="AN98" s="333"/>
      <c r="AO98" s="333"/>
      <c r="AP98" s="333"/>
      <c r="AQ98" s="333"/>
      <c r="AR98" s="333"/>
      <c r="AS98" s="333"/>
      <c r="AT98" s="380"/>
      <c r="AU98" s="380"/>
      <c r="AV98" s="380"/>
      <c r="AW98" s="380"/>
      <c r="AX98" s="380"/>
      <c r="AY98" s="380"/>
      <c r="AZ98" s="380"/>
      <c r="BA98" s="380"/>
      <c r="BB98" s="380"/>
      <c r="BC98" s="380"/>
      <c r="BD98" s="380"/>
      <c r="BE98" s="380"/>
      <c r="BF98" s="380"/>
    </row>
    <row r="99" spans="1:58" ht="14.25">
      <c r="A99" s="1390" t="str">
        <f>НАЧАЛО!A46</f>
        <v>ВЕСЕЛИНА СПАСОВА</v>
      </c>
      <c r="B99" s="1390"/>
      <c r="H99" s="380"/>
      <c r="I99" s="1487"/>
      <c r="J99" s="380"/>
      <c r="K99" s="380"/>
      <c r="L99" s="380"/>
      <c r="M99" s="380"/>
      <c r="N99" s="380"/>
      <c r="O99" s="380"/>
      <c r="P99" s="1519"/>
      <c r="Q99" s="333"/>
      <c r="R99" s="1534" t="s">
        <v>27</v>
      </c>
      <c r="S99" s="1537"/>
      <c r="T99" s="1534"/>
      <c r="U99" s="1534"/>
      <c r="V99" s="1534"/>
      <c r="W99" s="1534"/>
      <c r="X99" s="1534"/>
      <c r="Y99" s="333"/>
      <c r="Z99" s="333"/>
      <c r="AA99" s="333"/>
      <c r="AB99" s="333"/>
      <c r="AC99" s="333"/>
      <c r="AD99" s="333"/>
      <c r="AE99" s="333"/>
      <c r="AF99" s="333"/>
      <c r="AG99" s="333"/>
      <c r="AH99" s="333"/>
      <c r="AI99" s="333"/>
      <c r="AJ99" s="333"/>
      <c r="AK99" s="333"/>
      <c r="AL99" s="333"/>
      <c r="AM99" s="333"/>
      <c r="AN99" s="333"/>
      <c r="AO99" s="333"/>
      <c r="AP99" s="333"/>
      <c r="AQ99" s="333"/>
      <c r="AR99" s="333"/>
      <c r="AS99" s="333"/>
      <c r="AT99" s="380"/>
      <c r="AU99" s="380"/>
      <c r="AV99" s="380"/>
      <c r="AW99" s="380"/>
      <c r="AX99" s="380"/>
      <c r="AY99" s="380"/>
      <c r="AZ99" s="380"/>
      <c r="BA99" s="380"/>
      <c r="BB99" s="380"/>
      <c r="BC99" s="380"/>
      <c r="BD99" s="380"/>
      <c r="BE99" s="380"/>
      <c r="BF99" s="380"/>
    </row>
    <row r="100" spans="1:58" ht="14.25">
      <c r="A100" s="386"/>
      <c r="B100" s="386"/>
      <c r="H100" s="380"/>
      <c r="I100" s="1487"/>
      <c r="J100" s="380"/>
      <c r="K100" s="380"/>
      <c r="L100" s="380"/>
      <c r="M100" s="380"/>
      <c r="N100" s="380"/>
      <c r="O100" s="380"/>
      <c r="P100" s="1519"/>
      <c r="Q100" s="333"/>
      <c r="R100" s="1534" t="str">
        <f>'P&amp;L ОД'!R111</f>
        <v/>
      </c>
      <c r="S100" s="358"/>
      <c r="T100" s="1534"/>
      <c r="U100" s="1534"/>
      <c r="V100" s="1534"/>
      <c r="W100" s="1534"/>
      <c r="X100" s="1534"/>
      <c r="Y100" s="333"/>
      <c r="Z100" s="333"/>
      <c r="AA100" s="333"/>
      <c r="AB100" s="333"/>
      <c r="AC100" s="333"/>
      <c r="AD100" s="333"/>
      <c r="AE100" s="333"/>
      <c r="AF100" s="333"/>
      <c r="AG100" s="333"/>
      <c r="AH100" s="333"/>
      <c r="AI100" s="333"/>
      <c r="AJ100" s="333"/>
      <c r="AK100" s="333"/>
      <c r="AL100" s="333"/>
      <c r="AM100" s="333"/>
      <c r="AN100" s="333"/>
      <c r="AO100" s="333"/>
      <c r="AP100" s="333"/>
      <c r="AQ100" s="333"/>
      <c r="AR100" s="333"/>
      <c r="AS100" s="333"/>
      <c r="AT100" s="380"/>
      <c r="AU100" s="380"/>
      <c r="AV100" s="380"/>
      <c r="AW100" s="380"/>
      <c r="AX100" s="380"/>
      <c r="AY100" s="380"/>
      <c r="AZ100" s="380"/>
      <c r="BA100" s="380"/>
      <c r="BB100" s="380"/>
      <c r="BC100" s="380"/>
      <c r="BD100" s="380"/>
      <c r="BE100" s="380"/>
      <c r="BF100" s="380"/>
    </row>
    <row r="101" spans="1:58" ht="14.25">
      <c r="A101" s="1389" t="s">
        <v>12</v>
      </c>
      <c r="B101" s="1389"/>
      <c r="H101" s="380"/>
      <c r="I101" s="1487"/>
      <c r="J101" s="380"/>
      <c r="K101" s="380"/>
      <c r="L101" s="380"/>
      <c r="M101" s="380"/>
      <c r="N101" s="380"/>
      <c r="O101" s="380"/>
      <c r="P101" s="1519"/>
      <c r="Q101" s="333"/>
      <c r="R101" s="1534" t="s">
        <v>27</v>
      </c>
      <c r="S101" s="1536"/>
      <c r="T101" s="1534"/>
      <c r="U101" s="1534"/>
      <c r="V101" s="1534"/>
      <c r="W101" s="1534"/>
      <c r="X101" s="1534"/>
      <c r="Y101" s="333"/>
      <c r="Z101" s="333"/>
      <c r="AA101" s="333"/>
      <c r="AB101" s="333"/>
      <c r="AC101" s="333"/>
      <c r="AD101" s="333"/>
      <c r="AE101" s="333"/>
      <c r="AF101" s="333"/>
      <c r="AG101" s="333"/>
      <c r="AH101" s="333"/>
      <c r="AI101" s="333"/>
      <c r="AJ101" s="333"/>
      <c r="AK101" s="333"/>
      <c r="AL101" s="333"/>
      <c r="AM101" s="333"/>
      <c r="AN101" s="333"/>
      <c r="AO101" s="333"/>
      <c r="AP101" s="333"/>
      <c r="AQ101" s="333"/>
      <c r="AR101" s="333"/>
      <c r="AS101" s="333"/>
      <c r="AT101" s="380"/>
      <c r="AU101" s="380"/>
      <c r="AV101" s="380"/>
      <c r="AW101" s="380"/>
      <c r="AX101" s="380"/>
      <c r="AY101" s="380"/>
      <c r="AZ101" s="380"/>
      <c r="BA101" s="380"/>
      <c r="BB101" s="380"/>
      <c r="BC101" s="380"/>
      <c r="BD101" s="380"/>
      <c r="BE101" s="380"/>
      <c r="BF101" s="380"/>
    </row>
    <row r="102" spans="1:58" ht="14.25">
      <c r="A102" s="1390" t="str">
        <f>НАЧАЛО!F46</f>
        <v>БОНКА СИРАШКА</v>
      </c>
      <c r="B102" s="1390"/>
      <c r="I102" s="1483"/>
      <c r="P102" s="1514"/>
      <c r="R102" s="1534" t="str">
        <f>'P&amp;L ОД'!R113</f>
        <v>Prepared by:</v>
      </c>
      <c r="S102" s="1537"/>
      <c r="T102" s="1534"/>
      <c r="U102" s="1534"/>
      <c r="V102" s="1534"/>
      <c r="W102" s="1534"/>
      <c r="X102" s="1534"/>
    </row>
    <row r="103" spans="1:58" ht="14.25">
      <c r="A103" s="1390"/>
      <c r="B103" s="1390"/>
      <c r="I103" s="1483"/>
      <c r="P103" s="1514"/>
      <c r="R103" s="1534" t="str">
        <f>'P&amp;L ОД'!R114</f>
        <v>БОНКА СИРАШКА</v>
      </c>
      <c r="S103" s="1537"/>
      <c r="T103" s="1534"/>
      <c r="U103" s="1534"/>
      <c r="V103" s="1534"/>
      <c r="W103" s="1534"/>
      <c r="X103" s="1534"/>
    </row>
    <row r="104" spans="1:58" ht="14.25">
      <c r="A104" s="1390" t="str">
        <f>НАЧАЛО!D50</f>
        <v>Заверил:</v>
      </c>
      <c r="B104" s="1390"/>
      <c r="I104" s="1483"/>
      <c r="P104" s="1514"/>
      <c r="R104" s="1534" t="s">
        <v>27</v>
      </c>
      <c r="S104" s="1537"/>
      <c r="T104" s="1534"/>
      <c r="U104" s="1534"/>
      <c r="V104" s="1534"/>
      <c r="W104" s="1534"/>
      <c r="X104" s="1534"/>
    </row>
    <row r="105" spans="1:58" ht="14.25">
      <c r="A105" s="1390" t="str">
        <f>НАЧАЛО!C52</f>
        <v>ОДИТОРИ И КО ООД</v>
      </c>
      <c r="B105" s="1390"/>
      <c r="I105" s="1483"/>
      <c r="P105" s="1514"/>
      <c r="R105" s="1534" t="str">
        <f>'P&amp;L ОД'!R116</f>
        <v>Audited by:</v>
      </c>
      <c r="S105" s="1537"/>
      <c r="T105" s="1534"/>
      <c r="U105" s="1534"/>
      <c r="V105" s="1534"/>
      <c r="W105" s="1534"/>
      <c r="X105" s="1534"/>
    </row>
    <row r="106" spans="1:58">
      <c r="A106" s="386"/>
      <c r="B106" s="386"/>
      <c r="I106" s="1483"/>
      <c r="P106" s="1514"/>
      <c r="R106" s="1534" t="str">
        <f>'P&amp;L ОД'!R117</f>
        <v>…………………….</v>
      </c>
      <c r="S106" s="358"/>
      <c r="T106" s="1534"/>
      <c r="U106" s="1534"/>
      <c r="V106" s="1534"/>
      <c r="W106" s="1534"/>
      <c r="X106" s="1534"/>
    </row>
    <row r="107" spans="1:58" ht="14.25">
      <c r="A107" s="388" t="str">
        <f>НАЧАЛО!C58</f>
        <v>ЛОВЕЧ, 14 април 2014 г.</v>
      </c>
      <c r="B107" s="388"/>
      <c r="I107" s="1483"/>
      <c r="P107" s="1514"/>
      <c r="R107" s="1534" t="s">
        <v>27</v>
      </c>
      <c r="S107" s="364"/>
      <c r="T107" s="1534"/>
      <c r="U107" s="1534"/>
      <c r="V107" s="1534"/>
      <c r="W107" s="1534"/>
      <c r="X107" s="1534"/>
    </row>
    <row r="108" spans="1:58">
      <c r="I108" s="1483"/>
      <c r="P108" s="1514"/>
      <c r="T108" s="1534"/>
      <c r="U108" s="1534"/>
      <c r="V108" s="1534"/>
      <c r="W108" s="1534"/>
      <c r="X108" s="1534"/>
    </row>
    <row r="109" spans="1:58" ht="14.25">
      <c r="A109" s="1391"/>
      <c r="B109" s="1391"/>
      <c r="C109" s="1392"/>
      <c r="D109" s="1393"/>
      <c r="E109" s="1393"/>
      <c r="F109" s="1393"/>
      <c r="G109" s="378"/>
      <c r="K109" s="1394"/>
      <c r="R109" s="373"/>
      <c r="S109" s="373"/>
      <c r="T109" s="373"/>
      <c r="U109" s="374"/>
      <c r="V109" s="374"/>
      <c r="W109" s="374"/>
      <c r="X109" s="316"/>
    </row>
    <row r="110" spans="1:58">
      <c r="A110" s="378"/>
      <c r="B110" s="378"/>
      <c r="C110" s="1395"/>
      <c r="D110" s="1393"/>
      <c r="E110" s="1393"/>
      <c r="F110" s="1393"/>
      <c r="G110" s="378"/>
      <c r="K110" s="1394"/>
      <c r="R110" s="316"/>
      <c r="S110" s="316"/>
      <c r="T110" s="316"/>
      <c r="U110" s="374"/>
      <c r="V110" s="374"/>
      <c r="W110" s="374"/>
      <c r="X110" s="316"/>
    </row>
    <row r="111" spans="1:58" ht="14.25">
      <c r="A111" s="1396"/>
      <c r="B111" s="1396"/>
      <c r="C111" s="1397"/>
      <c r="D111" s="1393"/>
      <c r="E111" s="1393"/>
      <c r="F111" s="1393"/>
      <c r="G111" s="378"/>
      <c r="K111" s="1394"/>
      <c r="R111" s="376"/>
      <c r="S111" s="376"/>
      <c r="T111" s="376"/>
      <c r="U111" s="374"/>
      <c r="V111" s="374"/>
      <c r="W111" s="374"/>
      <c r="X111" s="316"/>
    </row>
    <row r="112" spans="1:58">
      <c r="A112" s="378"/>
      <c r="B112" s="378"/>
      <c r="C112" s="1395"/>
      <c r="D112" s="1393"/>
      <c r="E112" s="1393"/>
      <c r="F112" s="1393"/>
      <c r="G112" s="378"/>
      <c r="K112" s="1394"/>
      <c r="R112" s="316"/>
      <c r="S112" s="316"/>
      <c r="T112" s="316"/>
      <c r="U112" s="374"/>
      <c r="V112" s="374"/>
      <c r="W112" s="374"/>
      <c r="X112" s="316"/>
    </row>
    <row r="113" spans="1:45">
      <c r="A113" s="378"/>
      <c r="B113" s="378"/>
      <c r="C113" s="1395"/>
      <c r="D113" s="1393"/>
      <c r="E113" s="1393"/>
      <c r="F113" s="1393"/>
      <c r="G113" s="378"/>
      <c r="K113" s="1394"/>
      <c r="R113" s="316"/>
      <c r="S113" s="316"/>
      <c r="T113" s="316"/>
      <c r="U113" s="374"/>
      <c r="V113" s="374"/>
      <c r="W113" s="374"/>
      <c r="X113" s="316"/>
    </row>
    <row r="114" spans="1:45">
      <c r="A114" s="378"/>
      <c r="B114" s="378"/>
      <c r="C114" s="1395"/>
      <c r="D114" s="1393"/>
      <c r="E114" s="1393"/>
      <c r="F114" s="1393"/>
      <c r="G114" s="378"/>
      <c r="K114" s="1394"/>
      <c r="R114" s="316"/>
      <c r="S114" s="316"/>
      <c r="T114" s="316"/>
      <c r="U114" s="374"/>
      <c r="V114" s="374"/>
      <c r="W114" s="374"/>
      <c r="X114" s="316"/>
    </row>
    <row r="115" spans="1:45">
      <c r="A115" s="378"/>
      <c r="B115" s="378"/>
      <c r="C115" s="1395"/>
      <c r="D115" s="1393"/>
      <c r="E115" s="1393"/>
      <c r="F115" s="1393"/>
      <c r="G115" s="378"/>
      <c r="K115" s="1394"/>
      <c r="R115" s="316"/>
      <c r="S115" s="316"/>
      <c r="T115" s="316"/>
      <c r="U115" s="374"/>
      <c r="V115" s="374"/>
      <c r="W115" s="374"/>
      <c r="X115" s="316"/>
    </row>
    <row r="116" spans="1:45">
      <c r="A116" s="378"/>
      <c r="B116" s="378"/>
      <c r="C116" s="1395"/>
      <c r="D116" s="1393"/>
      <c r="E116" s="1393"/>
      <c r="F116" s="1393"/>
      <c r="G116" s="378"/>
      <c r="K116" s="1394"/>
      <c r="R116" s="316"/>
      <c r="S116" s="316"/>
      <c r="T116" s="316"/>
      <c r="U116" s="374"/>
      <c r="V116" s="374"/>
      <c r="W116" s="374"/>
      <c r="X116" s="316"/>
    </row>
    <row r="117" spans="1:45">
      <c r="A117" s="378"/>
      <c r="B117" s="378"/>
      <c r="C117" s="1395"/>
      <c r="D117" s="1393"/>
      <c r="E117" s="1393"/>
      <c r="F117" s="1393"/>
      <c r="G117" s="378"/>
      <c r="K117" s="1394"/>
      <c r="R117" s="316"/>
      <c r="S117" s="316"/>
      <c r="T117" s="316"/>
      <c r="U117" s="374"/>
      <c r="V117" s="374"/>
      <c r="W117" s="374"/>
      <c r="X117" s="316"/>
    </row>
    <row r="118" spans="1:45">
      <c r="A118" s="378"/>
      <c r="B118" s="378"/>
      <c r="C118" s="1395"/>
      <c r="D118" s="1393"/>
      <c r="E118" s="1393"/>
      <c r="F118" s="1393"/>
      <c r="G118" s="378"/>
      <c r="K118" s="1394"/>
      <c r="R118" s="316"/>
      <c r="S118" s="316"/>
      <c r="T118" s="316"/>
      <c r="U118" s="374"/>
      <c r="V118" s="374"/>
      <c r="W118" s="374"/>
      <c r="X118" s="316"/>
    </row>
    <row r="119" spans="1:45">
      <c r="A119" s="378"/>
      <c r="B119" s="378"/>
      <c r="C119" s="1395"/>
      <c r="D119" s="1393"/>
      <c r="E119" s="1393"/>
      <c r="F119" s="1393"/>
      <c r="G119" s="378"/>
      <c r="K119" s="1394"/>
      <c r="R119" s="316"/>
      <c r="S119" s="316"/>
      <c r="T119" s="316"/>
      <c r="U119" s="374"/>
      <c r="V119" s="374"/>
      <c r="W119" s="374"/>
      <c r="X119" s="316"/>
    </row>
    <row r="120" spans="1:45" s="378" customFormat="1">
      <c r="C120" s="1395"/>
      <c r="D120" s="1393"/>
      <c r="E120" s="1393"/>
      <c r="F120" s="1393"/>
      <c r="I120" s="1490"/>
      <c r="K120" s="1394"/>
      <c r="P120" s="1538"/>
      <c r="Q120" s="316"/>
      <c r="R120" s="316"/>
      <c r="S120" s="316"/>
      <c r="T120" s="316"/>
      <c r="U120" s="374"/>
      <c r="V120" s="374"/>
      <c r="W120" s="374"/>
      <c r="X120" s="316"/>
      <c r="Y120" s="316"/>
      <c r="Z120" s="316"/>
      <c r="AA120" s="316"/>
      <c r="AB120" s="316"/>
      <c r="AC120" s="316"/>
      <c r="AD120" s="316"/>
      <c r="AE120" s="316"/>
      <c r="AF120" s="316"/>
      <c r="AG120" s="316"/>
      <c r="AH120" s="316"/>
      <c r="AI120" s="316"/>
      <c r="AJ120" s="316"/>
      <c r="AK120" s="316"/>
      <c r="AL120" s="316"/>
      <c r="AM120" s="316"/>
      <c r="AN120" s="316"/>
      <c r="AO120" s="316"/>
      <c r="AP120" s="316"/>
      <c r="AQ120" s="316"/>
      <c r="AR120" s="316"/>
      <c r="AS120" s="316"/>
    </row>
    <row r="121" spans="1:45" s="378" customFormat="1">
      <c r="C121" s="1395"/>
      <c r="D121" s="1393"/>
      <c r="E121" s="1393"/>
      <c r="F121" s="1393"/>
      <c r="I121" s="1490"/>
      <c r="K121" s="1394"/>
      <c r="P121" s="1538"/>
      <c r="Q121" s="316"/>
      <c r="R121" s="316"/>
      <c r="S121" s="316"/>
      <c r="T121" s="316"/>
      <c r="U121" s="374"/>
      <c r="V121" s="374"/>
      <c r="W121" s="374"/>
      <c r="X121" s="316"/>
      <c r="Y121" s="316"/>
      <c r="Z121" s="316"/>
      <c r="AA121" s="316"/>
      <c r="AB121" s="316"/>
      <c r="AC121" s="316"/>
      <c r="AD121" s="316"/>
      <c r="AE121" s="316"/>
      <c r="AF121" s="316"/>
      <c r="AG121" s="316"/>
      <c r="AH121" s="316"/>
      <c r="AI121" s="316"/>
      <c r="AJ121" s="316"/>
      <c r="AK121" s="316"/>
      <c r="AL121" s="316"/>
      <c r="AM121" s="316"/>
      <c r="AN121" s="316"/>
      <c r="AO121" s="316"/>
      <c r="AP121" s="316"/>
      <c r="AQ121" s="316"/>
      <c r="AR121" s="316"/>
      <c r="AS121" s="316"/>
    </row>
    <row r="122" spans="1:45" s="378" customFormat="1">
      <c r="C122" s="1395"/>
      <c r="D122" s="1393"/>
      <c r="E122" s="1393"/>
      <c r="F122" s="1393"/>
      <c r="I122" s="1490"/>
      <c r="K122" s="1394"/>
      <c r="P122" s="1538"/>
      <c r="Q122" s="316"/>
      <c r="R122" s="316"/>
      <c r="S122" s="316"/>
      <c r="T122" s="316"/>
      <c r="U122" s="374"/>
      <c r="V122" s="374"/>
      <c r="W122" s="374"/>
      <c r="X122" s="316"/>
      <c r="Y122" s="316"/>
      <c r="Z122" s="316"/>
      <c r="AA122" s="316"/>
      <c r="AB122" s="316"/>
      <c r="AC122" s="316"/>
      <c r="AD122" s="316"/>
      <c r="AE122" s="316"/>
      <c r="AF122" s="316"/>
      <c r="AG122" s="316"/>
      <c r="AH122" s="316"/>
      <c r="AI122" s="316"/>
      <c r="AJ122" s="316"/>
      <c r="AK122" s="316"/>
      <c r="AL122" s="316"/>
      <c r="AM122" s="316"/>
      <c r="AN122" s="316"/>
      <c r="AO122" s="316"/>
      <c r="AP122" s="316"/>
      <c r="AQ122" s="316"/>
      <c r="AR122" s="316"/>
      <c r="AS122" s="316"/>
    </row>
    <row r="123" spans="1:45" s="378" customFormat="1">
      <c r="C123" s="1395"/>
      <c r="D123" s="1393"/>
      <c r="E123" s="1393"/>
      <c r="F123" s="1393"/>
      <c r="I123" s="1490"/>
      <c r="K123" s="1394"/>
      <c r="P123" s="1538"/>
      <c r="Q123" s="316"/>
      <c r="R123" s="316"/>
      <c r="S123" s="316"/>
      <c r="T123" s="316"/>
      <c r="U123" s="374"/>
      <c r="V123" s="374"/>
      <c r="W123" s="374"/>
      <c r="X123" s="316"/>
      <c r="Y123" s="316"/>
      <c r="Z123" s="316"/>
      <c r="AA123" s="316"/>
      <c r="AB123" s="316"/>
      <c r="AC123" s="316"/>
      <c r="AD123" s="316"/>
      <c r="AE123" s="316"/>
      <c r="AF123" s="316"/>
      <c r="AG123" s="316"/>
      <c r="AH123" s="316"/>
      <c r="AI123" s="316"/>
      <c r="AJ123" s="316"/>
      <c r="AK123" s="316"/>
      <c r="AL123" s="316"/>
      <c r="AM123" s="316"/>
      <c r="AN123" s="316"/>
      <c r="AO123" s="316"/>
      <c r="AP123" s="316"/>
      <c r="AQ123" s="316"/>
      <c r="AR123" s="316"/>
      <c r="AS123" s="316"/>
    </row>
    <row r="124" spans="1:45" s="378" customFormat="1">
      <c r="C124" s="1395"/>
      <c r="D124" s="1393"/>
      <c r="E124" s="1393"/>
      <c r="F124" s="1393"/>
      <c r="I124" s="1490"/>
      <c r="K124" s="1394"/>
      <c r="P124" s="1538"/>
      <c r="Q124" s="316"/>
      <c r="R124" s="316"/>
      <c r="S124" s="316"/>
      <c r="T124" s="316"/>
      <c r="U124" s="374"/>
      <c r="V124" s="374"/>
      <c r="W124" s="374"/>
      <c r="X124" s="316"/>
      <c r="Y124" s="316"/>
      <c r="Z124" s="316"/>
      <c r="AA124" s="316"/>
      <c r="AB124" s="316"/>
      <c r="AC124" s="316"/>
      <c r="AD124" s="316"/>
      <c r="AE124" s="316"/>
      <c r="AF124" s="316"/>
      <c r="AG124" s="316"/>
      <c r="AH124" s="316"/>
      <c r="AI124" s="316"/>
      <c r="AJ124" s="316"/>
      <c r="AK124" s="316"/>
      <c r="AL124" s="316"/>
      <c r="AM124" s="316"/>
      <c r="AN124" s="316"/>
      <c r="AO124" s="316"/>
      <c r="AP124" s="316"/>
      <c r="AQ124" s="316"/>
      <c r="AR124" s="316"/>
      <c r="AS124" s="316"/>
    </row>
    <row r="125" spans="1:45" s="378" customFormat="1">
      <c r="C125" s="1395"/>
      <c r="D125" s="1393"/>
      <c r="E125" s="1393"/>
      <c r="F125" s="1393"/>
      <c r="I125" s="1490"/>
      <c r="K125" s="1394"/>
      <c r="P125" s="1538"/>
      <c r="Q125" s="316"/>
      <c r="R125" s="316"/>
      <c r="S125" s="316"/>
      <c r="T125" s="316"/>
      <c r="U125" s="374"/>
      <c r="V125" s="374"/>
      <c r="W125" s="374"/>
      <c r="X125" s="316"/>
      <c r="Y125" s="316"/>
      <c r="Z125" s="316"/>
      <c r="AA125" s="316"/>
      <c r="AB125" s="316"/>
      <c r="AC125" s="316"/>
      <c r="AD125" s="316"/>
      <c r="AE125" s="316"/>
      <c r="AF125" s="316"/>
      <c r="AG125" s="316"/>
      <c r="AH125" s="316"/>
      <c r="AI125" s="316"/>
      <c r="AJ125" s="316"/>
      <c r="AK125" s="316"/>
      <c r="AL125" s="316"/>
      <c r="AM125" s="316"/>
      <c r="AN125" s="316"/>
      <c r="AO125" s="316"/>
      <c r="AP125" s="316"/>
      <c r="AQ125" s="316"/>
      <c r="AR125" s="316"/>
      <c r="AS125" s="316"/>
    </row>
    <row r="126" spans="1:45" s="378" customFormat="1">
      <c r="C126" s="1395"/>
      <c r="D126" s="1393"/>
      <c r="E126" s="1393"/>
      <c r="F126" s="1393"/>
      <c r="I126" s="1490"/>
      <c r="K126" s="1394"/>
      <c r="P126" s="1538"/>
      <c r="Q126" s="316"/>
      <c r="R126" s="316"/>
      <c r="S126" s="316"/>
      <c r="T126" s="316"/>
      <c r="U126" s="374"/>
      <c r="V126" s="374"/>
      <c r="W126" s="374"/>
      <c r="X126" s="316"/>
      <c r="Y126" s="316"/>
      <c r="Z126" s="316"/>
      <c r="AA126" s="316"/>
      <c r="AB126" s="316"/>
      <c r="AC126" s="316"/>
      <c r="AD126" s="316"/>
      <c r="AE126" s="316"/>
      <c r="AF126" s="316"/>
      <c r="AG126" s="316"/>
      <c r="AH126" s="316"/>
      <c r="AI126" s="316"/>
      <c r="AJ126" s="316"/>
      <c r="AK126" s="316"/>
      <c r="AL126" s="316"/>
      <c r="AM126" s="316"/>
      <c r="AN126" s="316"/>
      <c r="AO126" s="316"/>
      <c r="AP126" s="316"/>
      <c r="AQ126" s="316"/>
      <c r="AR126" s="316"/>
      <c r="AS126" s="316"/>
    </row>
    <row r="127" spans="1:45" s="378" customFormat="1">
      <c r="C127" s="1395"/>
      <c r="D127" s="1393"/>
      <c r="E127" s="1393"/>
      <c r="F127" s="1393"/>
      <c r="I127" s="1490"/>
      <c r="K127" s="1394"/>
      <c r="P127" s="1538"/>
      <c r="Q127" s="316"/>
      <c r="R127" s="316"/>
      <c r="S127" s="316"/>
      <c r="T127" s="316"/>
      <c r="U127" s="374"/>
      <c r="V127" s="374"/>
      <c r="W127" s="374"/>
      <c r="X127" s="316"/>
      <c r="Y127" s="316"/>
      <c r="Z127" s="316"/>
      <c r="AA127" s="316"/>
      <c r="AB127" s="316"/>
      <c r="AC127" s="316"/>
      <c r="AD127" s="316"/>
      <c r="AE127" s="316"/>
      <c r="AF127" s="316"/>
      <c r="AG127" s="316"/>
      <c r="AH127" s="316"/>
      <c r="AI127" s="316"/>
      <c r="AJ127" s="316"/>
      <c r="AK127" s="316"/>
      <c r="AL127" s="316"/>
      <c r="AM127" s="316"/>
      <c r="AN127" s="316"/>
      <c r="AO127" s="316"/>
      <c r="AP127" s="316"/>
      <c r="AQ127" s="316"/>
      <c r="AR127" s="316"/>
      <c r="AS127" s="316"/>
    </row>
    <row r="128" spans="1:45" s="378" customFormat="1">
      <c r="C128" s="1395"/>
      <c r="D128" s="1393"/>
      <c r="E128" s="1393"/>
      <c r="F128" s="1393"/>
      <c r="I128" s="1490"/>
      <c r="K128" s="1394"/>
      <c r="P128" s="1538"/>
      <c r="Q128" s="316"/>
      <c r="R128" s="316"/>
      <c r="S128" s="316"/>
      <c r="T128" s="316"/>
      <c r="U128" s="374"/>
      <c r="V128" s="374"/>
      <c r="W128" s="374"/>
      <c r="X128" s="316"/>
      <c r="Y128" s="316"/>
      <c r="Z128" s="316"/>
      <c r="AA128" s="316"/>
      <c r="AB128" s="316"/>
      <c r="AC128" s="316"/>
      <c r="AD128" s="316"/>
      <c r="AE128" s="316"/>
      <c r="AF128" s="316"/>
      <c r="AG128" s="316"/>
      <c r="AH128" s="316"/>
      <c r="AI128" s="316"/>
      <c r="AJ128" s="316"/>
      <c r="AK128" s="316"/>
      <c r="AL128" s="316"/>
      <c r="AM128" s="316"/>
      <c r="AN128" s="316"/>
      <c r="AO128" s="316"/>
      <c r="AP128" s="316"/>
      <c r="AQ128" s="316"/>
      <c r="AR128" s="316"/>
      <c r="AS128" s="316"/>
    </row>
    <row r="129" spans="3:45" s="378" customFormat="1">
      <c r="C129" s="1395"/>
      <c r="D129" s="1393"/>
      <c r="E129" s="1393"/>
      <c r="F129" s="1393"/>
      <c r="I129" s="1490"/>
      <c r="K129" s="1394"/>
      <c r="P129" s="1538"/>
      <c r="Q129" s="316"/>
      <c r="R129" s="316"/>
      <c r="S129" s="316"/>
      <c r="T129" s="316"/>
      <c r="U129" s="374"/>
      <c r="V129" s="374"/>
      <c r="W129" s="374"/>
      <c r="X129" s="316"/>
      <c r="Y129" s="316"/>
      <c r="Z129" s="316"/>
      <c r="AA129" s="316"/>
      <c r="AB129" s="316"/>
      <c r="AC129" s="316"/>
      <c r="AD129" s="316"/>
      <c r="AE129" s="316"/>
      <c r="AF129" s="316"/>
      <c r="AG129" s="316"/>
      <c r="AH129" s="316"/>
      <c r="AI129" s="316"/>
      <c r="AJ129" s="316"/>
      <c r="AK129" s="316"/>
      <c r="AL129" s="316"/>
      <c r="AM129" s="316"/>
      <c r="AN129" s="316"/>
      <c r="AO129" s="316"/>
      <c r="AP129" s="316"/>
      <c r="AQ129" s="316"/>
      <c r="AR129" s="316"/>
      <c r="AS129" s="316"/>
    </row>
    <row r="130" spans="3:45" s="378" customFormat="1">
      <c r="C130" s="1395"/>
      <c r="D130" s="1393"/>
      <c r="E130" s="1393"/>
      <c r="F130" s="1393"/>
      <c r="I130" s="1490"/>
      <c r="K130" s="1394"/>
      <c r="P130" s="1538"/>
      <c r="Q130" s="316"/>
      <c r="R130" s="316"/>
      <c r="S130" s="316"/>
      <c r="T130" s="316"/>
      <c r="U130" s="374"/>
      <c r="V130" s="374"/>
      <c r="W130" s="374"/>
      <c r="X130" s="316"/>
      <c r="Y130" s="316"/>
      <c r="Z130" s="316"/>
      <c r="AA130" s="316"/>
      <c r="AB130" s="316"/>
      <c r="AC130" s="316"/>
      <c r="AD130" s="316"/>
      <c r="AE130" s="316"/>
      <c r="AF130" s="316"/>
      <c r="AG130" s="316"/>
      <c r="AH130" s="316"/>
      <c r="AI130" s="316"/>
      <c r="AJ130" s="316"/>
      <c r="AK130" s="316"/>
      <c r="AL130" s="316"/>
      <c r="AM130" s="316"/>
      <c r="AN130" s="316"/>
      <c r="AO130" s="316"/>
      <c r="AP130" s="316"/>
      <c r="AQ130" s="316"/>
      <c r="AR130" s="316"/>
      <c r="AS130" s="316"/>
    </row>
    <row r="131" spans="3:45" s="378" customFormat="1">
      <c r="C131" s="1395"/>
      <c r="D131" s="1393"/>
      <c r="E131" s="1393"/>
      <c r="F131" s="1393"/>
      <c r="I131" s="1490"/>
      <c r="K131" s="1394"/>
      <c r="P131" s="1538"/>
      <c r="Q131" s="316"/>
      <c r="R131" s="316"/>
      <c r="S131" s="316"/>
      <c r="T131" s="316"/>
      <c r="U131" s="374"/>
      <c r="V131" s="374"/>
      <c r="W131" s="374"/>
      <c r="X131" s="316"/>
      <c r="Y131" s="316"/>
      <c r="Z131" s="316"/>
      <c r="AA131" s="316"/>
      <c r="AB131" s="316"/>
      <c r="AC131" s="316"/>
      <c r="AD131" s="316"/>
      <c r="AE131" s="316"/>
      <c r="AF131" s="316"/>
      <c r="AG131" s="316"/>
      <c r="AH131" s="316"/>
      <c r="AI131" s="316"/>
      <c r="AJ131" s="316"/>
      <c r="AK131" s="316"/>
      <c r="AL131" s="316"/>
      <c r="AM131" s="316"/>
      <c r="AN131" s="316"/>
      <c r="AO131" s="316"/>
      <c r="AP131" s="316"/>
      <c r="AQ131" s="316"/>
      <c r="AR131" s="316"/>
      <c r="AS131" s="316"/>
    </row>
    <row r="132" spans="3:45" s="378" customFormat="1">
      <c r="C132" s="1395"/>
      <c r="D132" s="1393"/>
      <c r="E132" s="1393"/>
      <c r="F132" s="1393"/>
      <c r="I132" s="1490"/>
      <c r="K132" s="1394"/>
      <c r="P132" s="1538"/>
      <c r="Q132" s="316"/>
      <c r="R132" s="316"/>
      <c r="S132" s="316"/>
      <c r="T132" s="316"/>
      <c r="U132" s="374"/>
      <c r="V132" s="374"/>
      <c r="W132" s="374"/>
      <c r="X132" s="316"/>
      <c r="Y132" s="316"/>
      <c r="Z132" s="316"/>
      <c r="AA132" s="316"/>
      <c r="AB132" s="316"/>
      <c r="AC132" s="316"/>
      <c r="AD132" s="316"/>
      <c r="AE132" s="316"/>
      <c r="AF132" s="316"/>
      <c r="AG132" s="316"/>
      <c r="AH132" s="316"/>
      <c r="AI132" s="316"/>
      <c r="AJ132" s="316"/>
      <c r="AK132" s="316"/>
      <c r="AL132" s="316"/>
      <c r="AM132" s="316"/>
      <c r="AN132" s="316"/>
      <c r="AO132" s="316"/>
      <c r="AP132" s="316"/>
      <c r="AQ132" s="316"/>
      <c r="AR132" s="316"/>
      <c r="AS132" s="316"/>
    </row>
    <row r="133" spans="3:45" s="378" customFormat="1">
      <c r="C133" s="1395"/>
      <c r="D133" s="1393"/>
      <c r="E133" s="1393"/>
      <c r="F133" s="1393"/>
      <c r="I133" s="1490"/>
      <c r="K133" s="1394"/>
      <c r="P133" s="1538"/>
      <c r="Q133" s="316"/>
      <c r="R133" s="316"/>
      <c r="S133" s="316"/>
      <c r="T133" s="316"/>
      <c r="U133" s="374"/>
      <c r="V133" s="374"/>
      <c r="W133" s="374"/>
      <c r="X133" s="316"/>
      <c r="Y133" s="316"/>
      <c r="Z133" s="316"/>
      <c r="AA133" s="316"/>
      <c r="AB133" s="316"/>
      <c r="AC133" s="316"/>
      <c r="AD133" s="316"/>
      <c r="AE133" s="316"/>
      <c r="AF133" s="316"/>
      <c r="AG133" s="316"/>
      <c r="AH133" s="316"/>
      <c r="AI133" s="316"/>
      <c r="AJ133" s="316"/>
      <c r="AK133" s="316"/>
      <c r="AL133" s="316"/>
      <c r="AM133" s="316"/>
      <c r="AN133" s="316"/>
      <c r="AO133" s="316"/>
      <c r="AP133" s="316"/>
      <c r="AQ133" s="316"/>
      <c r="AR133" s="316"/>
      <c r="AS133" s="316"/>
    </row>
    <row r="134" spans="3:45" s="378" customFormat="1">
      <c r="C134" s="1395"/>
      <c r="D134" s="1393"/>
      <c r="E134" s="1393"/>
      <c r="F134" s="1393"/>
      <c r="I134" s="1490"/>
      <c r="K134" s="1394"/>
      <c r="P134" s="1538"/>
      <c r="Q134" s="316"/>
      <c r="R134" s="316"/>
      <c r="S134" s="316"/>
      <c r="T134" s="316"/>
      <c r="U134" s="374"/>
      <c r="V134" s="374"/>
      <c r="W134" s="374"/>
      <c r="X134" s="316"/>
      <c r="Y134" s="316"/>
      <c r="Z134" s="316"/>
      <c r="AA134" s="316"/>
      <c r="AB134" s="316"/>
      <c r="AC134" s="316"/>
      <c r="AD134" s="316"/>
      <c r="AE134" s="316"/>
      <c r="AF134" s="316"/>
      <c r="AG134" s="316"/>
      <c r="AH134" s="316"/>
      <c r="AI134" s="316"/>
      <c r="AJ134" s="316"/>
      <c r="AK134" s="316"/>
      <c r="AL134" s="316"/>
      <c r="AM134" s="316"/>
      <c r="AN134" s="316"/>
      <c r="AO134" s="316"/>
      <c r="AP134" s="316"/>
      <c r="AQ134" s="316"/>
      <c r="AR134" s="316"/>
      <c r="AS134" s="316"/>
    </row>
    <row r="135" spans="3:45" s="378" customFormat="1">
      <c r="C135" s="1395"/>
      <c r="D135" s="1393"/>
      <c r="E135" s="1393"/>
      <c r="F135" s="1393"/>
      <c r="I135" s="1490"/>
      <c r="K135" s="1394"/>
      <c r="P135" s="1538"/>
      <c r="Q135" s="316"/>
      <c r="R135" s="316"/>
      <c r="S135" s="316"/>
      <c r="T135" s="316"/>
      <c r="U135" s="374"/>
      <c r="V135" s="374"/>
      <c r="W135" s="374"/>
      <c r="X135" s="316"/>
      <c r="Y135" s="316"/>
      <c r="Z135" s="316"/>
      <c r="AA135" s="316"/>
      <c r="AB135" s="316"/>
      <c r="AC135" s="316"/>
      <c r="AD135" s="316"/>
      <c r="AE135" s="316"/>
      <c r="AF135" s="316"/>
      <c r="AG135" s="316"/>
      <c r="AH135" s="316"/>
      <c r="AI135" s="316"/>
      <c r="AJ135" s="316"/>
      <c r="AK135" s="316"/>
      <c r="AL135" s="316"/>
      <c r="AM135" s="316"/>
      <c r="AN135" s="316"/>
      <c r="AO135" s="316"/>
      <c r="AP135" s="316"/>
      <c r="AQ135" s="316"/>
      <c r="AR135" s="316"/>
      <c r="AS135" s="316"/>
    </row>
    <row r="136" spans="3:45" s="378" customFormat="1">
      <c r="C136" s="1395"/>
      <c r="D136" s="1393"/>
      <c r="E136" s="1393"/>
      <c r="F136" s="1393"/>
      <c r="I136" s="1490"/>
      <c r="K136" s="1394"/>
      <c r="P136" s="1538"/>
      <c r="Q136" s="316"/>
      <c r="R136" s="316"/>
      <c r="S136" s="316"/>
      <c r="T136" s="316"/>
      <c r="U136" s="374"/>
      <c r="V136" s="374"/>
      <c r="W136" s="374"/>
      <c r="X136" s="316"/>
      <c r="Y136" s="316"/>
      <c r="Z136" s="316"/>
      <c r="AA136" s="316"/>
      <c r="AB136" s="316"/>
      <c r="AC136" s="316"/>
      <c r="AD136" s="316"/>
      <c r="AE136" s="316"/>
      <c r="AF136" s="316"/>
      <c r="AG136" s="316"/>
      <c r="AH136" s="316"/>
      <c r="AI136" s="316"/>
      <c r="AJ136" s="316"/>
      <c r="AK136" s="316"/>
      <c r="AL136" s="316"/>
      <c r="AM136" s="316"/>
      <c r="AN136" s="316"/>
      <c r="AO136" s="316"/>
      <c r="AP136" s="316"/>
      <c r="AQ136" s="316"/>
      <c r="AR136" s="316"/>
      <c r="AS136" s="316"/>
    </row>
    <row r="137" spans="3:45" s="378" customFormat="1">
      <c r="C137" s="1395"/>
      <c r="D137" s="1393"/>
      <c r="E137" s="1393"/>
      <c r="F137" s="1393"/>
      <c r="I137" s="1490"/>
      <c r="K137" s="1394"/>
      <c r="P137" s="1538"/>
      <c r="Q137" s="316"/>
      <c r="R137" s="316"/>
      <c r="S137" s="316"/>
      <c r="T137" s="316"/>
      <c r="U137" s="374"/>
      <c r="V137" s="374"/>
      <c r="W137" s="374"/>
      <c r="X137" s="316"/>
      <c r="Y137" s="316"/>
      <c r="Z137" s="316"/>
      <c r="AA137" s="316"/>
      <c r="AB137" s="316"/>
      <c r="AC137" s="316"/>
      <c r="AD137" s="316"/>
      <c r="AE137" s="316"/>
      <c r="AF137" s="316"/>
      <c r="AG137" s="316"/>
      <c r="AH137" s="316"/>
      <c r="AI137" s="316"/>
      <c r="AJ137" s="316"/>
      <c r="AK137" s="316"/>
      <c r="AL137" s="316"/>
      <c r="AM137" s="316"/>
      <c r="AN137" s="316"/>
      <c r="AO137" s="316"/>
      <c r="AP137" s="316"/>
      <c r="AQ137" s="316"/>
      <c r="AR137" s="316"/>
      <c r="AS137" s="316"/>
    </row>
    <row r="138" spans="3:45" s="378" customFormat="1">
      <c r="C138" s="1395"/>
      <c r="D138" s="1393"/>
      <c r="E138" s="1393"/>
      <c r="F138" s="1393"/>
      <c r="I138" s="1490"/>
      <c r="K138" s="1394"/>
      <c r="P138" s="1538"/>
      <c r="Q138" s="316"/>
      <c r="R138" s="316"/>
      <c r="S138" s="316"/>
      <c r="T138" s="316"/>
      <c r="U138" s="374"/>
      <c r="V138" s="374"/>
      <c r="W138" s="374"/>
      <c r="X138" s="316"/>
      <c r="Y138" s="316"/>
      <c r="Z138" s="316"/>
      <c r="AA138" s="316"/>
      <c r="AB138" s="316"/>
      <c r="AC138" s="316"/>
      <c r="AD138" s="316"/>
      <c r="AE138" s="316"/>
      <c r="AF138" s="316"/>
      <c r="AG138" s="316"/>
      <c r="AH138" s="316"/>
      <c r="AI138" s="316"/>
      <c r="AJ138" s="316"/>
      <c r="AK138" s="316"/>
      <c r="AL138" s="316"/>
      <c r="AM138" s="316"/>
      <c r="AN138" s="316"/>
      <c r="AO138" s="316"/>
      <c r="AP138" s="316"/>
      <c r="AQ138" s="316"/>
      <c r="AR138" s="316"/>
      <c r="AS138" s="316"/>
    </row>
    <row r="139" spans="3:45" s="378" customFormat="1">
      <c r="C139" s="1395"/>
      <c r="D139" s="1393"/>
      <c r="E139" s="1393"/>
      <c r="F139" s="1393"/>
      <c r="I139" s="1490"/>
      <c r="K139" s="1394"/>
      <c r="P139" s="1538"/>
      <c r="Q139" s="316"/>
      <c r="R139" s="316"/>
      <c r="S139" s="316"/>
      <c r="T139" s="316"/>
      <c r="U139" s="374"/>
      <c r="V139" s="374"/>
      <c r="W139" s="374"/>
      <c r="X139" s="316"/>
      <c r="Y139" s="316"/>
      <c r="Z139" s="316"/>
      <c r="AA139" s="316"/>
      <c r="AB139" s="316"/>
      <c r="AC139" s="316"/>
      <c r="AD139" s="316"/>
      <c r="AE139" s="316"/>
      <c r="AF139" s="316"/>
      <c r="AG139" s="316"/>
      <c r="AH139" s="316"/>
      <c r="AI139" s="316"/>
      <c r="AJ139" s="316"/>
      <c r="AK139" s="316"/>
      <c r="AL139" s="316"/>
      <c r="AM139" s="316"/>
      <c r="AN139" s="316"/>
      <c r="AO139" s="316"/>
      <c r="AP139" s="316"/>
      <c r="AQ139" s="316"/>
      <c r="AR139" s="316"/>
      <c r="AS139" s="316"/>
    </row>
    <row r="140" spans="3:45" s="378" customFormat="1">
      <c r="C140" s="1395"/>
      <c r="D140" s="1393"/>
      <c r="E140" s="1393"/>
      <c r="F140" s="1393"/>
      <c r="I140" s="1490"/>
      <c r="K140" s="1394"/>
      <c r="P140" s="1538"/>
      <c r="Q140" s="316"/>
      <c r="R140" s="316"/>
      <c r="S140" s="316"/>
      <c r="T140" s="316"/>
      <c r="U140" s="374"/>
      <c r="V140" s="374"/>
      <c r="W140" s="374"/>
      <c r="X140" s="316"/>
      <c r="Y140" s="316"/>
      <c r="Z140" s="316"/>
      <c r="AA140" s="316"/>
      <c r="AB140" s="316"/>
      <c r="AC140" s="316"/>
      <c r="AD140" s="316"/>
      <c r="AE140" s="316"/>
      <c r="AF140" s="316"/>
      <c r="AG140" s="316"/>
      <c r="AH140" s="316"/>
      <c r="AI140" s="316"/>
      <c r="AJ140" s="316"/>
      <c r="AK140" s="316"/>
      <c r="AL140" s="316"/>
      <c r="AM140" s="316"/>
      <c r="AN140" s="316"/>
      <c r="AO140" s="316"/>
      <c r="AP140" s="316"/>
      <c r="AQ140" s="316"/>
      <c r="AR140" s="316"/>
      <c r="AS140" s="316"/>
    </row>
    <row r="141" spans="3:45" s="378" customFormat="1">
      <c r="C141" s="1395"/>
      <c r="D141" s="1393"/>
      <c r="E141" s="1393"/>
      <c r="F141" s="1393"/>
      <c r="I141" s="1490"/>
      <c r="K141" s="1394"/>
      <c r="P141" s="1538"/>
      <c r="Q141" s="316"/>
      <c r="R141" s="316"/>
      <c r="S141" s="316"/>
      <c r="T141" s="316"/>
      <c r="U141" s="374"/>
      <c r="V141" s="374"/>
      <c r="W141" s="374"/>
      <c r="X141" s="316"/>
      <c r="Y141" s="316"/>
      <c r="Z141" s="316"/>
      <c r="AA141" s="316"/>
      <c r="AB141" s="316"/>
      <c r="AC141" s="316"/>
      <c r="AD141" s="316"/>
      <c r="AE141" s="316"/>
      <c r="AF141" s="316"/>
      <c r="AG141" s="316"/>
      <c r="AH141" s="316"/>
      <c r="AI141" s="316"/>
      <c r="AJ141" s="316"/>
      <c r="AK141" s="316"/>
      <c r="AL141" s="316"/>
      <c r="AM141" s="316"/>
      <c r="AN141" s="316"/>
      <c r="AO141" s="316"/>
      <c r="AP141" s="316"/>
      <c r="AQ141" s="316"/>
      <c r="AR141" s="316"/>
      <c r="AS141" s="316"/>
    </row>
    <row r="142" spans="3:45" s="378" customFormat="1">
      <c r="C142" s="1395"/>
      <c r="D142" s="1393"/>
      <c r="E142" s="1393"/>
      <c r="F142" s="1393"/>
      <c r="I142" s="1490"/>
      <c r="K142" s="1394"/>
      <c r="P142" s="1538"/>
      <c r="Q142" s="316"/>
      <c r="R142" s="316"/>
      <c r="S142" s="316"/>
      <c r="T142" s="316"/>
      <c r="U142" s="374"/>
      <c r="V142" s="374"/>
      <c r="W142" s="374"/>
      <c r="X142" s="316"/>
      <c r="Y142" s="316"/>
      <c r="Z142" s="316"/>
      <c r="AA142" s="316"/>
      <c r="AB142" s="316"/>
      <c r="AC142" s="316"/>
      <c r="AD142" s="316"/>
      <c r="AE142" s="316"/>
      <c r="AF142" s="316"/>
      <c r="AG142" s="316"/>
      <c r="AH142" s="316"/>
      <c r="AI142" s="316"/>
      <c r="AJ142" s="316"/>
      <c r="AK142" s="316"/>
      <c r="AL142" s="316"/>
      <c r="AM142" s="316"/>
      <c r="AN142" s="316"/>
      <c r="AO142" s="316"/>
      <c r="AP142" s="316"/>
      <c r="AQ142" s="316"/>
      <c r="AR142" s="316"/>
      <c r="AS142" s="316"/>
    </row>
    <row r="143" spans="3:45" s="378" customFormat="1">
      <c r="C143" s="1395"/>
      <c r="D143" s="1393"/>
      <c r="E143" s="1393"/>
      <c r="F143" s="1393"/>
      <c r="I143" s="1490"/>
      <c r="K143" s="1394"/>
      <c r="P143" s="1538"/>
      <c r="Q143" s="316"/>
      <c r="R143" s="316"/>
      <c r="S143" s="316"/>
      <c r="T143" s="316"/>
      <c r="U143" s="374"/>
      <c r="V143" s="374"/>
      <c r="W143" s="374"/>
      <c r="X143" s="316"/>
      <c r="Y143" s="316"/>
      <c r="Z143" s="316"/>
      <c r="AA143" s="316"/>
      <c r="AB143" s="316"/>
      <c r="AC143" s="316"/>
      <c r="AD143" s="316"/>
      <c r="AE143" s="316"/>
      <c r="AF143" s="316"/>
      <c r="AG143" s="316"/>
      <c r="AH143" s="316"/>
      <c r="AI143" s="316"/>
      <c r="AJ143" s="316"/>
      <c r="AK143" s="316"/>
      <c r="AL143" s="316"/>
      <c r="AM143" s="316"/>
      <c r="AN143" s="316"/>
      <c r="AO143" s="316"/>
      <c r="AP143" s="316"/>
      <c r="AQ143" s="316"/>
      <c r="AR143" s="316"/>
      <c r="AS143" s="316"/>
    </row>
    <row r="144" spans="3:45" s="378" customFormat="1">
      <c r="C144" s="1395"/>
      <c r="D144" s="1393"/>
      <c r="E144" s="1393"/>
      <c r="F144" s="1393"/>
      <c r="I144" s="1490"/>
      <c r="K144" s="1394"/>
      <c r="P144" s="1538"/>
      <c r="Q144" s="316"/>
      <c r="R144" s="316"/>
      <c r="S144" s="316"/>
      <c r="T144" s="316"/>
      <c r="U144" s="374"/>
      <c r="V144" s="374"/>
      <c r="W144" s="374"/>
      <c r="X144" s="316"/>
      <c r="Y144" s="316"/>
      <c r="Z144" s="316"/>
      <c r="AA144" s="316"/>
      <c r="AB144" s="316"/>
      <c r="AC144" s="316"/>
      <c r="AD144" s="316"/>
      <c r="AE144" s="316"/>
      <c r="AF144" s="316"/>
      <c r="AG144" s="316"/>
      <c r="AH144" s="316"/>
      <c r="AI144" s="316"/>
      <c r="AJ144" s="316"/>
      <c r="AK144" s="316"/>
      <c r="AL144" s="316"/>
      <c r="AM144" s="316"/>
      <c r="AN144" s="316"/>
      <c r="AO144" s="316"/>
      <c r="AP144" s="316"/>
      <c r="AQ144" s="316"/>
      <c r="AR144" s="316"/>
      <c r="AS144" s="316"/>
    </row>
    <row r="145" spans="1:45" s="378" customFormat="1">
      <c r="C145" s="1395"/>
      <c r="D145" s="1393"/>
      <c r="E145" s="1393"/>
      <c r="F145" s="1393"/>
      <c r="I145" s="1490"/>
      <c r="K145" s="1394"/>
      <c r="P145" s="1538"/>
      <c r="Q145" s="316"/>
      <c r="R145" s="316"/>
      <c r="S145" s="316"/>
      <c r="T145" s="316"/>
      <c r="U145" s="374"/>
      <c r="V145" s="374"/>
      <c r="W145" s="374"/>
      <c r="X145" s="316"/>
      <c r="Y145" s="316"/>
      <c r="Z145" s="316"/>
      <c r="AA145" s="316"/>
      <c r="AB145" s="316"/>
      <c r="AC145" s="316"/>
      <c r="AD145" s="316"/>
      <c r="AE145" s="316"/>
      <c r="AF145" s="316"/>
      <c r="AG145" s="316"/>
      <c r="AH145" s="316"/>
      <c r="AI145" s="316"/>
      <c r="AJ145" s="316"/>
      <c r="AK145" s="316"/>
      <c r="AL145" s="316"/>
      <c r="AM145" s="316"/>
      <c r="AN145" s="316"/>
      <c r="AO145" s="316"/>
      <c r="AP145" s="316"/>
      <c r="AQ145" s="316"/>
      <c r="AR145" s="316"/>
      <c r="AS145" s="316"/>
    </row>
    <row r="146" spans="1:45" s="378" customFormat="1">
      <c r="C146" s="1395"/>
      <c r="D146" s="1393"/>
      <c r="E146" s="1393"/>
      <c r="F146" s="1393"/>
      <c r="I146" s="1490"/>
      <c r="K146" s="1394"/>
      <c r="P146" s="1538"/>
      <c r="Q146" s="316"/>
      <c r="R146" s="316"/>
      <c r="S146" s="316"/>
      <c r="T146" s="316"/>
      <c r="U146" s="374"/>
      <c r="V146" s="374"/>
      <c r="W146" s="374"/>
      <c r="X146" s="316"/>
      <c r="Y146" s="316"/>
      <c r="Z146" s="316"/>
      <c r="AA146" s="316"/>
      <c r="AB146" s="316"/>
      <c r="AC146" s="316"/>
      <c r="AD146" s="316"/>
      <c r="AE146" s="316"/>
      <c r="AF146" s="316"/>
      <c r="AG146" s="316"/>
      <c r="AH146" s="316"/>
      <c r="AI146" s="316"/>
      <c r="AJ146" s="316"/>
      <c r="AK146" s="316"/>
      <c r="AL146" s="316"/>
      <c r="AM146" s="316"/>
      <c r="AN146" s="316"/>
      <c r="AO146" s="316"/>
      <c r="AP146" s="316"/>
      <c r="AQ146" s="316"/>
      <c r="AR146" s="316"/>
      <c r="AS146" s="316"/>
    </row>
    <row r="147" spans="1:45" s="378" customFormat="1">
      <c r="C147" s="1395"/>
      <c r="D147" s="1393"/>
      <c r="E147" s="1393"/>
      <c r="F147" s="1393"/>
      <c r="I147" s="1490"/>
      <c r="K147" s="1394"/>
      <c r="P147" s="1538"/>
      <c r="Q147" s="316"/>
      <c r="R147" s="316"/>
      <c r="S147" s="316"/>
      <c r="T147" s="316"/>
      <c r="U147" s="374"/>
      <c r="V147" s="374"/>
      <c r="W147" s="374"/>
      <c r="X147" s="316"/>
      <c r="Y147" s="316"/>
      <c r="Z147" s="316"/>
      <c r="AA147" s="316"/>
      <c r="AB147" s="316"/>
      <c r="AC147" s="316"/>
      <c r="AD147" s="316"/>
      <c r="AE147" s="316"/>
      <c r="AF147" s="316"/>
      <c r="AG147" s="316"/>
      <c r="AH147" s="316"/>
      <c r="AI147" s="316"/>
      <c r="AJ147" s="316"/>
      <c r="AK147" s="316"/>
      <c r="AL147" s="316"/>
      <c r="AM147" s="316"/>
      <c r="AN147" s="316"/>
      <c r="AO147" s="316"/>
      <c r="AP147" s="316"/>
      <c r="AQ147" s="316"/>
      <c r="AR147" s="316"/>
      <c r="AS147" s="316"/>
    </row>
    <row r="148" spans="1:45" s="378" customFormat="1">
      <c r="C148" s="1395"/>
      <c r="D148" s="1393"/>
      <c r="E148" s="1393"/>
      <c r="F148" s="1393"/>
      <c r="I148" s="1490"/>
      <c r="K148" s="1394"/>
      <c r="P148" s="1538"/>
      <c r="Q148" s="316"/>
      <c r="R148" s="316"/>
      <c r="S148" s="316"/>
      <c r="T148" s="316"/>
      <c r="U148" s="374"/>
      <c r="V148" s="374"/>
      <c r="W148" s="374"/>
      <c r="X148" s="316"/>
      <c r="Y148" s="316"/>
      <c r="Z148" s="316"/>
      <c r="AA148" s="316"/>
      <c r="AB148" s="316"/>
      <c r="AC148" s="316"/>
      <c r="AD148" s="316"/>
      <c r="AE148" s="316"/>
      <c r="AF148" s="316"/>
      <c r="AG148" s="316"/>
      <c r="AH148" s="316"/>
      <c r="AI148" s="316"/>
      <c r="AJ148" s="316"/>
      <c r="AK148" s="316"/>
      <c r="AL148" s="316"/>
      <c r="AM148" s="316"/>
      <c r="AN148" s="316"/>
      <c r="AO148" s="316"/>
      <c r="AP148" s="316"/>
      <c r="AQ148" s="316"/>
      <c r="AR148" s="316"/>
      <c r="AS148" s="316"/>
    </row>
    <row r="149" spans="1:45" s="378" customFormat="1">
      <c r="C149" s="1395"/>
      <c r="D149" s="1393"/>
      <c r="E149" s="1393"/>
      <c r="F149" s="1393"/>
      <c r="I149" s="1490"/>
      <c r="K149" s="1394"/>
      <c r="P149" s="1538"/>
      <c r="Q149" s="316"/>
      <c r="R149" s="316"/>
      <c r="S149" s="316"/>
      <c r="T149" s="316"/>
      <c r="U149" s="374"/>
      <c r="V149" s="374"/>
      <c r="W149" s="374"/>
      <c r="X149" s="316"/>
      <c r="Y149" s="316"/>
      <c r="Z149" s="316"/>
      <c r="AA149" s="316"/>
      <c r="AB149" s="316"/>
      <c r="AC149" s="316"/>
      <c r="AD149" s="316"/>
      <c r="AE149" s="316"/>
      <c r="AF149" s="316"/>
      <c r="AG149" s="316"/>
      <c r="AH149" s="316"/>
      <c r="AI149" s="316"/>
      <c r="AJ149" s="316"/>
      <c r="AK149" s="316"/>
      <c r="AL149" s="316"/>
      <c r="AM149" s="316"/>
      <c r="AN149" s="316"/>
      <c r="AO149" s="316"/>
      <c r="AP149" s="316"/>
      <c r="AQ149" s="316"/>
      <c r="AR149" s="316"/>
      <c r="AS149" s="316"/>
    </row>
    <row r="150" spans="1:45" s="378" customFormat="1">
      <c r="C150" s="1395"/>
      <c r="D150" s="1393"/>
      <c r="E150" s="1393"/>
      <c r="F150" s="1393"/>
      <c r="I150" s="1490"/>
      <c r="K150" s="1394"/>
      <c r="P150" s="1538"/>
      <c r="Q150" s="316"/>
      <c r="R150" s="316"/>
      <c r="S150" s="316"/>
      <c r="T150" s="316"/>
      <c r="U150" s="374"/>
      <c r="V150" s="374"/>
      <c r="W150" s="374"/>
      <c r="X150" s="316"/>
      <c r="Y150" s="316"/>
      <c r="Z150" s="316"/>
      <c r="AA150" s="316"/>
      <c r="AB150" s="316"/>
      <c r="AC150" s="316"/>
      <c r="AD150" s="316"/>
      <c r="AE150" s="316"/>
      <c r="AF150" s="316"/>
      <c r="AG150" s="316"/>
      <c r="AH150" s="316"/>
      <c r="AI150" s="316"/>
      <c r="AJ150" s="316"/>
      <c r="AK150" s="316"/>
      <c r="AL150" s="316"/>
      <c r="AM150" s="316"/>
      <c r="AN150" s="316"/>
      <c r="AO150" s="316"/>
      <c r="AP150" s="316"/>
      <c r="AQ150" s="316"/>
      <c r="AR150" s="316"/>
      <c r="AS150" s="316"/>
    </row>
    <row r="151" spans="1:45" s="378" customFormat="1">
      <c r="C151" s="1395"/>
      <c r="D151" s="1393"/>
      <c r="E151" s="1393"/>
      <c r="F151" s="1393"/>
      <c r="I151" s="1490"/>
      <c r="K151" s="1394"/>
      <c r="P151" s="1538"/>
      <c r="Q151" s="316"/>
      <c r="R151" s="316"/>
      <c r="S151" s="316"/>
      <c r="T151" s="316"/>
      <c r="U151" s="374"/>
      <c r="V151" s="374"/>
      <c r="W151" s="374"/>
      <c r="X151" s="316"/>
      <c r="Y151" s="316"/>
      <c r="Z151" s="316"/>
      <c r="AA151" s="316"/>
      <c r="AB151" s="316"/>
      <c r="AC151" s="316"/>
      <c r="AD151" s="316"/>
      <c r="AE151" s="316"/>
      <c r="AF151" s="316"/>
      <c r="AG151" s="316"/>
      <c r="AH151" s="316"/>
      <c r="AI151" s="316"/>
      <c r="AJ151" s="316"/>
      <c r="AK151" s="316"/>
      <c r="AL151" s="316"/>
      <c r="AM151" s="316"/>
      <c r="AN151" s="316"/>
      <c r="AO151" s="316"/>
      <c r="AP151" s="316"/>
      <c r="AQ151" s="316"/>
      <c r="AR151" s="316"/>
      <c r="AS151" s="316"/>
    </row>
    <row r="152" spans="1:45">
      <c r="A152" s="378"/>
      <c r="B152" s="378"/>
      <c r="C152" s="1395"/>
      <c r="D152" s="1393"/>
      <c r="E152" s="1393"/>
      <c r="F152" s="1393"/>
      <c r="G152" s="378"/>
      <c r="K152" s="1394"/>
      <c r="R152" s="316"/>
      <c r="S152" s="316"/>
      <c r="T152" s="316"/>
      <c r="U152" s="374"/>
      <c r="V152" s="374"/>
      <c r="W152" s="374"/>
      <c r="X152" s="316"/>
    </row>
    <row r="153" spans="1:45">
      <c r="A153" s="378"/>
      <c r="B153" s="378"/>
      <c r="C153" s="1395"/>
      <c r="D153" s="1393"/>
      <c r="E153" s="1393"/>
      <c r="F153" s="1393"/>
      <c r="G153" s="378"/>
      <c r="K153" s="1394"/>
      <c r="R153" s="316"/>
      <c r="S153" s="316"/>
      <c r="T153" s="316"/>
      <c r="U153" s="374"/>
      <c r="V153" s="374"/>
      <c r="W153" s="374"/>
      <c r="X153" s="316"/>
    </row>
    <row r="154" spans="1:45">
      <c r="A154" s="378"/>
      <c r="B154" s="378"/>
      <c r="C154" s="1395"/>
      <c r="D154" s="1393"/>
      <c r="E154" s="1393"/>
      <c r="F154" s="1393"/>
      <c r="G154" s="378"/>
      <c r="K154" s="1394"/>
      <c r="R154" s="316"/>
      <c r="S154" s="316"/>
      <c r="T154" s="316"/>
      <c r="U154" s="374"/>
      <c r="V154" s="374"/>
      <c r="W154" s="374"/>
      <c r="X154" s="316"/>
    </row>
    <row r="155" spans="1:45">
      <c r="A155" s="378"/>
      <c r="B155" s="378"/>
      <c r="C155" s="1395"/>
      <c r="D155" s="1393"/>
      <c r="E155" s="1393"/>
      <c r="F155" s="1393"/>
      <c r="G155" s="378"/>
      <c r="K155" s="1394"/>
      <c r="R155" s="316"/>
      <c r="S155" s="316"/>
      <c r="T155" s="316"/>
      <c r="U155" s="374"/>
      <c r="V155" s="374"/>
      <c r="W155" s="374"/>
      <c r="X155" s="316"/>
    </row>
    <row r="156" spans="1:45">
      <c r="A156" s="378"/>
      <c r="B156" s="378"/>
      <c r="C156" s="1395"/>
      <c r="D156" s="1393"/>
      <c r="E156" s="1393"/>
      <c r="F156" s="1393"/>
      <c r="G156" s="378"/>
      <c r="K156" s="1394"/>
      <c r="R156" s="316"/>
      <c r="S156" s="316"/>
      <c r="T156" s="316"/>
      <c r="U156" s="374"/>
      <c r="V156" s="374"/>
      <c r="W156" s="374"/>
      <c r="X156" s="316"/>
    </row>
    <row r="157" spans="1:45">
      <c r="A157" s="378"/>
      <c r="B157" s="378"/>
      <c r="C157" s="1395"/>
      <c r="D157" s="1393"/>
      <c r="E157" s="1393"/>
      <c r="F157" s="1393"/>
      <c r="G157" s="378"/>
      <c r="K157" s="1394"/>
      <c r="R157" s="316"/>
      <c r="S157" s="316"/>
      <c r="T157" s="316"/>
      <c r="U157" s="374"/>
      <c r="V157" s="374"/>
      <c r="W157" s="374"/>
      <c r="X157" s="316"/>
    </row>
    <row r="158" spans="1:45">
      <c r="A158" s="378"/>
      <c r="B158" s="378"/>
      <c r="C158" s="1395"/>
      <c r="D158" s="1393"/>
      <c r="E158" s="1393"/>
      <c r="F158" s="1393"/>
      <c r="G158" s="378"/>
      <c r="K158" s="1394"/>
      <c r="R158" s="316"/>
      <c r="S158" s="316"/>
      <c r="T158" s="316"/>
      <c r="U158" s="374"/>
      <c r="V158" s="374"/>
      <c r="W158" s="374"/>
      <c r="X158" s="316"/>
    </row>
    <row r="159" spans="1:45">
      <c r="A159" s="378"/>
      <c r="B159" s="378"/>
      <c r="C159" s="1395"/>
      <c r="D159" s="1393"/>
      <c r="E159" s="1393"/>
      <c r="F159" s="1393"/>
      <c r="G159" s="378"/>
      <c r="K159" s="1394"/>
      <c r="R159" s="316"/>
      <c r="S159" s="316"/>
      <c r="T159" s="316"/>
      <c r="U159" s="374"/>
      <c r="V159" s="374"/>
      <c r="W159" s="374"/>
      <c r="X159" s="316"/>
    </row>
    <row r="160" spans="1:45">
      <c r="A160" s="378"/>
      <c r="B160" s="378"/>
      <c r="C160" s="1395"/>
      <c r="D160" s="1393"/>
      <c r="E160" s="1393"/>
      <c r="F160" s="1393"/>
      <c r="G160" s="378"/>
      <c r="K160" s="1394"/>
      <c r="R160" s="316"/>
      <c r="S160" s="316"/>
      <c r="T160" s="316"/>
      <c r="U160" s="374"/>
      <c r="V160" s="374"/>
      <c r="W160" s="374"/>
      <c r="X160" s="316"/>
    </row>
    <row r="161" spans="1:45" ht="14.25">
      <c r="A161" s="1391"/>
      <c r="B161" s="1391"/>
      <c r="C161" s="1392"/>
      <c r="D161" s="1393"/>
      <c r="E161" s="1393"/>
      <c r="F161" s="1393"/>
      <c r="G161" s="378"/>
      <c r="K161" s="1394"/>
      <c r="R161" s="373"/>
      <c r="S161" s="373"/>
      <c r="T161" s="373"/>
      <c r="U161" s="374"/>
      <c r="V161" s="374"/>
      <c r="W161" s="374"/>
      <c r="X161" s="316"/>
    </row>
    <row r="162" spans="1:45">
      <c r="A162" s="378"/>
      <c r="B162" s="378"/>
      <c r="C162" s="1395"/>
      <c r="D162" s="1393"/>
      <c r="E162" s="1393"/>
      <c r="F162" s="1393"/>
      <c r="G162" s="378"/>
      <c r="K162" s="1394"/>
      <c r="R162" s="316"/>
      <c r="S162" s="316"/>
      <c r="T162" s="316"/>
      <c r="U162" s="374"/>
      <c r="V162" s="374"/>
      <c r="W162" s="374"/>
      <c r="X162" s="316"/>
    </row>
    <row r="163" spans="1:45" ht="14.25">
      <c r="A163" s="1396"/>
      <c r="B163" s="1396"/>
      <c r="C163" s="1397"/>
      <c r="D163" s="1393"/>
      <c r="E163" s="1393"/>
      <c r="F163" s="1393"/>
      <c r="G163" s="378"/>
      <c r="K163" s="1394"/>
      <c r="R163" s="376"/>
      <c r="S163" s="376"/>
      <c r="T163" s="376"/>
      <c r="U163" s="374"/>
      <c r="V163" s="374"/>
      <c r="W163" s="374"/>
      <c r="X163" s="316"/>
    </row>
    <row r="164" spans="1:45">
      <c r="A164" s="378"/>
      <c r="B164" s="378"/>
      <c r="C164" s="1395"/>
      <c r="D164" s="1393"/>
      <c r="E164" s="1393"/>
      <c r="F164" s="1393"/>
      <c r="G164" s="378"/>
      <c r="K164" s="1394"/>
      <c r="R164" s="316"/>
      <c r="S164" s="316"/>
      <c r="T164" s="316"/>
      <c r="U164" s="374"/>
      <c r="V164" s="374"/>
      <c r="W164" s="374"/>
      <c r="X164" s="316"/>
    </row>
    <row r="165" spans="1:45">
      <c r="A165" s="378"/>
      <c r="B165" s="378"/>
      <c r="C165" s="1395"/>
      <c r="D165" s="1393"/>
      <c r="E165" s="1393"/>
      <c r="F165" s="1393"/>
      <c r="G165" s="378"/>
      <c r="K165" s="1394"/>
      <c r="R165" s="316"/>
      <c r="S165" s="316"/>
      <c r="T165" s="316"/>
      <c r="U165" s="374"/>
      <c r="V165" s="374"/>
      <c r="W165" s="374"/>
      <c r="X165" s="316"/>
    </row>
    <row r="166" spans="1:45">
      <c r="A166" s="378"/>
      <c r="B166" s="378"/>
      <c r="C166" s="1395"/>
      <c r="D166" s="1393"/>
      <c r="E166" s="1393"/>
      <c r="F166" s="1393"/>
      <c r="G166" s="378"/>
      <c r="K166" s="1394"/>
      <c r="R166" s="316"/>
      <c r="S166" s="316"/>
      <c r="T166" s="316"/>
      <c r="U166" s="374"/>
      <c r="V166" s="374"/>
      <c r="W166" s="374"/>
      <c r="X166" s="316"/>
    </row>
    <row r="167" spans="1:45">
      <c r="A167" s="378"/>
      <c r="B167" s="378"/>
      <c r="C167" s="1395"/>
      <c r="D167" s="1393"/>
      <c r="E167" s="1393"/>
      <c r="F167" s="1393"/>
      <c r="G167" s="378"/>
      <c r="K167" s="1394"/>
      <c r="R167" s="316"/>
      <c r="S167" s="316"/>
      <c r="T167" s="316"/>
      <c r="U167" s="374"/>
      <c r="V167" s="374"/>
      <c r="W167" s="374"/>
      <c r="X167" s="316"/>
    </row>
    <row r="168" spans="1:45" s="378" customFormat="1">
      <c r="C168" s="1395"/>
      <c r="D168" s="1393"/>
      <c r="E168" s="1393"/>
      <c r="F168" s="1393"/>
      <c r="I168" s="1490"/>
      <c r="K168" s="1394"/>
      <c r="P168" s="1538"/>
      <c r="Q168" s="316"/>
      <c r="R168" s="316"/>
      <c r="S168" s="316"/>
      <c r="T168" s="316"/>
      <c r="U168" s="374"/>
      <c r="V168" s="374"/>
      <c r="W168" s="374"/>
      <c r="X168" s="316"/>
      <c r="Y168" s="316"/>
      <c r="Z168" s="316"/>
      <c r="AA168" s="316"/>
      <c r="AB168" s="316"/>
      <c r="AC168" s="316"/>
      <c r="AD168" s="316"/>
      <c r="AE168" s="316"/>
      <c r="AF168" s="316"/>
      <c r="AG168" s="316"/>
      <c r="AH168" s="316"/>
      <c r="AI168" s="316"/>
      <c r="AJ168" s="316"/>
      <c r="AK168" s="316"/>
      <c r="AL168" s="316"/>
      <c r="AM168" s="316"/>
      <c r="AN168" s="316"/>
      <c r="AO168" s="316"/>
      <c r="AP168" s="316"/>
      <c r="AQ168" s="316"/>
      <c r="AR168" s="316"/>
      <c r="AS168" s="316"/>
    </row>
    <row r="169" spans="1:45" s="378" customFormat="1">
      <c r="C169" s="1395"/>
      <c r="D169" s="1393"/>
      <c r="E169" s="1393"/>
      <c r="F169" s="1393"/>
      <c r="I169" s="1490"/>
      <c r="K169" s="1394"/>
      <c r="P169" s="1538"/>
      <c r="Q169" s="316"/>
      <c r="R169" s="316"/>
      <c r="S169" s="316"/>
      <c r="T169" s="316"/>
      <c r="U169" s="374"/>
      <c r="V169" s="374"/>
      <c r="W169" s="374"/>
      <c r="X169" s="316"/>
      <c r="Y169" s="316"/>
      <c r="Z169" s="316"/>
      <c r="AA169" s="316"/>
      <c r="AB169" s="316"/>
      <c r="AC169" s="316"/>
      <c r="AD169" s="316"/>
      <c r="AE169" s="316"/>
      <c r="AF169" s="316"/>
      <c r="AG169" s="316"/>
      <c r="AH169" s="316"/>
      <c r="AI169" s="316"/>
      <c r="AJ169" s="316"/>
      <c r="AK169" s="316"/>
      <c r="AL169" s="316"/>
      <c r="AM169" s="316"/>
      <c r="AN169" s="316"/>
      <c r="AO169" s="316"/>
      <c r="AP169" s="316"/>
      <c r="AQ169" s="316"/>
      <c r="AR169" s="316"/>
      <c r="AS169" s="316"/>
    </row>
    <row r="170" spans="1:45" s="378" customFormat="1">
      <c r="C170" s="1395"/>
      <c r="D170" s="1393"/>
      <c r="E170" s="1393"/>
      <c r="F170" s="1393"/>
      <c r="I170" s="1490"/>
      <c r="K170" s="1394"/>
      <c r="P170" s="1538"/>
      <c r="Q170" s="316"/>
      <c r="R170" s="316"/>
      <c r="S170" s="316"/>
      <c r="T170" s="316"/>
      <c r="U170" s="374"/>
      <c r="V170" s="374"/>
      <c r="W170" s="374"/>
      <c r="X170" s="316"/>
      <c r="Y170" s="316"/>
      <c r="Z170" s="316"/>
      <c r="AA170" s="316"/>
      <c r="AB170" s="316"/>
      <c r="AC170" s="316"/>
      <c r="AD170" s="316"/>
      <c r="AE170" s="316"/>
      <c r="AF170" s="316"/>
      <c r="AG170" s="316"/>
      <c r="AH170" s="316"/>
      <c r="AI170" s="316"/>
      <c r="AJ170" s="316"/>
      <c r="AK170" s="316"/>
      <c r="AL170" s="316"/>
      <c r="AM170" s="316"/>
      <c r="AN170" s="316"/>
      <c r="AO170" s="316"/>
      <c r="AP170" s="316"/>
      <c r="AQ170" s="316"/>
      <c r="AR170" s="316"/>
      <c r="AS170" s="316"/>
    </row>
    <row r="171" spans="1:45" s="378" customFormat="1">
      <c r="C171" s="1395"/>
      <c r="D171" s="1393"/>
      <c r="E171" s="1393"/>
      <c r="F171" s="1393"/>
      <c r="I171" s="1490"/>
      <c r="K171" s="1394"/>
      <c r="P171" s="1538"/>
      <c r="Q171" s="316"/>
      <c r="R171" s="316"/>
      <c r="S171" s="316"/>
      <c r="T171" s="316"/>
      <c r="U171" s="374"/>
      <c r="V171" s="374"/>
      <c r="W171" s="374"/>
      <c r="X171" s="316"/>
      <c r="Y171" s="316"/>
      <c r="Z171" s="316"/>
      <c r="AA171" s="316"/>
      <c r="AB171" s="316"/>
      <c r="AC171" s="316"/>
      <c r="AD171" s="316"/>
      <c r="AE171" s="316"/>
      <c r="AF171" s="316"/>
      <c r="AG171" s="316"/>
      <c r="AH171" s="316"/>
      <c r="AI171" s="316"/>
      <c r="AJ171" s="316"/>
      <c r="AK171" s="316"/>
      <c r="AL171" s="316"/>
      <c r="AM171" s="316"/>
      <c r="AN171" s="316"/>
      <c r="AO171" s="316"/>
      <c r="AP171" s="316"/>
      <c r="AQ171" s="316"/>
      <c r="AR171" s="316"/>
      <c r="AS171" s="316"/>
    </row>
    <row r="172" spans="1:45" s="378" customFormat="1">
      <c r="C172" s="1395"/>
      <c r="D172" s="1393"/>
      <c r="E172" s="1393"/>
      <c r="F172" s="1393"/>
      <c r="I172" s="1490"/>
      <c r="K172" s="1394"/>
      <c r="P172" s="1538"/>
      <c r="Q172" s="316"/>
      <c r="R172" s="316"/>
      <c r="S172" s="316"/>
      <c r="T172" s="316"/>
      <c r="U172" s="374"/>
      <c r="V172" s="374"/>
      <c r="W172" s="374"/>
      <c r="X172" s="316"/>
      <c r="Y172" s="316"/>
      <c r="Z172" s="316"/>
      <c r="AA172" s="316"/>
      <c r="AB172" s="316"/>
      <c r="AC172" s="316"/>
      <c r="AD172" s="316"/>
      <c r="AE172" s="316"/>
      <c r="AF172" s="316"/>
      <c r="AG172" s="316"/>
      <c r="AH172" s="316"/>
      <c r="AI172" s="316"/>
      <c r="AJ172" s="316"/>
      <c r="AK172" s="316"/>
      <c r="AL172" s="316"/>
      <c r="AM172" s="316"/>
      <c r="AN172" s="316"/>
      <c r="AO172" s="316"/>
      <c r="AP172" s="316"/>
      <c r="AQ172" s="316"/>
      <c r="AR172" s="316"/>
      <c r="AS172" s="316"/>
    </row>
    <row r="173" spans="1:45" s="378" customFormat="1">
      <c r="C173" s="1395"/>
      <c r="D173" s="1393"/>
      <c r="E173" s="1393"/>
      <c r="F173" s="1393"/>
      <c r="I173" s="1490"/>
      <c r="K173" s="1394"/>
      <c r="P173" s="1538"/>
      <c r="Q173" s="316"/>
      <c r="R173" s="316"/>
      <c r="S173" s="316"/>
      <c r="T173" s="316"/>
      <c r="U173" s="374"/>
      <c r="V173" s="374"/>
      <c r="W173" s="374"/>
      <c r="X173" s="316"/>
      <c r="Y173" s="316"/>
      <c r="Z173" s="316"/>
      <c r="AA173" s="316"/>
      <c r="AB173" s="316"/>
      <c r="AC173" s="316"/>
      <c r="AD173" s="316"/>
      <c r="AE173" s="316"/>
      <c r="AF173" s="316"/>
      <c r="AG173" s="316"/>
      <c r="AH173" s="316"/>
      <c r="AI173" s="316"/>
      <c r="AJ173" s="316"/>
      <c r="AK173" s="316"/>
      <c r="AL173" s="316"/>
      <c r="AM173" s="316"/>
      <c r="AN173" s="316"/>
      <c r="AO173" s="316"/>
      <c r="AP173" s="316"/>
      <c r="AQ173" s="316"/>
      <c r="AR173" s="316"/>
      <c r="AS173" s="316"/>
    </row>
    <row r="174" spans="1:45" s="378" customFormat="1">
      <c r="C174" s="1395"/>
      <c r="D174" s="1393"/>
      <c r="E174" s="1393"/>
      <c r="F174" s="1393"/>
      <c r="I174" s="1490"/>
      <c r="K174" s="1394"/>
      <c r="P174" s="1538"/>
      <c r="Q174" s="316"/>
      <c r="R174" s="316"/>
      <c r="S174" s="316"/>
      <c r="T174" s="316"/>
      <c r="U174" s="374"/>
      <c r="V174" s="374"/>
      <c r="W174" s="374"/>
      <c r="X174" s="316"/>
      <c r="Y174" s="316"/>
      <c r="Z174" s="316"/>
      <c r="AA174" s="316"/>
      <c r="AB174" s="316"/>
      <c r="AC174" s="316"/>
      <c r="AD174" s="316"/>
      <c r="AE174" s="316"/>
      <c r="AF174" s="316"/>
      <c r="AG174" s="316"/>
      <c r="AH174" s="316"/>
      <c r="AI174" s="316"/>
      <c r="AJ174" s="316"/>
      <c r="AK174" s="316"/>
      <c r="AL174" s="316"/>
      <c r="AM174" s="316"/>
      <c r="AN174" s="316"/>
      <c r="AO174" s="316"/>
      <c r="AP174" s="316"/>
      <c r="AQ174" s="316"/>
      <c r="AR174" s="316"/>
      <c r="AS174" s="316"/>
    </row>
    <row r="175" spans="1:45" s="378" customFormat="1">
      <c r="C175" s="1395"/>
      <c r="D175" s="1393"/>
      <c r="E175" s="1393"/>
      <c r="F175" s="1393"/>
      <c r="I175" s="1490"/>
      <c r="K175" s="1394"/>
      <c r="P175" s="1538"/>
      <c r="Q175" s="316"/>
      <c r="R175" s="316"/>
      <c r="S175" s="316"/>
      <c r="T175" s="316"/>
      <c r="U175" s="374"/>
      <c r="V175" s="374"/>
      <c r="W175" s="374"/>
      <c r="X175" s="316"/>
      <c r="Y175" s="316"/>
      <c r="Z175" s="316"/>
      <c r="AA175" s="316"/>
      <c r="AB175" s="316"/>
      <c r="AC175" s="316"/>
      <c r="AD175" s="316"/>
      <c r="AE175" s="316"/>
      <c r="AF175" s="316"/>
      <c r="AG175" s="316"/>
      <c r="AH175" s="316"/>
      <c r="AI175" s="316"/>
      <c r="AJ175" s="316"/>
      <c r="AK175" s="316"/>
      <c r="AL175" s="316"/>
      <c r="AM175" s="316"/>
      <c r="AN175" s="316"/>
      <c r="AO175" s="316"/>
      <c r="AP175" s="316"/>
      <c r="AQ175" s="316"/>
      <c r="AR175" s="316"/>
      <c r="AS175" s="316"/>
    </row>
    <row r="176" spans="1:45" s="378" customFormat="1">
      <c r="C176" s="1395"/>
      <c r="D176" s="1393"/>
      <c r="E176" s="1393"/>
      <c r="F176" s="1393"/>
      <c r="I176" s="1490"/>
      <c r="K176" s="1394"/>
      <c r="P176" s="1538"/>
      <c r="Q176" s="316"/>
      <c r="R176" s="316"/>
      <c r="S176" s="316"/>
      <c r="T176" s="316"/>
      <c r="U176" s="374"/>
      <c r="V176" s="374"/>
      <c r="W176" s="374"/>
      <c r="X176" s="316"/>
      <c r="Y176" s="316"/>
      <c r="Z176" s="316"/>
      <c r="AA176" s="316"/>
      <c r="AB176" s="316"/>
      <c r="AC176" s="316"/>
      <c r="AD176" s="316"/>
      <c r="AE176" s="316"/>
      <c r="AF176" s="316"/>
      <c r="AG176" s="316"/>
      <c r="AH176" s="316"/>
      <c r="AI176" s="316"/>
      <c r="AJ176" s="316"/>
      <c r="AK176" s="316"/>
      <c r="AL176" s="316"/>
      <c r="AM176" s="316"/>
      <c r="AN176" s="316"/>
      <c r="AO176" s="316"/>
      <c r="AP176" s="316"/>
      <c r="AQ176" s="316"/>
      <c r="AR176" s="316"/>
      <c r="AS176" s="316"/>
    </row>
    <row r="177" spans="3:45" s="378" customFormat="1">
      <c r="C177" s="1395"/>
      <c r="D177" s="1393"/>
      <c r="E177" s="1393"/>
      <c r="F177" s="1393"/>
      <c r="I177" s="1490"/>
      <c r="K177" s="1394"/>
      <c r="P177" s="1538"/>
      <c r="Q177" s="316"/>
      <c r="R177" s="316"/>
      <c r="S177" s="316"/>
      <c r="T177" s="316"/>
      <c r="U177" s="374"/>
      <c r="V177" s="374"/>
      <c r="W177" s="374"/>
      <c r="X177" s="316"/>
      <c r="Y177" s="316"/>
      <c r="Z177" s="316"/>
      <c r="AA177" s="316"/>
      <c r="AB177" s="316"/>
      <c r="AC177" s="316"/>
      <c r="AD177" s="316"/>
      <c r="AE177" s="316"/>
      <c r="AF177" s="316"/>
      <c r="AG177" s="316"/>
      <c r="AH177" s="316"/>
      <c r="AI177" s="316"/>
      <c r="AJ177" s="316"/>
      <c r="AK177" s="316"/>
      <c r="AL177" s="316"/>
      <c r="AM177" s="316"/>
      <c r="AN177" s="316"/>
      <c r="AO177" s="316"/>
      <c r="AP177" s="316"/>
      <c r="AQ177" s="316"/>
      <c r="AR177" s="316"/>
      <c r="AS177" s="316"/>
    </row>
    <row r="178" spans="3:45" s="378" customFormat="1">
      <c r="C178" s="1395"/>
      <c r="D178" s="1393"/>
      <c r="E178" s="1393"/>
      <c r="F178" s="1393"/>
      <c r="I178" s="1490"/>
      <c r="K178" s="1394"/>
      <c r="P178" s="1538"/>
      <c r="Q178" s="316"/>
      <c r="R178" s="316"/>
      <c r="S178" s="316"/>
      <c r="T178" s="316"/>
      <c r="U178" s="374"/>
      <c r="V178" s="374"/>
      <c r="W178" s="374"/>
      <c r="X178" s="316"/>
      <c r="Y178" s="316"/>
      <c r="Z178" s="316"/>
      <c r="AA178" s="316"/>
      <c r="AB178" s="316"/>
      <c r="AC178" s="316"/>
      <c r="AD178" s="316"/>
      <c r="AE178" s="316"/>
      <c r="AF178" s="316"/>
      <c r="AG178" s="316"/>
      <c r="AH178" s="316"/>
      <c r="AI178" s="316"/>
      <c r="AJ178" s="316"/>
      <c r="AK178" s="316"/>
      <c r="AL178" s="316"/>
      <c r="AM178" s="316"/>
      <c r="AN178" s="316"/>
      <c r="AO178" s="316"/>
      <c r="AP178" s="316"/>
      <c r="AQ178" s="316"/>
      <c r="AR178" s="316"/>
      <c r="AS178" s="316"/>
    </row>
    <row r="179" spans="3:45" s="378" customFormat="1">
      <c r="C179" s="1395"/>
      <c r="D179" s="1393"/>
      <c r="E179" s="1393"/>
      <c r="F179" s="1393"/>
      <c r="I179" s="1490"/>
      <c r="K179" s="1394"/>
      <c r="P179" s="1538"/>
      <c r="Q179" s="316"/>
      <c r="R179" s="316"/>
      <c r="S179" s="316"/>
      <c r="T179" s="316"/>
      <c r="U179" s="374"/>
      <c r="V179" s="374"/>
      <c r="W179" s="374"/>
      <c r="X179" s="316"/>
      <c r="Y179" s="316"/>
      <c r="Z179" s="316"/>
      <c r="AA179" s="316"/>
      <c r="AB179" s="316"/>
      <c r="AC179" s="316"/>
      <c r="AD179" s="316"/>
      <c r="AE179" s="316"/>
      <c r="AF179" s="316"/>
      <c r="AG179" s="316"/>
      <c r="AH179" s="316"/>
      <c r="AI179" s="316"/>
      <c r="AJ179" s="316"/>
      <c r="AK179" s="316"/>
      <c r="AL179" s="316"/>
      <c r="AM179" s="316"/>
      <c r="AN179" s="316"/>
      <c r="AO179" s="316"/>
      <c r="AP179" s="316"/>
      <c r="AQ179" s="316"/>
      <c r="AR179" s="316"/>
      <c r="AS179" s="316"/>
    </row>
    <row r="180" spans="3:45" s="378" customFormat="1">
      <c r="C180" s="1395"/>
      <c r="D180" s="1393"/>
      <c r="E180" s="1393"/>
      <c r="F180" s="1393"/>
      <c r="I180" s="1490"/>
      <c r="K180" s="1394"/>
      <c r="P180" s="1538"/>
      <c r="Q180" s="316"/>
      <c r="R180" s="316"/>
      <c r="S180" s="316"/>
      <c r="T180" s="316"/>
      <c r="U180" s="374"/>
      <c r="V180" s="374"/>
      <c r="W180" s="374"/>
      <c r="X180" s="316"/>
      <c r="Y180" s="316"/>
      <c r="Z180" s="316"/>
      <c r="AA180" s="316"/>
      <c r="AB180" s="316"/>
      <c r="AC180" s="316"/>
      <c r="AD180" s="316"/>
      <c r="AE180" s="316"/>
      <c r="AF180" s="316"/>
      <c r="AG180" s="316"/>
      <c r="AH180" s="316"/>
      <c r="AI180" s="316"/>
      <c r="AJ180" s="316"/>
      <c r="AK180" s="316"/>
      <c r="AL180" s="316"/>
      <c r="AM180" s="316"/>
      <c r="AN180" s="316"/>
      <c r="AO180" s="316"/>
      <c r="AP180" s="316"/>
      <c r="AQ180" s="316"/>
      <c r="AR180" s="316"/>
      <c r="AS180" s="316"/>
    </row>
    <row r="181" spans="3:45" s="378" customFormat="1">
      <c r="C181" s="1395"/>
      <c r="D181" s="1393"/>
      <c r="E181" s="1393"/>
      <c r="F181" s="1393"/>
      <c r="I181" s="1490"/>
      <c r="K181" s="1394"/>
      <c r="P181" s="1538"/>
      <c r="Q181" s="316"/>
      <c r="R181" s="316"/>
      <c r="S181" s="316"/>
      <c r="T181" s="316"/>
      <c r="U181" s="374"/>
      <c r="V181" s="374"/>
      <c r="W181" s="374"/>
      <c r="X181" s="316"/>
      <c r="Y181" s="316"/>
      <c r="Z181" s="316"/>
      <c r="AA181" s="316"/>
      <c r="AB181" s="316"/>
      <c r="AC181" s="316"/>
      <c r="AD181" s="316"/>
      <c r="AE181" s="316"/>
      <c r="AF181" s="316"/>
      <c r="AG181" s="316"/>
      <c r="AH181" s="316"/>
      <c r="AI181" s="316"/>
      <c r="AJ181" s="316"/>
      <c r="AK181" s="316"/>
      <c r="AL181" s="316"/>
      <c r="AM181" s="316"/>
      <c r="AN181" s="316"/>
      <c r="AO181" s="316"/>
      <c r="AP181" s="316"/>
      <c r="AQ181" s="316"/>
      <c r="AR181" s="316"/>
      <c r="AS181" s="316"/>
    </row>
    <row r="182" spans="3:45" s="378" customFormat="1">
      <c r="C182" s="1395"/>
      <c r="D182" s="1393"/>
      <c r="E182" s="1393"/>
      <c r="F182" s="1393"/>
      <c r="I182" s="1490"/>
      <c r="K182" s="1394"/>
      <c r="P182" s="1538"/>
      <c r="Q182" s="316"/>
      <c r="R182" s="316"/>
      <c r="S182" s="316"/>
      <c r="T182" s="316"/>
      <c r="U182" s="374"/>
      <c r="V182" s="374"/>
      <c r="W182" s="374"/>
      <c r="X182" s="316"/>
      <c r="Y182" s="316"/>
      <c r="Z182" s="316"/>
      <c r="AA182" s="316"/>
      <c r="AB182" s="316"/>
      <c r="AC182" s="316"/>
      <c r="AD182" s="316"/>
      <c r="AE182" s="316"/>
      <c r="AF182" s="316"/>
      <c r="AG182" s="316"/>
      <c r="AH182" s="316"/>
      <c r="AI182" s="316"/>
      <c r="AJ182" s="316"/>
      <c r="AK182" s="316"/>
      <c r="AL182" s="316"/>
      <c r="AM182" s="316"/>
      <c r="AN182" s="316"/>
      <c r="AO182" s="316"/>
      <c r="AP182" s="316"/>
      <c r="AQ182" s="316"/>
      <c r="AR182" s="316"/>
      <c r="AS182" s="316"/>
    </row>
    <row r="183" spans="3:45" s="378" customFormat="1">
      <c r="C183" s="1395"/>
      <c r="D183" s="1393"/>
      <c r="E183" s="1393"/>
      <c r="F183" s="1393"/>
      <c r="I183" s="1490"/>
      <c r="K183" s="1394"/>
      <c r="P183" s="1538"/>
      <c r="Q183" s="316"/>
      <c r="R183" s="316"/>
      <c r="S183" s="316"/>
      <c r="T183" s="316"/>
      <c r="U183" s="374"/>
      <c r="V183" s="374"/>
      <c r="W183" s="374"/>
      <c r="X183" s="316"/>
      <c r="Y183" s="316"/>
      <c r="Z183" s="316"/>
      <c r="AA183" s="316"/>
      <c r="AB183" s="316"/>
      <c r="AC183" s="316"/>
      <c r="AD183" s="316"/>
      <c r="AE183" s="316"/>
      <c r="AF183" s="316"/>
      <c r="AG183" s="316"/>
      <c r="AH183" s="316"/>
      <c r="AI183" s="316"/>
      <c r="AJ183" s="316"/>
      <c r="AK183" s="316"/>
      <c r="AL183" s="316"/>
      <c r="AM183" s="316"/>
      <c r="AN183" s="316"/>
      <c r="AO183" s="316"/>
      <c r="AP183" s="316"/>
      <c r="AQ183" s="316"/>
      <c r="AR183" s="316"/>
      <c r="AS183" s="316"/>
    </row>
    <row r="184" spans="3:45" s="378" customFormat="1">
      <c r="C184" s="1395"/>
      <c r="D184" s="1393"/>
      <c r="E184" s="1393"/>
      <c r="F184" s="1393"/>
      <c r="I184" s="1490"/>
      <c r="K184" s="1394"/>
      <c r="P184" s="1538"/>
      <c r="Q184" s="316"/>
      <c r="R184" s="316"/>
      <c r="S184" s="316"/>
      <c r="T184" s="316"/>
      <c r="U184" s="374"/>
      <c r="V184" s="374"/>
      <c r="W184" s="374"/>
      <c r="X184" s="316"/>
      <c r="Y184" s="316"/>
      <c r="Z184" s="316"/>
      <c r="AA184" s="316"/>
      <c r="AB184" s="316"/>
      <c r="AC184" s="316"/>
      <c r="AD184" s="316"/>
      <c r="AE184" s="316"/>
      <c r="AF184" s="316"/>
      <c r="AG184" s="316"/>
      <c r="AH184" s="316"/>
      <c r="AI184" s="316"/>
      <c r="AJ184" s="316"/>
      <c r="AK184" s="316"/>
      <c r="AL184" s="316"/>
      <c r="AM184" s="316"/>
      <c r="AN184" s="316"/>
      <c r="AO184" s="316"/>
      <c r="AP184" s="316"/>
      <c r="AQ184" s="316"/>
      <c r="AR184" s="316"/>
      <c r="AS184" s="316"/>
    </row>
    <row r="185" spans="3:45" s="378" customFormat="1">
      <c r="C185" s="1395"/>
      <c r="D185" s="1393"/>
      <c r="E185" s="1393"/>
      <c r="F185" s="1393"/>
      <c r="I185" s="1490"/>
      <c r="K185" s="1394"/>
      <c r="P185" s="1538"/>
      <c r="Q185" s="316"/>
      <c r="R185" s="316"/>
      <c r="S185" s="316"/>
      <c r="T185" s="316"/>
      <c r="U185" s="374"/>
      <c r="V185" s="374"/>
      <c r="W185" s="374"/>
      <c r="X185" s="316"/>
      <c r="Y185" s="316"/>
      <c r="Z185" s="316"/>
      <c r="AA185" s="316"/>
      <c r="AB185" s="316"/>
      <c r="AC185" s="316"/>
      <c r="AD185" s="316"/>
      <c r="AE185" s="316"/>
      <c r="AF185" s="316"/>
      <c r="AG185" s="316"/>
      <c r="AH185" s="316"/>
      <c r="AI185" s="316"/>
      <c r="AJ185" s="316"/>
      <c r="AK185" s="316"/>
      <c r="AL185" s="316"/>
      <c r="AM185" s="316"/>
      <c r="AN185" s="316"/>
      <c r="AO185" s="316"/>
      <c r="AP185" s="316"/>
      <c r="AQ185" s="316"/>
      <c r="AR185" s="316"/>
      <c r="AS185" s="316"/>
    </row>
    <row r="186" spans="3:45" s="378" customFormat="1">
      <c r="C186" s="1395"/>
      <c r="D186" s="1393"/>
      <c r="E186" s="1393"/>
      <c r="F186" s="1393"/>
      <c r="I186" s="1490"/>
      <c r="K186" s="1394"/>
      <c r="P186" s="1538"/>
      <c r="Q186" s="316"/>
      <c r="R186" s="316"/>
      <c r="S186" s="316"/>
      <c r="T186" s="316"/>
      <c r="U186" s="374"/>
      <c r="V186" s="374"/>
      <c r="W186" s="374"/>
      <c r="X186" s="316"/>
      <c r="Y186" s="316"/>
      <c r="Z186" s="316"/>
      <c r="AA186" s="316"/>
      <c r="AB186" s="316"/>
      <c r="AC186" s="316"/>
      <c r="AD186" s="316"/>
      <c r="AE186" s="316"/>
      <c r="AF186" s="316"/>
      <c r="AG186" s="316"/>
      <c r="AH186" s="316"/>
      <c r="AI186" s="316"/>
      <c r="AJ186" s="316"/>
      <c r="AK186" s="316"/>
      <c r="AL186" s="316"/>
      <c r="AM186" s="316"/>
      <c r="AN186" s="316"/>
      <c r="AO186" s="316"/>
      <c r="AP186" s="316"/>
      <c r="AQ186" s="316"/>
      <c r="AR186" s="316"/>
      <c r="AS186" s="316"/>
    </row>
    <row r="187" spans="3:45" s="378" customFormat="1">
      <c r="C187" s="1395"/>
      <c r="D187" s="1393"/>
      <c r="E187" s="1393"/>
      <c r="F187" s="1393"/>
      <c r="I187" s="1490"/>
      <c r="K187" s="1394"/>
      <c r="P187" s="1538"/>
      <c r="Q187" s="316"/>
      <c r="R187" s="316"/>
      <c r="S187" s="316"/>
      <c r="T187" s="316"/>
      <c r="U187" s="374"/>
      <c r="V187" s="374"/>
      <c r="W187" s="374"/>
      <c r="X187" s="316"/>
      <c r="Y187" s="316"/>
      <c r="Z187" s="316"/>
      <c r="AA187" s="316"/>
      <c r="AB187" s="316"/>
      <c r="AC187" s="316"/>
      <c r="AD187" s="316"/>
      <c r="AE187" s="316"/>
      <c r="AF187" s="316"/>
      <c r="AG187" s="316"/>
      <c r="AH187" s="316"/>
      <c r="AI187" s="316"/>
      <c r="AJ187" s="316"/>
      <c r="AK187" s="316"/>
      <c r="AL187" s="316"/>
      <c r="AM187" s="316"/>
      <c r="AN187" s="316"/>
      <c r="AO187" s="316"/>
      <c r="AP187" s="316"/>
      <c r="AQ187" s="316"/>
      <c r="AR187" s="316"/>
      <c r="AS187" s="316"/>
    </row>
    <row r="188" spans="3:45" s="378" customFormat="1">
      <c r="C188" s="1395"/>
      <c r="D188" s="1393"/>
      <c r="E188" s="1393"/>
      <c r="F188" s="1393"/>
      <c r="I188" s="1490"/>
      <c r="K188" s="1394"/>
      <c r="P188" s="1538"/>
      <c r="Q188" s="316"/>
      <c r="R188" s="316"/>
      <c r="S188" s="316"/>
      <c r="T188" s="316"/>
      <c r="U188" s="374"/>
      <c r="V188" s="374"/>
      <c r="W188" s="374"/>
      <c r="X188" s="316"/>
      <c r="Y188" s="316"/>
      <c r="Z188" s="316"/>
      <c r="AA188" s="316"/>
      <c r="AB188" s="316"/>
      <c r="AC188" s="316"/>
      <c r="AD188" s="316"/>
      <c r="AE188" s="316"/>
      <c r="AF188" s="316"/>
      <c r="AG188" s="316"/>
      <c r="AH188" s="316"/>
      <c r="AI188" s="316"/>
      <c r="AJ188" s="316"/>
      <c r="AK188" s="316"/>
      <c r="AL188" s="316"/>
      <c r="AM188" s="316"/>
      <c r="AN188" s="316"/>
      <c r="AO188" s="316"/>
      <c r="AP188" s="316"/>
      <c r="AQ188" s="316"/>
      <c r="AR188" s="316"/>
      <c r="AS188" s="316"/>
    </row>
    <row r="189" spans="3:45" s="378" customFormat="1">
      <c r="C189" s="1395"/>
      <c r="D189" s="1393"/>
      <c r="E189" s="1393"/>
      <c r="F189" s="1393"/>
      <c r="I189" s="1490"/>
      <c r="K189" s="1394"/>
      <c r="P189" s="1538"/>
      <c r="Q189" s="316"/>
      <c r="R189" s="316"/>
      <c r="S189" s="316"/>
      <c r="T189" s="316"/>
      <c r="U189" s="374"/>
      <c r="V189" s="374"/>
      <c r="W189" s="374"/>
      <c r="X189" s="316"/>
      <c r="Y189" s="316"/>
      <c r="Z189" s="316"/>
      <c r="AA189" s="316"/>
      <c r="AB189" s="316"/>
      <c r="AC189" s="316"/>
      <c r="AD189" s="316"/>
      <c r="AE189" s="316"/>
      <c r="AF189" s="316"/>
      <c r="AG189" s="316"/>
      <c r="AH189" s="316"/>
      <c r="AI189" s="316"/>
      <c r="AJ189" s="316"/>
      <c r="AK189" s="316"/>
      <c r="AL189" s="316"/>
      <c r="AM189" s="316"/>
      <c r="AN189" s="316"/>
      <c r="AO189" s="316"/>
      <c r="AP189" s="316"/>
      <c r="AQ189" s="316"/>
      <c r="AR189" s="316"/>
      <c r="AS189" s="316"/>
    </row>
    <row r="190" spans="3:45" s="378" customFormat="1">
      <c r="C190" s="1395"/>
      <c r="D190" s="1393"/>
      <c r="E190" s="1393"/>
      <c r="F190" s="1393"/>
      <c r="I190" s="1490"/>
      <c r="K190" s="1394"/>
      <c r="P190" s="1538"/>
      <c r="Q190" s="316"/>
      <c r="R190" s="316"/>
      <c r="S190" s="316"/>
      <c r="T190" s="316"/>
      <c r="U190" s="374"/>
      <c r="V190" s="374"/>
      <c r="W190" s="374"/>
      <c r="X190" s="316"/>
      <c r="Y190" s="316"/>
      <c r="Z190" s="316"/>
      <c r="AA190" s="316"/>
      <c r="AB190" s="316"/>
      <c r="AC190" s="316"/>
      <c r="AD190" s="316"/>
      <c r="AE190" s="316"/>
      <c r="AF190" s="316"/>
      <c r="AG190" s="316"/>
      <c r="AH190" s="316"/>
      <c r="AI190" s="316"/>
      <c r="AJ190" s="316"/>
      <c r="AK190" s="316"/>
      <c r="AL190" s="316"/>
      <c r="AM190" s="316"/>
      <c r="AN190" s="316"/>
      <c r="AO190" s="316"/>
      <c r="AP190" s="316"/>
      <c r="AQ190" s="316"/>
      <c r="AR190" s="316"/>
      <c r="AS190" s="316"/>
    </row>
    <row r="191" spans="3:45" s="378" customFormat="1">
      <c r="C191" s="1395"/>
      <c r="D191" s="1393"/>
      <c r="E191" s="1393"/>
      <c r="F191" s="1393"/>
      <c r="I191" s="1490"/>
      <c r="K191" s="1394"/>
      <c r="P191" s="1538"/>
      <c r="Q191" s="316"/>
      <c r="R191" s="316"/>
      <c r="S191" s="316"/>
      <c r="T191" s="316"/>
      <c r="U191" s="374"/>
      <c r="V191" s="374"/>
      <c r="W191" s="374"/>
      <c r="X191" s="316"/>
      <c r="Y191" s="316"/>
      <c r="Z191" s="316"/>
      <c r="AA191" s="316"/>
      <c r="AB191" s="316"/>
      <c r="AC191" s="316"/>
      <c r="AD191" s="316"/>
      <c r="AE191" s="316"/>
      <c r="AF191" s="316"/>
      <c r="AG191" s="316"/>
      <c r="AH191" s="316"/>
      <c r="AI191" s="316"/>
      <c r="AJ191" s="316"/>
      <c r="AK191" s="316"/>
      <c r="AL191" s="316"/>
      <c r="AM191" s="316"/>
      <c r="AN191" s="316"/>
      <c r="AO191" s="316"/>
      <c r="AP191" s="316"/>
      <c r="AQ191" s="316"/>
      <c r="AR191" s="316"/>
      <c r="AS191" s="316"/>
    </row>
    <row r="192" spans="3:45" s="378" customFormat="1">
      <c r="C192" s="1395"/>
      <c r="D192" s="1393"/>
      <c r="E192" s="1393"/>
      <c r="F192" s="1393"/>
      <c r="I192" s="1490"/>
      <c r="K192" s="1394"/>
      <c r="P192" s="1538"/>
      <c r="Q192" s="316"/>
      <c r="R192" s="316"/>
      <c r="S192" s="316"/>
      <c r="T192" s="316"/>
      <c r="U192" s="374"/>
      <c r="V192" s="374"/>
      <c r="W192" s="374"/>
      <c r="X192" s="316"/>
      <c r="Y192" s="316"/>
      <c r="Z192" s="316"/>
      <c r="AA192" s="316"/>
      <c r="AB192" s="316"/>
      <c r="AC192" s="316"/>
      <c r="AD192" s="316"/>
      <c r="AE192" s="316"/>
      <c r="AF192" s="316"/>
      <c r="AG192" s="316"/>
      <c r="AH192" s="316"/>
      <c r="AI192" s="316"/>
      <c r="AJ192" s="316"/>
      <c r="AK192" s="316"/>
      <c r="AL192" s="316"/>
      <c r="AM192" s="316"/>
      <c r="AN192" s="316"/>
      <c r="AO192" s="316"/>
      <c r="AP192" s="316"/>
      <c r="AQ192" s="316"/>
      <c r="AR192" s="316"/>
      <c r="AS192" s="316"/>
    </row>
    <row r="193" spans="1:45" s="378" customFormat="1">
      <c r="C193" s="1395"/>
      <c r="D193" s="1393"/>
      <c r="E193" s="1393"/>
      <c r="F193" s="1393"/>
      <c r="I193" s="1490"/>
      <c r="K193" s="1394"/>
      <c r="P193" s="1538"/>
      <c r="Q193" s="316"/>
      <c r="R193" s="316"/>
      <c r="S193" s="316"/>
      <c r="T193" s="316"/>
      <c r="U193" s="374"/>
      <c r="V193" s="374"/>
      <c r="W193" s="374"/>
      <c r="X193" s="316"/>
      <c r="Y193" s="316"/>
      <c r="Z193" s="316"/>
      <c r="AA193" s="316"/>
      <c r="AB193" s="316"/>
      <c r="AC193" s="316"/>
      <c r="AD193" s="316"/>
      <c r="AE193" s="316"/>
      <c r="AF193" s="316"/>
      <c r="AG193" s="316"/>
      <c r="AH193" s="316"/>
      <c r="AI193" s="316"/>
      <c r="AJ193" s="316"/>
      <c r="AK193" s="316"/>
      <c r="AL193" s="316"/>
      <c r="AM193" s="316"/>
      <c r="AN193" s="316"/>
      <c r="AO193" s="316"/>
      <c r="AP193" s="316"/>
      <c r="AQ193" s="316"/>
      <c r="AR193" s="316"/>
      <c r="AS193" s="316"/>
    </row>
    <row r="194" spans="1:45" s="378" customFormat="1">
      <c r="C194" s="1395"/>
      <c r="D194" s="1393"/>
      <c r="E194" s="1393"/>
      <c r="F194" s="1393"/>
      <c r="I194" s="1490"/>
      <c r="K194" s="1394"/>
      <c r="P194" s="1538"/>
      <c r="Q194" s="316"/>
      <c r="R194" s="316"/>
      <c r="S194" s="316"/>
      <c r="T194" s="316"/>
      <c r="U194" s="374"/>
      <c r="V194" s="374"/>
      <c r="W194" s="374"/>
      <c r="X194" s="316"/>
      <c r="Y194" s="316"/>
      <c r="Z194" s="316"/>
      <c r="AA194" s="316"/>
      <c r="AB194" s="316"/>
      <c r="AC194" s="316"/>
      <c r="AD194" s="316"/>
      <c r="AE194" s="316"/>
      <c r="AF194" s="316"/>
      <c r="AG194" s="316"/>
      <c r="AH194" s="316"/>
      <c r="AI194" s="316"/>
      <c r="AJ194" s="316"/>
      <c r="AK194" s="316"/>
      <c r="AL194" s="316"/>
      <c r="AM194" s="316"/>
      <c r="AN194" s="316"/>
      <c r="AO194" s="316"/>
      <c r="AP194" s="316"/>
      <c r="AQ194" s="316"/>
      <c r="AR194" s="316"/>
      <c r="AS194" s="316"/>
    </row>
    <row r="195" spans="1:45" s="378" customFormat="1">
      <c r="C195" s="1395"/>
      <c r="D195" s="1393"/>
      <c r="E195" s="1393"/>
      <c r="F195" s="1393"/>
      <c r="I195" s="1490"/>
      <c r="K195" s="1394"/>
      <c r="P195" s="1538"/>
      <c r="Q195" s="316"/>
      <c r="R195" s="316"/>
      <c r="S195" s="316"/>
      <c r="T195" s="316"/>
      <c r="U195" s="374"/>
      <c r="V195" s="374"/>
      <c r="W195" s="374"/>
      <c r="X195" s="316"/>
      <c r="Y195" s="316"/>
      <c r="Z195" s="316"/>
      <c r="AA195" s="316"/>
      <c r="AB195" s="316"/>
      <c r="AC195" s="316"/>
      <c r="AD195" s="316"/>
      <c r="AE195" s="316"/>
      <c r="AF195" s="316"/>
      <c r="AG195" s="316"/>
      <c r="AH195" s="316"/>
      <c r="AI195" s="316"/>
      <c r="AJ195" s="316"/>
      <c r="AK195" s="316"/>
      <c r="AL195" s="316"/>
      <c r="AM195" s="316"/>
      <c r="AN195" s="316"/>
      <c r="AO195" s="316"/>
      <c r="AP195" s="316"/>
      <c r="AQ195" s="316"/>
      <c r="AR195" s="316"/>
      <c r="AS195" s="316"/>
    </row>
    <row r="196" spans="1:45" s="378" customFormat="1">
      <c r="C196" s="1395"/>
      <c r="D196" s="1393"/>
      <c r="E196" s="1393"/>
      <c r="F196" s="1393"/>
      <c r="I196" s="1490"/>
      <c r="K196" s="1394"/>
      <c r="P196" s="1538"/>
      <c r="Q196" s="316"/>
      <c r="R196" s="316"/>
      <c r="S196" s="316"/>
      <c r="T196" s="316"/>
      <c r="U196" s="374"/>
      <c r="V196" s="374"/>
      <c r="W196" s="374"/>
      <c r="X196" s="316"/>
      <c r="Y196" s="316"/>
      <c r="Z196" s="316"/>
      <c r="AA196" s="316"/>
      <c r="AB196" s="316"/>
      <c r="AC196" s="316"/>
      <c r="AD196" s="316"/>
      <c r="AE196" s="316"/>
      <c r="AF196" s="316"/>
      <c r="AG196" s="316"/>
      <c r="AH196" s="316"/>
      <c r="AI196" s="316"/>
      <c r="AJ196" s="316"/>
      <c r="AK196" s="316"/>
      <c r="AL196" s="316"/>
      <c r="AM196" s="316"/>
      <c r="AN196" s="316"/>
      <c r="AO196" s="316"/>
      <c r="AP196" s="316"/>
      <c r="AQ196" s="316"/>
      <c r="AR196" s="316"/>
      <c r="AS196" s="316"/>
    </row>
    <row r="197" spans="1:45" s="378" customFormat="1">
      <c r="C197" s="1395"/>
      <c r="D197" s="1393"/>
      <c r="E197" s="1393"/>
      <c r="F197" s="1393"/>
      <c r="I197" s="1490"/>
      <c r="K197" s="1394"/>
      <c r="P197" s="1538"/>
      <c r="Q197" s="316"/>
      <c r="R197" s="316"/>
      <c r="S197" s="316"/>
      <c r="T197" s="316"/>
      <c r="U197" s="374"/>
      <c r="V197" s="374"/>
      <c r="W197" s="374"/>
      <c r="X197" s="316"/>
      <c r="Y197" s="316"/>
      <c r="Z197" s="316"/>
      <c r="AA197" s="316"/>
      <c r="AB197" s="316"/>
      <c r="AC197" s="316"/>
      <c r="AD197" s="316"/>
      <c r="AE197" s="316"/>
      <c r="AF197" s="316"/>
      <c r="AG197" s="316"/>
      <c r="AH197" s="316"/>
      <c r="AI197" s="316"/>
      <c r="AJ197" s="316"/>
      <c r="AK197" s="316"/>
      <c r="AL197" s="316"/>
      <c r="AM197" s="316"/>
      <c r="AN197" s="316"/>
      <c r="AO197" s="316"/>
      <c r="AP197" s="316"/>
      <c r="AQ197" s="316"/>
      <c r="AR197" s="316"/>
      <c r="AS197" s="316"/>
    </row>
    <row r="198" spans="1:45" s="378" customFormat="1">
      <c r="C198" s="1395"/>
      <c r="D198" s="1393"/>
      <c r="E198" s="1393"/>
      <c r="F198" s="1393"/>
      <c r="I198" s="1490"/>
      <c r="K198" s="1394"/>
      <c r="P198" s="1538"/>
      <c r="Q198" s="316"/>
      <c r="R198" s="316"/>
      <c r="S198" s="316"/>
      <c r="T198" s="316"/>
      <c r="U198" s="374"/>
      <c r="V198" s="374"/>
      <c r="W198" s="374"/>
      <c r="X198" s="316"/>
      <c r="Y198" s="316"/>
      <c r="Z198" s="316"/>
      <c r="AA198" s="316"/>
      <c r="AB198" s="316"/>
      <c r="AC198" s="316"/>
      <c r="AD198" s="316"/>
      <c r="AE198" s="316"/>
      <c r="AF198" s="316"/>
      <c r="AG198" s="316"/>
      <c r="AH198" s="316"/>
      <c r="AI198" s="316"/>
      <c r="AJ198" s="316"/>
      <c r="AK198" s="316"/>
      <c r="AL198" s="316"/>
      <c r="AM198" s="316"/>
      <c r="AN198" s="316"/>
      <c r="AO198" s="316"/>
      <c r="AP198" s="316"/>
      <c r="AQ198" s="316"/>
      <c r="AR198" s="316"/>
      <c r="AS198" s="316"/>
    </row>
    <row r="199" spans="1:45" s="378" customFormat="1">
      <c r="C199" s="1395"/>
      <c r="D199" s="1393"/>
      <c r="E199" s="1393"/>
      <c r="F199" s="1393"/>
      <c r="I199" s="1490"/>
      <c r="K199" s="1394"/>
      <c r="P199" s="1538"/>
      <c r="Q199" s="316"/>
      <c r="R199" s="316"/>
      <c r="S199" s="316"/>
      <c r="T199" s="316"/>
      <c r="U199" s="374"/>
      <c r="V199" s="374"/>
      <c r="W199" s="374"/>
      <c r="X199" s="316"/>
      <c r="Y199" s="316"/>
      <c r="Z199" s="316"/>
      <c r="AA199" s="316"/>
      <c r="AB199" s="316"/>
      <c r="AC199" s="316"/>
      <c r="AD199" s="316"/>
      <c r="AE199" s="316"/>
      <c r="AF199" s="316"/>
      <c r="AG199" s="316"/>
      <c r="AH199" s="316"/>
      <c r="AI199" s="316"/>
      <c r="AJ199" s="316"/>
      <c r="AK199" s="316"/>
      <c r="AL199" s="316"/>
      <c r="AM199" s="316"/>
      <c r="AN199" s="316"/>
      <c r="AO199" s="316"/>
      <c r="AP199" s="316"/>
      <c r="AQ199" s="316"/>
      <c r="AR199" s="316"/>
      <c r="AS199" s="316"/>
    </row>
    <row r="200" spans="1:45">
      <c r="A200" s="378"/>
      <c r="B200" s="378"/>
      <c r="C200" s="1395"/>
      <c r="D200" s="1393"/>
      <c r="E200" s="1393"/>
      <c r="F200" s="1393"/>
      <c r="G200" s="378"/>
      <c r="K200" s="1394"/>
      <c r="R200" s="316"/>
      <c r="S200" s="316"/>
      <c r="T200" s="316"/>
      <c r="U200" s="374"/>
      <c r="V200" s="374"/>
      <c r="W200" s="374"/>
      <c r="X200" s="316"/>
    </row>
    <row r="201" spans="1:45">
      <c r="A201" s="378"/>
      <c r="B201" s="378"/>
      <c r="C201" s="1395"/>
      <c r="D201" s="1393"/>
      <c r="E201" s="1393"/>
      <c r="F201" s="1393"/>
      <c r="G201" s="378"/>
      <c r="K201" s="1394"/>
      <c r="R201" s="316"/>
      <c r="S201" s="316"/>
      <c r="T201" s="316"/>
      <c r="U201" s="374"/>
      <c r="V201" s="374"/>
      <c r="W201" s="374"/>
      <c r="X201" s="316"/>
    </row>
    <row r="202" spans="1:45">
      <c r="A202" s="378"/>
      <c r="B202" s="378"/>
      <c r="C202" s="1395"/>
      <c r="D202" s="1393"/>
      <c r="E202" s="1393"/>
      <c r="F202" s="1393"/>
      <c r="G202" s="378"/>
      <c r="K202" s="1394"/>
      <c r="R202" s="316"/>
      <c r="S202" s="316"/>
      <c r="T202" s="316"/>
      <c r="U202" s="374"/>
      <c r="V202" s="374"/>
      <c r="W202" s="374"/>
      <c r="X202" s="316"/>
    </row>
    <row r="203" spans="1:45">
      <c r="A203" s="378"/>
      <c r="B203" s="378"/>
      <c r="C203" s="1395"/>
      <c r="D203" s="1393"/>
      <c r="E203" s="1393"/>
      <c r="F203" s="1393"/>
      <c r="G203" s="378"/>
      <c r="K203" s="1394"/>
      <c r="R203" s="316"/>
      <c r="S203" s="316"/>
      <c r="T203" s="316"/>
      <c r="U203" s="374"/>
      <c r="V203" s="374"/>
      <c r="W203" s="374"/>
      <c r="X203" s="316"/>
    </row>
    <row r="204" spans="1:45">
      <c r="A204" s="378"/>
      <c r="B204" s="378"/>
      <c r="C204" s="1395"/>
      <c r="D204" s="1393"/>
      <c r="E204" s="1393"/>
      <c r="F204" s="1393"/>
      <c r="G204" s="378"/>
      <c r="K204" s="1394"/>
      <c r="R204" s="316"/>
      <c r="S204" s="316"/>
      <c r="T204" s="316"/>
      <c r="U204" s="374"/>
      <c r="V204" s="374"/>
      <c r="W204" s="374"/>
      <c r="X204" s="316"/>
    </row>
    <row r="205" spans="1:45">
      <c r="A205" s="378"/>
      <c r="B205" s="378"/>
      <c r="C205" s="1395"/>
      <c r="D205" s="1393"/>
      <c r="E205" s="1393"/>
      <c r="F205" s="1393"/>
      <c r="G205" s="378"/>
      <c r="K205" s="1394"/>
      <c r="R205" s="316"/>
      <c r="S205" s="316"/>
      <c r="T205" s="316"/>
      <c r="U205" s="374"/>
      <c r="V205" s="374"/>
      <c r="W205" s="374"/>
      <c r="X205" s="316"/>
    </row>
    <row r="206" spans="1:45">
      <c r="A206" s="378"/>
      <c r="B206" s="378"/>
      <c r="C206" s="1395"/>
      <c r="D206" s="1393"/>
      <c r="E206" s="1393"/>
      <c r="F206" s="1393"/>
      <c r="G206" s="378"/>
      <c r="K206" s="1394"/>
      <c r="R206" s="316"/>
      <c r="S206" s="316"/>
      <c r="T206" s="316"/>
      <c r="U206" s="374"/>
      <c r="V206" s="374"/>
      <c r="W206" s="374"/>
      <c r="X206" s="316"/>
    </row>
    <row r="207" spans="1:45">
      <c r="A207" s="378"/>
      <c r="B207" s="378"/>
      <c r="C207" s="1395"/>
      <c r="D207" s="1393"/>
      <c r="E207" s="1393"/>
      <c r="F207" s="1393"/>
      <c r="G207" s="378"/>
      <c r="K207" s="1394"/>
      <c r="R207" s="316"/>
      <c r="S207" s="316"/>
      <c r="T207" s="316"/>
      <c r="U207" s="374"/>
      <c r="V207" s="374"/>
      <c r="W207" s="374"/>
      <c r="X207" s="316"/>
    </row>
    <row r="208" spans="1:45">
      <c r="A208" s="378"/>
      <c r="B208" s="378"/>
      <c r="C208" s="1395"/>
      <c r="D208" s="1393"/>
      <c r="E208" s="1393"/>
      <c r="F208" s="1393"/>
      <c r="G208" s="378"/>
      <c r="K208" s="1394"/>
      <c r="R208" s="316"/>
      <c r="S208" s="316"/>
      <c r="T208" s="316"/>
      <c r="U208" s="374"/>
      <c r="V208" s="374"/>
      <c r="W208" s="374"/>
      <c r="X208" s="316"/>
    </row>
    <row r="209" spans="1:45">
      <c r="A209" s="378"/>
      <c r="B209" s="378"/>
      <c r="C209" s="1395"/>
      <c r="D209" s="1393"/>
      <c r="E209" s="1393"/>
      <c r="F209" s="1393"/>
      <c r="G209" s="378"/>
      <c r="K209" s="1394"/>
      <c r="R209" s="316"/>
      <c r="S209" s="316"/>
      <c r="T209" s="316"/>
      <c r="U209" s="374"/>
      <c r="V209" s="374"/>
      <c r="W209" s="374"/>
      <c r="X209" s="316"/>
    </row>
    <row r="210" spans="1:45">
      <c r="A210" s="378"/>
      <c r="B210" s="378"/>
      <c r="C210" s="1395"/>
      <c r="D210" s="1393"/>
      <c r="E210" s="1393"/>
      <c r="F210" s="1393"/>
      <c r="G210" s="378"/>
      <c r="K210" s="1394"/>
      <c r="R210" s="316"/>
      <c r="S210" s="316"/>
      <c r="T210" s="316"/>
      <c r="U210" s="374"/>
      <c r="V210" s="374"/>
      <c r="W210" s="374"/>
      <c r="X210" s="316"/>
    </row>
    <row r="211" spans="1:45">
      <c r="A211" s="378"/>
      <c r="B211" s="378"/>
      <c r="C211" s="1395"/>
      <c r="D211" s="1393"/>
      <c r="E211" s="1393"/>
      <c r="F211" s="1393"/>
      <c r="G211" s="378"/>
      <c r="K211" s="1394"/>
      <c r="R211" s="316"/>
      <c r="S211" s="316"/>
      <c r="T211" s="316"/>
      <c r="U211" s="374"/>
      <c r="V211" s="374"/>
      <c r="W211" s="374"/>
      <c r="X211" s="316"/>
    </row>
    <row r="212" spans="1:45">
      <c r="A212" s="378"/>
      <c r="B212" s="378"/>
      <c r="C212" s="1395"/>
      <c r="D212" s="1393"/>
      <c r="E212" s="1393"/>
      <c r="F212" s="1393"/>
      <c r="G212" s="378"/>
      <c r="K212" s="1394"/>
      <c r="R212" s="316"/>
      <c r="S212" s="316"/>
      <c r="T212" s="316"/>
      <c r="U212" s="374"/>
      <c r="V212" s="374"/>
      <c r="W212" s="374"/>
      <c r="X212" s="316"/>
    </row>
    <row r="213" spans="1:45" ht="14.25">
      <c r="A213" s="1391"/>
      <c r="B213" s="1391"/>
      <c r="C213" s="1392"/>
      <c r="D213" s="1393"/>
      <c r="E213" s="1393"/>
      <c r="F213" s="1393"/>
      <c r="G213" s="378"/>
      <c r="K213" s="1394"/>
      <c r="R213" s="373"/>
      <c r="S213" s="373"/>
      <c r="T213" s="373"/>
      <c r="U213" s="374"/>
      <c r="V213" s="374"/>
      <c r="W213" s="374"/>
      <c r="X213" s="316"/>
    </row>
    <row r="214" spans="1:45">
      <c r="A214" s="378"/>
      <c r="B214" s="378"/>
      <c r="C214" s="1395"/>
      <c r="D214" s="1393"/>
      <c r="E214" s="1393"/>
      <c r="F214" s="1393"/>
      <c r="G214" s="378"/>
      <c r="K214" s="1394"/>
      <c r="R214" s="316"/>
      <c r="S214" s="316"/>
      <c r="T214" s="316"/>
      <c r="U214" s="374"/>
      <c r="V214" s="374"/>
      <c r="W214" s="374"/>
      <c r="X214" s="316"/>
    </row>
    <row r="215" spans="1:45" ht="14.25">
      <c r="A215" s="1396"/>
      <c r="B215" s="1396"/>
      <c r="C215" s="1397"/>
      <c r="D215" s="1393"/>
      <c r="E215" s="1393"/>
      <c r="F215" s="1393"/>
      <c r="G215" s="378"/>
      <c r="K215" s="1394"/>
      <c r="R215" s="376"/>
      <c r="S215" s="376"/>
      <c r="T215" s="376"/>
      <c r="U215" s="374"/>
      <c r="V215" s="374"/>
      <c r="W215" s="374"/>
      <c r="X215" s="316"/>
    </row>
    <row r="216" spans="1:45" s="378" customFormat="1">
      <c r="C216" s="1395"/>
      <c r="D216" s="1393"/>
      <c r="E216" s="1393"/>
      <c r="F216" s="1393"/>
      <c r="I216" s="1490"/>
      <c r="K216" s="1394"/>
      <c r="P216" s="1538"/>
      <c r="Q216" s="316"/>
      <c r="R216" s="316"/>
      <c r="S216" s="316"/>
      <c r="T216" s="316"/>
      <c r="U216" s="374"/>
      <c r="V216" s="374"/>
      <c r="W216" s="374"/>
      <c r="X216" s="316"/>
      <c r="Y216" s="316"/>
      <c r="Z216" s="316"/>
      <c r="AA216" s="316"/>
      <c r="AB216" s="316"/>
      <c r="AC216" s="316"/>
      <c r="AD216" s="316"/>
      <c r="AE216" s="316"/>
      <c r="AF216" s="316"/>
      <c r="AG216" s="316"/>
      <c r="AH216" s="316"/>
      <c r="AI216" s="316"/>
      <c r="AJ216" s="316"/>
      <c r="AK216" s="316"/>
      <c r="AL216" s="316"/>
      <c r="AM216" s="316"/>
      <c r="AN216" s="316"/>
      <c r="AO216" s="316"/>
      <c r="AP216" s="316"/>
      <c r="AQ216" s="316"/>
      <c r="AR216" s="316"/>
      <c r="AS216" s="316"/>
    </row>
    <row r="217" spans="1:45" s="378" customFormat="1">
      <c r="C217" s="1395"/>
      <c r="D217" s="1393"/>
      <c r="E217" s="1393"/>
      <c r="F217" s="1393"/>
      <c r="I217" s="1490"/>
      <c r="K217" s="1394"/>
      <c r="P217" s="1538"/>
      <c r="Q217" s="316"/>
      <c r="R217" s="316"/>
      <c r="S217" s="316"/>
      <c r="T217" s="316"/>
      <c r="U217" s="374"/>
      <c r="V217" s="374"/>
      <c r="W217" s="374"/>
      <c r="X217" s="316"/>
      <c r="Y217" s="316"/>
      <c r="Z217" s="316"/>
      <c r="AA217" s="316"/>
      <c r="AB217" s="316"/>
      <c r="AC217" s="316"/>
      <c r="AD217" s="316"/>
      <c r="AE217" s="316"/>
      <c r="AF217" s="316"/>
      <c r="AG217" s="316"/>
      <c r="AH217" s="316"/>
      <c r="AI217" s="316"/>
      <c r="AJ217" s="316"/>
      <c r="AK217" s="316"/>
      <c r="AL217" s="316"/>
      <c r="AM217" s="316"/>
      <c r="AN217" s="316"/>
      <c r="AO217" s="316"/>
      <c r="AP217" s="316"/>
      <c r="AQ217" s="316"/>
      <c r="AR217" s="316"/>
      <c r="AS217" s="316"/>
    </row>
    <row r="218" spans="1:45" s="378" customFormat="1">
      <c r="C218" s="1395"/>
      <c r="D218" s="1393"/>
      <c r="E218" s="1393"/>
      <c r="F218" s="1393"/>
      <c r="I218" s="1490"/>
      <c r="K218" s="1394"/>
      <c r="P218" s="1538"/>
      <c r="Q218" s="316"/>
      <c r="R218" s="316"/>
      <c r="S218" s="316"/>
      <c r="T218" s="316"/>
      <c r="U218" s="374"/>
      <c r="V218" s="374"/>
      <c r="W218" s="374"/>
      <c r="X218" s="316"/>
      <c r="Y218" s="316"/>
      <c r="Z218" s="316"/>
      <c r="AA218" s="316"/>
      <c r="AB218" s="316"/>
      <c r="AC218" s="316"/>
      <c r="AD218" s="316"/>
      <c r="AE218" s="316"/>
      <c r="AF218" s="316"/>
      <c r="AG218" s="316"/>
      <c r="AH218" s="316"/>
      <c r="AI218" s="316"/>
      <c r="AJ218" s="316"/>
      <c r="AK218" s="316"/>
      <c r="AL218" s="316"/>
      <c r="AM218" s="316"/>
      <c r="AN218" s="316"/>
      <c r="AO218" s="316"/>
      <c r="AP218" s="316"/>
      <c r="AQ218" s="316"/>
      <c r="AR218" s="316"/>
      <c r="AS218" s="316"/>
    </row>
    <row r="219" spans="1:45" s="378" customFormat="1">
      <c r="C219" s="1395"/>
      <c r="D219" s="1393"/>
      <c r="E219" s="1393"/>
      <c r="F219" s="1393"/>
      <c r="I219" s="1490"/>
      <c r="K219" s="1394"/>
      <c r="P219" s="1538"/>
      <c r="Q219" s="316"/>
      <c r="R219" s="316"/>
      <c r="S219" s="316"/>
      <c r="T219" s="316"/>
      <c r="U219" s="374"/>
      <c r="V219" s="374"/>
      <c r="W219" s="374"/>
      <c r="X219" s="316"/>
      <c r="Y219" s="316"/>
      <c r="Z219" s="316"/>
      <c r="AA219" s="316"/>
      <c r="AB219" s="316"/>
      <c r="AC219" s="316"/>
      <c r="AD219" s="316"/>
      <c r="AE219" s="316"/>
      <c r="AF219" s="316"/>
      <c r="AG219" s="316"/>
      <c r="AH219" s="316"/>
      <c r="AI219" s="316"/>
      <c r="AJ219" s="316"/>
      <c r="AK219" s="316"/>
      <c r="AL219" s="316"/>
      <c r="AM219" s="316"/>
      <c r="AN219" s="316"/>
      <c r="AO219" s="316"/>
      <c r="AP219" s="316"/>
      <c r="AQ219" s="316"/>
      <c r="AR219" s="316"/>
      <c r="AS219" s="316"/>
    </row>
    <row r="220" spans="1:45" s="378" customFormat="1">
      <c r="C220" s="1395"/>
      <c r="D220" s="1393"/>
      <c r="E220" s="1393"/>
      <c r="F220" s="1393"/>
      <c r="I220" s="1490"/>
      <c r="K220" s="1394"/>
      <c r="P220" s="1538"/>
      <c r="Q220" s="316"/>
      <c r="R220" s="316"/>
      <c r="S220" s="316"/>
      <c r="T220" s="316"/>
      <c r="U220" s="374"/>
      <c r="V220" s="374"/>
      <c r="W220" s="374"/>
      <c r="X220" s="316"/>
      <c r="Y220" s="316"/>
      <c r="Z220" s="316"/>
      <c r="AA220" s="316"/>
      <c r="AB220" s="316"/>
      <c r="AC220" s="316"/>
      <c r="AD220" s="316"/>
      <c r="AE220" s="316"/>
      <c r="AF220" s="316"/>
      <c r="AG220" s="316"/>
      <c r="AH220" s="316"/>
      <c r="AI220" s="316"/>
      <c r="AJ220" s="316"/>
      <c r="AK220" s="316"/>
      <c r="AL220" s="316"/>
      <c r="AM220" s="316"/>
      <c r="AN220" s="316"/>
      <c r="AO220" s="316"/>
      <c r="AP220" s="316"/>
      <c r="AQ220" s="316"/>
      <c r="AR220" s="316"/>
      <c r="AS220" s="316"/>
    </row>
    <row r="221" spans="1:45" s="378" customFormat="1">
      <c r="C221" s="1395"/>
      <c r="D221" s="1393"/>
      <c r="E221" s="1393"/>
      <c r="F221" s="1393"/>
      <c r="I221" s="1490"/>
      <c r="K221" s="1394"/>
      <c r="P221" s="1538"/>
      <c r="Q221" s="316"/>
      <c r="R221" s="316"/>
      <c r="S221" s="316"/>
      <c r="T221" s="316"/>
      <c r="U221" s="374"/>
      <c r="V221" s="374"/>
      <c r="W221" s="374"/>
      <c r="X221" s="316"/>
      <c r="Y221" s="316"/>
      <c r="Z221" s="316"/>
      <c r="AA221" s="316"/>
      <c r="AB221" s="316"/>
      <c r="AC221" s="316"/>
      <c r="AD221" s="316"/>
      <c r="AE221" s="316"/>
      <c r="AF221" s="316"/>
      <c r="AG221" s="316"/>
      <c r="AH221" s="316"/>
      <c r="AI221" s="316"/>
      <c r="AJ221" s="316"/>
      <c r="AK221" s="316"/>
      <c r="AL221" s="316"/>
      <c r="AM221" s="316"/>
      <c r="AN221" s="316"/>
      <c r="AO221" s="316"/>
      <c r="AP221" s="316"/>
      <c r="AQ221" s="316"/>
      <c r="AR221" s="316"/>
      <c r="AS221" s="316"/>
    </row>
    <row r="222" spans="1:45" s="378" customFormat="1">
      <c r="C222" s="1395"/>
      <c r="D222" s="1393"/>
      <c r="E222" s="1393"/>
      <c r="F222" s="1393"/>
      <c r="I222" s="1490"/>
      <c r="K222" s="1394"/>
      <c r="P222" s="1538"/>
      <c r="Q222" s="316"/>
      <c r="R222" s="316"/>
      <c r="S222" s="316"/>
      <c r="T222" s="316"/>
      <c r="U222" s="374"/>
      <c r="V222" s="374"/>
      <c r="W222" s="374"/>
      <c r="X222" s="316"/>
      <c r="Y222" s="316"/>
      <c r="Z222" s="316"/>
      <c r="AA222" s="316"/>
      <c r="AB222" s="316"/>
      <c r="AC222" s="316"/>
      <c r="AD222" s="316"/>
      <c r="AE222" s="316"/>
      <c r="AF222" s="316"/>
      <c r="AG222" s="316"/>
      <c r="AH222" s="316"/>
      <c r="AI222" s="316"/>
      <c r="AJ222" s="316"/>
      <c r="AK222" s="316"/>
      <c r="AL222" s="316"/>
      <c r="AM222" s="316"/>
      <c r="AN222" s="316"/>
      <c r="AO222" s="316"/>
      <c r="AP222" s="316"/>
      <c r="AQ222" s="316"/>
      <c r="AR222" s="316"/>
      <c r="AS222" s="316"/>
    </row>
    <row r="223" spans="1:45" s="378" customFormat="1">
      <c r="C223" s="1395"/>
      <c r="D223" s="1393"/>
      <c r="E223" s="1393"/>
      <c r="F223" s="1393"/>
      <c r="I223" s="1490"/>
      <c r="K223" s="1394"/>
      <c r="P223" s="1538"/>
      <c r="Q223" s="316"/>
      <c r="R223" s="316"/>
      <c r="S223" s="316"/>
      <c r="T223" s="316"/>
      <c r="U223" s="374"/>
      <c r="V223" s="374"/>
      <c r="W223" s="374"/>
      <c r="X223" s="316"/>
      <c r="Y223" s="316"/>
      <c r="Z223" s="316"/>
      <c r="AA223" s="316"/>
      <c r="AB223" s="316"/>
      <c r="AC223" s="316"/>
      <c r="AD223" s="316"/>
      <c r="AE223" s="316"/>
      <c r="AF223" s="316"/>
      <c r="AG223" s="316"/>
      <c r="AH223" s="316"/>
      <c r="AI223" s="316"/>
      <c r="AJ223" s="316"/>
      <c r="AK223" s="316"/>
      <c r="AL223" s="316"/>
      <c r="AM223" s="316"/>
      <c r="AN223" s="316"/>
      <c r="AO223" s="316"/>
      <c r="AP223" s="316"/>
      <c r="AQ223" s="316"/>
      <c r="AR223" s="316"/>
      <c r="AS223" s="316"/>
    </row>
    <row r="224" spans="1:45" s="378" customFormat="1">
      <c r="C224" s="1395"/>
      <c r="D224" s="1393"/>
      <c r="E224" s="1393"/>
      <c r="F224" s="1393"/>
      <c r="I224" s="1490"/>
      <c r="K224" s="1394"/>
      <c r="P224" s="1538"/>
      <c r="Q224" s="316"/>
      <c r="R224" s="316"/>
      <c r="S224" s="316"/>
      <c r="T224" s="316"/>
      <c r="U224" s="374"/>
      <c r="V224" s="374"/>
      <c r="W224" s="374"/>
      <c r="X224" s="316"/>
      <c r="Y224" s="316"/>
      <c r="Z224" s="316"/>
      <c r="AA224" s="316"/>
      <c r="AB224" s="316"/>
      <c r="AC224" s="316"/>
      <c r="AD224" s="316"/>
      <c r="AE224" s="316"/>
      <c r="AF224" s="316"/>
      <c r="AG224" s="316"/>
      <c r="AH224" s="316"/>
      <c r="AI224" s="316"/>
      <c r="AJ224" s="316"/>
      <c r="AK224" s="316"/>
      <c r="AL224" s="316"/>
      <c r="AM224" s="316"/>
      <c r="AN224" s="316"/>
      <c r="AO224" s="316"/>
      <c r="AP224" s="316"/>
      <c r="AQ224" s="316"/>
      <c r="AR224" s="316"/>
      <c r="AS224" s="316"/>
    </row>
    <row r="225" spans="3:45" s="378" customFormat="1">
      <c r="C225" s="1395"/>
      <c r="D225" s="1393"/>
      <c r="E225" s="1393"/>
      <c r="F225" s="1393"/>
      <c r="I225" s="1490"/>
      <c r="K225" s="1394"/>
      <c r="P225" s="1538"/>
      <c r="Q225" s="316"/>
      <c r="R225" s="316"/>
      <c r="S225" s="316"/>
      <c r="T225" s="316"/>
      <c r="U225" s="374"/>
      <c r="V225" s="374"/>
      <c r="W225" s="374"/>
      <c r="X225" s="316"/>
      <c r="Y225" s="316"/>
      <c r="Z225" s="316"/>
      <c r="AA225" s="316"/>
      <c r="AB225" s="316"/>
      <c r="AC225" s="316"/>
      <c r="AD225" s="316"/>
      <c r="AE225" s="316"/>
      <c r="AF225" s="316"/>
      <c r="AG225" s="316"/>
      <c r="AH225" s="316"/>
      <c r="AI225" s="316"/>
      <c r="AJ225" s="316"/>
      <c r="AK225" s="316"/>
      <c r="AL225" s="316"/>
      <c r="AM225" s="316"/>
      <c r="AN225" s="316"/>
      <c r="AO225" s="316"/>
      <c r="AP225" s="316"/>
      <c r="AQ225" s="316"/>
      <c r="AR225" s="316"/>
      <c r="AS225" s="316"/>
    </row>
    <row r="226" spans="3:45" s="378" customFormat="1">
      <c r="C226" s="1395"/>
      <c r="D226" s="1393"/>
      <c r="E226" s="1393"/>
      <c r="F226" s="1393"/>
      <c r="I226" s="1490"/>
      <c r="K226" s="1394"/>
      <c r="P226" s="1538"/>
      <c r="Q226" s="316"/>
      <c r="R226" s="316"/>
      <c r="S226" s="316"/>
      <c r="T226" s="316"/>
      <c r="U226" s="374"/>
      <c r="V226" s="374"/>
      <c r="W226" s="374"/>
      <c r="X226" s="316"/>
      <c r="Y226" s="316"/>
      <c r="Z226" s="316"/>
      <c r="AA226" s="316"/>
      <c r="AB226" s="316"/>
      <c r="AC226" s="316"/>
      <c r="AD226" s="316"/>
      <c r="AE226" s="316"/>
      <c r="AF226" s="316"/>
      <c r="AG226" s="316"/>
      <c r="AH226" s="316"/>
      <c r="AI226" s="316"/>
      <c r="AJ226" s="316"/>
      <c r="AK226" s="316"/>
      <c r="AL226" s="316"/>
      <c r="AM226" s="316"/>
      <c r="AN226" s="316"/>
      <c r="AO226" s="316"/>
      <c r="AP226" s="316"/>
      <c r="AQ226" s="316"/>
      <c r="AR226" s="316"/>
      <c r="AS226" s="316"/>
    </row>
    <row r="227" spans="3:45" s="378" customFormat="1">
      <c r="C227" s="1395"/>
      <c r="D227" s="1393"/>
      <c r="E227" s="1393"/>
      <c r="F227" s="1393"/>
      <c r="I227" s="1490"/>
      <c r="K227" s="1394"/>
      <c r="P227" s="1538"/>
      <c r="Q227" s="316"/>
      <c r="R227" s="316"/>
      <c r="S227" s="316"/>
      <c r="T227" s="316"/>
      <c r="U227" s="374"/>
      <c r="V227" s="374"/>
      <c r="W227" s="374"/>
      <c r="X227" s="316"/>
      <c r="Y227" s="316"/>
      <c r="Z227" s="316"/>
      <c r="AA227" s="316"/>
      <c r="AB227" s="316"/>
      <c r="AC227" s="316"/>
      <c r="AD227" s="316"/>
      <c r="AE227" s="316"/>
      <c r="AF227" s="316"/>
      <c r="AG227" s="316"/>
      <c r="AH227" s="316"/>
      <c r="AI227" s="316"/>
      <c r="AJ227" s="316"/>
      <c r="AK227" s="316"/>
      <c r="AL227" s="316"/>
      <c r="AM227" s="316"/>
      <c r="AN227" s="316"/>
      <c r="AO227" s="316"/>
      <c r="AP227" s="316"/>
      <c r="AQ227" s="316"/>
      <c r="AR227" s="316"/>
      <c r="AS227" s="316"/>
    </row>
    <row r="228" spans="3:45" s="378" customFormat="1">
      <c r="C228" s="1395"/>
      <c r="D228" s="1393"/>
      <c r="E228" s="1393"/>
      <c r="F228" s="1393"/>
      <c r="I228" s="1490"/>
      <c r="K228" s="1394"/>
      <c r="P228" s="1538"/>
      <c r="Q228" s="316"/>
      <c r="R228" s="316"/>
      <c r="S228" s="316"/>
      <c r="T228" s="316"/>
      <c r="U228" s="374"/>
      <c r="V228" s="374"/>
      <c r="W228" s="374"/>
      <c r="X228" s="316"/>
      <c r="Y228" s="316"/>
      <c r="Z228" s="316"/>
      <c r="AA228" s="316"/>
      <c r="AB228" s="316"/>
      <c r="AC228" s="316"/>
      <c r="AD228" s="316"/>
      <c r="AE228" s="316"/>
      <c r="AF228" s="316"/>
      <c r="AG228" s="316"/>
      <c r="AH228" s="316"/>
      <c r="AI228" s="316"/>
      <c r="AJ228" s="316"/>
      <c r="AK228" s="316"/>
      <c r="AL228" s="316"/>
      <c r="AM228" s="316"/>
      <c r="AN228" s="316"/>
      <c r="AO228" s="316"/>
      <c r="AP228" s="316"/>
      <c r="AQ228" s="316"/>
      <c r="AR228" s="316"/>
      <c r="AS228" s="316"/>
    </row>
    <row r="229" spans="3:45" s="378" customFormat="1">
      <c r="C229" s="1395"/>
      <c r="D229" s="1393"/>
      <c r="E229" s="1393"/>
      <c r="F229" s="1393"/>
      <c r="I229" s="1490"/>
      <c r="K229" s="1394"/>
      <c r="P229" s="1538"/>
      <c r="Q229" s="316"/>
      <c r="R229" s="316"/>
      <c r="S229" s="316"/>
      <c r="T229" s="316"/>
      <c r="U229" s="374"/>
      <c r="V229" s="374"/>
      <c r="W229" s="374"/>
      <c r="X229" s="316"/>
      <c r="Y229" s="316"/>
      <c r="Z229" s="316"/>
      <c r="AA229" s="316"/>
      <c r="AB229" s="316"/>
      <c r="AC229" s="316"/>
      <c r="AD229" s="316"/>
      <c r="AE229" s="316"/>
      <c r="AF229" s="316"/>
      <c r="AG229" s="316"/>
      <c r="AH229" s="316"/>
      <c r="AI229" s="316"/>
      <c r="AJ229" s="316"/>
      <c r="AK229" s="316"/>
      <c r="AL229" s="316"/>
      <c r="AM229" s="316"/>
      <c r="AN229" s="316"/>
      <c r="AO229" s="316"/>
      <c r="AP229" s="316"/>
      <c r="AQ229" s="316"/>
      <c r="AR229" s="316"/>
      <c r="AS229" s="316"/>
    </row>
    <row r="230" spans="3:45" s="378" customFormat="1">
      <c r="C230" s="1395"/>
      <c r="D230" s="1393"/>
      <c r="E230" s="1393"/>
      <c r="F230" s="1393"/>
      <c r="I230" s="1490"/>
      <c r="K230" s="1394"/>
      <c r="P230" s="1538"/>
      <c r="Q230" s="316"/>
      <c r="R230" s="316"/>
      <c r="S230" s="316"/>
      <c r="T230" s="316"/>
      <c r="U230" s="374"/>
      <c r="V230" s="374"/>
      <c r="W230" s="374"/>
      <c r="X230" s="316"/>
      <c r="Y230" s="316"/>
      <c r="Z230" s="316"/>
      <c r="AA230" s="316"/>
      <c r="AB230" s="316"/>
      <c r="AC230" s="316"/>
      <c r="AD230" s="316"/>
      <c r="AE230" s="316"/>
      <c r="AF230" s="316"/>
      <c r="AG230" s="316"/>
      <c r="AH230" s="316"/>
      <c r="AI230" s="316"/>
      <c r="AJ230" s="316"/>
      <c r="AK230" s="316"/>
      <c r="AL230" s="316"/>
      <c r="AM230" s="316"/>
      <c r="AN230" s="316"/>
      <c r="AO230" s="316"/>
      <c r="AP230" s="316"/>
      <c r="AQ230" s="316"/>
      <c r="AR230" s="316"/>
      <c r="AS230" s="316"/>
    </row>
    <row r="231" spans="3:45" s="378" customFormat="1">
      <c r="C231" s="1395"/>
      <c r="D231" s="1393"/>
      <c r="E231" s="1393"/>
      <c r="F231" s="1393"/>
      <c r="I231" s="1490"/>
      <c r="K231" s="1394"/>
      <c r="P231" s="1538"/>
      <c r="Q231" s="316"/>
      <c r="R231" s="316"/>
      <c r="S231" s="316"/>
      <c r="T231" s="316"/>
      <c r="U231" s="374"/>
      <c r="V231" s="374"/>
      <c r="W231" s="374"/>
      <c r="X231" s="316"/>
      <c r="Y231" s="316"/>
      <c r="Z231" s="316"/>
      <c r="AA231" s="316"/>
      <c r="AB231" s="316"/>
      <c r="AC231" s="316"/>
      <c r="AD231" s="316"/>
      <c r="AE231" s="316"/>
      <c r="AF231" s="316"/>
      <c r="AG231" s="316"/>
      <c r="AH231" s="316"/>
      <c r="AI231" s="316"/>
      <c r="AJ231" s="316"/>
      <c r="AK231" s="316"/>
      <c r="AL231" s="316"/>
      <c r="AM231" s="316"/>
      <c r="AN231" s="316"/>
      <c r="AO231" s="316"/>
      <c r="AP231" s="316"/>
      <c r="AQ231" s="316"/>
      <c r="AR231" s="316"/>
      <c r="AS231" s="316"/>
    </row>
    <row r="232" spans="3:45" s="378" customFormat="1">
      <c r="C232" s="1395"/>
      <c r="D232" s="1393"/>
      <c r="E232" s="1393"/>
      <c r="F232" s="1393"/>
      <c r="I232" s="1490"/>
      <c r="K232" s="1394"/>
      <c r="P232" s="1538"/>
      <c r="Q232" s="316"/>
      <c r="R232" s="316"/>
      <c r="S232" s="316"/>
      <c r="T232" s="316"/>
      <c r="U232" s="374"/>
      <c r="V232" s="374"/>
      <c r="W232" s="374"/>
      <c r="X232" s="316"/>
      <c r="Y232" s="316"/>
      <c r="Z232" s="316"/>
      <c r="AA232" s="316"/>
      <c r="AB232" s="316"/>
      <c r="AC232" s="316"/>
      <c r="AD232" s="316"/>
      <c r="AE232" s="316"/>
      <c r="AF232" s="316"/>
      <c r="AG232" s="316"/>
      <c r="AH232" s="316"/>
      <c r="AI232" s="316"/>
      <c r="AJ232" s="316"/>
      <c r="AK232" s="316"/>
      <c r="AL232" s="316"/>
      <c r="AM232" s="316"/>
      <c r="AN232" s="316"/>
      <c r="AO232" s="316"/>
      <c r="AP232" s="316"/>
      <c r="AQ232" s="316"/>
      <c r="AR232" s="316"/>
      <c r="AS232" s="316"/>
    </row>
    <row r="233" spans="3:45" s="378" customFormat="1">
      <c r="C233" s="1395"/>
      <c r="D233" s="1393"/>
      <c r="E233" s="1393"/>
      <c r="F233" s="1393"/>
      <c r="I233" s="1490"/>
      <c r="K233" s="1394"/>
      <c r="P233" s="1538"/>
      <c r="Q233" s="316"/>
      <c r="R233" s="316"/>
      <c r="S233" s="316"/>
      <c r="T233" s="316"/>
      <c r="U233" s="374"/>
      <c r="V233" s="374"/>
      <c r="W233" s="374"/>
      <c r="X233" s="316"/>
      <c r="Y233" s="316"/>
      <c r="Z233" s="316"/>
      <c r="AA233" s="316"/>
      <c r="AB233" s="316"/>
      <c r="AC233" s="316"/>
      <c r="AD233" s="316"/>
      <c r="AE233" s="316"/>
      <c r="AF233" s="316"/>
      <c r="AG233" s="316"/>
      <c r="AH233" s="316"/>
      <c r="AI233" s="316"/>
      <c r="AJ233" s="316"/>
      <c r="AK233" s="316"/>
      <c r="AL233" s="316"/>
      <c r="AM233" s="316"/>
      <c r="AN233" s="316"/>
      <c r="AO233" s="316"/>
      <c r="AP233" s="316"/>
      <c r="AQ233" s="316"/>
      <c r="AR233" s="316"/>
      <c r="AS233" s="316"/>
    </row>
    <row r="234" spans="3:45" s="378" customFormat="1">
      <c r="C234" s="1395"/>
      <c r="D234" s="1393"/>
      <c r="E234" s="1393"/>
      <c r="F234" s="1393"/>
      <c r="I234" s="1490"/>
      <c r="K234" s="1394"/>
      <c r="P234" s="1538"/>
      <c r="Q234" s="316"/>
      <c r="R234" s="316"/>
      <c r="S234" s="316"/>
      <c r="T234" s="316"/>
      <c r="U234" s="374"/>
      <c r="V234" s="374"/>
      <c r="W234" s="374"/>
      <c r="X234" s="316"/>
      <c r="Y234" s="316"/>
      <c r="Z234" s="316"/>
      <c r="AA234" s="316"/>
      <c r="AB234" s="316"/>
      <c r="AC234" s="316"/>
      <c r="AD234" s="316"/>
      <c r="AE234" s="316"/>
      <c r="AF234" s="316"/>
      <c r="AG234" s="316"/>
      <c r="AH234" s="316"/>
      <c r="AI234" s="316"/>
      <c r="AJ234" s="316"/>
      <c r="AK234" s="316"/>
      <c r="AL234" s="316"/>
      <c r="AM234" s="316"/>
      <c r="AN234" s="316"/>
      <c r="AO234" s="316"/>
      <c r="AP234" s="316"/>
      <c r="AQ234" s="316"/>
      <c r="AR234" s="316"/>
      <c r="AS234" s="316"/>
    </row>
    <row r="235" spans="3:45" s="378" customFormat="1">
      <c r="C235" s="1395"/>
      <c r="D235" s="1393"/>
      <c r="E235" s="1393"/>
      <c r="F235" s="1393"/>
      <c r="I235" s="1490"/>
      <c r="K235" s="1394"/>
      <c r="P235" s="1538"/>
      <c r="Q235" s="316"/>
      <c r="R235" s="316"/>
      <c r="S235" s="316"/>
      <c r="T235" s="316"/>
      <c r="U235" s="374"/>
      <c r="V235" s="374"/>
      <c r="W235" s="374"/>
      <c r="X235" s="316"/>
      <c r="Y235" s="316"/>
      <c r="Z235" s="316"/>
      <c r="AA235" s="316"/>
      <c r="AB235" s="316"/>
      <c r="AC235" s="316"/>
      <c r="AD235" s="316"/>
      <c r="AE235" s="316"/>
      <c r="AF235" s="316"/>
      <c r="AG235" s="316"/>
      <c r="AH235" s="316"/>
      <c r="AI235" s="316"/>
      <c r="AJ235" s="316"/>
      <c r="AK235" s="316"/>
      <c r="AL235" s="316"/>
      <c r="AM235" s="316"/>
      <c r="AN235" s="316"/>
      <c r="AO235" s="316"/>
      <c r="AP235" s="316"/>
      <c r="AQ235" s="316"/>
      <c r="AR235" s="316"/>
      <c r="AS235" s="316"/>
    </row>
    <row r="236" spans="3:45" s="378" customFormat="1">
      <c r="C236" s="1395"/>
      <c r="D236" s="1393"/>
      <c r="E236" s="1393"/>
      <c r="F236" s="1393"/>
      <c r="I236" s="1490"/>
      <c r="K236" s="1394"/>
      <c r="P236" s="1538"/>
      <c r="Q236" s="316"/>
      <c r="R236" s="316"/>
      <c r="S236" s="316"/>
      <c r="T236" s="316"/>
      <c r="U236" s="374"/>
      <c r="V236" s="374"/>
      <c r="W236" s="374"/>
      <c r="X236" s="316"/>
      <c r="Y236" s="316"/>
      <c r="Z236" s="316"/>
      <c r="AA236" s="316"/>
      <c r="AB236" s="316"/>
      <c r="AC236" s="316"/>
      <c r="AD236" s="316"/>
      <c r="AE236" s="316"/>
      <c r="AF236" s="316"/>
      <c r="AG236" s="316"/>
      <c r="AH236" s="316"/>
      <c r="AI236" s="316"/>
      <c r="AJ236" s="316"/>
      <c r="AK236" s="316"/>
      <c r="AL236" s="316"/>
      <c r="AM236" s="316"/>
      <c r="AN236" s="316"/>
      <c r="AO236" s="316"/>
      <c r="AP236" s="316"/>
      <c r="AQ236" s="316"/>
      <c r="AR236" s="316"/>
      <c r="AS236" s="316"/>
    </row>
    <row r="237" spans="3:45" s="378" customFormat="1">
      <c r="C237" s="1395"/>
      <c r="D237" s="1393"/>
      <c r="E237" s="1393"/>
      <c r="F237" s="1393"/>
      <c r="I237" s="1490"/>
      <c r="K237" s="1394"/>
      <c r="P237" s="1538"/>
      <c r="Q237" s="316"/>
      <c r="R237" s="316"/>
      <c r="S237" s="316"/>
      <c r="T237" s="316"/>
      <c r="U237" s="374"/>
      <c r="V237" s="374"/>
      <c r="W237" s="374"/>
      <c r="X237" s="316"/>
      <c r="Y237" s="316"/>
      <c r="Z237" s="316"/>
      <c r="AA237" s="316"/>
      <c r="AB237" s="316"/>
      <c r="AC237" s="316"/>
      <c r="AD237" s="316"/>
      <c r="AE237" s="316"/>
      <c r="AF237" s="316"/>
      <c r="AG237" s="316"/>
      <c r="AH237" s="316"/>
      <c r="AI237" s="316"/>
      <c r="AJ237" s="316"/>
      <c r="AK237" s="316"/>
      <c r="AL237" s="316"/>
      <c r="AM237" s="316"/>
      <c r="AN237" s="316"/>
      <c r="AO237" s="316"/>
      <c r="AP237" s="316"/>
      <c r="AQ237" s="316"/>
      <c r="AR237" s="316"/>
      <c r="AS237" s="316"/>
    </row>
    <row r="238" spans="3:45" s="378" customFormat="1">
      <c r="C238" s="1395"/>
      <c r="D238" s="1393"/>
      <c r="E238" s="1393"/>
      <c r="F238" s="1393"/>
      <c r="I238" s="1490"/>
      <c r="K238" s="1394"/>
      <c r="P238" s="1538"/>
      <c r="Q238" s="316"/>
      <c r="R238" s="316"/>
      <c r="S238" s="316"/>
      <c r="T238" s="316"/>
      <c r="U238" s="374"/>
      <c r="V238" s="374"/>
      <c r="W238" s="374"/>
      <c r="X238" s="316"/>
      <c r="Y238" s="316"/>
      <c r="Z238" s="316"/>
      <c r="AA238" s="316"/>
      <c r="AB238" s="316"/>
      <c r="AC238" s="316"/>
      <c r="AD238" s="316"/>
      <c r="AE238" s="316"/>
      <c r="AF238" s="316"/>
      <c r="AG238" s="316"/>
      <c r="AH238" s="316"/>
      <c r="AI238" s="316"/>
      <c r="AJ238" s="316"/>
      <c r="AK238" s="316"/>
      <c r="AL238" s="316"/>
      <c r="AM238" s="316"/>
      <c r="AN238" s="316"/>
      <c r="AO238" s="316"/>
      <c r="AP238" s="316"/>
      <c r="AQ238" s="316"/>
      <c r="AR238" s="316"/>
      <c r="AS238" s="316"/>
    </row>
    <row r="239" spans="3:45" s="378" customFormat="1">
      <c r="C239" s="1395"/>
      <c r="D239" s="1393"/>
      <c r="E239" s="1393"/>
      <c r="F239" s="1393"/>
      <c r="I239" s="1490"/>
      <c r="K239" s="1394"/>
      <c r="P239" s="1538"/>
      <c r="Q239" s="316"/>
      <c r="R239" s="316"/>
      <c r="S239" s="316"/>
      <c r="T239" s="316"/>
      <c r="U239" s="374"/>
      <c r="V239" s="374"/>
      <c r="W239" s="374"/>
      <c r="X239" s="316"/>
      <c r="Y239" s="316"/>
      <c r="Z239" s="316"/>
      <c r="AA239" s="316"/>
      <c r="AB239" s="316"/>
      <c r="AC239" s="316"/>
      <c r="AD239" s="316"/>
      <c r="AE239" s="316"/>
      <c r="AF239" s="316"/>
      <c r="AG239" s="316"/>
      <c r="AH239" s="316"/>
      <c r="AI239" s="316"/>
      <c r="AJ239" s="316"/>
      <c r="AK239" s="316"/>
      <c r="AL239" s="316"/>
      <c r="AM239" s="316"/>
      <c r="AN239" s="316"/>
      <c r="AO239" s="316"/>
      <c r="AP239" s="316"/>
      <c r="AQ239" s="316"/>
      <c r="AR239" s="316"/>
      <c r="AS239" s="316"/>
    </row>
    <row r="240" spans="3:45" s="378" customFormat="1">
      <c r="C240" s="1395"/>
      <c r="D240" s="1393"/>
      <c r="E240" s="1393"/>
      <c r="F240" s="1393"/>
      <c r="I240" s="1490"/>
      <c r="K240" s="1394"/>
      <c r="P240" s="1538"/>
      <c r="Q240" s="316"/>
      <c r="R240" s="316"/>
      <c r="S240" s="316"/>
      <c r="T240" s="316"/>
      <c r="U240" s="374"/>
      <c r="V240" s="374"/>
      <c r="W240" s="374"/>
      <c r="X240" s="316"/>
      <c r="Y240" s="316"/>
      <c r="Z240" s="316"/>
      <c r="AA240" s="316"/>
      <c r="AB240" s="316"/>
      <c r="AC240" s="316"/>
      <c r="AD240" s="316"/>
      <c r="AE240" s="316"/>
      <c r="AF240" s="316"/>
      <c r="AG240" s="316"/>
      <c r="AH240" s="316"/>
      <c r="AI240" s="316"/>
      <c r="AJ240" s="316"/>
      <c r="AK240" s="316"/>
      <c r="AL240" s="316"/>
      <c r="AM240" s="316"/>
      <c r="AN240" s="316"/>
      <c r="AO240" s="316"/>
      <c r="AP240" s="316"/>
      <c r="AQ240" s="316"/>
      <c r="AR240" s="316"/>
      <c r="AS240" s="316"/>
    </row>
    <row r="241" spans="3:45" s="378" customFormat="1">
      <c r="C241" s="1395"/>
      <c r="D241" s="1393"/>
      <c r="E241" s="1393"/>
      <c r="F241" s="1393"/>
      <c r="I241" s="1490"/>
      <c r="K241" s="1394"/>
      <c r="P241" s="1538"/>
      <c r="Q241" s="316"/>
      <c r="R241" s="316"/>
      <c r="S241" s="316"/>
      <c r="T241" s="316"/>
      <c r="U241" s="374"/>
      <c r="V241" s="374"/>
      <c r="W241" s="374"/>
      <c r="X241" s="316"/>
      <c r="Y241" s="316"/>
      <c r="Z241" s="316"/>
      <c r="AA241" s="316"/>
      <c r="AB241" s="316"/>
      <c r="AC241" s="316"/>
      <c r="AD241" s="316"/>
      <c r="AE241" s="316"/>
      <c r="AF241" s="316"/>
      <c r="AG241" s="316"/>
      <c r="AH241" s="316"/>
      <c r="AI241" s="316"/>
      <c r="AJ241" s="316"/>
      <c r="AK241" s="316"/>
      <c r="AL241" s="316"/>
      <c r="AM241" s="316"/>
      <c r="AN241" s="316"/>
      <c r="AO241" s="316"/>
      <c r="AP241" s="316"/>
      <c r="AQ241" s="316"/>
      <c r="AR241" s="316"/>
      <c r="AS241" s="316"/>
    </row>
    <row r="242" spans="3:45" s="378" customFormat="1">
      <c r="C242" s="1395"/>
      <c r="D242" s="1393"/>
      <c r="E242" s="1393"/>
      <c r="F242" s="1393"/>
      <c r="I242" s="1490"/>
      <c r="K242" s="1394"/>
      <c r="P242" s="1538"/>
      <c r="Q242" s="316"/>
      <c r="R242" s="316"/>
      <c r="S242" s="316"/>
      <c r="T242" s="316"/>
      <c r="U242" s="374"/>
      <c r="V242" s="374"/>
      <c r="W242" s="374"/>
      <c r="X242" s="316"/>
      <c r="Y242" s="316"/>
      <c r="Z242" s="316"/>
      <c r="AA242" s="316"/>
      <c r="AB242" s="316"/>
      <c r="AC242" s="316"/>
      <c r="AD242" s="316"/>
      <c r="AE242" s="316"/>
      <c r="AF242" s="316"/>
      <c r="AG242" s="316"/>
      <c r="AH242" s="316"/>
      <c r="AI242" s="316"/>
      <c r="AJ242" s="316"/>
      <c r="AK242" s="316"/>
      <c r="AL242" s="316"/>
      <c r="AM242" s="316"/>
      <c r="AN242" s="316"/>
      <c r="AO242" s="316"/>
      <c r="AP242" s="316"/>
      <c r="AQ242" s="316"/>
      <c r="AR242" s="316"/>
      <c r="AS242" s="316"/>
    </row>
    <row r="243" spans="3:45" s="378" customFormat="1">
      <c r="C243" s="1395"/>
      <c r="D243" s="1393"/>
      <c r="E243" s="1393"/>
      <c r="F243" s="1393"/>
      <c r="I243" s="1490"/>
      <c r="K243" s="1394"/>
      <c r="P243" s="1538"/>
      <c r="Q243" s="316"/>
      <c r="R243" s="316"/>
      <c r="S243" s="316"/>
      <c r="T243" s="316"/>
      <c r="U243" s="374"/>
      <c r="V243" s="374"/>
      <c r="W243" s="374"/>
      <c r="X243" s="316"/>
      <c r="Y243" s="316"/>
      <c r="Z243" s="316"/>
      <c r="AA243" s="316"/>
      <c r="AB243" s="316"/>
      <c r="AC243" s="316"/>
      <c r="AD243" s="316"/>
      <c r="AE243" s="316"/>
      <c r="AF243" s="316"/>
      <c r="AG243" s="316"/>
      <c r="AH243" s="316"/>
      <c r="AI243" s="316"/>
      <c r="AJ243" s="316"/>
      <c r="AK243" s="316"/>
      <c r="AL243" s="316"/>
      <c r="AM243" s="316"/>
      <c r="AN243" s="316"/>
      <c r="AO243" s="316"/>
      <c r="AP243" s="316"/>
      <c r="AQ243" s="316"/>
      <c r="AR243" s="316"/>
      <c r="AS243" s="316"/>
    </row>
    <row r="244" spans="3:45" s="378" customFormat="1">
      <c r="C244" s="1395"/>
      <c r="D244" s="1393"/>
      <c r="E244" s="1393"/>
      <c r="F244" s="1393"/>
      <c r="I244" s="1490"/>
      <c r="K244" s="1394"/>
      <c r="P244" s="1538"/>
      <c r="Q244" s="316"/>
      <c r="R244" s="316"/>
      <c r="S244" s="316"/>
      <c r="T244" s="316"/>
      <c r="U244" s="374"/>
      <c r="V244" s="374"/>
      <c r="W244" s="374"/>
      <c r="X244" s="316"/>
      <c r="Y244" s="316"/>
      <c r="Z244" s="316"/>
      <c r="AA244" s="316"/>
      <c r="AB244" s="316"/>
      <c r="AC244" s="316"/>
      <c r="AD244" s="316"/>
      <c r="AE244" s="316"/>
      <c r="AF244" s="316"/>
      <c r="AG244" s="316"/>
      <c r="AH244" s="316"/>
      <c r="AI244" s="316"/>
      <c r="AJ244" s="316"/>
      <c r="AK244" s="316"/>
      <c r="AL244" s="316"/>
      <c r="AM244" s="316"/>
      <c r="AN244" s="316"/>
      <c r="AO244" s="316"/>
      <c r="AP244" s="316"/>
      <c r="AQ244" s="316"/>
      <c r="AR244" s="316"/>
      <c r="AS244" s="316"/>
    </row>
    <row r="245" spans="3:45" s="378" customFormat="1">
      <c r="C245" s="1395"/>
      <c r="D245" s="1393"/>
      <c r="E245" s="1393"/>
      <c r="F245" s="1393"/>
      <c r="I245" s="1490"/>
      <c r="K245" s="1394"/>
      <c r="P245" s="1538"/>
      <c r="Q245" s="316"/>
      <c r="R245" s="316"/>
      <c r="S245" s="316"/>
      <c r="T245" s="316"/>
      <c r="U245" s="374"/>
      <c r="V245" s="374"/>
      <c r="W245" s="374"/>
      <c r="X245" s="316"/>
      <c r="Y245" s="316"/>
      <c r="Z245" s="316"/>
      <c r="AA245" s="316"/>
      <c r="AB245" s="316"/>
      <c r="AC245" s="316"/>
      <c r="AD245" s="316"/>
      <c r="AE245" s="316"/>
      <c r="AF245" s="316"/>
      <c r="AG245" s="316"/>
      <c r="AH245" s="316"/>
      <c r="AI245" s="316"/>
      <c r="AJ245" s="316"/>
      <c r="AK245" s="316"/>
      <c r="AL245" s="316"/>
      <c r="AM245" s="316"/>
      <c r="AN245" s="316"/>
      <c r="AO245" s="316"/>
      <c r="AP245" s="316"/>
      <c r="AQ245" s="316"/>
      <c r="AR245" s="316"/>
      <c r="AS245" s="316"/>
    </row>
    <row r="246" spans="3:45" s="378" customFormat="1">
      <c r="C246" s="1395"/>
      <c r="D246" s="1393"/>
      <c r="E246" s="1393"/>
      <c r="F246" s="1393"/>
      <c r="I246" s="1490"/>
      <c r="K246" s="1394"/>
      <c r="P246" s="1538"/>
      <c r="Q246" s="316"/>
      <c r="R246" s="316"/>
      <c r="S246" s="316"/>
      <c r="T246" s="316"/>
      <c r="U246" s="374"/>
      <c r="V246" s="374"/>
      <c r="W246" s="374"/>
      <c r="X246" s="316"/>
      <c r="Y246" s="316"/>
      <c r="Z246" s="316"/>
      <c r="AA246" s="316"/>
      <c r="AB246" s="316"/>
      <c r="AC246" s="316"/>
      <c r="AD246" s="316"/>
      <c r="AE246" s="316"/>
      <c r="AF246" s="316"/>
      <c r="AG246" s="316"/>
      <c r="AH246" s="316"/>
      <c r="AI246" s="316"/>
      <c r="AJ246" s="316"/>
      <c r="AK246" s="316"/>
      <c r="AL246" s="316"/>
      <c r="AM246" s="316"/>
      <c r="AN246" s="316"/>
      <c r="AO246" s="316"/>
      <c r="AP246" s="316"/>
      <c r="AQ246" s="316"/>
      <c r="AR246" s="316"/>
      <c r="AS246" s="316"/>
    </row>
    <row r="247" spans="3:45" s="378" customFormat="1">
      <c r="C247" s="1395"/>
      <c r="D247" s="1393"/>
      <c r="E247" s="1393"/>
      <c r="F247" s="1393"/>
      <c r="I247" s="1490"/>
      <c r="K247" s="1394"/>
      <c r="P247" s="1538"/>
      <c r="Q247" s="316"/>
      <c r="R247" s="316"/>
      <c r="S247" s="316"/>
      <c r="T247" s="316"/>
      <c r="U247" s="374"/>
      <c r="V247" s="374"/>
      <c r="W247" s="374"/>
      <c r="X247" s="316"/>
      <c r="Y247" s="316"/>
      <c r="Z247" s="316"/>
      <c r="AA247" s="316"/>
      <c r="AB247" s="316"/>
      <c r="AC247" s="316"/>
      <c r="AD247" s="316"/>
      <c r="AE247" s="316"/>
      <c r="AF247" s="316"/>
      <c r="AG247" s="316"/>
      <c r="AH247" s="316"/>
      <c r="AI247" s="316"/>
      <c r="AJ247" s="316"/>
      <c r="AK247" s="316"/>
      <c r="AL247" s="316"/>
      <c r="AM247" s="316"/>
      <c r="AN247" s="316"/>
      <c r="AO247" s="316"/>
      <c r="AP247" s="316"/>
      <c r="AQ247" s="316"/>
      <c r="AR247" s="316"/>
      <c r="AS247" s="316"/>
    </row>
    <row r="248" spans="3:45" s="378" customFormat="1">
      <c r="C248" s="1395"/>
      <c r="D248" s="1393"/>
      <c r="E248" s="1393"/>
      <c r="F248" s="1393"/>
      <c r="I248" s="1490"/>
      <c r="K248" s="1394"/>
      <c r="P248" s="1538"/>
      <c r="Q248" s="316"/>
      <c r="R248" s="316"/>
      <c r="S248" s="316"/>
      <c r="T248" s="316"/>
      <c r="U248" s="374"/>
      <c r="V248" s="374"/>
      <c r="W248" s="374"/>
      <c r="X248" s="316"/>
      <c r="Y248" s="316"/>
      <c r="Z248" s="316"/>
      <c r="AA248" s="316"/>
      <c r="AB248" s="316"/>
      <c r="AC248" s="316"/>
      <c r="AD248" s="316"/>
      <c r="AE248" s="316"/>
      <c r="AF248" s="316"/>
      <c r="AG248" s="316"/>
      <c r="AH248" s="316"/>
      <c r="AI248" s="316"/>
      <c r="AJ248" s="316"/>
      <c r="AK248" s="316"/>
      <c r="AL248" s="316"/>
      <c r="AM248" s="316"/>
      <c r="AN248" s="316"/>
      <c r="AO248" s="316"/>
      <c r="AP248" s="316"/>
      <c r="AQ248" s="316"/>
      <c r="AR248" s="316"/>
      <c r="AS248" s="316"/>
    </row>
    <row r="249" spans="3:45" s="378" customFormat="1">
      <c r="C249" s="1395"/>
      <c r="D249" s="1393"/>
      <c r="E249" s="1393"/>
      <c r="F249" s="1393"/>
      <c r="I249" s="1490"/>
      <c r="K249" s="1394"/>
      <c r="P249" s="1538"/>
      <c r="Q249" s="316"/>
      <c r="R249" s="316"/>
      <c r="S249" s="316"/>
      <c r="T249" s="316"/>
      <c r="U249" s="374"/>
      <c r="V249" s="374"/>
      <c r="W249" s="374"/>
      <c r="X249" s="316"/>
      <c r="Y249" s="316"/>
      <c r="Z249" s="316"/>
      <c r="AA249" s="316"/>
      <c r="AB249" s="316"/>
      <c r="AC249" s="316"/>
      <c r="AD249" s="316"/>
      <c r="AE249" s="316"/>
      <c r="AF249" s="316"/>
      <c r="AG249" s="316"/>
      <c r="AH249" s="316"/>
      <c r="AI249" s="316"/>
      <c r="AJ249" s="316"/>
      <c r="AK249" s="316"/>
      <c r="AL249" s="316"/>
      <c r="AM249" s="316"/>
      <c r="AN249" s="316"/>
      <c r="AO249" s="316"/>
      <c r="AP249" s="316"/>
      <c r="AQ249" s="316"/>
      <c r="AR249" s="316"/>
      <c r="AS249" s="316"/>
    </row>
    <row r="250" spans="3:45" s="378" customFormat="1">
      <c r="C250" s="1395"/>
      <c r="D250" s="1393"/>
      <c r="E250" s="1393"/>
      <c r="F250" s="1393"/>
      <c r="I250" s="1490"/>
      <c r="K250" s="1394"/>
      <c r="P250" s="1538"/>
      <c r="Q250" s="316"/>
      <c r="R250" s="316"/>
      <c r="S250" s="316"/>
      <c r="T250" s="316"/>
      <c r="U250" s="374"/>
      <c r="V250" s="374"/>
      <c r="W250" s="374"/>
      <c r="X250" s="316"/>
      <c r="Y250" s="316"/>
      <c r="Z250" s="316"/>
      <c r="AA250" s="316"/>
      <c r="AB250" s="316"/>
      <c r="AC250" s="316"/>
      <c r="AD250" s="316"/>
      <c r="AE250" s="316"/>
      <c r="AF250" s="316"/>
      <c r="AG250" s="316"/>
      <c r="AH250" s="316"/>
      <c r="AI250" s="316"/>
      <c r="AJ250" s="316"/>
      <c r="AK250" s="316"/>
      <c r="AL250" s="316"/>
      <c r="AM250" s="316"/>
      <c r="AN250" s="316"/>
      <c r="AO250" s="316"/>
      <c r="AP250" s="316"/>
      <c r="AQ250" s="316"/>
      <c r="AR250" s="316"/>
      <c r="AS250" s="316"/>
    </row>
    <row r="251" spans="3:45" s="378" customFormat="1">
      <c r="C251" s="1395"/>
      <c r="D251" s="1393"/>
      <c r="E251" s="1393"/>
      <c r="F251" s="1393"/>
      <c r="I251" s="1490"/>
      <c r="K251" s="1394"/>
      <c r="P251" s="1538"/>
      <c r="Q251" s="316"/>
      <c r="R251" s="316"/>
      <c r="S251" s="316"/>
      <c r="T251" s="316"/>
      <c r="U251" s="374"/>
      <c r="V251" s="374"/>
      <c r="W251" s="374"/>
      <c r="X251" s="316"/>
      <c r="Y251" s="316"/>
      <c r="Z251" s="316"/>
      <c r="AA251" s="316"/>
      <c r="AB251" s="316"/>
      <c r="AC251" s="316"/>
      <c r="AD251" s="316"/>
      <c r="AE251" s="316"/>
      <c r="AF251" s="316"/>
      <c r="AG251" s="316"/>
      <c r="AH251" s="316"/>
      <c r="AI251" s="316"/>
      <c r="AJ251" s="316"/>
      <c r="AK251" s="316"/>
      <c r="AL251" s="316"/>
      <c r="AM251" s="316"/>
      <c r="AN251" s="316"/>
      <c r="AO251" s="316"/>
      <c r="AP251" s="316"/>
      <c r="AQ251" s="316"/>
      <c r="AR251" s="316"/>
      <c r="AS251" s="316"/>
    </row>
    <row r="252" spans="3:45" s="378" customFormat="1">
      <c r="C252" s="1395"/>
      <c r="D252" s="1393"/>
      <c r="E252" s="1393"/>
      <c r="F252" s="1393"/>
      <c r="I252" s="1490"/>
      <c r="K252" s="1394"/>
      <c r="P252" s="1538"/>
      <c r="Q252" s="316"/>
      <c r="R252" s="316"/>
      <c r="S252" s="316"/>
      <c r="T252" s="316"/>
      <c r="U252" s="374"/>
      <c r="V252" s="374"/>
      <c r="W252" s="374"/>
      <c r="X252" s="316"/>
      <c r="Y252" s="316"/>
      <c r="Z252" s="316"/>
      <c r="AA252" s="316"/>
      <c r="AB252" s="316"/>
      <c r="AC252" s="316"/>
      <c r="AD252" s="316"/>
      <c r="AE252" s="316"/>
      <c r="AF252" s="316"/>
      <c r="AG252" s="316"/>
      <c r="AH252" s="316"/>
      <c r="AI252" s="316"/>
      <c r="AJ252" s="316"/>
      <c r="AK252" s="316"/>
      <c r="AL252" s="316"/>
      <c r="AM252" s="316"/>
      <c r="AN252" s="316"/>
      <c r="AO252" s="316"/>
      <c r="AP252" s="316"/>
      <c r="AQ252" s="316"/>
      <c r="AR252" s="316"/>
      <c r="AS252" s="316"/>
    </row>
    <row r="253" spans="3:45" s="378" customFormat="1">
      <c r="C253" s="1395"/>
      <c r="D253" s="1393"/>
      <c r="E253" s="1393"/>
      <c r="F253" s="1393"/>
      <c r="I253" s="1490"/>
      <c r="K253" s="1394"/>
      <c r="P253" s="1538"/>
      <c r="Q253" s="316"/>
      <c r="R253" s="316"/>
      <c r="S253" s="316"/>
      <c r="T253" s="316"/>
      <c r="U253" s="374"/>
      <c r="V253" s="374"/>
      <c r="W253" s="374"/>
      <c r="X253" s="316"/>
      <c r="Y253" s="316"/>
      <c r="Z253" s="316"/>
      <c r="AA253" s="316"/>
      <c r="AB253" s="316"/>
      <c r="AC253" s="316"/>
      <c r="AD253" s="316"/>
      <c r="AE253" s="316"/>
      <c r="AF253" s="316"/>
      <c r="AG253" s="316"/>
      <c r="AH253" s="316"/>
      <c r="AI253" s="316"/>
      <c r="AJ253" s="316"/>
      <c r="AK253" s="316"/>
      <c r="AL253" s="316"/>
      <c r="AM253" s="316"/>
      <c r="AN253" s="316"/>
      <c r="AO253" s="316"/>
      <c r="AP253" s="316"/>
      <c r="AQ253" s="316"/>
      <c r="AR253" s="316"/>
      <c r="AS253" s="316"/>
    </row>
    <row r="254" spans="3:45" s="378" customFormat="1">
      <c r="C254" s="1395"/>
      <c r="D254" s="1393"/>
      <c r="E254" s="1393"/>
      <c r="F254" s="1393"/>
      <c r="I254" s="1490"/>
      <c r="K254" s="1394"/>
      <c r="P254" s="1538"/>
      <c r="Q254" s="316"/>
      <c r="R254" s="316"/>
      <c r="S254" s="316"/>
      <c r="T254" s="316"/>
      <c r="U254" s="374"/>
      <c r="V254" s="374"/>
      <c r="W254" s="374"/>
      <c r="X254" s="316"/>
      <c r="Y254" s="316"/>
      <c r="Z254" s="316"/>
      <c r="AA254" s="316"/>
      <c r="AB254" s="316"/>
      <c r="AC254" s="316"/>
      <c r="AD254" s="316"/>
      <c r="AE254" s="316"/>
      <c r="AF254" s="316"/>
      <c r="AG254" s="316"/>
      <c r="AH254" s="316"/>
      <c r="AI254" s="316"/>
      <c r="AJ254" s="316"/>
      <c r="AK254" s="316"/>
      <c r="AL254" s="316"/>
      <c r="AM254" s="316"/>
      <c r="AN254" s="316"/>
      <c r="AO254" s="316"/>
      <c r="AP254" s="316"/>
      <c r="AQ254" s="316"/>
      <c r="AR254" s="316"/>
      <c r="AS254" s="316"/>
    </row>
    <row r="255" spans="3:45" s="378" customFormat="1">
      <c r="C255" s="1395"/>
      <c r="D255" s="1393"/>
      <c r="E255" s="1393"/>
      <c r="F255" s="1393"/>
      <c r="I255" s="1490"/>
      <c r="K255" s="1394"/>
      <c r="P255" s="1538"/>
      <c r="Q255" s="316"/>
      <c r="R255" s="316"/>
      <c r="S255" s="316"/>
      <c r="T255" s="316"/>
      <c r="U255" s="374"/>
      <c r="V255" s="374"/>
      <c r="W255" s="374"/>
      <c r="X255" s="316"/>
      <c r="Y255" s="316"/>
      <c r="Z255" s="316"/>
      <c r="AA255" s="316"/>
      <c r="AB255" s="316"/>
      <c r="AC255" s="316"/>
      <c r="AD255" s="316"/>
      <c r="AE255" s="316"/>
      <c r="AF255" s="316"/>
      <c r="AG255" s="316"/>
      <c r="AH255" s="316"/>
      <c r="AI255" s="316"/>
      <c r="AJ255" s="316"/>
      <c r="AK255" s="316"/>
      <c r="AL255" s="316"/>
      <c r="AM255" s="316"/>
      <c r="AN255" s="316"/>
      <c r="AO255" s="316"/>
      <c r="AP255" s="316"/>
      <c r="AQ255" s="316"/>
      <c r="AR255" s="316"/>
      <c r="AS255" s="316"/>
    </row>
    <row r="256" spans="3:45" s="378" customFormat="1">
      <c r="C256" s="1395"/>
      <c r="D256" s="1393"/>
      <c r="E256" s="1393"/>
      <c r="F256" s="1393"/>
      <c r="I256" s="1490"/>
      <c r="K256" s="1394"/>
      <c r="P256" s="1538"/>
      <c r="Q256" s="316"/>
      <c r="R256" s="316"/>
      <c r="S256" s="316"/>
      <c r="T256" s="316"/>
      <c r="U256" s="374"/>
      <c r="V256" s="374"/>
      <c r="W256" s="374"/>
      <c r="X256" s="316"/>
      <c r="Y256" s="316"/>
      <c r="Z256" s="316"/>
      <c r="AA256" s="316"/>
      <c r="AB256" s="316"/>
      <c r="AC256" s="316"/>
      <c r="AD256" s="316"/>
      <c r="AE256" s="316"/>
      <c r="AF256" s="316"/>
      <c r="AG256" s="316"/>
      <c r="AH256" s="316"/>
      <c r="AI256" s="316"/>
      <c r="AJ256" s="316"/>
      <c r="AK256" s="316"/>
      <c r="AL256" s="316"/>
      <c r="AM256" s="316"/>
      <c r="AN256" s="316"/>
      <c r="AO256" s="316"/>
      <c r="AP256" s="316"/>
      <c r="AQ256" s="316"/>
      <c r="AR256" s="316"/>
      <c r="AS256" s="316"/>
    </row>
    <row r="257" spans="1:45" s="378" customFormat="1">
      <c r="C257" s="1395"/>
      <c r="D257" s="1393"/>
      <c r="E257" s="1393"/>
      <c r="F257" s="1393"/>
      <c r="I257" s="1490"/>
      <c r="K257" s="1394"/>
      <c r="P257" s="1538"/>
      <c r="Q257" s="316"/>
      <c r="R257" s="316"/>
      <c r="S257" s="316"/>
      <c r="T257" s="316"/>
      <c r="U257" s="374"/>
      <c r="V257" s="374"/>
      <c r="W257" s="374"/>
      <c r="X257" s="316"/>
      <c r="Y257" s="316"/>
      <c r="Z257" s="316"/>
      <c r="AA257" s="316"/>
      <c r="AB257" s="316"/>
      <c r="AC257" s="316"/>
      <c r="AD257" s="316"/>
      <c r="AE257" s="316"/>
      <c r="AF257" s="316"/>
      <c r="AG257" s="316"/>
      <c r="AH257" s="316"/>
      <c r="AI257" s="316"/>
      <c r="AJ257" s="316"/>
      <c r="AK257" s="316"/>
      <c r="AL257" s="316"/>
      <c r="AM257" s="316"/>
      <c r="AN257" s="316"/>
      <c r="AO257" s="316"/>
      <c r="AP257" s="316"/>
      <c r="AQ257" s="316"/>
      <c r="AR257" s="316"/>
      <c r="AS257" s="316"/>
    </row>
    <row r="258" spans="1:45" s="378" customFormat="1">
      <c r="C258" s="1395"/>
      <c r="D258" s="1393"/>
      <c r="E258" s="1393"/>
      <c r="F258" s="1393"/>
      <c r="I258" s="1490"/>
      <c r="K258" s="1394"/>
      <c r="P258" s="1538"/>
      <c r="Q258" s="316"/>
      <c r="R258" s="316"/>
      <c r="S258" s="316"/>
      <c r="T258" s="316"/>
      <c r="U258" s="374"/>
      <c r="V258" s="374"/>
      <c r="W258" s="374"/>
      <c r="X258" s="316"/>
      <c r="Y258" s="316"/>
      <c r="Z258" s="316"/>
      <c r="AA258" s="316"/>
      <c r="AB258" s="316"/>
      <c r="AC258" s="316"/>
      <c r="AD258" s="316"/>
      <c r="AE258" s="316"/>
      <c r="AF258" s="316"/>
      <c r="AG258" s="316"/>
      <c r="AH258" s="316"/>
      <c r="AI258" s="316"/>
      <c r="AJ258" s="316"/>
      <c r="AK258" s="316"/>
      <c r="AL258" s="316"/>
      <c r="AM258" s="316"/>
      <c r="AN258" s="316"/>
      <c r="AO258" s="316"/>
      <c r="AP258" s="316"/>
      <c r="AQ258" s="316"/>
      <c r="AR258" s="316"/>
      <c r="AS258" s="316"/>
    </row>
    <row r="259" spans="1:45" s="378" customFormat="1">
      <c r="C259" s="1395"/>
      <c r="D259" s="1393"/>
      <c r="E259" s="1393"/>
      <c r="F259" s="1393"/>
      <c r="I259" s="1490"/>
      <c r="K259" s="1394"/>
      <c r="P259" s="1538"/>
      <c r="Q259" s="316"/>
      <c r="R259" s="316"/>
      <c r="S259" s="316"/>
      <c r="T259" s="316"/>
      <c r="U259" s="374"/>
      <c r="V259" s="374"/>
      <c r="W259" s="374"/>
      <c r="X259" s="316"/>
      <c r="Y259" s="316"/>
      <c r="Z259" s="316"/>
      <c r="AA259" s="316"/>
      <c r="AB259" s="316"/>
      <c r="AC259" s="316"/>
      <c r="AD259" s="316"/>
      <c r="AE259" s="316"/>
      <c r="AF259" s="316"/>
      <c r="AG259" s="316"/>
      <c r="AH259" s="316"/>
      <c r="AI259" s="316"/>
      <c r="AJ259" s="316"/>
      <c r="AK259" s="316"/>
      <c r="AL259" s="316"/>
      <c r="AM259" s="316"/>
      <c r="AN259" s="316"/>
      <c r="AO259" s="316"/>
      <c r="AP259" s="316"/>
      <c r="AQ259" s="316"/>
      <c r="AR259" s="316"/>
      <c r="AS259" s="316"/>
    </row>
    <row r="260" spans="1:45" s="378" customFormat="1">
      <c r="C260" s="1395"/>
      <c r="D260" s="1393"/>
      <c r="E260" s="1393"/>
      <c r="F260" s="1393"/>
      <c r="I260" s="1490"/>
      <c r="K260" s="1394"/>
      <c r="P260" s="1538"/>
      <c r="Q260" s="316"/>
      <c r="R260" s="316"/>
      <c r="S260" s="316"/>
      <c r="T260" s="316"/>
      <c r="U260" s="374"/>
      <c r="V260" s="374"/>
      <c r="W260" s="374"/>
      <c r="X260" s="316"/>
      <c r="Y260" s="316"/>
      <c r="Z260" s="316"/>
      <c r="AA260" s="316"/>
      <c r="AB260" s="316"/>
      <c r="AC260" s="316"/>
      <c r="AD260" s="316"/>
      <c r="AE260" s="316"/>
      <c r="AF260" s="316"/>
      <c r="AG260" s="316"/>
      <c r="AH260" s="316"/>
      <c r="AI260" s="316"/>
      <c r="AJ260" s="316"/>
      <c r="AK260" s="316"/>
      <c r="AL260" s="316"/>
      <c r="AM260" s="316"/>
      <c r="AN260" s="316"/>
      <c r="AO260" s="316"/>
      <c r="AP260" s="316"/>
      <c r="AQ260" s="316"/>
      <c r="AR260" s="316"/>
      <c r="AS260" s="316"/>
    </row>
    <row r="261" spans="1:45" s="378" customFormat="1">
      <c r="C261" s="1395"/>
      <c r="D261" s="1393"/>
      <c r="E261" s="1393"/>
      <c r="F261" s="1393"/>
      <c r="I261" s="1490"/>
      <c r="K261" s="1394"/>
      <c r="P261" s="1538"/>
      <c r="Q261" s="316"/>
      <c r="R261" s="316"/>
      <c r="S261" s="316"/>
      <c r="T261" s="316"/>
      <c r="U261" s="374"/>
      <c r="V261" s="374"/>
      <c r="W261" s="374"/>
      <c r="X261" s="316"/>
      <c r="Y261" s="316"/>
      <c r="Z261" s="316"/>
      <c r="AA261" s="316"/>
      <c r="AB261" s="316"/>
      <c r="AC261" s="316"/>
      <c r="AD261" s="316"/>
      <c r="AE261" s="316"/>
      <c r="AF261" s="316"/>
      <c r="AG261" s="316"/>
      <c r="AH261" s="316"/>
      <c r="AI261" s="316"/>
      <c r="AJ261" s="316"/>
      <c r="AK261" s="316"/>
      <c r="AL261" s="316"/>
      <c r="AM261" s="316"/>
      <c r="AN261" s="316"/>
      <c r="AO261" s="316"/>
      <c r="AP261" s="316"/>
      <c r="AQ261" s="316"/>
      <c r="AR261" s="316"/>
      <c r="AS261" s="316"/>
    </row>
    <row r="262" spans="1:45" s="378" customFormat="1">
      <c r="C262" s="1395"/>
      <c r="D262" s="1393"/>
      <c r="E262" s="1393"/>
      <c r="F262" s="1393"/>
      <c r="I262" s="1490"/>
      <c r="K262" s="1394"/>
      <c r="P262" s="1538"/>
      <c r="Q262" s="316"/>
      <c r="R262" s="316"/>
      <c r="S262" s="316"/>
      <c r="T262" s="316"/>
      <c r="U262" s="374"/>
      <c r="V262" s="374"/>
      <c r="W262" s="374"/>
      <c r="X262" s="316"/>
      <c r="Y262" s="316"/>
      <c r="Z262" s="316"/>
      <c r="AA262" s="316"/>
      <c r="AB262" s="316"/>
      <c r="AC262" s="316"/>
      <c r="AD262" s="316"/>
      <c r="AE262" s="316"/>
      <c r="AF262" s="316"/>
      <c r="AG262" s="316"/>
      <c r="AH262" s="316"/>
      <c r="AI262" s="316"/>
      <c r="AJ262" s="316"/>
      <c r="AK262" s="316"/>
      <c r="AL262" s="316"/>
      <c r="AM262" s="316"/>
      <c r="AN262" s="316"/>
      <c r="AO262" s="316"/>
      <c r="AP262" s="316"/>
      <c r="AQ262" s="316"/>
      <c r="AR262" s="316"/>
      <c r="AS262" s="316"/>
    </row>
    <row r="263" spans="1:45" s="378" customFormat="1">
      <c r="C263" s="1395"/>
      <c r="D263" s="1393"/>
      <c r="E263" s="1393"/>
      <c r="F263" s="1393"/>
      <c r="I263" s="1490"/>
      <c r="K263" s="1394"/>
      <c r="P263" s="1538"/>
      <c r="Q263" s="316"/>
      <c r="R263" s="316"/>
      <c r="S263" s="316"/>
      <c r="T263" s="316"/>
      <c r="U263" s="374"/>
      <c r="V263" s="374"/>
      <c r="W263" s="374"/>
      <c r="X263" s="316"/>
      <c r="Y263" s="316"/>
      <c r="Z263" s="316"/>
      <c r="AA263" s="316"/>
      <c r="AB263" s="316"/>
      <c r="AC263" s="316"/>
      <c r="AD263" s="316"/>
      <c r="AE263" s="316"/>
      <c r="AF263" s="316"/>
      <c r="AG263" s="316"/>
      <c r="AH263" s="316"/>
      <c r="AI263" s="316"/>
      <c r="AJ263" s="316"/>
      <c r="AK263" s="316"/>
      <c r="AL263" s="316"/>
      <c r="AM263" s="316"/>
      <c r="AN263" s="316"/>
      <c r="AO263" s="316"/>
      <c r="AP263" s="316"/>
      <c r="AQ263" s="316"/>
      <c r="AR263" s="316"/>
      <c r="AS263" s="316"/>
    </row>
    <row r="264" spans="1:45">
      <c r="A264" s="378"/>
      <c r="B264" s="378"/>
      <c r="C264" s="1395"/>
      <c r="D264" s="1393"/>
      <c r="E264" s="1393"/>
      <c r="F264" s="1393"/>
      <c r="G264" s="378"/>
      <c r="K264" s="1394"/>
      <c r="R264" s="316"/>
      <c r="S264" s="316"/>
      <c r="T264" s="316"/>
      <c r="U264" s="374"/>
      <c r="V264" s="374"/>
      <c r="W264" s="374"/>
      <c r="X264" s="316"/>
    </row>
    <row r="265" spans="1:45" ht="14.25">
      <c r="A265" s="1391"/>
      <c r="B265" s="1391"/>
      <c r="C265" s="1392"/>
      <c r="D265" s="1393"/>
      <c r="E265" s="1393"/>
      <c r="F265" s="1393"/>
      <c r="G265" s="378"/>
      <c r="K265" s="1394"/>
      <c r="R265" s="373"/>
      <c r="S265" s="373"/>
      <c r="T265" s="373"/>
      <c r="U265" s="374"/>
      <c r="V265" s="374"/>
      <c r="W265" s="374"/>
      <c r="X265" s="316"/>
    </row>
    <row r="266" spans="1:45">
      <c r="A266" s="378"/>
      <c r="B266" s="378"/>
      <c r="C266" s="1395"/>
      <c r="D266" s="1393"/>
      <c r="E266" s="1393"/>
      <c r="F266" s="1393"/>
      <c r="G266" s="378"/>
      <c r="K266" s="1394"/>
      <c r="R266" s="316"/>
      <c r="S266" s="316"/>
      <c r="T266" s="316"/>
      <c r="U266" s="374"/>
      <c r="V266" s="374"/>
      <c r="W266" s="374"/>
      <c r="X266" s="316"/>
    </row>
    <row r="267" spans="1:45" ht="14.25">
      <c r="A267" s="1396"/>
      <c r="B267" s="1396"/>
      <c r="C267" s="1397"/>
      <c r="D267" s="1393"/>
      <c r="E267" s="1393"/>
      <c r="F267" s="1393"/>
      <c r="G267" s="378"/>
      <c r="K267" s="1394"/>
      <c r="R267" s="376"/>
      <c r="S267" s="376"/>
      <c r="T267" s="376"/>
      <c r="U267" s="374"/>
      <c r="V267" s="374"/>
      <c r="W267" s="374"/>
      <c r="X267" s="316"/>
    </row>
    <row r="268" spans="1:45">
      <c r="A268" s="378"/>
      <c r="B268" s="378"/>
      <c r="C268" s="1395"/>
      <c r="D268" s="1393"/>
      <c r="E268" s="1393"/>
      <c r="F268" s="1393"/>
      <c r="G268" s="378"/>
      <c r="K268" s="1394"/>
      <c r="R268" s="316"/>
      <c r="S268" s="316"/>
      <c r="T268" s="316"/>
      <c r="U268" s="374"/>
      <c r="V268" s="374"/>
      <c r="W268" s="374"/>
      <c r="X268" s="316"/>
    </row>
    <row r="269" spans="1:45">
      <c r="A269" s="378"/>
      <c r="B269" s="378"/>
      <c r="C269" s="1395"/>
      <c r="D269" s="1393"/>
      <c r="E269" s="1393"/>
      <c r="F269" s="1393"/>
      <c r="G269" s="378"/>
      <c r="K269" s="1394"/>
      <c r="R269" s="316"/>
      <c r="S269" s="316"/>
      <c r="T269" s="316"/>
      <c r="U269" s="374"/>
      <c r="V269" s="374"/>
      <c r="W269" s="374"/>
      <c r="X269" s="316"/>
    </row>
    <row r="270" spans="1:45">
      <c r="A270" s="378"/>
      <c r="B270" s="378"/>
      <c r="C270" s="1395"/>
      <c r="D270" s="1393"/>
      <c r="E270" s="1393"/>
      <c r="F270" s="1393"/>
      <c r="G270" s="378"/>
      <c r="K270" s="1394"/>
      <c r="R270" s="316"/>
      <c r="S270" s="316"/>
      <c r="T270" s="316"/>
      <c r="U270" s="374"/>
      <c r="V270" s="374"/>
      <c r="W270" s="374"/>
      <c r="X270" s="316"/>
    </row>
    <row r="271" spans="1:45">
      <c r="A271" s="378"/>
      <c r="B271" s="378"/>
      <c r="C271" s="1395"/>
      <c r="D271" s="1393"/>
      <c r="E271" s="1393"/>
      <c r="F271" s="1393"/>
      <c r="G271" s="378"/>
      <c r="K271" s="1394"/>
      <c r="R271" s="316"/>
      <c r="S271" s="316"/>
      <c r="T271" s="316"/>
      <c r="U271" s="374"/>
      <c r="V271" s="374"/>
      <c r="W271" s="374"/>
      <c r="X271" s="316"/>
    </row>
    <row r="272" spans="1:45">
      <c r="A272" s="378"/>
      <c r="B272" s="378"/>
      <c r="C272" s="1395"/>
      <c r="D272" s="1393"/>
      <c r="E272" s="1393"/>
      <c r="F272" s="1393"/>
      <c r="G272" s="378"/>
      <c r="K272" s="1394"/>
      <c r="R272" s="316"/>
      <c r="S272" s="316"/>
      <c r="T272" s="316"/>
      <c r="U272" s="374"/>
      <c r="V272" s="374"/>
      <c r="W272" s="374"/>
      <c r="X272" s="316"/>
    </row>
    <row r="273" spans="1:45">
      <c r="A273" s="378"/>
      <c r="B273" s="378"/>
      <c r="C273" s="1395"/>
      <c r="D273" s="1393"/>
      <c r="E273" s="1393"/>
      <c r="F273" s="1393"/>
      <c r="G273" s="378"/>
      <c r="K273" s="1394"/>
      <c r="R273" s="316"/>
      <c r="S273" s="316"/>
      <c r="T273" s="316"/>
      <c r="U273" s="374"/>
      <c r="V273" s="374"/>
      <c r="W273" s="374"/>
      <c r="X273" s="316"/>
    </row>
    <row r="274" spans="1:45">
      <c r="A274" s="378"/>
      <c r="B274" s="378"/>
      <c r="C274" s="1395"/>
      <c r="D274" s="1393"/>
      <c r="E274" s="1393"/>
      <c r="F274" s="1393"/>
      <c r="G274" s="378"/>
      <c r="K274" s="1394"/>
      <c r="R274" s="316"/>
      <c r="S274" s="316"/>
      <c r="T274" s="316"/>
      <c r="U274" s="374"/>
      <c r="V274" s="374"/>
      <c r="W274" s="374"/>
      <c r="X274" s="316"/>
    </row>
    <row r="275" spans="1:45">
      <c r="A275" s="378"/>
      <c r="B275" s="378"/>
      <c r="C275" s="1395"/>
      <c r="D275" s="1393"/>
      <c r="E275" s="1393"/>
      <c r="F275" s="1393"/>
      <c r="G275" s="378"/>
      <c r="K275" s="1394"/>
      <c r="R275" s="316"/>
      <c r="S275" s="316"/>
      <c r="T275" s="316"/>
      <c r="U275" s="374"/>
      <c r="V275" s="374"/>
      <c r="W275" s="374"/>
      <c r="X275" s="316"/>
    </row>
    <row r="276" spans="1:45">
      <c r="A276" s="378"/>
      <c r="B276" s="378"/>
      <c r="C276" s="1395"/>
      <c r="D276" s="1393"/>
      <c r="E276" s="1393"/>
      <c r="F276" s="1393"/>
      <c r="G276" s="378"/>
      <c r="K276" s="1394"/>
      <c r="R276" s="316"/>
      <c r="S276" s="316"/>
      <c r="T276" s="316"/>
      <c r="U276" s="374"/>
      <c r="V276" s="374"/>
      <c r="W276" s="374"/>
      <c r="X276" s="316"/>
    </row>
    <row r="277" spans="1:45">
      <c r="A277" s="378"/>
      <c r="B277" s="378"/>
      <c r="C277" s="1395"/>
      <c r="D277" s="1393"/>
      <c r="E277" s="1393"/>
      <c r="F277" s="1393"/>
      <c r="G277" s="378"/>
      <c r="K277" s="1394"/>
      <c r="R277" s="316"/>
      <c r="S277" s="316"/>
      <c r="T277" s="316"/>
      <c r="U277" s="374"/>
      <c r="V277" s="374"/>
      <c r="W277" s="374"/>
      <c r="X277" s="316"/>
    </row>
    <row r="278" spans="1:45">
      <c r="A278" s="378"/>
      <c r="B278" s="378"/>
      <c r="C278" s="1395"/>
      <c r="D278" s="1393"/>
      <c r="E278" s="1393"/>
      <c r="F278" s="1393"/>
      <c r="G278" s="378"/>
      <c r="K278" s="1394"/>
      <c r="R278" s="316"/>
      <c r="S278" s="316"/>
      <c r="T278" s="316"/>
      <c r="U278" s="374"/>
      <c r="V278" s="374"/>
      <c r="W278" s="374"/>
      <c r="X278" s="316"/>
    </row>
    <row r="279" spans="1:45">
      <c r="A279" s="378"/>
      <c r="B279" s="378"/>
      <c r="C279" s="1395"/>
      <c r="D279" s="1393"/>
      <c r="E279" s="1393"/>
      <c r="F279" s="1393"/>
      <c r="G279" s="378"/>
      <c r="K279" s="1394"/>
      <c r="R279" s="316"/>
      <c r="S279" s="316"/>
      <c r="T279" s="316"/>
      <c r="U279" s="374"/>
      <c r="V279" s="374"/>
      <c r="W279" s="374"/>
      <c r="X279" s="316"/>
    </row>
    <row r="280" spans="1:45" s="378" customFormat="1">
      <c r="C280" s="1395"/>
      <c r="D280" s="1393"/>
      <c r="E280" s="1393"/>
      <c r="F280" s="1393"/>
      <c r="I280" s="1490"/>
      <c r="K280" s="1394"/>
      <c r="P280" s="1538"/>
      <c r="Q280" s="316"/>
      <c r="R280" s="316"/>
      <c r="S280" s="316"/>
      <c r="T280" s="316"/>
      <c r="U280" s="374"/>
      <c r="V280" s="374"/>
      <c r="W280" s="374"/>
      <c r="X280" s="316"/>
      <c r="Y280" s="316"/>
      <c r="Z280" s="316"/>
      <c r="AA280" s="316"/>
      <c r="AB280" s="316"/>
      <c r="AC280" s="316"/>
      <c r="AD280" s="316"/>
      <c r="AE280" s="316"/>
      <c r="AF280" s="316"/>
      <c r="AG280" s="316"/>
      <c r="AH280" s="316"/>
      <c r="AI280" s="316"/>
      <c r="AJ280" s="316"/>
      <c r="AK280" s="316"/>
      <c r="AL280" s="316"/>
      <c r="AM280" s="316"/>
      <c r="AN280" s="316"/>
      <c r="AO280" s="316"/>
      <c r="AP280" s="316"/>
      <c r="AQ280" s="316"/>
      <c r="AR280" s="316"/>
      <c r="AS280" s="316"/>
    </row>
    <row r="281" spans="1:45" s="378" customFormat="1">
      <c r="C281" s="1395"/>
      <c r="D281" s="1393"/>
      <c r="E281" s="1393"/>
      <c r="F281" s="1393"/>
      <c r="I281" s="1490"/>
      <c r="K281" s="1394"/>
      <c r="P281" s="1538"/>
      <c r="Q281" s="316"/>
      <c r="R281" s="316"/>
      <c r="S281" s="316"/>
      <c r="T281" s="316"/>
      <c r="U281" s="374"/>
      <c r="V281" s="374"/>
      <c r="W281" s="374"/>
      <c r="X281" s="316"/>
      <c r="Y281" s="316"/>
      <c r="Z281" s="316"/>
      <c r="AA281" s="316"/>
      <c r="AB281" s="316"/>
      <c r="AC281" s="316"/>
      <c r="AD281" s="316"/>
      <c r="AE281" s="316"/>
      <c r="AF281" s="316"/>
      <c r="AG281" s="316"/>
      <c r="AH281" s="316"/>
      <c r="AI281" s="316"/>
      <c r="AJ281" s="316"/>
      <c r="AK281" s="316"/>
      <c r="AL281" s="316"/>
      <c r="AM281" s="316"/>
      <c r="AN281" s="316"/>
      <c r="AO281" s="316"/>
      <c r="AP281" s="316"/>
      <c r="AQ281" s="316"/>
      <c r="AR281" s="316"/>
      <c r="AS281" s="316"/>
    </row>
    <row r="282" spans="1:45" s="378" customFormat="1">
      <c r="C282" s="1395"/>
      <c r="D282" s="1393"/>
      <c r="E282" s="1393"/>
      <c r="F282" s="1393"/>
      <c r="I282" s="1490"/>
      <c r="K282" s="1394"/>
      <c r="P282" s="1538"/>
      <c r="Q282" s="316"/>
      <c r="R282" s="316"/>
      <c r="S282" s="316"/>
      <c r="T282" s="316"/>
      <c r="U282" s="374"/>
      <c r="V282" s="374"/>
      <c r="W282" s="374"/>
      <c r="X282" s="316"/>
      <c r="Y282" s="316"/>
      <c r="Z282" s="316"/>
      <c r="AA282" s="316"/>
      <c r="AB282" s="316"/>
      <c r="AC282" s="316"/>
      <c r="AD282" s="316"/>
      <c r="AE282" s="316"/>
      <c r="AF282" s="316"/>
      <c r="AG282" s="316"/>
      <c r="AH282" s="316"/>
      <c r="AI282" s="316"/>
      <c r="AJ282" s="316"/>
      <c r="AK282" s="316"/>
      <c r="AL282" s="316"/>
      <c r="AM282" s="316"/>
      <c r="AN282" s="316"/>
      <c r="AO282" s="316"/>
      <c r="AP282" s="316"/>
      <c r="AQ282" s="316"/>
      <c r="AR282" s="316"/>
      <c r="AS282" s="316"/>
    </row>
    <row r="283" spans="1:45" s="378" customFormat="1">
      <c r="C283" s="1395"/>
      <c r="D283" s="1393"/>
      <c r="E283" s="1393"/>
      <c r="F283" s="1393"/>
      <c r="I283" s="1490"/>
      <c r="K283" s="1394"/>
      <c r="P283" s="1538"/>
      <c r="Q283" s="316"/>
      <c r="R283" s="316"/>
      <c r="S283" s="316"/>
      <c r="T283" s="316"/>
      <c r="U283" s="374"/>
      <c r="V283" s="374"/>
      <c r="W283" s="374"/>
      <c r="X283" s="316"/>
      <c r="Y283" s="316"/>
      <c r="Z283" s="316"/>
      <c r="AA283" s="316"/>
      <c r="AB283" s="316"/>
      <c r="AC283" s="316"/>
      <c r="AD283" s="316"/>
      <c r="AE283" s="316"/>
      <c r="AF283" s="316"/>
      <c r="AG283" s="316"/>
      <c r="AH283" s="316"/>
      <c r="AI283" s="316"/>
      <c r="AJ283" s="316"/>
      <c r="AK283" s="316"/>
      <c r="AL283" s="316"/>
      <c r="AM283" s="316"/>
      <c r="AN283" s="316"/>
      <c r="AO283" s="316"/>
      <c r="AP283" s="316"/>
      <c r="AQ283" s="316"/>
      <c r="AR283" s="316"/>
      <c r="AS283" s="316"/>
    </row>
    <row r="284" spans="1:45" s="378" customFormat="1">
      <c r="C284" s="1395"/>
      <c r="D284" s="1393"/>
      <c r="E284" s="1393"/>
      <c r="F284" s="1393"/>
      <c r="I284" s="1490"/>
      <c r="K284" s="1394"/>
      <c r="P284" s="1538"/>
      <c r="Q284" s="316"/>
      <c r="R284" s="316"/>
      <c r="S284" s="316"/>
      <c r="T284" s="316"/>
      <c r="U284" s="374"/>
      <c r="V284" s="374"/>
      <c r="W284" s="374"/>
      <c r="X284" s="316"/>
      <c r="Y284" s="316"/>
      <c r="Z284" s="316"/>
      <c r="AA284" s="316"/>
      <c r="AB284" s="316"/>
      <c r="AC284" s="316"/>
      <c r="AD284" s="316"/>
      <c r="AE284" s="316"/>
      <c r="AF284" s="316"/>
      <c r="AG284" s="316"/>
      <c r="AH284" s="316"/>
      <c r="AI284" s="316"/>
      <c r="AJ284" s="316"/>
      <c r="AK284" s="316"/>
      <c r="AL284" s="316"/>
      <c r="AM284" s="316"/>
      <c r="AN284" s="316"/>
      <c r="AO284" s="316"/>
      <c r="AP284" s="316"/>
      <c r="AQ284" s="316"/>
      <c r="AR284" s="316"/>
      <c r="AS284" s="316"/>
    </row>
    <row r="285" spans="1:45" s="378" customFormat="1">
      <c r="C285" s="1395"/>
      <c r="D285" s="1393"/>
      <c r="E285" s="1393"/>
      <c r="F285" s="1393"/>
      <c r="I285" s="1490"/>
      <c r="K285" s="1394"/>
      <c r="P285" s="1538"/>
      <c r="Q285" s="316"/>
      <c r="R285" s="316"/>
      <c r="S285" s="316"/>
      <c r="T285" s="316"/>
      <c r="U285" s="374"/>
      <c r="V285" s="374"/>
      <c r="W285" s="374"/>
      <c r="X285" s="316"/>
      <c r="Y285" s="316"/>
      <c r="Z285" s="316"/>
      <c r="AA285" s="316"/>
      <c r="AB285" s="316"/>
      <c r="AC285" s="316"/>
      <c r="AD285" s="316"/>
      <c r="AE285" s="316"/>
      <c r="AF285" s="316"/>
      <c r="AG285" s="316"/>
      <c r="AH285" s="316"/>
      <c r="AI285" s="316"/>
      <c r="AJ285" s="316"/>
      <c r="AK285" s="316"/>
      <c r="AL285" s="316"/>
      <c r="AM285" s="316"/>
      <c r="AN285" s="316"/>
      <c r="AO285" s="316"/>
      <c r="AP285" s="316"/>
      <c r="AQ285" s="316"/>
      <c r="AR285" s="316"/>
      <c r="AS285" s="316"/>
    </row>
    <row r="286" spans="1:45" s="378" customFormat="1">
      <c r="C286" s="1395"/>
      <c r="D286" s="1393"/>
      <c r="E286" s="1393"/>
      <c r="F286" s="1393"/>
      <c r="I286" s="1490"/>
      <c r="K286" s="1394"/>
      <c r="P286" s="1538"/>
      <c r="Q286" s="316"/>
      <c r="R286" s="316"/>
      <c r="S286" s="316"/>
      <c r="T286" s="316"/>
      <c r="U286" s="374"/>
      <c r="V286" s="374"/>
      <c r="W286" s="374"/>
      <c r="X286" s="316"/>
      <c r="Y286" s="316"/>
      <c r="Z286" s="316"/>
      <c r="AA286" s="316"/>
      <c r="AB286" s="316"/>
      <c r="AC286" s="316"/>
      <c r="AD286" s="316"/>
      <c r="AE286" s="316"/>
      <c r="AF286" s="316"/>
      <c r="AG286" s="316"/>
      <c r="AH286" s="316"/>
      <c r="AI286" s="316"/>
      <c r="AJ286" s="316"/>
      <c r="AK286" s="316"/>
      <c r="AL286" s="316"/>
      <c r="AM286" s="316"/>
      <c r="AN286" s="316"/>
      <c r="AO286" s="316"/>
      <c r="AP286" s="316"/>
      <c r="AQ286" s="316"/>
      <c r="AR286" s="316"/>
      <c r="AS286" s="316"/>
    </row>
    <row r="287" spans="1:45" s="378" customFormat="1">
      <c r="C287" s="1395"/>
      <c r="D287" s="1393"/>
      <c r="E287" s="1393"/>
      <c r="F287" s="1393"/>
      <c r="I287" s="1490"/>
      <c r="K287" s="1394"/>
      <c r="P287" s="1538"/>
      <c r="Q287" s="316"/>
      <c r="R287" s="316"/>
      <c r="S287" s="316"/>
      <c r="T287" s="316"/>
      <c r="U287" s="374"/>
      <c r="V287" s="374"/>
      <c r="W287" s="374"/>
      <c r="X287" s="316"/>
      <c r="Y287" s="316"/>
      <c r="Z287" s="316"/>
      <c r="AA287" s="316"/>
      <c r="AB287" s="316"/>
      <c r="AC287" s="316"/>
      <c r="AD287" s="316"/>
      <c r="AE287" s="316"/>
      <c r="AF287" s="316"/>
      <c r="AG287" s="316"/>
      <c r="AH287" s="316"/>
      <c r="AI287" s="316"/>
      <c r="AJ287" s="316"/>
      <c r="AK287" s="316"/>
      <c r="AL287" s="316"/>
      <c r="AM287" s="316"/>
      <c r="AN287" s="316"/>
      <c r="AO287" s="316"/>
      <c r="AP287" s="316"/>
      <c r="AQ287" s="316"/>
      <c r="AR287" s="316"/>
      <c r="AS287" s="316"/>
    </row>
    <row r="288" spans="1:45" s="378" customFormat="1">
      <c r="C288" s="1395"/>
      <c r="D288" s="1393"/>
      <c r="E288" s="1393"/>
      <c r="F288" s="1393"/>
      <c r="I288" s="1490"/>
      <c r="K288" s="1394"/>
      <c r="P288" s="1538"/>
      <c r="Q288" s="316"/>
      <c r="R288" s="316"/>
      <c r="S288" s="316"/>
      <c r="T288" s="316"/>
      <c r="U288" s="374"/>
      <c r="V288" s="374"/>
      <c r="W288" s="374"/>
      <c r="X288" s="316"/>
      <c r="Y288" s="316"/>
      <c r="Z288" s="316"/>
      <c r="AA288" s="316"/>
      <c r="AB288" s="316"/>
      <c r="AC288" s="316"/>
      <c r="AD288" s="316"/>
      <c r="AE288" s="316"/>
      <c r="AF288" s="316"/>
      <c r="AG288" s="316"/>
      <c r="AH288" s="316"/>
      <c r="AI288" s="316"/>
      <c r="AJ288" s="316"/>
      <c r="AK288" s="316"/>
      <c r="AL288" s="316"/>
      <c r="AM288" s="316"/>
      <c r="AN288" s="316"/>
      <c r="AO288" s="316"/>
      <c r="AP288" s="316"/>
      <c r="AQ288" s="316"/>
      <c r="AR288" s="316"/>
      <c r="AS288" s="316"/>
    </row>
    <row r="289" spans="3:45" s="378" customFormat="1">
      <c r="C289" s="1395"/>
      <c r="D289" s="1393"/>
      <c r="E289" s="1393"/>
      <c r="F289" s="1393"/>
      <c r="I289" s="1490"/>
      <c r="K289" s="1394"/>
      <c r="P289" s="1538"/>
      <c r="Q289" s="316"/>
      <c r="R289" s="316"/>
      <c r="S289" s="316"/>
      <c r="T289" s="316"/>
      <c r="U289" s="374"/>
      <c r="V289" s="374"/>
      <c r="W289" s="374"/>
      <c r="X289" s="316"/>
      <c r="Y289" s="316"/>
      <c r="Z289" s="316"/>
      <c r="AA289" s="316"/>
      <c r="AB289" s="316"/>
      <c r="AC289" s="316"/>
      <c r="AD289" s="316"/>
      <c r="AE289" s="316"/>
      <c r="AF289" s="316"/>
      <c r="AG289" s="316"/>
      <c r="AH289" s="316"/>
      <c r="AI289" s="316"/>
      <c r="AJ289" s="316"/>
      <c r="AK289" s="316"/>
      <c r="AL289" s="316"/>
      <c r="AM289" s="316"/>
      <c r="AN289" s="316"/>
      <c r="AO289" s="316"/>
      <c r="AP289" s="316"/>
      <c r="AQ289" s="316"/>
      <c r="AR289" s="316"/>
      <c r="AS289" s="316"/>
    </row>
    <row r="290" spans="3:45" s="378" customFormat="1">
      <c r="C290" s="1395"/>
      <c r="D290" s="1393"/>
      <c r="E290" s="1393"/>
      <c r="F290" s="1393"/>
      <c r="I290" s="1490"/>
      <c r="K290" s="1394"/>
      <c r="P290" s="1538"/>
      <c r="Q290" s="316"/>
      <c r="R290" s="316"/>
      <c r="S290" s="316"/>
      <c r="T290" s="316"/>
      <c r="U290" s="374"/>
      <c r="V290" s="374"/>
      <c r="W290" s="374"/>
      <c r="X290" s="316"/>
      <c r="Y290" s="316"/>
      <c r="Z290" s="316"/>
      <c r="AA290" s="316"/>
      <c r="AB290" s="316"/>
      <c r="AC290" s="316"/>
      <c r="AD290" s="316"/>
      <c r="AE290" s="316"/>
      <c r="AF290" s="316"/>
      <c r="AG290" s="316"/>
      <c r="AH290" s="316"/>
      <c r="AI290" s="316"/>
      <c r="AJ290" s="316"/>
      <c r="AK290" s="316"/>
      <c r="AL290" s="316"/>
      <c r="AM290" s="316"/>
      <c r="AN290" s="316"/>
      <c r="AO290" s="316"/>
      <c r="AP290" s="316"/>
      <c r="AQ290" s="316"/>
      <c r="AR290" s="316"/>
      <c r="AS290" s="316"/>
    </row>
    <row r="291" spans="3:45" s="378" customFormat="1">
      <c r="C291" s="1395"/>
      <c r="D291" s="1393"/>
      <c r="E291" s="1393"/>
      <c r="F291" s="1393"/>
      <c r="I291" s="1490"/>
      <c r="K291" s="1394"/>
      <c r="P291" s="1538"/>
      <c r="Q291" s="316"/>
      <c r="R291" s="316"/>
      <c r="S291" s="316"/>
      <c r="T291" s="316"/>
      <c r="U291" s="374"/>
      <c r="V291" s="374"/>
      <c r="W291" s="374"/>
      <c r="X291" s="316"/>
      <c r="Y291" s="316"/>
      <c r="Z291" s="316"/>
      <c r="AA291" s="316"/>
      <c r="AB291" s="316"/>
      <c r="AC291" s="316"/>
      <c r="AD291" s="316"/>
      <c r="AE291" s="316"/>
      <c r="AF291" s="316"/>
      <c r="AG291" s="316"/>
      <c r="AH291" s="316"/>
      <c r="AI291" s="316"/>
      <c r="AJ291" s="316"/>
      <c r="AK291" s="316"/>
      <c r="AL291" s="316"/>
      <c r="AM291" s="316"/>
      <c r="AN291" s="316"/>
      <c r="AO291" s="316"/>
      <c r="AP291" s="316"/>
      <c r="AQ291" s="316"/>
      <c r="AR291" s="316"/>
      <c r="AS291" s="316"/>
    </row>
    <row r="292" spans="3:45" s="378" customFormat="1">
      <c r="C292" s="1395"/>
      <c r="D292" s="1393"/>
      <c r="E292" s="1393"/>
      <c r="F292" s="1393"/>
      <c r="I292" s="1490"/>
      <c r="K292" s="1394"/>
      <c r="P292" s="1538"/>
      <c r="Q292" s="316"/>
      <c r="R292" s="316"/>
      <c r="S292" s="316"/>
      <c r="T292" s="316"/>
      <c r="U292" s="374"/>
      <c r="V292" s="374"/>
      <c r="W292" s="374"/>
      <c r="X292" s="316"/>
      <c r="Y292" s="316"/>
      <c r="Z292" s="316"/>
      <c r="AA292" s="316"/>
      <c r="AB292" s="316"/>
      <c r="AC292" s="316"/>
      <c r="AD292" s="316"/>
      <c r="AE292" s="316"/>
      <c r="AF292" s="316"/>
      <c r="AG292" s="316"/>
      <c r="AH292" s="316"/>
      <c r="AI292" s="316"/>
      <c r="AJ292" s="316"/>
      <c r="AK292" s="316"/>
      <c r="AL292" s="316"/>
      <c r="AM292" s="316"/>
      <c r="AN292" s="316"/>
      <c r="AO292" s="316"/>
      <c r="AP292" s="316"/>
      <c r="AQ292" s="316"/>
      <c r="AR292" s="316"/>
      <c r="AS292" s="316"/>
    </row>
    <row r="293" spans="3:45" s="378" customFormat="1">
      <c r="C293" s="1395"/>
      <c r="D293" s="1393"/>
      <c r="E293" s="1393"/>
      <c r="F293" s="1393"/>
      <c r="I293" s="1490"/>
      <c r="K293" s="1394"/>
      <c r="P293" s="1538"/>
      <c r="Q293" s="316"/>
      <c r="R293" s="316"/>
      <c r="S293" s="316"/>
      <c r="T293" s="316"/>
      <c r="U293" s="374"/>
      <c r="V293" s="374"/>
      <c r="W293" s="374"/>
      <c r="X293" s="316"/>
      <c r="Y293" s="316"/>
      <c r="Z293" s="316"/>
      <c r="AA293" s="316"/>
      <c r="AB293" s="316"/>
      <c r="AC293" s="316"/>
      <c r="AD293" s="316"/>
      <c r="AE293" s="316"/>
      <c r="AF293" s="316"/>
      <c r="AG293" s="316"/>
      <c r="AH293" s="316"/>
      <c r="AI293" s="316"/>
      <c r="AJ293" s="316"/>
      <c r="AK293" s="316"/>
      <c r="AL293" s="316"/>
      <c r="AM293" s="316"/>
      <c r="AN293" s="316"/>
      <c r="AO293" s="316"/>
      <c r="AP293" s="316"/>
      <c r="AQ293" s="316"/>
      <c r="AR293" s="316"/>
      <c r="AS293" s="316"/>
    </row>
    <row r="294" spans="3:45" s="378" customFormat="1">
      <c r="C294" s="1395"/>
      <c r="D294" s="1393"/>
      <c r="E294" s="1393"/>
      <c r="F294" s="1393"/>
      <c r="I294" s="1490"/>
      <c r="K294" s="1394"/>
      <c r="P294" s="1538"/>
      <c r="Q294" s="316"/>
      <c r="R294" s="316"/>
      <c r="S294" s="316"/>
      <c r="T294" s="316"/>
      <c r="U294" s="374"/>
      <c r="V294" s="374"/>
      <c r="W294" s="374"/>
      <c r="X294" s="316"/>
      <c r="Y294" s="316"/>
      <c r="Z294" s="316"/>
      <c r="AA294" s="316"/>
      <c r="AB294" s="316"/>
      <c r="AC294" s="316"/>
      <c r="AD294" s="316"/>
      <c r="AE294" s="316"/>
      <c r="AF294" s="316"/>
      <c r="AG294" s="316"/>
      <c r="AH294" s="316"/>
      <c r="AI294" s="316"/>
      <c r="AJ294" s="316"/>
      <c r="AK294" s="316"/>
      <c r="AL294" s="316"/>
      <c r="AM294" s="316"/>
      <c r="AN294" s="316"/>
      <c r="AO294" s="316"/>
      <c r="AP294" s="316"/>
      <c r="AQ294" s="316"/>
      <c r="AR294" s="316"/>
      <c r="AS294" s="316"/>
    </row>
    <row r="295" spans="3:45" s="378" customFormat="1">
      <c r="C295" s="1395"/>
      <c r="D295" s="1393"/>
      <c r="E295" s="1393"/>
      <c r="F295" s="1393"/>
      <c r="I295" s="1490"/>
      <c r="K295" s="1394"/>
      <c r="P295" s="1538"/>
      <c r="Q295" s="316"/>
      <c r="R295" s="316"/>
      <c r="S295" s="316"/>
      <c r="T295" s="316"/>
      <c r="U295" s="374"/>
      <c r="V295" s="374"/>
      <c r="W295" s="374"/>
      <c r="X295" s="316"/>
      <c r="Y295" s="316"/>
      <c r="Z295" s="316"/>
      <c r="AA295" s="316"/>
      <c r="AB295" s="316"/>
      <c r="AC295" s="316"/>
      <c r="AD295" s="316"/>
      <c r="AE295" s="316"/>
      <c r="AF295" s="316"/>
      <c r="AG295" s="316"/>
      <c r="AH295" s="316"/>
      <c r="AI295" s="316"/>
      <c r="AJ295" s="316"/>
      <c r="AK295" s="316"/>
      <c r="AL295" s="316"/>
      <c r="AM295" s="316"/>
      <c r="AN295" s="316"/>
      <c r="AO295" s="316"/>
      <c r="AP295" s="316"/>
      <c r="AQ295" s="316"/>
      <c r="AR295" s="316"/>
      <c r="AS295" s="316"/>
    </row>
    <row r="296" spans="3:45" s="378" customFormat="1">
      <c r="C296" s="1395"/>
      <c r="D296" s="1393"/>
      <c r="E296" s="1393"/>
      <c r="F296" s="1393"/>
      <c r="I296" s="1490"/>
      <c r="K296" s="1394"/>
      <c r="P296" s="1538"/>
      <c r="Q296" s="316"/>
      <c r="R296" s="316"/>
      <c r="S296" s="316"/>
      <c r="T296" s="316"/>
      <c r="U296" s="374"/>
      <c r="V296" s="374"/>
      <c r="W296" s="374"/>
      <c r="X296" s="316"/>
      <c r="Y296" s="316"/>
      <c r="Z296" s="316"/>
      <c r="AA296" s="316"/>
      <c r="AB296" s="316"/>
      <c r="AC296" s="316"/>
      <c r="AD296" s="316"/>
      <c r="AE296" s="316"/>
      <c r="AF296" s="316"/>
      <c r="AG296" s="316"/>
      <c r="AH296" s="316"/>
      <c r="AI296" s="316"/>
      <c r="AJ296" s="316"/>
      <c r="AK296" s="316"/>
      <c r="AL296" s="316"/>
      <c r="AM296" s="316"/>
      <c r="AN296" s="316"/>
      <c r="AO296" s="316"/>
      <c r="AP296" s="316"/>
      <c r="AQ296" s="316"/>
      <c r="AR296" s="316"/>
      <c r="AS296" s="316"/>
    </row>
    <row r="297" spans="3:45" s="378" customFormat="1">
      <c r="C297" s="1395"/>
      <c r="D297" s="1393"/>
      <c r="E297" s="1393"/>
      <c r="F297" s="1393"/>
      <c r="I297" s="1490"/>
      <c r="K297" s="1394"/>
      <c r="P297" s="1538"/>
      <c r="Q297" s="316"/>
      <c r="R297" s="316"/>
      <c r="S297" s="316"/>
      <c r="T297" s="316"/>
      <c r="U297" s="374"/>
      <c r="V297" s="374"/>
      <c r="W297" s="374"/>
      <c r="X297" s="316"/>
      <c r="Y297" s="316"/>
      <c r="Z297" s="316"/>
      <c r="AA297" s="316"/>
      <c r="AB297" s="316"/>
      <c r="AC297" s="316"/>
      <c r="AD297" s="316"/>
      <c r="AE297" s="316"/>
      <c r="AF297" s="316"/>
      <c r="AG297" s="316"/>
      <c r="AH297" s="316"/>
      <c r="AI297" s="316"/>
      <c r="AJ297" s="316"/>
      <c r="AK297" s="316"/>
      <c r="AL297" s="316"/>
      <c r="AM297" s="316"/>
      <c r="AN297" s="316"/>
      <c r="AO297" s="316"/>
      <c r="AP297" s="316"/>
      <c r="AQ297" s="316"/>
      <c r="AR297" s="316"/>
      <c r="AS297" s="316"/>
    </row>
    <row r="298" spans="3:45" s="378" customFormat="1">
      <c r="C298" s="1395"/>
      <c r="D298" s="1393"/>
      <c r="E298" s="1393"/>
      <c r="F298" s="1393"/>
      <c r="I298" s="1490"/>
      <c r="K298" s="1394"/>
      <c r="P298" s="1538"/>
      <c r="Q298" s="316"/>
      <c r="R298" s="316"/>
      <c r="S298" s="316"/>
      <c r="T298" s="316"/>
      <c r="U298" s="374"/>
      <c r="V298" s="374"/>
      <c r="W298" s="374"/>
      <c r="X298" s="316"/>
      <c r="Y298" s="316"/>
      <c r="Z298" s="316"/>
      <c r="AA298" s="316"/>
      <c r="AB298" s="316"/>
      <c r="AC298" s="316"/>
      <c r="AD298" s="316"/>
      <c r="AE298" s="316"/>
      <c r="AF298" s="316"/>
      <c r="AG298" s="316"/>
      <c r="AH298" s="316"/>
      <c r="AI298" s="316"/>
      <c r="AJ298" s="316"/>
      <c r="AK298" s="316"/>
      <c r="AL298" s="316"/>
      <c r="AM298" s="316"/>
      <c r="AN298" s="316"/>
      <c r="AO298" s="316"/>
      <c r="AP298" s="316"/>
      <c r="AQ298" s="316"/>
      <c r="AR298" s="316"/>
      <c r="AS298" s="316"/>
    </row>
    <row r="299" spans="3:45" s="378" customFormat="1">
      <c r="C299" s="1395"/>
      <c r="D299" s="1393"/>
      <c r="E299" s="1393"/>
      <c r="F299" s="1393"/>
      <c r="I299" s="1490"/>
      <c r="K299" s="1394"/>
      <c r="P299" s="1538"/>
      <c r="Q299" s="316"/>
      <c r="R299" s="316"/>
      <c r="S299" s="316"/>
      <c r="T299" s="316"/>
      <c r="U299" s="374"/>
      <c r="V299" s="374"/>
      <c r="W299" s="374"/>
      <c r="X299" s="316"/>
      <c r="Y299" s="316"/>
      <c r="Z299" s="316"/>
      <c r="AA299" s="316"/>
      <c r="AB299" s="316"/>
      <c r="AC299" s="316"/>
      <c r="AD299" s="316"/>
      <c r="AE299" s="316"/>
      <c r="AF299" s="316"/>
      <c r="AG299" s="316"/>
      <c r="AH299" s="316"/>
      <c r="AI299" s="316"/>
      <c r="AJ299" s="316"/>
      <c r="AK299" s="316"/>
      <c r="AL299" s="316"/>
      <c r="AM299" s="316"/>
      <c r="AN299" s="316"/>
      <c r="AO299" s="316"/>
      <c r="AP299" s="316"/>
      <c r="AQ299" s="316"/>
      <c r="AR299" s="316"/>
      <c r="AS299" s="316"/>
    </row>
    <row r="300" spans="3:45" s="378" customFormat="1">
      <c r="C300" s="1395"/>
      <c r="D300" s="1393"/>
      <c r="E300" s="1393"/>
      <c r="F300" s="1393"/>
      <c r="I300" s="1490"/>
      <c r="K300" s="1394"/>
      <c r="P300" s="1538"/>
      <c r="Q300" s="316"/>
      <c r="R300" s="316"/>
      <c r="S300" s="316"/>
      <c r="T300" s="316"/>
      <c r="U300" s="374"/>
      <c r="V300" s="374"/>
      <c r="W300" s="374"/>
      <c r="X300" s="316"/>
      <c r="Y300" s="316"/>
      <c r="Z300" s="316"/>
      <c r="AA300" s="316"/>
      <c r="AB300" s="316"/>
      <c r="AC300" s="316"/>
      <c r="AD300" s="316"/>
      <c r="AE300" s="316"/>
      <c r="AF300" s="316"/>
      <c r="AG300" s="316"/>
      <c r="AH300" s="316"/>
      <c r="AI300" s="316"/>
      <c r="AJ300" s="316"/>
      <c r="AK300" s="316"/>
      <c r="AL300" s="316"/>
      <c r="AM300" s="316"/>
      <c r="AN300" s="316"/>
      <c r="AO300" s="316"/>
      <c r="AP300" s="316"/>
      <c r="AQ300" s="316"/>
      <c r="AR300" s="316"/>
      <c r="AS300" s="316"/>
    </row>
    <row r="301" spans="3:45" s="378" customFormat="1">
      <c r="C301" s="1395"/>
      <c r="D301" s="1393"/>
      <c r="E301" s="1393"/>
      <c r="F301" s="1393"/>
      <c r="I301" s="1490"/>
      <c r="K301" s="1394"/>
      <c r="P301" s="1538"/>
      <c r="Q301" s="316"/>
      <c r="R301" s="316"/>
      <c r="S301" s="316"/>
      <c r="T301" s="316"/>
      <c r="U301" s="374"/>
      <c r="V301" s="374"/>
      <c r="W301" s="374"/>
      <c r="X301" s="316"/>
      <c r="Y301" s="316"/>
      <c r="Z301" s="316"/>
      <c r="AA301" s="316"/>
      <c r="AB301" s="316"/>
      <c r="AC301" s="316"/>
      <c r="AD301" s="316"/>
      <c r="AE301" s="316"/>
      <c r="AF301" s="316"/>
      <c r="AG301" s="316"/>
      <c r="AH301" s="316"/>
      <c r="AI301" s="316"/>
      <c r="AJ301" s="316"/>
      <c r="AK301" s="316"/>
      <c r="AL301" s="316"/>
      <c r="AM301" s="316"/>
      <c r="AN301" s="316"/>
      <c r="AO301" s="316"/>
      <c r="AP301" s="316"/>
      <c r="AQ301" s="316"/>
      <c r="AR301" s="316"/>
      <c r="AS301" s="316"/>
    </row>
    <row r="302" spans="3:45" s="378" customFormat="1">
      <c r="C302" s="1395"/>
      <c r="D302" s="1393"/>
      <c r="E302" s="1393"/>
      <c r="F302" s="1393"/>
      <c r="I302" s="1490"/>
      <c r="K302" s="1394"/>
      <c r="P302" s="1538"/>
      <c r="Q302" s="316"/>
      <c r="R302" s="316"/>
      <c r="S302" s="316"/>
      <c r="T302" s="316"/>
      <c r="U302" s="374"/>
      <c r="V302" s="374"/>
      <c r="W302" s="374"/>
      <c r="X302" s="316"/>
      <c r="Y302" s="316"/>
      <c r="Z302" s="316"/>
      <c r="AA302" s="316"/>
      <c r="AB302" s="316"/>
      <c r="AC302" s="316"/>
      <c r="AD302" s="316"/>
      <c r="AE302" s="316"/>
      <c r="AF302" s="316"/>
      <c r="AG302" s="316"/>
      <c r="AH302" s="316"/>
      <c r="AI302" s="316"/>
      <c r="AJ302" s="316"/>
      <c r="AK302" s="316"/>
      <c r="AL302" s="316"/>
      <c r="AM302" s="316"/>
      <c r="AN302" s="316"/>
      <c r="AO302" s="316"/>
      <c r="AP302" s="316"/>
      <c r="AQ302" s="316"/>
      <c r="AR302" s="316"/>
      <c r="AS302" s="316"/>
    </row>
    <row r="303" spans="3:45" s="378" customFormat="1">
      <c r="C303" s="1395"/>
      <c r="D303" s="1393"/>
      <c r="E303" s="1393"/>
      <c r="F303" s="1393"/>
      <c r="I303" s="1490"/>
      <c r="K303" s="1394"/>
      <c r="P303" s="1538"/>
      <c r="Q303" s="316"/>
      <c r="R303" s="316"/>
      <c r="S303" s="316"/>
      <c r="T303" s="316"/>
      <c r="U303" s="374"/>
      <c r="V303" s="374"/>
      <c r="W303" s="374"/>
      <c r="X303" s="316"/>
      <c r="Y303" s="316"/>
      <c r="Z303" s="316"/>
      <c r="AA303" s="316"/>
      <c r="AB303" s="316"/>
      <c r="AC303" s="316"/>
      <c r="AD303" s="316"/>
      <c r="AE303" s="316"/>
      <c r="AF303" s="316"/>
      <c r="AG303" s="316"/>
      <c r="AH303" s="316"/>
      <c r="AI303" s="316"/>
      <c r="AJ303" s="316"/>
      <c r="AK303" s="316"/>
      <c r="AL303" s="316"/>
      <c r="AM303" s="316"/>
      <c r="AN303" s="316"/>
      <c r="AO303" s="316"/>
      <c r="AP303" s="316"/>
      <c r="AQ303" s="316"/>
      <c r="AR303" s="316"/>
      <c r="AS303" s="316"/>
    </row>
    <row r="304" spans="3:45" s="378" customFormat="1">
      <c r="C304" s="1395"/>
      <c r="D304" s="1393"/>
      <c r="E304" s="1393"/>
      <c r="F304" s="1393"/>
      <c r="I304" s="1490"/>
      <c r="K304" s="1394"/>
      <c r="P304" s="1538"/>
      <c r="Q304" s="316"/>
      <c r="R304" s="316"/>
      <c r="S304" s="316"/>
      <c r="T304" s="316"/>
      <c r="U304" s="374"/>
      <c r="V304" s="374"/>
      <c r="W304" s="374"/>
      <c r="X304" s="316"/>
      <c r="Y304" s="316"/>
      <c r="Z304" s="316"/>
      <c r="AA304" s="316"/>
      <c r="AB304" s="316"/>
      <c r="AC304" s="316"/>
      <c r="AD304" s="316"/>
      <c r="AE304" s="316"/>
      <c r="AF304" s="316"/>
      <c r="AG304" s="316"/>
      <c r="AH304" s="316"/>
      <c r="AI304" s="316"/>
      <c r="AJ304" s="316"/>
      <c r="AK304" s="316"/>
      <c r="AL304" s="316"/>
      <c r="AM304" s="316"/>
      <c r="AN304" s="316"/>
      <c r="AO304" s="316"/>
      <c r="AP304" s="316"/>
      <c r="AQ304" s="316"/>
      <c r="AR304" s="316"/>
      <c r="AS304" s="316"/>
    </row>
    <row r="305" spans="1:45" s="378" customFormat="1">
      <c r="C305" s="1395"/>
      <c r="D305" s="1393"/>
      <c r="E305" s="1393"/>
      <c r="F305" s="1393"/>
      <c r="I305" s="1490"/>
      <c r="K305" s="1394"/>
      <c r="P305" s="1538"/>
      <c r="Q305" s="316"/>
      <c r="R305" s="316"/>
      <c r="S305" s="316"/>
      <c r="T305" s="316"/>
      <c r="U305" s="374"/>
      <c r="V305" s="374"/>
      <c r="W305" s="374"/>
      <c r="X305" s="316"/>
      <c r="Y305" s="316"/>
      <c r="Z305" s="316"/>
      <c r="AA305" s="316"/>
      <c r="AB305" s="316"/>
      <c r="AC305" s="316"/>
      <c r="AD305" s="316"/>
      <c r="AE305" s="316"/>
      <c r="AF305" s="316"/>
      <c r="AG305" s="316"/>
      <c r="AH305" s="316"/>
      <c r="AI305" s="316"/>
      <c r="AJ305" s="316"/>
      <c r="AK305" s="316"/>
      <c r="AL305" s="316"/>
      <c r="AM305" s="316"/>
      <c r="AN305" s="316"/>
      <c r="AO305" s="316"/>
      <c r="AP305" s="316"/>
      <c r="AQ305" s="316"/>
      <c r="AR305" s="316"/>
      <c r="AS305" s="316"/>
    </row>
    <row r="306" spans="1:45" s="378" customFormat="1">
      <c r="C306" s="1395"/>
      <c r="D306" s="1393"/>
      <c r="E306" s="1393"/>
      <c r="F306" s="1393"/>
      <c r="I306" s="1490"/>
      <c r="K306" s="1394"/>
      <c r="P306" s="1538"/>
      <c r="Q306" s="316"/>
      <c r="R306" s="316"/>
      <c r="S306" s="316"/>
      <c r="T306" s="316"/>
      <c r="U306" s="374"/>
      <c r="V306" s="374"/>
      <c r="W306" s="374"/>
      <c r="X306" s="316"/>
      <c r="Y306" s="316"/>
      <c r="Z306" s="316"/>
      <c r="AA306" s="316"/>
      <c r="AB306" s="316"/>
      <c r="AC306" s="316"/>
      <c r="AD306" s="316"/>
      <c r="AE306" s="316"/>
      <c r="AF306" s="316"/>
      <c r="AG306" s="316"/>
      <c r="AH306" s="316"/>
      <c r="AI306" s="316"/>
      <c r="AJ306" s="316"/>
      <c r="AK306" s="316"/>
      <c r="AL306" s="316"/>
      <c r="AM306" s="316"/>
      <c r="AN306" s="316"/>
      <c r="AO306" s="316"/>
      <c r="AP306" s="316"/>
      <c r="AQ306" s="316"/>
      <c r="AR306" s="316"/>
      <c r="AS306" s="316"/>
    </row>
    <row r="307" spans="1:45" s="378" customFormat="1">
      <c r="C307" s="1395"/>
      <c r="D307" s="1393"/>
      <c r="E307" s="1393"/>
      <c r="F307" s="1393"/>
      <c r="I307" s="1490"/>
      <c r="K307" s="1394"/>
      <c r="P307" s="1538"/>
      <c r="Q307" s="316"/>
      <c r="R307" s="316"/>
      <c r="S307" s="316"/>
      <c r="T307" s="316"/>
      <c r="U307" s="374"/>
      <c r="V307" s="374"/>
      <c r="W307" s="374"/>
      <c r="X307" s="316"/>
      <c r="Y307" s="316"/>
      <c r="Z307" s="316"/>
      <c r="AA307" s="316"/>
      <c r="AB307" s="316"/>
      <c r="AC307" s="316"/>
      <c r="AD307" s="316"/>
      <c r="AE307" s="316"/>
      <c r="AF307" s="316"/>
      <c r="AG307" s="316"/>
      <c r="AH307" s="316"/>
      <c r="AI307" s="316"/>
      <c r="AJ307" s="316"/>
      <c r="AK307" s="316"/>
      <c r="AL307" s="316"/>
      <c r="AM307" s="316"/>
      <c r="AN307" s="316"/>
      <c r="AO307" s="316"/>
      <c r="AP307" s="316"/>
      <c r="AQ307" s="316"/>
      <c r="AR307" s="316"/>
      <c r="AS307" s="316"/>
    </row>
    <row r="308" spans="1:45" s="378" customFormat="1">
      <c r="C308" s="1395"/>
      <c r="D308" s="1393"/>
      <c r="E308" s="1393"/>
      <c r="F308" s="1393"/>
      <c r="I308" s="1490"/>
      <c r="K308" s="1394"/>
      <c r="P308" s="1538"/>
      <c r="Q308" s="316"/>
      <c r="R308" s="316"/>
      <c r="S308" s="316"/>
      <c r="T308" s="316"/>
      <c r="U308" s="374"/>
      <c r="V308" s="374"/>
      <c r="W308" s="374"/>
      <c r="X308" s="316"/>
      <c r="Y308" s="316"/>
      <c r="Z308" s="316"/>
      <c r="AA308" s="316"/>
      <c r="AB308" s="316"/>
      <c r="AC308" s="316"/>
      <c r="AD308" s="316"/>
      <c r="AE308" s="316"/>
      <c r="AF308" s="316"/>
      <c r="AG308" s="316"/>
      <c r="AH308" s="316"/>
      <c r="AI308" s="316"/>
      <c r="AJ308" s="316"/>
      <c r="AK308" s="316"/>
      <c r="AL308" s="316"/>
      <c r="AM308" s="316"/>
      <c r="AN308" s="316"/>
      <c r="AO308" s="316"/>
      <c r="AP308" s="316"/>
      <c r="AQ308" s="316"/>
      <c r="AR308" s="316"/>
      <c r="AS308" s="316"/>
    </row>
    <row r="309" spans="1:45" s="378" customFormat="1">
      <c r="C309" s="1395"/>
      <c r="D309" s="1393"/>
      <c r="E309" s="1393"/>
      <c r="F309" s="1393"/>
      <c r="I309" s="1490"/>
      <c r="K309" s="1394"/>
      <c r="P309" s="1538"/>
      <c r="Q309" s="316"/>
      <c r="R309" s="316"/>
      <c r="S309" s="316"/>
      <c r="T309" s="316"/>
      <c r="U309" s="374"/>
      <c r="V309" s="374"/>
      <c r="W309" s="374"/>
      <c r="X309" s="316"/>
      <c r="Y309" s="316"/>
      <c r="Z309" s="316"/>
      <c r="AA309" s="316"/>
      <c r="AB309" s="316"/>
      <c r="AC309" s="316"/>
      <c r="AD309" s="316"/>
      <c r="AE309" s="316"/>
      <c r="AF309" s="316"/>
      <c r="AG309" s="316"/>
      <c r="AH309" s="316"/>
      <c r="AI309" s="316"/>
      <c r="AJ309" s="316"/>
      <c r="AK309" s="316"/>
      <c r="AL309" s="316"/>
      <c r="AM309" s="316"/>
      <c r="AN309" s="316"/>
      <c r="AO309" s="316"/>
      <c r="AP309" s="316"/>
      <c r="AQ309" s="316"/>
      <c r="AR309" s="316"/>
      <c r="AS309" s="316"/>
    </row>
    <row r="310" spans="1:45" s="378" customFormat="1">
      <c r="C310" s="1395"/>
      <c r="D310" s="1393"/>
      <c r="E310" s="1393"/>
      <c r="F310" s="1393"/>
      <c r="I310" s="1490"/>
      <c r="K310" s="1394"/>
      <c r="P310" s="1538"/>
      <c r="Q310" s="316"/>
      <c r="R310" s="316"/>
      <c r="S310" s="316"/>
      <c r="T310" s="316"/>
      <c r="U310" s="374"/>
      <c r="V310" s="374"/>
      <c r="W310" s="374"/>
      <c r="X310" s="316"/>
      <c r="Y310" s="316"/>
      <c r="Z310" s="316"/>
      <c r="AA310" s="316"/>
      <c r="AB310" s="316"/>
      <c r="AC310" s="316"/>
      <c r="AD310" s="316"/>
      <c r="AE310" s="316"/>
      <c r="AF310" s="316"/>
      <c r="AG310" s="316"/>
      <c r="AH310" s="316"/>
      <c r="AI310" s="316"/>
      <c r="AJ310" s="316"/>
      <c r="AK310" s="316"/>
      <c r="AL310" s="316"/>
      <c r="AM310" s="316"/>
      <c r="AN310" s="316"/>
      <c r="AO310" s="316"/>
      <c r="AP310" s="316"/>
      <c r="AQ310" s="316"/>
      <c r="AR310" s="316"/>
      <c r="AS310" s="316"/>
    </row>
    <row r="311" spans="1:45" s="378" customFormat="1">
      <c r="C311" s="1395"/>
      <c r="D311" s="1393"/>
      <c r="E311" s="1393"/>
      <c r="F311" s="1393"/>
      <c r="I311" s="1490"/>
      <c r="K311" s="1394"/>
      <c r="P311" s="1538"/>
      <c r="Q311" s="316"/>
      <c r="R311" s="316"/>
      <c r="S311" s="316"/>
      <c r="T311" s="316"/>
      <c r="U311" s="374"/>
      <c r="V311" s="374"/>
      <c r="W311" s="374"/>
      <c r="X311" s="316"/>
      <c r="Y311" s="316"/>
      <c r="Z311" s="316"/>
      <c r="AA311" s="316"/>
      <c r="AB311" s="316"/>
      <c r="AC311" s="316"/>
      <c r="AD311" s="316"/>
      <c r="AE311" s="316"/>
      <c r="AF311" s="316"/>
      <c r="AG311" s="316"/>
      <c r="AH311" s="316"/>
      <c r="AI311" s="316"/>
      <c r="AJ311" s="316"/>
      <c r="AK311" s="316"/>
      <c r="AL311" s="316"/>
      <c r="AM311" s="316"/>
      <c r="AN311" s="316"/>
      <c r="AO311" s="316"/>
      <c r="AP311" s="316"/>
      <c r="AQ311" s="316"/>
      <c r="AR311" s="316"/>
      <c r="AS311" s="316"/>
    </row>
    <row r="312" spans="1:45">
      <c r="A312" s="378"/>
      <c r="B312" s="378"/>
      <c r="C312" s="1395"/>
      <c r="D312" s="1393"/>
      <c r="E312" s="1393"/>
      <c r="F312" s="1393"/>
      <c r="G312" s="378"/>
      <c r="K312" s="1394"/>
      <c r="R312" s="316"/>
      <c r="S312" s="316"/>
      <c r="T312" s="316"/>
      <c r="U312" s="374"/>
      <c r="V312" s="374"/>
      <c r="W312" s="374"/>
      <c r="X312" s="316"/>
    </row>
    <row r="313" spans="1:45">
      <c r="A313" s="378"/>
      <c r="B313" s="378"/>
      <c r="C313" s="1395"/>
      <c r="D313" s="1393"/>
      <c r="E313" s="1393"/>
      <c r="F313" s="1393"/>
      <c r="G313" s="378"/>
      <c r="K313" s="1394"/>
      <c r="R313" s="316"/>
      <c r="S313" s="316"/>
      <c r="T313" s="316"/>
      <c r="U313" s="374"/>
      <c r="V313" s="374"/>
      <c r="W313" s="374"/>
      <c r="X313" s="316"/>
    </row>
    <row r="314" spans="1:45">
      <c r="A314" s="378"/>
      <c r="B314" s="378"/>
      <c r="C314" s="1395"/>
      <c r="D314" s="1393"/>
      <c r="E314" s="1393"/>
      <c r="F314" s="1393"/>
      <c r="G314" s="378"/>
      <c r="K314" s="1394"/>
      <c r="R314" s="316"/>
      <c r="S314" s="316"/>
      <c r="T314" s="316"/>
      <c r="U314" s="374"/>
      <c r="V314" s="374"/>
      <c r="W314" s="374"/>
      <c r="X314" s="316"/>
    </row>
    <row r="315" spans="1:45">
      <c r="A315" s="378"/>
      <c r="B315" s="378"/>
      <c r="C315" s="1395"/>
      <c r="D315" s="1393"/>
      <c r="E315" s="1393"/>
      <c r="F315" s="1393"/>
      <c r="G315" s="378"/>
      <c r="K315" s="1394"/>
      <c r="R315" s="316"/>
      <c r="S315" s="316"/>
      <c r="T315" s="316"/>
      <c r="U315" s="374"/>
      <c r="V315" s="374"/>
      <c r="W315" s="374"/>
      <c r="X315" s="316"/>
    </row>
    <row r="316" spans="1:45">
      <c r="A316" s="378"/>
      <c r="B316" s="378"/>
      <c r="C316" s="1395"/>
      <c r="D316" s="1393"/>
      <c r="E316" s="1393"/>
      <c r="F316" s="1393"/>
      <c r="G316" s="378"/>
      <c r="K316" s="1394"/>
      <c r="R316" s="316"/>
      <c r="S316" s="316"/>
      <c r="T316" s="316"/>
      <c r="U316" s="374"/>
      <c r="V316" s="374"/>
      <c r="W316" s="374"/>
      <c r="X316" s="316"/>
    </row>
    <row r="317" spans="1:45" ht="14.25">
      <c r="A317" s="1391"/>
      <c r="B317" s="1391"/>
      <c r="C317" s="1392"/>
      <c r="D317" s="1393"/>
      <c r="E317" s="1393"/>
      <c r="F317" s="1393"/>
      <c r="G317" s="378"/>
      <c r="K317" s="1394"/>
      <c r="R317" s="373"/>
      <c r="S317" s="373"/>
      <c r="T317" s="373"/>
      <c r="U317" s="374"/>
      <c r="V317" s="374"/>
      <c r="W317" s="374"/>
      <c r="X317" s="316"/>
    </row>
    <row r="318" spans="1:45">
      <c r="A318" s="378"/>
      <c r="B318" s="378"/>
      <c r="C318" s="1395"/>
      <c r="D318" s="1393"/>
      <c r="E318" s="1393"/>
      <c r="F318" s="1393"/>
      <c r="G318" s="378"/>
      <c r="K318" s="1394"/>
      <c r="R318" s="316"/>
      <c r="S318" s="316"/>
      <c r="T318" s="316"/>
      <c r="U318" s="374"/>
      <c r="V318" s="374"/>
      <c r="W318" s="374"/>
      <c r="X318" s="316"/>
    </row>
    <row r="319" spans="1:45" ht="14.25">
      <c r="A319" s="1396"/>
      <c r="B319" s="1396"/>
      <c r="C319" s="1397"/>
      <c r="D319" s="1393"/>
      <c r="E319" s="1393"/>
      <c r="F319" s="1393"/>
      <c r="G319" s="378"/>
      <c r="K319" s="1394"/>
      <c r="R319" s="376"/>
      <c r="S319" s="376"/>
      <c r="T319" s="376"/>
      <c r="U319" s="374"/>
      <c r="V319" s="374"/>
      <c r="W319" s="374"/>
      <c r="X319" s="316"/>
    </row>
    <row r="320" spans="1:45">
      <c r="A320" s="378"/>
      <c r="B320" s="378"/>
      <c r="C320" s="1395"/>
      <c r="D320" s="1393"/>
      <c r="E320" s="1393"/>
      <c r="F320" s="1393"/>
      <c r="G320" s="378"/>
      <c r="K320" s="1394"/>
      <c r="R320" s="316"/>
      <c r="S320" s="316"/>
      <c r="T320" s="316"/>
      <c r="U320" s="374"/>
      <c r="V320" s="374"/>
      <c r="W320" s="374"/>
      <c r="X320" s="316"/>
    </row>
    <row r="321" spans="1:45">
      <c r="A321" s="378"/>
      <c r="B321" s="378"/>
      <c r="C321" s="1395"/>
      <c r="D321" s="1393"/>
      <c r="E321" s="1393"/>
      <c r="F321" s="1393"/>
      <c r="G321" s="378"/>
      <c r="K321" s="1394"/>
      <c r="R321" s="316"/>
      <c r="S321" s="316"/>
      <c r="T321" s="316"/>
      <c r="U321" s="374"/>
      <c r="V321" s="374"/>
      <c r="W321" s="374"/>
      <c r="X321" s="316"/>
    </row>
    <row r="322" spans="1:45">
      <c r="A322" s="378"/>
      <c r="B322" s="378"/>
      <c r="C322" s="1395"/>
      <c r="D322" s="1393"/>
      <c r="E322" s="1393"/>
      <c r="F322" s="1393"/>
      <c r="G322" s="378"/>
      <c r="K322" s="1394"/>
      <c r="R322" s="316"/>
      <c r="S322" s="316"/>
      <c r="T322" s="316"/>
      <c r="U322" s="374"/>
      <c r="V322" s="374"/>
      <c r="W322" s="374"/>
      <c r="X322" s="316"/>
    </row>
    <row r="323" spans="1:45">
      <c r="A323" s="378"/>
      <c r="B323" s="378"/>
      <c r="C323" s="1395"/>
      <c r="D323" s="1393"/>
      <c r="E323" s="1393"/>
      <c r="F323" s="1393"/>
      <c r="G323" s="378"/>
      <c r="K323" s="1394"/>
      <c r="R323" s="316"/>
      <c r="S323" s="316"/>
      <c r="T323" s="316"/>
      <c r="U323" s="374"/>
      <c r="V323" s="374"/>
      <c r="W323" s="374"/>
      <c r="X323" s="316"/>
    </row>
    <row r="324" spans="1:45">
      <c r="A324" s="378"/>
      <c r="B324" s="378"/>
      <c r="C324" s="1395"/>
      <c r="D324" s="1393"/>
      <c r="E324" s="1393"/>
      <c r="F324" s="1393"/>
      <c r="G324" s="378"/>
      <c r="K324" s="1394"/>
      <c r="R324" s="316"/>
      <c r="S324" s="316"/>
      <c r="T324" s="316"/>
      <c r="U324" s="374"/>
      <c r="V324" s="374"/>
      <c r="W324" s="374"/>
      <c r="X324" s="316"/>
    </row>
    <row r="325" spans="1:45">
      <c r="A325" s="378"/>
      <c r="B325" s="378"/>
      <c r="C325" s="1395"/>
      <c r="D325" s="1393"/>
      <c r="E325" s="1393"/>
      <c r="F325" s="1393"/>
      <c r="G325" s="378"/>
      <c r="K325" s="1394"/>
      <c r="R325" s="316"/>
      <c r="S325" s="316"/>
      <c r="T325" s="316"/>
      <c r="U325" s="374"/>
      <c r="V325" s="374"/>
      <c r="W325" s="374"/>
      <c r="X325" s="316"/>
    </row>
    <row r="326" spans="1:45">
      <c r="A326" s="378"/>
      <c r="B326" s="378"/>
      <c r="C326" s="1395"/>
      <c r="D326" s="1393"/>
      <c r="E326" s="1393"/>
      <c r="F326" s="1393"/>
      <c r="G326" s="378"/>
      <c r="K326" s="1394"/>
      <c r="R326" s="316"/>
      <c r="S326" s="316"/>
      <c r="T326" s="316"/>
      <c r="U326" s="374"/>
      <c r="V326" s="374"/>
      <c r="W326" s="374"/>
      <c r="X326" s="316"/>
    </row>
    <row r="327" spans="1:45">
      <c r="A327" s="378"/>
      <c r="B327" s="378"/>
      <c r="C327" s="1395"/>
      <c r="D327" s="1393"/>
      <c r="E327" s="1393"/>
      <c r="F327" s="1393"/>
      <c r="G327" s="378"/>
      <c r="K327" s="1394"/>
      <c r="R327" s="316"/>
      <c r="S327" s="316"/>
      <c r="T327" s="316"/>
      <c r="U327" s="374"/>
      <c r="V327" s="374"/>
      <c r="W327" s="374"/>
      <c r="X327" s="316"/>
    </row>
    <row r="328" spans="1:45" s="378" customFormat="1">
      <c r="C328" s="1395"/>
      <c r="D328" s="1393"/>
      <c r="E328" s="1393"/>
      <c r="F328" s="1393"/>
      <c r="I328" s="1490"/>
      <c r="K328" s="1394"/>
      <c r="P328" s="1538"/>
      <c r="Q328" s="316"/>
      <c r="R328" s="316"/>
      <c r="S328" s="316"/>
      <c r="T328" s="316"/>
      <c r="U328" s="374"/>
      <c r="V328" s="374"/>
      <c r="W328" s="374"/>
      <c r="X328" s="316"/>
      <c r="Y328" s="316"/>
      <c r="Z328" s="316"/>
      <c r="AA328" s="316"/>
      <c r="AB328" s="316"/>
      <c r="AC328" s="316"/>
      <c r="AD328" s="316"/>
      <c r="AE328" s="316"/>
      <c r="AF328" s="316"/>
      <c r="AG328" s="316"/>
      <c r="AH328" s="316"/>
      <c r="AI328" s="316"/>
      <c r="AJ328" s="316"/>
      <c r="AK328" s="316"/>
      <c r="AL328" s="316"/>
      <c r="AM328" s="316"/>
      <c r="AN328" s="316"/>
      <c r="AO328" s="316"/>
      <c r="AP328" s="316"/>
      <c r="AQ328" s="316"/>
      <c r="AR328" s="316"/>
      <c r="AS328" s="316"/>
    </row>
    <row r="329" spans="1:45" s="378" customFormat="1">
      <c r="C329" s="1395"/>
      <c r="D329" s="1393"/>
      <c r="E329" s="1393"/>
      <c r="F329" s="1393"/>
      <c r="I329" s="1490"/>
      <c r="K329" s="1394"/>
      <c r="P329" s="1538"/>
      <c r="Q329" s="316"/>
      <c r="R329" s="316"/>
      <c r="S329" s="316"/>
      <c r="T329" s="316"/>
      <c r="U329" s="374"/>
      <c r="V329" s="374"/>
      <c r="W329" s="374"/>
      <c r="X329" s="316"/>
      <c r="Y329" s="316"/>
      <c r="Z329" s="316"/>
      <c r="AA329" s="316"/>
      <c r="AB329" s="316"/>
      <c r="AC329" s="316"/>
      <c r="AD329" s="316"/>
      <c r="AE329" s="316"/>
      <c r="AF329" s="316"/>
      <c r="AG329" s="316"/>
      <c r="AH329" s="316"/>
      <c r="AI329" s="316"/>
      <c r="AJ329" s="316"/>
      <c r="AK329" s="316"/>
      <c r="AL329" s="316"/>
      <c r="AM329" s="316"/>
      <c r="AN329" s="316"/>
      <c r="AO329" s="316"/>
      <c r="AP329" s="316"/>
      <c r="AQ329" s="316"/>
      <c r="AR329" s="316"/>
      <c r="AS329" s="316"/>
    </row>
    <row r="330" spans="1:45" s="378" customFormat="1">
      <c r="C330" s="1395"/>
      <c r="D330" s="1393"/>
      <c r="E330" s="1393"/>
      <c r="F330" s="1393"/>
      <c r="I330" s="1490"/>
      <c r="K330" s="1394"/>
      <c r="P330" s="1538"/>
      <c r="Q330" s="316"/>
      <c r="R330" s="316"/>
      <c r="S330" s="316"/>
      <c r="T330" s="316"/>
      <c r="U330" s="374"/>
      <c r="V330" s="374"/>
      <c r="W330" s="374"/>
      <c r="X330" s="316"/>
      <c r="Y330" s="316"/>
      <c r="Z330" s="316"/>
      <c r="AA330" s="316"/>
      <c r="AB330" s="316"/>
      <c r="AC330" s="316"/>
      <c r="AD330" s="316"/>
      <c r="AE330" s="316"/>
      <c r="AF330" s="316"/>
      <c r="AG330" s="316"/>
      <c r="AH330" s="316"/>
      <c r="AI330" s="316"/>
      <c r="AJ330" s="316"/>
      <c r="AK330" s="316"/>
      <c r="AL330" s="316"/>
      <c r="AM330" s="316"/>
      <c r="AN330" s="316"/>
      <c r="AO330" s="316"/>
      <c r="AP330" s="316"/>
      <c r="AQ330" s="316"/>
      <c r="AR330" s="316"/>
      <c r="AS330" s="316"/>
    </row>
    <row r="331" spans="1:45" s="378" customFormat="1">
      <c r="C331" s="1395"/>
      <c r="D331" s="1393"/>
      <c r="E331" s="1393"/>
      <c r="F331" s="1393"/>
      <c r="I331" s="1490"/>
      <c r="K331" s="1394"/>
      <c r="P331" s="1538"/>
      <c r="Q331" s="316"/>
      <c r="R331" s="316"/>
      <c r="S331" s="316"/>
      <c r="T331" s="316"/>
      <c r="U331" s="374"/>
      <c r="V331" s="374"/>
      <c r="W331" s="374"/>
      <c r="X331" s="316"/>
      <c r="Y331" s="316"/>
      <c r="Z331" s="316"/>
      <c r="AA331" s="316"/>
      <c r="AB331" s="316"/>
      <c r="AC331" s="316"/>
      <c r="AD331" s="316"/>
      <c r="AE331" s="316"/>
      <c r="AF331" s="316"/>
      <c r="AG331" s="316"/>
      <c r="AH331" s="316"/>
      <c r="AI331" s="316"/>
      <c r="AJ331" s="316"/>
      <c r="AK331" s="316"/>
      <c r="AL331" s="316"/>
      <c r="AM331" s="316"/>
      <c r="AN331" s="316"/>
      <c r="AO331" s="316"/>
      <c r="AP331" s="316"/>
      <c r="AQ331" s="316"/>
      <c r="AR331" s="316"/>
      <c r="AS331" s="316"/>
    </row>
    <row r="332" spans="1:45" s="378" customFormat="1">
      <c r="C332" s="1395"/>
      <c r="D332" s="1393"/>
      <c r="E332" s="1393"/>
      <c r="F332" s="1393"/>
      <c r="I332" s="1490"/>
      <c r="K332" s="1394"/>
      <c r="P332" s="1538"/>
      <c r="Q332" s="316"/>
      <c r="R332" s="316"/>
      <c r="S332" s="316"/>
      <c r="T332" s="316"/>
      <c r="U332" s="374"/>
      <c r="V332" s="374"/>
      <c r="W332" s="374"/>
      <c r="X332" s="316"/>
      <c r="Y332" s="316"/>
      <c r="Z332" s="316"/>
      <c r="AA332" s="316"/>
      <c r="AB332" s="316"/>
      <c r="AC332" s="316"/>
      <c r="AD332" s="316"/>
      <c r="AE332" s="316"/>
      <c r="AF332" s="316"/>
      <c r="AG332" s="316"/>
      <c r="AH332" s="316"/>
      <c r="AI332" s="316"/>
      <c r="AJ332" s="316"/>
      <c r="AK332" s="316"/>
      <c r="AL332" s="316"/>
      <c r="AM332" s="316"/>
      <c r="AN332" s="316"/>
      <c r="AO332" s="316"/>
      <c r="AP332" s="316"/>
      <c r="AQ332" s="316"/>
      <c r="AR332" s="316"/>
      <c r="AS332" s="316"/>
    </row>
    <row r="333" spans="1:45" s="378" customFormat="1">
      <c r="C333" s="1395"/>
      <c r="D333" s="1393"/>
      <c r="E333" s="1393"/>
      <c r="F333" s="1393"/>
      <c r="I333" s="1490"/>
      <c r="K333" s="1394"/>
      <c r="P333" s="1538"/>
      <c r="Q333" s="316"/>
      <c r="R333" s="316"/>
      <c r="S333" s="316"/>
      <c r="T333" s="316"/>
      <c r="U333" s="374"/>
      <c r="V333" s="374"/>
      <c r="W333" s="374"/>
      <c r="X333" s="316"/>
      <c r="Y333" s="316"/>
      <c r="Z333" s="316"/>
      <c r="AA333" s="316"/>
      <c r="AB333" s="316"/>
      <c r="AC333" s="316"/>
      <c r="AD333" s="316"/>
      <c r="AE333" s="316"/>
      <c r="AF333" s="316"/>
      <c r="AG333" s="316"/>
      <c r="AH333" s="316"/>
      <c r="AI333" s="316"/>
      <c r="AJ333" s="316"/>
      <c r="AK333" s="316"/>
      <c r="AL333" s="316"/>
      <c r="AM333" s="316"/>
      <c r="AN333" s="316"/>
      <c r="AO333" s="316"/>
      <c r="AP333" s="316"/>
      <c r="AQ333" s="316"/>
      <c r="AR333" s="316"/>
      <c r="AS333" s="316"/>
    </row>
    <row r="334" spans="1:45" s="378" customFormat="1">
      <c r="C334" s="1395"/>
      <c r="D334" s="1393"/>
      <c r="E334" s="1393"/>
      <c r="F334" s="1393"/>
      <c r="I334" s="1490"/>
      <c r="K334" s="1394"/>
      <c r="P334" s="1538"/>
      <c r="Q334" s="316"/>
      <c r="R334" s="316"/>
      <c r="S334" s="316"/>
      <c r="T334" s="316"/>
      <c r="U334" s="374"/>
      <c r="V334" s="374"/>
      <c r="W334" s="374"/>
      <c r="X334" s="316"/>
      <c r="Y334" s="316"/>
      <c r="Z334" s="316"/>
      <c r="AA334" s="316"/>
      <c r="AB334" s="316"/>
      <c r="AC334" s="316"/>
      <c r="AD334" s="316"/>
      <c r="AE334" s="316"/>
      <c r="AF334" s="316"/>
      <c r="AG334" s="316"/>
      <c r="AH334" s="316"/>
      <c r="AI334" s="316"/>
      <c r="AJ334" s="316"/>
      <c r="AK334" s="316"/>
      <c r="AL334" s="316"/>
      <c r="AM334" s="316"/>
      <c r="AN334" s="316"/>
      <c r="AO334" s="316"/>
      <c r="AP334" s="316"/>
      <c r="AQ334" s="316"/>
      <c r="AR334" s="316"/>
      <c r="AS334" s="316"/>
    </row>
    <row r="335" spans="1:45" s="378" customFormat="1">
      <c r="C335" s="1395"/>
      <c r="D335" s="1393"/>
      <c r="E335" s="1393"/>
      <c r="F335" s="1393"/>
      <c r="I335" s="1490"/>
      <c r="K335" s="1394"/>
      <c r="P335" s="1538"/>
      <c r="Q335" s="316"/>
      <c r="R335" s="316"/>
      <c r="S335" s="316"/>
      <c r="T335" s="316"/>
      <c r="U335" s="374"/>
      <c r="V335" s="374"/>
      <c r="W335" s="374"/>
      <c r="X335" s="316"/>
      <c r="Y335" s="316"/>
      <c r="Z335" s="316"/>
      <c r="AA335" s="316"/>
      <c r="AB335" s="316"/>
      <c r="AC335" s="316"/>
      <c r="AD335" s="316"/>
      <c r="AE335" s="316"/>
      <c r="AF335" s="316"/>
      <c r="AG335" s="316"/>
      <c r="AH335" s="316"/>
      <c r="AI335" s="316"/>
      <c r="AJ335" s="316"/>
      <c r="AK335" s="316"/>
      <c r="AL335" s="316"/>
      <c r="AM335" s="316"/>
      <c r="AN335" s="316"/>
      <c r="AO335" s="316"/>
      <c r="AP335" s="316"/>
      <c r="AQ335" s="316"/>
      <c r="AR335" s="316"/>
      <c r="AS335" s="316"/>
    </row>
    <row r="336" spans="1:45" s="378" customFormat="1">
      <c r="C336" s="1395"/>
      <c r="D336" s="1393"/>
      <c r="E336" s="1393"/>
      <c r="F336" s="1393"/>
      <c r="I336" s="1490"/>
      <c r="K336" s="1394"/>
      <c r="P336" s="1538"/>
      <c r="Q336" s="316"/>
      <c r="R336" s="316"/>
      <c r="S336" s="316"/>
      <c r="T336" s="316"/>
      <c r="U336" s="374"/>
      <c r="V336" s="374"/>
      <c r="W336" s="374"/>
      <c r="X336" s="316"/>
      <c r="Y336" s="316"/>
      <c r="Z336" s="316"/>
      <c r="AA336" s="316"/>
      <c r="AB336" s="316"/>
      <c r="AC336" s="316"/>
      <c r="AD336" s="316"/>
      <c r="AE336" s="316"/>
      <c r="AF336" s="316"/>
      <c r="AG336" s="316"/>
      <c r="AH336" s="316"/>
      <c r="AI336" s="316"/>
      <c r="AJ336" s="316"/>
      <c r="AK336" s="316"/>
      <c r="AL336" s="316"/>
      <c r="AM336" s="316"/>
      <c r="AN336" s="316"/>
      <c r="AO336" s="316"/>
      <c r="AP336" s="316"/>
      <c r="AQ336" s="316"/>
      <c r="AR336" s="316"/>
      <c r="AS336" s="316"/>
    </row>
    <row r="337" spans="3:45" s="378" customFormat="1">
      <c r="C337" s="1395"/>
      <c r="D337" s="1393"/>
      <c r="E337" s="1393"/>
      <c r="F337" s="1393"/>
      <c r="I337" s="1490"/>
      <c r="K337" s="1394"/>
      <c r="P337" s="1538"/>
      <c r="Q337" s="316"/>
      <c r="R337" s="316"/>
      <c r="S337" s="316"/>
      <c r="T337" s="316"/>
      <c r="U337" s="374"/>
      <c r="V337" s="374"/>
      <c r="W337" s="374"/>
      <c r="X337" s="316"/>
      <c r="Y337" s="316"/>
      <c r="Z337" s="316"/>
      <c r="AA337" s="316"/>
      <c r="AB337" s="316"/>
      <c r="AC337" s="316"/>
      <c r="AD337" s="316"/>
      <c r="AE337" s="316"/>
      <c r="AF337" s="316"/>
      <c r="AG337" s="316"/>
      <c r="AH337" s="316"/>
      <c r="AI337" s="316"/>
      <c r="AJ337" s="316"/>
      <c r="AK337" s="316"/>
      <c r="AL337" s="316"/>
      <c r="AM337" s="316"/>
      <c r="AN337" s="316"/>
      <c r="AO337" s="316"/>
      <c r="AP337" s="316"/>
      <c r="AQ337" s="316"/>
      <c r="AR337" s="316"/>
      <c r="AS337" s="316"/>
    </row>
    <row r="338" spans="3:45" s="378" customFormat="1">
      <c r="C338" s="1395"/>
      <c r="D338" s="1393"/>
      <c r="E338" s="1393"/>
      <c r="F338" s="1393"/>
      <c r="I338" s="1490"/>
      <c r="K338" s="1394"/>
      <c r="P338" s="1538"/>
      <c r="Q338" s="316"/>
      <c r="R338" s="316"/>
      <c r="S338" s="316"/>
      <c r="T338" s="316"/>
      <c r="U338" s="374"/>
      <c r="V338" s="374"/>
      <c r="W338" s="374"/>
      <c r="X338" s="316"/>
      <c r="Y338" s="316"/>
      <c r="Z338" s="316"/>
      <c r="AA338" s="316"/>
      <c r="AB338" s="316"/>
      <c r="AC338" s="316"/>
      <c r="AD338" s="316"/>
      <c r="AE338" s="316"/>
      <c r="AF338" s="316"/>
      <c r="AG338" s="316"/>
      <c r="AH338" s="316"/>
      <c r="AI338" s="316"/>
      <c r="AJ338" s="316"/>
      <c r="AK338" s="316"/>
      <c r="AL338" s="316"/>
      <c r="AM338" s="316"/>
      <c r="AN338" s="316"/>
      <c r="AO338" s="316"/>
      <c r="AP338" s="316"/>
      <c r="AQ338" s="316"/>
      <c r="AR338" s="316"/>
      <c r="AS338" s="316"/>
    </row>
    <row r="339" spans="3:45" s="378" customFormat="1">
      <c r="C339" s="1395"/>
      <c r="D339" s="1393"/>
      <c r="E339" s="1393"/>
      <c r="F339" s="1393"/>
      <c r="I339" s="1490"/>
      <c r="K339" s="1394"/>
      <c r="P339" s="1538"/>
      <c r="Q339" s="316"/>
      <c r="R339" s="316"/>
      <c r="S339" s="316"/>
      <c r="T339" s="316"/>
      <c r="U339" s="374"/>
      <c r="V339" s="374"/>
      <c r="W339" s="374"/>
      <c r="X339" s="316"/>
      <c r="Y339" s="316"/>
      <c r="Z339" s="316"/>
      <c r="AA339" s="316"/>
      <c r="AB339" s="316"/>
      <c r="AC339" s="316"/>
      <c r="AD339" s="316"/>
      <c r="AE339" s="316"/>
      <c r="AF339" s="316"/>
      <c r="AG339" s="316"/>
      <c r="AH339" s="316"/>
      <c r="AI339" s="316"/>
      <c r="AJ339" s="316"/>
      <c r="AK339" s="316"/>
      <c r="AL339" s="316"/>
      <c r="AM339" s="316"/>
      <c r="AN339" s="316"/>
      <c r="AO339" s="316"/>
      <c r="AP339" s="316"/>
      <c r="AQ339" s="316"/>
      <c r="AR339" s="316"/>
      <c r="AS339" s="316"/>
    </row>
    <row r="340" spans="3:45" s="378" customFormat="1">
      <c r="C340" s="1395"/>
      <c r="D340" s="1393"/>
      <c r="E340" s="1393"/>
      <c r="F340" s="1393"/>
      <c r="I340" s="1490"/>
      <c r="K340" s="1394"/>
      <c r="P340" s="1538"/>
      <c r="Q340" s="316"/>
      <c r="R340" s="316"/>
      <c r="S340" s="316"/>
      <c r="T340" s="316"/>
      <c r="U340" s="374"/>
      <c r="V340" s="374"/>
      <c r="W340" s="374"/>
      <c r="X340" s="316"/>
      <c r="Y340" s="316"/>
      <c r="Z340" s="316"/>
      <c r="AA340" s="316"/>
      <c r="AB340" s="316"/>
      <c r="AC340" s="316"/>
      <c r="AD340" s="316"/>
      <c r="AE340" s="316"/>
      <c r="AF340" s="316"/>
      <c r="AG340" s="316"/>
      <c r="AH340" s="316"/>
      <c r="AI340" s="316"/>
      <c r="AJ340" s="316"/>
      <c r="AK340" s="316"/>
      <c r="AL340" s="316"/>
      <c r="AM340" s="316"/>
      <c r="AN340" s="316"/>
      <c r="AO340" s="316"/>
      <c r="AP340" s="316"/>
      <c r="AQ340" s="316"/>
      <c r="AR340" s="316"/>
      <c r="AS340" s="316"/>
    </row>
    <row r="341" spans="3:45" s="378" customFormat="1">
      <c r="C341" s="1395"/>
      <c r="D341" s="1393"/>
      <c r="E341" s="1393"/>
      <c r="F341" s="1393"/>
      <c r="I341" s="1490"/>
      <c r="K341" s="1394"/>
      <c r="P341" s="1538"/>
      <c r="Q341" s="316"/>
      <c r="R341" s="316"/>
      <c r="S341" s="316"/>
      <c r="T341" s="316"/>
      <c r="U341" s="374"/>
      <c r="V341" s="374"/>
      <c r="W341" s="374"/>
      <c r="X341" s="316"/>
      <c r="Y341" s="316"/>
      <c r="Z341" s="316"/>
      <c r="AA341" s="316"/>
      <c r="AB341" s="316"/>
      <c r="AC341" s="316"/>
      <c r="AD341" s="316"/>
      <c r="AE341" s="316"/>
      <c r="AF341" s="316"/>
      <c r="AG341" s="316"/>
      <c r="AH341" s="316"/>
      <c r="AI341" s="316"/>
      <c r="AJ341" s="316"/>
      <c r="AK341" s="316"/>
      <c r="AL341" s="316"/>
      <c r="AM341" s="316"/>
      <c r="AN341" s="316"/>
      <c r="AO341" s="316"/>
      <c r="AP341" s="316"/>
      <c r="AQ341" s="316"/>
      <c r="AR341" s="316"/>
      <c r="AS341" s="316"/>
    </row>
    <row r="342" spans="3:45" s="378" customFormat="1">
      <c r="C342" s="1395"/>
      <c r="D342" s="1393"/>
      <c r="E342" s="1393"/>
      <c r="F342" s="1393"/>
      <c r="I342" s="1490"/>
      <c r="K342" s="1394"/>
      <c r="P342" s="1538"/>
      <c r="Q342" s="316"/>
      <c r="R342" s="316"/>
      <c r="S342" s="316"/>
      <c r="T342" s="316"/>
      <c r="U342" s="374"/>
      <c r="V342" s="374"/>
      <c r="W342" s="374"/>
      <c r="X342" s="316"/>
      <c r="Y342" s="316"/>
      <c r="Z342" s="316"/>
      <c r="AA342" s="316"/>
      <c r="AB342" s="316"/>
      <c r="AC342" s="316"/>
      <c r="AD342" s="316"/>
      <c r="AE342" s="316"/>
      <c r="AF342" s="316"/>
      <c r="AG342" s="316"/>
      <c r="AH342" s="316"/>
      <c r="AI342" s="316"/>
      <c r="AJ342" s="316"/>
      <c r="AK342" s="316"/>
      <c r="AL342" s="316"/>
      <c r="AM342" s="316"/>
      <c r="AN342" s="316"/>
      <c r="AO342" s="316"/>
      <c r="AP342" s="316"/>
      <c r="AQ342" s="316"/>
      <c r="AR342" s="316"/>
      <c r="AS342" s="316"/>
    </row>
    <row r="343" spans="3:45" s="378" customFormat="1">
      <c r="C343" s="1395"/>
      <c r="D343" s="1393"/>
      <c r="E343" s="1393"/>
      <c r="F343" s="1393"/>
      <c r="I343" s="1490"/>
      <c r="K343" s="1394"/>
      <c r="P343" s="1538"/>
      <c r="Q343" s="316"/>
      <c r="R343" s="316"/>
      <c r="S343" s="316"/>
      <c r="T343" s="316"/>
      <c r="U343" s="374"/>
      <c r="V343" s="374"/>
      <c r="W343" s="374"/>
      <c r="X343" s="316"/>
      <c r="Y343" s="316"/>
      <c r="Z343" s="316"/>
      <c r="AA343" s="316"/>
      <c r="AB343" s="316"/>
      <c r="AC343" s="316"/>
      <c r="AD343" s="316"/>
      <c r="AE343" s="316"/>
      <c r="AF343" s="316"/>
      <c r="AG343" s="316"/>
      <c r="AH343" s="316"/>
      <c r="AI343" s="316"/>
      <c r="AJ343" s="316"/>
      <c r="AK343" s="316"/>
      <c r="AL343" s="316"/>
      <c r="AM343" s="316"/>
      <c r="AN343" s="316"/>
      <c r="AO343" s="316"/>
      <c r="AP343" s="316"/>
      <c r="AQ343" s="316"/>
      <c r="AR343" s="316"/>
      <c r="AS343" s="316"/>
    </row>
    <row r="344" spans="3:45" s="378" customFormat="1">
      <c r="C344" s="1395"/>
      <c r="D344" s="1393"/>
      <c r="E344" s="1393"/>
      <c r="F344" s="1393"/>
      <c r="I344" s="1490"/>
      <c r="K344" s="1394"/>
      <c r="P344" s="1538"/>
      <c r="Q344" s="316"/>
      <c r="R344" s="316"/>
      <c r="S344" s="316"/>
      <c r="T344" s="316"/>
      <c r="U344" s="374"/>
      <c r="V344" s="374"/>
      <c r="W344" s="374"/>
      <c r="X344" s="316"/>
      <c r="Y344" s="316"/>
      <c r="Z344" s="316"/>
      <c r="AA344" s="316"/>
      <c r="AB344" s="316"/>
      <c r="AC344" s="316"/>
      <c r="AD344" s="316"/>
      <c r="AE344" s="316"/>
      <c r="AF344" s="316"/>
      <c r="AG344" s="316"/>
      <c r="AH344" s="316"/>
      <c r="AI344" s="316"/>
      <c r="AJ344" s="316"/>
      <c r="AK344" s="316"/>
      <c r="AL344" s="316"/>
      <c r="AM344" s="316"/>
      <c r="AN344" s="316"/>
      <c r="AO344" s="316"/>
      <c r="AP344" s="316"/>
      <c r="AQ344" s="316"/>
      <c r="AR344" s="316"/>
      <c r="AS344" s="316"/>
    </row>
    <row r="345" spans="3:45" s="378" customFormat="1">
      <c r="C345" s="1395"/>
      <c r="D345" s="1393"/>
      <c r="E345" s="1393"/>
      <c r="F345" s="1393"/>
      <c r="I345" s="1490"/>
      <c r="K345" s="1394"/>
      <c r="P345" s="1538"/>
      <c r="Q345" s="316"/>
      <c r="R345" s="316"/>
      <c r="S345" s="316"/>
      <c r="T345" s="316"/>
      <c r="U345" s="374"/>
      <c r="V345" s="374"/>
      <c r="W345" s="374"/>
      <c r="X345" s="316"/>
      <c r="Y345" s="316"/>
      <c r="Z345" s="316"/>
      <c r="AA345" s="316"/>
      <c r="AB345" s="316"/>
      <c r="AC345" s="316"/>
      <c r="AD345" s="316"/>
      <c r="AE345" s="316"/>
      <c r="AF345" s="316"/>
      <c r="AG345" s="316"/>
      <c r="AH345" s="316"/>
      <c r="AI345" s="316"/>
      <c r="AJ345" s="316"/>
      <c r="AK345" s="316"/>
      <c r="AL345" s="316"/>
      <c r="AM345" s="316"/>
      <c r="AN345" s="316"/>
      <c r="AO345" s="316"/>
      <c r="AP345" s="316"/>
      <c r="AQ345" s="316"/>
      <c r="AR345" s="316"/>
      <c r="AS345" s="316"/>
    </row>
    <row r="346" spans="3:45" s="378" customFormat="1">
      <c r="C346" s="1395"/>
      <c r="D346" s="1393"/>
      <c r="E346" s="1393"/>
      <c r="F346" s="1393"/>
      <c r="I346" s="1490"/>
      <c r="K346" s="1394"/>
      <c r="P346" s="1538"/>
      <c r="Q346" s="316"/>
      <c r="R346" s="316"/>
      <c r="S346" s="316"/>
      <c r="T346" s="316"/>
      <c r="U346" s="374"/>
      <c r="V346" s="374"/>
      <c r="W346" s="374"/>
      <c r="X346" s="316"/>
      <c r="Y346" s="316"/>
      <c r="Z346" s="316"/>
      <c r="AA346" s="316"/>
      <c r="AB346" s="316"/>
      <c r="AC346" s="316"/>
      <c r="AD346" s="316"/>
      <c r="AE346" s="316"/>
      <c r="AF346" s="316"/>
      <c r="AG346" s="316"/>
      <c r="AH346" s="316"/>
      <c r="AI346" s="316"/>
      <c r="AJ346" s="316"/>
      <c r="AK346" s="316"/>
      <c r="AL346" s="316"/>
      <c r="AM346" s="316"/>
      <c r="AN346" s="316"/>
      <c r="AO346" s="316"/>
      <c r="AP346" s="316"/>
      <c r="AQ346" s="316"/>
      <c r="AR346" s="316"/>
      <c r="AS346" s="316"/>
    </row>
    <row r="347" spans="3:45" s="378" customFormat="1">
      <c r="C347" s="1395"/>
      <c r="D347" s="1393"/>
      <c r="E347" s="1393"/>
      <c r="F347" s="1393"/>
      <c r="I347" s="1490"/>
      <c r="K347" s="1394"/>
      <c r="P347" s="1538"/>
      <c r="Q347" s="316"/>
      <c r="R347" s="316"/>
      <c r="S347" s="316"/>
      <c r="T347" s="316"/>
      <c r="U347" s="374"/>
      <c r="V347" s="374"/>
      <c r="W347" s="374"/>
      <c r="X347" s="316"/>
      <c r="Y347" s="316"/>
      <c r="Z347" s="316"/>
      <c r="AA347" s="316"/>
      <c r="AB347" s="316"/>
      <c r="AC347" s="316"/>
      <c r="AD347" s="316"/>
      <c r="AE347" s="316"/>
      <c r="AF347" s="316"/>
      <c r="AG347" s="316"/>
      <c r="AH347" s="316"/>
      <c r="AI347" s="316"/>
      <c r="AJ347" s="316"/>
      <c r="AK347" s="316"/>
      <c r="AL347" s="316"/>
      <c r="AM347" s="316"/>
      <c r="AN347" s="316"/>
      <c r="AO347" s="316"/>
      <c r="AP347" s="316"/>
      <c r="AQ347" s="316"/>
      <c r="AR347" s="316"/>
      <c r="AS347" s="316"/>
    </row>
    <row r="348" spans="3:45" s="378" customFormat="1">
      <c r="C348" s="1395"/>
      <c r="D348" s="1393"/>
      <c r="E348" s="1393"/>
      <c r="F348" s="1393"/>
      <c r="I348" s="1490"/>
      <c r="K348" s="1394"/>
      <c r="P348" s="1538"/>
      <c r="Q348" s="316"/>
      <c r="R348" s="316"/>
      <c r="S348" s="316"/>
      <c r="T348" s="316"/>
      <c r="U348" s="374"/>
      <c r="V348" s="374"/>
      <c r="W348" s="374"/>
      <c r="X348" s="316"/>
      <c r="Y348" s="316"/>
      <c r="Z348" s="316"/>
      <c r="AA348" s="316"/>
      <c r="AB348" s="316"/>
      <c r="AC348" s="316"/>
      <c r="AD348" s="316"/>
      <c r="AE348" s="316"/>
      <c r="AF348" s="316"/>
      <c r="AG348" s="316"/>
      <c r="AH348" s="316"/>
      <c r="AI348" s="316"/>
      <c r="AJ348" s="316"/>
      <c r="AK348" s="316"/>
      <c r="AL348" s="316"/>
      <c r="AM348" s="316"/>
      <c r="AN348" s="316"/>
      <c r="AO348" s="316"/>
      <c r="AP348" s="316"/>
      <c r="AQ348" s="316"/>
      <c r="AR348" s="316"/>
      <c r="AS348" s="316"/>
    </row>
    <row r="349" spans="3:45" s="378" customFormat="1">
      <c r="C349" s="1395"/>
      <c r="D349" s="1393"/>
      <c r="E349" s="1393"/>
      <c r="F349" s="1393"/>
      <c r="I349" s="1490"/>
      <c r="K349" s="1394"/>
      <c r="P349" s="1538"/>
      <c r="Q349" s="316"/>
      <c r="R349" s="316"/>
      <c r="S349" s="316"/>
      <c r="T349" s="316"/>
      <c r="U349" s="374"/>
      <c r="V349" s="374"/>
      <c r="W349" s="374"/>
      <c r="X349" s="316"/>
      <c r="Y349" s="316"/>
      <c r="Z349" s="316"/>
      <c r="AA349" s="316"/>
      <c r="AB349" s="316"/>
      <c r="AC349" s="316"/>
      <c r="AD349" s="316"/>
      <c r="AE349" s="316"/>
      <c r="AF349" s="316"/>
      <c r="AG349" s="316"/>
      <c r="AH349" s="316"/>
      <c r="AI349" s="316"/>
      <c r="AJ349" s="316"/>
      <c r="AK349" s="316"/>
      <c r="AL349" s="316"/>
      <c r="AM349" s="316"/>
      <c r="AN349" s="316"/>
      <c r="AO349" s="316"/>
      <c r="AP349" s="316"/>
      <c r="AQ349" s="316"/>
      <c r="AR349" s="316"/>
      <c r="AS349" s="316"/>
    </row>
    <row r="350" spans="3:45" s="378" customFormat="1">
      <c r="C350" s="1395"/>
      <c r="D350" s="1393"/>
      <c r="E350" s="1393"/>
      <c r="F350" s="1393"/>
      <c r="I350" s="1490"/>
      <c r="K350" s="1394"/>
      <c r="P350" s="1538"/>
      <c r="Q350" s="316"/>
      <c r="R350" s="316"/>
      <c r="S350" s="316"/>
      <c r="T350" s="316"/>
      <c r="U350" s="374"/>
      <c r="V350" s="374"/>
      <c r="W350" s="374"/>
      <c r="X350" s="316"/>
      <c r="Y350" s="316"/>
      <c r="Z350" s="316"/>
      <c r="AA350" s="316"/>
      <c r="AB350" s="316"/>
      <c r="AC350" s="316"/>
      <c r="AD350" s="316"/>
      <c r="AE350" s="316"/>
      <c r="AF350" s="316"/>
      <c r="AG350" s="316"/>
      <c r="AH350" s="316"/>
      <c r="AI350" s="316"/>
      <c r="AJ350" s="316"/>
      <c r="AK350" s="316"/>
      <c r="AL350" s="316"/>
      <c r="AM350" s="316"/>
      <c r="AN350" s="316"/>
      <c r="AO350" s="316"/>
      <c r="AP350" s="316"/>
      <c r="AQ350" s="316"/>
      <c r="AR350" s="316"/>
      <c r="AS350" s="316"/>
    </row>
    <row r="351" spans="3:45" s="378" customFormat="1">
      <c r="C351" s="1395"/>
      <c r="D351" s="1393"/>
      <c r="E351" s="1393"/>
      <c r="F351" s="1393"/>
      <c r="I351" s="1490"/>
      <c r="K351" s="1394"/>
      <c r="P351" s="1538"/>
      <c r="Q351" s="316"/>
      <c r="R351" s="316"/>
      <c r="S351" s="316"/>
      <c r="T351" s="316"/>
      <c r="U351" s="374"/>
      <c r="V351" s="374"/>
      <c r="W351" s="374"/>
      <c r="X351" s="316"/>
      <c r="Y351" s="316"/>
      <c r="Z351" s="316"/>
      <c r="AA351" s="316"/>
      <c r="AB351" s="316"/>
      <c r="AC351" s="316"/>
      <c r="AD351" s="316"/>
      <c r="AE351" s="316"/>
      <c r="AF351" s="316"/>
      <c r="AG351" s="316"/>
      <c r="AH351" s="316"/>
      <c r="AI351" s="316"/>
      <c r="AJ351" s="316"/>
      <c r="AK351" s="316"/>
      <c r="AL351" s="316"/>
      <c r="AM351" s="316"/>
      <c r="AN351" s="316"/>
      <c r="AO351" s="316"/>
      <c r="AP351" s="316"/>
      <c r="AQ351" s="316"/>
      <c r="AR351" s="316"/>
      <c r="AS351" s="316"/>
    </row>
    <row r="352" spans="3:45" s="378" customFormat="1">
      <c r="C352" s="1395"/>
      <c r="D352" s="1393"/>
      <c r="E352" s="1393"/>
      <c r="F352" s="1393"/>
      <c r="I352" s="1490"/>
      <c r="K352" s="1394"/>
      <c r="P352" s="1538"/>
      <c r="Q352" s="316"/>
      <c r="R352" s="316"/>
      <c r="S352" s="316"/>
      <c r="T352" s="316"/>
      <c r="U352" s="374"/>
      <c r="V352" s="374"/>
      <c r="W352" s="374"/>
      <c r="X352" s="316"/>
      <c r="Y352" s="316"/>
      <c r="Z352" s="316"/>
      <c r="AA352" s="316"/>
      <c r="AB352" s="316"/>
      <c r="AC352" s="316"/>
      <c r="AD352" s="316"/>
      <c r="AE352" s="316"/>
      <c r="AF352" s="316"/>
      <c r="AG352" s="316"/>
      <c r="AH352" s="316"/>
      <c r="AI352" s="316"/>
      <c r="AJ352" s="316"/>
      <c r="AK352" s="316"/>
      <c r="AL352" s="316"/>
      <c r="AM352" s="316"/>
      <c r="AN352" s="316"/>
      <c r="AO352" s="316"/>
      <c r="AP352" s="316"/>
      <c r="AQ352" s="316"/>
      <c r="AR352" s="316"/>
      <c r="AS352" s="316"/>
    </row>
    <row r="353" spans="1:45" s="378" customFormat="1">
      <c r="C353" s="1395"/>
      <c r="D353" s="1393"/>
      <c r="E353" s="1393"/>
      <c r="F353" s="1393"/>
      <c r="I353" s="1490"/>
      <c r="K353" s="1394"/>
      <c r="P353" s="1538"/>
      <c r="Q353" s="316"/>
      <c r="R353" s="316"/>
      <c r="S353" s="316"/>
      <c r="T353" s="316"/>
      <c r="U353" s="374"/>
      <c r="V353" s="374"/>
      <c r="W353" s="374"/>
      <c r="X353" s="316"/>
      <c r="Y353" s="316"/>
      <c r="Z353" s="316"/>
      <c r="AA353" s="316"/>
      <c r="AB353" s="316"/>
      <c r="AC353" s="316"/>
      <c r="AD353" s="316"/>
      <c r="AE353" s="316"/>
      <c r="AF353" s="316"/>
      <c r="AG353" s="316"/>
      <c r="AH353" s="316"/>
      <c r="AI353" s="316"/>
      <c r="AJ353" s="316"/>
      <c r="AK353" s="316"/>
      <c r="AL353" s="316"/>
      <c r="AM353" s="316"/>
      <c r="AN353" s="316"/>
      <c r="AO353" s="316"/>
      <c r="AP353" s="316"/>
      <c r="AQ353" s="316"/>
      <c r="AR353" s="316"/>
      <c r="AS353" s="316"/>
    </row>
    <row r="354" spans="1:45" s="378" customFormat="1">
      <c r="C354" s="1395"/>
      <c r="D354" s="1393"/>
      <c r="E354" s="1393"/>
      <c r="F354" s="1393"/>
      <c r="I354" s="1490"/>
      <c r="K354" s="1394"/>
      <c r="P354" s="1538"/>
      <c r="Q354" s="316"/>
      <c r="R354" s="316"/>
      <c r="S354" s="316"/>
      <c r="T354" s="316"/>
      <c r="U354" s="374"/>
      <c r="V354" s="374"/>
      <c r="W354" s="374"/>
      <c r="X354" s="316"/>
      <c r="Y354" s="316"/>
      <c r="Z354" s="316"/>
      <c r="AA354" s="316"/>
      <c r="AB354" s="316"/>
      <c r="AC354" s="316"/>
      <c r="AD354" s="316"/>
      <c r="AE354" s="316"/>
      <c r="AF354" s="316"/>
      <c r="AG354" s="316"/>
      <c r="AH354" s="316"/>
      <c r="AI354" s="316"/>
      <c r="AJ354" s="316"/>
      <c r="AK354" s="316"/>
      <c r="AL354" s="316"/>
      <c r="AM354" s="316"/>
      <c r="AN354" s="316"/>
      <c r="AO354" s="316"/>
      <c r="AP354" s="316"/>
      <c r="AQ354" s="316"/>
      <c r="AR354" s="316"/>
      <c r="AS354" s="316"/>
    </row>
    <row r="355" spans="1:45" s="378" customFormat="1">
      <c r="C355" s="1395"/>
      <c r="D355" s="1393"/>
      <c r="E355" s="1393"/>
      <c r="F355" s="1393"/>
      <c r="I355" s="1490"/>
      <c r="K355" s="1394"/>
      <c r="P355" s="1538"/>
      <c r="Q355" s="316"/>
      <c r="R355" s="316"/>
      <c r="S355" s="316"/>
      <c r="T355" s="316"/>
      <c r="U355" s="374"/>
      <c r="V355" s="374"/>
      <c r="W355" s="374"/>
      <c r="X355" s="316"/>
      <c r="Y355" s="316"/>
      <c r="Z355" s="316"/>
      <c r="AA355" s="316"/>
      <c r="AB355" s="316"/>
      <c r="AC355" s="316"/>
      <c r="AD355" s="316"/>
      <c r="AE355" s="316"/>
      <c r="AF355" s="316"/>
      <c r="AG355" s="316"/>
      <c r="AH355" s="316"/>
      <c r="AI355" s="316"/>
      <c r="AJ355" s="316"/>
      <c r="AK355" s="316"/>
      <c r="AL355" s="316"/>
      <c r="AM355" s="316"/>
      <c r="AN355" s="316"/>
      <c r="AO355" s="316"/>
      <c r="AP355" s="316"/>
      <c r="AQ355" s="316"/>
      <c r="AR355" s="316"/>
      <c r="AS355" s="316"/>
    </row>
    <row r="356" spans="1:45" s="378" customFormat="1">
      <c r="C356" s="1395"/>
      <c r="D356" s="1393"/>
      <c r="E356" s="1393"/>
      <c r="F356" s="1393"/>
      <c r="I356" s="1490"/>
      <c r="K356" s="1394"/>
      <c r="P356" s="1538"/>
      <c r="Q356" s="316"/>
      <c r="R356" s="316"/>
      <c r="S356" s="316"/>
      <c r="T356" s="316"/>
      <c r="U356" s="374"/>
      <c r="V356" s="374"/>
      <c r="W356" s="374"/>
      <c r="X356" s="316"/>
      <c r="Y356" s="316"/>
      <c r="Z356" s="316"/>
      <c r="AA356" s="316"/>
      <c r="AB356" s="316"/>
      <c r="AC356" s="316"/>
      <c r="AD356" s="316"/>
      <c r="AE356" s="316"/>
      <c r="AF356" s="316"/>
      <c r="AG356" s="316"/>
      <c r="AH356" s="316"/>
      <c r="AI356" s="316"/>
      <c r="AJ356" s="316"/>
      <c r="AK356" s="316"/>
      <c r="AL356" s="316"/>
      <c r="AM356" s="316"/>
      <c r="AN356" s="316"/>
      <c r="AO356" s="316"/>
      <c r="AP356" s="316"/>
      <c r="AQ356" s="316"/>
      <c r="AR356" s="316"/>
      <c r="AS356" s="316"/>
    </row>
    <row r="357" spans="1:45" s="378" customFormat="1">
      <c r="C357" s="1395"/>
      <c r="D357" s="1393"/>
      <c r="E357" s="1393"/>
      <c r="F357" s="1393"/>
      <c r="I357" s="1490"/>
      <c r="K357" s="1394"/>
      <c r="P357" s="1538"/>
      <c r="Q357" s="316"/>
      <c r="R357" s="316"/>
      <c r="S357" s="316"/>
      <c r="T357" s="316"/>
      <c r="U357" s="374"/>
      <c r="V357" s="374"/>
      <c r="W357" s="374"/>
      <c r="X357" s="316"/>
      <c r="Y357" s="316"/>
      <c r="Z357" s="316"/>
      <c r="AA357" s="316"/>
      <c r="AB357" s="316"/>
      <c r="AC357" s="316"/>
      <c r="AD357" s="316"/>
      <c r="AE357" s="316"/>
      <c r="AF357" s="316"/>
      <c r="AG357" s="316"/>
      <c r="AH357" s="316"/>
      <c r="AI357" s="316"/>
      <c r="AJ357" s="316"/>
      <c r="AK357" s="316"/>
      <c r="AL357" s="316"/>
      <c r="AM357" s="316"/>
      <c r="AN357" s="316"/>
      <c r="AO357" s="316"/>
      <c r="AP357" s="316"/>
      <c r="AQ357" s="316"/>
      <c r="AR357" s="316"/>
      <c r="AS357" s="316"/>
    </row>
    <row r="358" spans="1:45" s="378" customFormat="1">
      <c r="C358" s="1395"/>
      <c r="D358" s="1393"/>
      <c r="E358" s="1393"/>
      <c r="F358" s="1393"/>
      <c r="I358" s="1490"/>
      <c r="K358" s="1394"/>
      <c r="P358" s="1538"/>
      <c r="Q358" s="316"/>
      <c r="R358" s="316"/>
      <c r="S358" s="316"/>
      <c r="T358" s="316"/>
      <c r="U358" s="374"/>
      <c r="V358" s="374"/>
      <c r="W358" s="374"/>
      <c r="X358" s="316"/>
      <c r="Y358" s="316"/>
      <c r="Z358" s="316"/>
      <c r="AA358" s="316"/>
      <c r="AB358" s="316"/>
      <c r="AC358" s="316"/>
      <c r="AD358" s="316"/>
      <c r="AE358" s="316"/>
      <c r="AF358" s="316"/>
      <c r="AG358" s="316"/>
      <c r="AH358" s="316"/>
      <c r="AI358" s="316"/>
      <c r="AJ358" s="316"/>
      <c r="AK358" s="316"/>
      <c r="AL358" s="316"/>
      <c r="AM358" s="316"/>
      <c r="AN358" s="316"/>
      <c r="AO358" s="316"/>
      <c r="AP358" s="316"/>
      <c r="AQ358" s="316"/>
      <c r="AR358" s="316"/>
      <c r="AS358" s="316"/>
    </row>
    <row r="359" spans="1:45" s="378" customFormat="1">
      <c r="C359" s="1395"/>
      <c r="D359" s="1393"/>
      <c r="E359" s="1393"/>
      <c r="F359" s="1393"/>
      <c r="I359" s="1490"/>
      <c r="K359" s="1394"/>
      <c r="P359" s="1538"/>
      <c r="Q359" s="316"/>
      <c r="R359" s="316"/>
      <c r="S359" s="316"/>
      <c r="T359" s="316"/>
      <c r="U359" s="374"/>
      <c r="V359" s="374"/>
      <c r="W359" s="374"/>
      <c r="X359" s="316"/>
      <c r="Y359" s="316"/>
      <c r="Z359" s="316"/>
      <c r="AA359" s="316"/>
      <c r="AB359" s="316"/>
      <c r="AC359" s="316"/>
      <c r="AD359" s="316"/>
      <c r="AE359" s="316"/>
      <c r="AF359" s="316"/>
      <c r="AG359" s="316"/>
      <c r="AH359" s="316"/>
      <c r="AI359" s="316"/>
      <c r="AJ359" s="316"/>
      <c r="AK359" s="316"/>
      <c r="AL359" s="316"/>
      <c r="AM359" s="316"/>
      <c r="AN359" s="316"/>
      <c r="AO359" s="316"/>
      <c r="AP359" s="316"/>
      <c r="AQ359" s="316"/>
      <c r="AR359" s="316"/>
      <c r="AS359" s="316"/>
    </row>
    <row r="360" spans="1:45">
      <c r="A360" s="378"/>
      <c r="B360" s="378"/>
      <c r="C360" s="1395"/>
      <c r="D360" s="1393"/>
      <c r="E360" s="1393"/>
      <c r="F360" s="1393"/>
      <c r="G360" s="378"/>
      <c r="K360" s="1394"/>
      <c r="R360" s="316"/>
      <c r="S360" s="316"/>
      <c r="T360" s="316"/>
      <c r="U360" s="374"/>
      <c r="V360" s="374"/>
      <c r="W360" s="374"/>
      <c r="X360" s="316"/>
    </row>
    <row r="361" spans="1:45">
      <c r="A361" s="378"/>
      <c r="B361" s="378"/>
      <c r="C361" s="1395"/>
      <c r="D361" s="1393"/>
      <c r="E361" s="1393"/>
      <c r="F361" s="1393"/>
      <c r="G361" s="378"/>
      <c r="K361" s="1394"/>
      <c r="R361" s="316"/>
      <c r="S361" s="316"/>
      <c r="T361" s="316"/>
      <c r="U361" s="374"/>
      <c r="V361" s="374"/>
      <c r="W361" s="374"/>
      <c r="X361" s="316"/>
    </row>
    <row r="362" spans="1:45">
      <c r="A362" s="378"/>
      <c r="B362" s="378"/>
      <c r="C362" s="1395"/>
      <c r="D362" s="1393"/>
      <c r="E362" s="1393"/>
      <c r="F362" s="1393"/>
      <c r="G362" s="378"/>
      <c r="K362" s="1394"/>
      <c r="R362" s="316"/>
      <c r="S362" s="316"/>
      <c r="T362" s="316"/>
      <c r="U362" s="374"/>
      <c r="V362" s="374"/>
      <c r="W362" s="374"/>
      <c r="X362" s="316"/>
    </row>
    <row r="363" spans="1:45">
      <c r="A363" s="378"/>
      <c r="B363" s="378"/>
      <c r="C363" s="1395"/>
      <c r="D363" s="1393"/>
      <c r="E363" s="1393"/>
      <c r="F363" s="1393"/>
      <c r="G363" s="378"/>
      <c r="K363" s="1394"/>
      <c r="R363" s="316"/>
      <c r="S363" s="316"/>
      <c r="T363" s="316"/>
      <c r="U363" s="374"/>
      <c r="V363" s="374"/>
      <c r="W363" s="374"/>
      <c r="X363" s="316"/>
    </row>
    <row r="364" spans="1:45">
      <c r="A364" s="378"/>
      <c r="B364" s="378"/>
      <c r="C364" s="1395"/>
      <c r="D364" s="1393"/>
      <c r="E364" s="1393"/>
      <c r="F364" s="1393"/>
      <c r="G364" s="378"/>
      <c r="K364" s="1394"/>
      <c r="R364" s="316"/>
      <c r="S364" s="316"/>
      <c r="T364" s="316"/>
      <c r="U364" s="374"/>
      <c r="V364" s="374"/>
      <c r="W364" s="374"/>
      <c r="X364" s="316"/>
    </row>
    <row r="365" spans="1:45">
      <c r="A365" s="378"/>
      <c r="B365" s="378"/>
      <c r="C365" s="1395"/>
      <c r="D365" s="1393"/>
      <c r="E365" s="1393"/>
      <c r="F365" s="1393"/>
      <c r="G365" s="378"/>
      <c r="K365" s="1394"/>
      <c r="R365" s="316"/>
      <c r="S365" s="316"/>
      <c r="T365" s="316"/>
      <c r="U365" s="374"/>
      <c r="V365" s="374"/>
      <c r="W365" s="374"/>
      <c r="X365" s="316"/>
    </row>
    <row r="366" spans="1:45">
      <c r="A366" s="378"/>
      <c r="B366" s="378"/>
      <c r="C366" s="1395"/>
      <c r="D366" s="1393"/>
      <c r="E366" s="1393"/>
      <c r="F366" s="1393"/>
      <c r="G366" s="378"/>
      <c r="K366" s="1394"/>
      <c r="R366" s="316"/>
      <c r="S366" s="316"/>
      <c r="T366" s="316"/>
      <c r="U366" s="374"/>
      <c r="V366" s="374"/>
      <c r="W366" s="374"/>
      <c r="X366" s="316"/>
    </row>
    <row r="367" spans="1:45">
      <c r="A367" s="378"/>
      <c r="B367" s="378"/>
      <c r="C367" s="1395"/>
      <c r="D367" s="1393"/>
      <c r="E367" s="1393"/>
      <c r="F367" s="1393"/>
      <c r="G367" s="378"/>
      <c r="K367" s="1394"/>
      <c r="R367" s="316"/>
      <c r="S367" s="316"/>
      <c r="T367" s="316"/>
      <c r="U367" s="374"/>
      <c r="V367" s="374"/>
      <c r="W367" s="374"/>
      <c r="X367" s="316"/>
    </row>
    <row r="368" spans="1:45">
      <c r="A368" s="378"/>
      <c r="B368" s="378"/>
      <c r="C368" s="1395"/>
      <c r="D368" s="1393"/>
      <c r="E368" s="1393"/>
      <c r="F368" s="1393"/>
      <c r="G368" s="378"/>
      <c r="K368" s="1394"/>
      <c r="R368" s="316"/>
      <c r="S368" s="316"/>
      <c r="T368" s="316"/>
      <c r="U368" s="374"/>
      <c r="V368" s="374"/>
      <c r="W368" s="374"/>
      <c r="X368" s="316"/>
    </row>
    <row r="369" spans="1:45" ht="14.25">
      <c r="A369" s="1391"/>
      <c r="B369" s="1391"/>
      <c r="C369" s="1392"/>
      <c r="D369" s="1393"/>
      <c r="E369" s="1393"/>
      <c r="F369" s="1393"/>
      <c r="G369" s="378"/>
      <c r="K369" s="1394"/>
      <c r="R369" s="373"/>
      <c r="S369" s="373"/>
      <c r="T369" s="373"/>
      <c r="U369" s="374"/>
      <c r="V369" s="374"/>
      <c r="W369" s="374"/>
      <c r="X369" s="316"/>
    </row>
    <row r="370" spans="1:45">
      <c r="A370" s="378"/>
      <c r="B370" s="378"/>
      <c r="C370" s="1395"/>
      <c r="D370" s="1393"/>
      <c r="E370" s="1393"/>
      <c r="F370" s="1393"/>
      <c r="G370" s="378"/>
      <c r="K370" s="1394"/>
      <c r="R370" s="316"/>
      <c r="S370" s="316"/>
      <c r="T370" s="316"/>
      <c r="U370" s="374"/>
      <c r="V370" s="374"/>
      <c r="W370" s="374"/>
      <c r="X370" s="316"/>
    </row>
    <row r="371" spans="1:45" ht="14.25">
      <c r="A371" s="1396"/>
      <c r="B371" s="1396"/>
      <c r="C371" s="1397"/>
      <c r="D371" s="1393"/>
      <c r="E371" s="1393"/>
      <c r="F371" s="1393"/>
      <c r="G371" s="378"/>
      <c r="K371" s="1394"/>
      <c r="R371" s="376"/>
      <c r="S371" s="376"/>
      <c r="T371" s="376"/>
      <c r="U371" s="374"/>
      <c r="V371" s="374"/>
      <c r="W371" s="374"/>
      <c r="X371" s="316"/>
    </row>
    <row r="372" spans="1:45">
      <c r="A372" s="378"/>
      <c r="B372" s="378"/>
      <c r="C372" s="1395"/>
      <c r="D372" s="1393"/>
      <c r="E372" s="1393"/>
      <c r="F372" s="1393"/>
      <c r="G372" s="378"/>
      <c r="K372" s="1394"/>
      <c r="R372" s="316"/>
      <c r="S372" s="316"/>
      <c r="T372" s="316"/>
      <c r="U372" s="374"/>
      <c r="V372" s="374"/>
      <c r="W372" s="374"/>
      <c r="X372" s="316"/>
    </row>
    <row r="373" spans="1:45">
      <c r="A373" s="378"/>
      <c r="B373" s="378"/>
      <c r="C373" s="1395"/>
      <c r="D373" s="1393"/>
      <c r="E373" s="1393"/>
      <c r="F373" s="1393"/>
      <c r="G373" s="378"/>
      <c r="K373" s="1394"/>
      <c r="R373" s="316"/>
      <c r="S373" s="316"/>
      <c r="T373" s="316"/>
      <c r="U373" s="374"/>
      <c r="V373" s="374"/>
      <c r="W373" s="374"/>
      <c r="X373" s="316"/>
    </row>
    <row r="374" spans="1:45">
      <c r="A374" s="378"/>
      <c r="B374" s="378"/>
      <c r="C374" s="1395"/>
      <c r="D374" s="1393"/>
      <c r="E374" s="1393"/>
      <c r="F374" s="1393"/>
      <c r="G374" s="378"/>
      <c r="K374" s="1394"/>
      <c r="R374" s="316"/>
      <c r="S374" s="316"/>
      <c r="T374" s="316"/>
      <c r="U374" s="374"/>
      <c r="V374" s="374"/>
      <c r="W374" s="374"/>
      <c r="X374" s="316"/>
    </row>
    <row r="375" spans="1:45">
      <c r="A375" s="378"/>
      <c r="B375" s="378"/>
      <c r="C375" s="1395"/>
      <c r="D375" s="1393"/>
      <c r="E375" s="1393"/>
      <c r="F375" s="1393"/>
      <c r="G375" s="378"/>
      <c r="K375" s="1394"/>
      <c r="R375" s="316"/>
      <c r="S375" s="316"/>
      <c r="T375" s="316"/>
      <c r="U375" s="374"/>
      <c r="V375" s="374"/>
      <c r="W375" s="374"/>
      <c r="X375" s="316"/>
    </row>
    <row r="376" spans="1:45" s="378" customFormat="1">
      <c r="C376" s="1395"/>
      <c r="D376" s="1393"/>
      <c r="E376" s="1393"/>
      <c r="F376" s="1393"/>
      <c r="I376" s="1490"/>
      <c r="K376" s="1394"/>
      <c r="P376" s="1538"/>
      <c r="Q376" s="316"/>
      <c r="R376" s="316"/>
      <c r="S376" s="316"/>
      <c r="T376" s="316"/>
      <c r="U376" s="374"/>
      <c r="V376" s="374"/>
      <c r="W376" s="374"/>
      <c r="X376" s="316"/>
      <c r="Y376" s="316"/>
      <c r="Z376" s="316"/>
      <c r="AA376" s="316"/>
      <c r="AB376" s="316"/>
      <c r="AC376" s="316"/>
      <c r="AD376" s="316"/>
      <c r="AE376" s="316"/>
      <c r="AF376" s="316"/>
      <c r="AG376" s="316"/>
      <c r="AH376" s="316"/>
      <c r="AI376" s="316"/>
      <c r="AJ376" s="316"/>
      <c r="AK376" s="316"/>
      <c r="AL376" s="316"/>
      <c r="AM376" s="316"/>
      <c r="AN376" s="316"/>
      <c r="AO376" s="316"/>
      <c r="AP376" s="316"/>
      <c r="AQ376" s="316"/>
      <c r="AR376" s="316"/>
      <c r="AS376" s="316"/>
    </row>
    <row r="377" spans="1:45" s="378" customFormat="1">
      <c r="C377" s="1395"/>
      <c r="D377" s="1393"/>
      <c r="E377" s="1393"/>
      <c r="F377" s="1393"/>
      <c r="I377" s="1490"/>
      <c r="K377" s="1394"/>
      <c r="P377" s="1538"/>
      <c r="Q377" s="316"/>
      <c r="R377" s="316"/>
      <c r="S377" s="316"/>
      <c r="T377" s="316"/>
      <c r="U377" s="374"/>
      <c r="V377" s="374"/>
      <c r="W377" s="374"/>
      <c r="X377" s="316"/>
      <c r="Y377" s="316"/>
      <c r="Z377" s="316"/>
      <c r="AA377" s="316"/>
      <c r="AB377" s="316"/>
      <c r="AC377" s="316"/>
      <c r="AD377" s="316"/>
      <c r="AE377" s="316"/>
      <c r="AF377" s="316"/>
      <c r="AG377" s="316"/>
      <c r="AH377" s="316"/>
      <c r="AI377" s="316"/>
      <c r="AJ377" s="316"/>
      <c r="AK377" s="316"/>
      <c r="AL377" s="316"/>
      <c r="AM377" s="316"/>
      <c r="AN377" s="316"/>
      <c r="AO377" s="316"/>
      <c r="AP377" s="316"/>
      <c r="AQ377" s="316"/>
      <c r="AR377" s="316"/>
      <c r="AS377" s="316"/>
    </row>
    <row r="378" spans="1:45" s="378" customFormat="1">
      <c r="C378" s="1395"/>
      <c r="D378" s="1393"/>
      <c r="E378" s="1393"/>
      <c r="F378" s="1393"/>
      <c r="I378" s="1490"/>
      <c r="K378" s="1394"/>
      <c r="P378" s="1538"/>
      <c r="Q378" s="316"/>
      <c r="R378" s="316"/>
      <c r="S378" s="316"/>
      <c r="T378" s="316"/>
      <c r="U378" s="374"/>
      <c r="V378" s="374"/>
      <c r="W378" s="374"/>
      <c r="X378" s="316"/>
      <c r="Y378" s="316"/>
      <c r="Z378" s="316"/>
      <c r="AA378" s="316"/>
      <c r="AB378" s="316"/>
      <c r="AC378" s="316"/>
      <c r="AD378" s="316"/>
      <c r="AE378" s="316"/>
      <c r="AF378" s="316"/>
      <c r="AG378" s="316"/>
      <c r="AH378" s="316"/>
      <c r="AI378" s="316"/>
      <c r="AJ378" s="316"/>
      <c r="AK378" s="316"/>
      <c r="AL378" s="316"/>
      <c r="AM378" s="316"/>
      <c r="AN378" s="316"/>
      <c r="AO378" s="316"/>
      <c r="AP378" s="316"/>
      <c r="AQ378" s="316"/>
      <c r="AR378" s="316"/>
      <c r="AS378" s="316"/>
    </row>
    <row r="379" spans="1:45" s="378" customFormat="1">
      <c r="C379" s="1395"/>
      <c r="D379" s="1393"/>
      <c r="E379" s="1393"/>
      <c r="F379" s="1393"/>
      <c r="I379" s="1490"/>
      <c r="K379" s="1394"/>
      <c r="P379" s="1538"/>
      <c r="Q379" s="316"/>
      <c r="R379" s="316"/>
      <c r="S379" s="316"/>
      <c r="T379" s="316"/>
      <c r="U379" s="374"/>
      <c r="V379" s="374"/>
      <c r="W379" s="374"/>
      <c r="X379" s="316"/>
      <c r="Y379" s="316"/>
      <c r="Z379" s="316"/>
      <c r="AA379" s="316"/>
      <c r="AB379" s="316"/>
      <c r="AC379" s="316"/>
      <c r="AD379" s="316"/>
      <c r="AE379" s="316"/>
      <c r="AF379" s="316"/>
      <c r="AG379" s="316"/>
      <c r="AH379" s="316"/>
      <c r="AI379" s="316"/>
      <c r="AJ379" s="316"/>
      <c r="AK379" s="316"/>
      <c r="AL379" s="316"/>
      <c r="AM379" s="316"/>
      <c r="AN379" s="316"/>
      <c r="AO379" s="316"/>
      <c r="AP379" s="316"/>
      <c r="AQ379" s="316"/>
      <c r="AR379" s="316"/>
      <c r="AS379" s="316"/>
    </row>
    <row r="380" spans="1:45" s="378" customFormat="1">
      <c r="C380" s="1395"/>
      <c r="D380" s="1393"/>
      <c r="E380" s="1393"/>
      <c r="F380" s="1393"/>
      <c r="I380" s="1490"/>
      <c r="K380" s="1394"/>
      <c r="P380" s="1538"/>
      <c r="Q380" s="316"/>
      <c r="R380" s="316"/>
      <c r="S380" s="316"/>
      <c r="T380" s="316"/>
      <c r="U380" s="374"/>
      <c r="V380" s="374"/>
      <c r="W380" s="374"/>
      <c r="X380" s="316"/>
      <c r="Y380" s="316"/>
      <c r="Z380" s="316"/>
      <c r="AA380" s="316"/>
      <c r="AB380" s="316"/>
      <c r="AC380" s="316"/>
      <c r="AD380" s="316"/>
      <c r="AE380" s="316"/>
      <c r="AF380" s="316"/>
      <c r="AG380" s="316"/>
      <c r="AH380" s="316"/>
      <c r="AI380" s="316"/>
      <c r="AJ380" s="316"/>
      <c r="AK380" s="316"/>
      <c r="AL380" s="316"/>
      <c r="AM380" s="316"/>
      <c r="AN380" s="316"/>
      <c r="AO380" s="316"/>
      <c r="AP380" s="316"/>
      <c r="AQ380" s="316"/>
      <c r="AR380" s="316"/>
      <c r="AS380" s="316"/>
    </row>
    <row r="381" spans="1:45" s="378" customFormat="1">
      <c r="C381" s="1395"/>
      <c r="D381" s="1393"/>
      <c r="E381" s="1393"/>
      <c r="F381" s="1393"/>
      <c r="I381" s="1490"/>
      <c r="K381" s="1394"/>
      <c r="P381" s="1538"/>
      <c r="Q381" s="316"/>
      <c r="R381" s="316"/>
      <c r="S381" s="316"/>
      <c r="T381" s="316"/>
      <c r="U381" s="374"/>
      <c r="V381" s="374"/>
      <c r="W381" s="374"/>
      <c r="X381" s="316"/>
      <c r="Y381" s="316"/>
      <c r="Z381" s="316"/>
      <c r="AA381" s="316"/>
      <c r="AB381" s="316"/>
      <c r="AC381" s="316"/>
      <c r="AD381" s="316"/>
      <c r="AE381" s="316"/>
      <c r="AF381" s="316"/>
      <c r="AG381" s="316"/>
      <c r="AH381" s="316"/>
      <c r="AI381" s="316"/>
      <c r="AJ381" s="316"/>
      <c r="AK381" s="316"/>
      <c r="AL381" s="316"/>
      <c r="AM381" s="316"/>
      <c r="AN381" s="316"/>
      <c r="AO381" s="316"/>
      <c r="AP381" s="316"/>
      <c r="AQ381" s="316"/>
      <c r="AR381" s="316"/>
      <c r="AS381" s="316"/>
    </row>
    <row r="382" spans="1:45" s="378" customFormat="1">
      <c r="C382" s="1395"/>
      <c r="D382" s="1393"/>
      <c r="E382" s="1393"/>
      <c r="F382" s="1393"/>
      <c r="I382" s="1490"/>
      <c r="K382" s="1394"/>
      <c r="P382" s="1538"/>
      <c r="Q382" s="316"/>
      <c r="R382" s="316"/>
      <c r="S382" s="316"/>
      <c r="T382" s="316"/>
      <c r="U382" s="374"/>
      <c r="V382" s="374"/>
      <c r="W382" s="374"/>
      <c r="X382" s="316"/>
      <c r="Y382" s="316"/>
      <c r="Z382" s="316"/>
      <c r="AA382" s="316"/>
      <c r="AB382" s="316"/>
      <c r="AC382" s="316"/>
      <c r="AD382" s="316"/>
      <c r="AE382" s="316"/>
      <c r="AF382" s="316"/>
      <c r="AG382" s="316"/>
      <c r="AH382" s="316"/>
      <c r="AI382" s="316"/>
      <c r="AJ382" s="316"/>
      <c r="AK382" s="316"/>
      <c r="AL382" s="316"/>
      <c r="AM382" s="316"/>
      <c r="AN382" s="316"/>
      <c r="AO382" s="316"/>
      <c r="AP382" s="316"/>
      <c r="AQ382" s="316"/>
      <c r="AR382" s="316"/>
      <c r="AS382" s="316"/>
    </row>
    <row r="383" spans="1:45" s="378" customFormat="1">
      <c r="C383" s="1395"/>
      <c r="D383" s="1393"/>
      <c r="E383" s="1393"/>
      <c r="F383" s="1393"/>
      <c r="I383" s="1490"/>
      <c r="K383" s="1394"/>
      <c r="P383" s="1538"/>
      <c r="Q383" s="316"/>
      <c r="R383" s="316"/>
      <c r="S383" s="316"/>
      <c r="T383" s="316"/>
      <c r="U383" s="374"/>
      <c r="V383" s="374"/>
      <c r="W383" s="374"/>
      <c r="X383" s="316"/>
      <c r="Y383" s="316"/>
      <c r="Z383" s="316"/>
      <c r="AA383" s="316"/>
      <c r="AB383" s="316"/>
      <c r="AC383" s="316"/>
      <c r="AD383" s="316"/>
      <c r="AE383" s="316"/>
      <c r="AF383" s="316"/>
      <c r="AG383" s="316"/>
      <c r="AH383" s="316"/>
      <c r="AI383" s="316"/>
      <c r="AJ383" s="316"/>
      <c r="AK383" s="316"/>
      <c r="AL383" s="316"/>
      <c r="AM383" s="316"/>
      <c r="AN383" s="316"/>
      <c r="AO383" s="316"/>
      <c r="AP383" s="316"/>
      <c r="AQ383" s="316"/>
      <c r="AR383" s="316"/>
      <c r="AS383" s="316"/>
    </row>
    <row r="384" spans="1:45" s="378" customFormat="1">
      <c r="C384" s="1395"/>
      <c r="D384" s="1393"/>
      <c r="E384" s="1393"/>
      <c r="F384" s="1393"/>
      <c r="I384" s="1490"/>
      <c r="K384" s="1394"/>
      <c r="P384" s="1538"/>
      <c r="Q384" s="316"/>
      <c r="R384" s="316"/>
      <c r="S384" s="316"/>
      <c r="T384" s="316"/>
      <c r="U384" s="374"/>
      <c r="V384" s="374"/>
      <c r="W384" s="374"/>
      <c r="X384" s="316"/>
      <c r="Y384" s="316"/>
      <c r="Z384" s="316"/>
      <c r="AA384" s="316"/>
      <c r="AB384" s="316"/>
      <c r="AC384" s="316"/>
      <c r="AD384" s="316"/>
      <c r="AE384" s="316"/>
      <c r="AF384" s="316"/>
      <c r="AG384" s="316"/>
      <c r="AH384" s="316"/>
      <c r="AI384" s="316"/>
      <c r="AJ384" s="316"/>
      <c r="AK384" s="316"/>
      <c r="AL384" s="316"/>
      <c r="AM384" s="316"/>
      <c r="AN384" s="316"/>
      <c r="AO384" s="316"/>
      <c r="AP384" s="316"/>
      <c r="AQ384" s="316"/>
      <c r="AR384" s="316"/>
      <c r="AS384" s="316"/>
    </row>
    <row r="385" spans="3:45" s="378" customFormat="1">
      <c r="C385" s="1395"/>
      <c r="D385" s="1393"/>
      <c r="E385" s="1393"/>
      <c r="F385" s="1393"/>
      <c r="I385" s="1490"/>
      <c r="K385" s="1394"/>
      <c r="P385" s="1538"/>
      <c r="Q385" s="316"/>
      <c r="R385" s="316"/>
      <c r="S385" s="316"/>
      <c r="T385" s="316"/>
      <c r="U385" s="374"/>
      <c r="V385" s="374"/>
      <c r="W385" s="374"/>
      <c r="X385" s="316"/>
      <c r="Y385" s="316"/>
      <c r="Z385" s="316"/>
      <c r="AA385" s="316"/>
      <c r="AB385" s="316"/>
      <c r="AC385" s="316"/>
      <c r="AD385" s="316"/>
      <c r="AE385" s="316"/>
      <c r="AF385" s="316"/>
      <c r="AG385" s="316"/>
      <c r="AH385" s="316"/>
      <c r="AI385" s="316"/>
      <c r="AJ385" s="316"/>
      <c r="AK385" s="316"/>
      <c r="AL385" s="316"/>
      <c r="AM385" s="316"/>
      <c r="AN385" s="316"/>
      <c r="AO385" s="316"/>
      <c r="AP385" s="316"/>
      <c r="AQ385" s="316"/>
      <c r="AR385" s="316"/>
      <c r="AS385" s="316"/>
    </row>
    <row r="386" spans="3:45" s="378" customFormat="1">
      <c r="C386" s="1395"/>
      <c r="D386" s="1393"/>
      <c r="E386" s="1393"/>
      <c r="F386" s="1393"/>
      <c r="I386" s="1490"/>
      <c r="K386" s="1394"/>
      <c r="P386" s="1538"/>
      <c r="Q386" s="316"/>
      <c r="R386" s="316"/>
      <c r="S386" s="316"/>
      <c r="T386" s="316"/>
      <c r="U386" s="374"/>
      <c r="V386" s="374"/>
      <c r="W386" s="374"/>
      <c r="X386" s="316"/>
      <c r="Y386" s="316"/>
      <c r="Z386" s="316"/>
      <c r="AA386" s="316"/>
      <c r="AB386" s="316"/>
      <c r="AC386" s="316"/>
      <c r="AD386" s="316"/>
      <c r="AE386" s="316"/>
      <c r="AF386" s="316"/>
      <c r="AG386" s="316"/>
      <c r="AH386" s="316"/>
      <c r="AI386" s="316"/>
      <c r="AJ386" s="316"/>
      <c r="AK386" s="316"/>
      <c r="AL386" s="316"/>
      <c r="AM386" s="316"/>
      <c r="AN386" s="316"/>
      <c r="AO386" s="316"/>
      <c r="AP386" s="316"/>
      <c r="AQ386" s="316"/>
      <c r="AR386" s="316"/>
      <c r="AS386" s="316"/>
    </row>
    <row r="387" spans="3:45" s="378" customFormat="1">
      <c r="C387" s="1395"/>
      <c r="D387" s="1393"/>
      <c r="E387" s="1393"/>
      <c r="F387" s="1393"/>
      <c r="I387" s="1490"/>
      <c r="K387" s="1394"/>
      <c r="P387" s="1538"/>
      <c r="Q387" s="316"/>
      <c r="R387" s="316"/>
      <c r="S387" s="316"/>
      <c r="T387" s="316"/>
      <c r="U387" s="374"/>
      <c r="V387" s="374"/>
      <c r="W387" s="374"/>
      <c r="X387" s="316"/>
      <c r="Y387" s="316"/>
      <c r="Z387" s="316"/>
      <c r="AA387" s="316"/>
      <c r="AB387" s="316"/>
      <c r="AC387" s="316"/>
      <c r="AD387" s="316"/>
      <c r="AE387" s="316"/>
      <c r="AF387" s="316"/>
      <c r="AG387" s="316"/>
      <c r="AH387" s="316"/>
      <c r="AI387" s="316"/>
      <c r="AJ387" s="316"/>
      <c r="AK387" s="316"/>
      <c r="AL387" s="316"/>
      <c r="AM387" s="316"/>
      <c r="AN387" s="316"/>
      <c r="AO387" s="316"/>
      <c r="AP387" s="316"/>
      <c r="AQ387" s="316"/>
      <c r="AR387" s="316"/>
      <c r="AS387" s="316"/>
    </row>
    <row r="388" spans="3:45" s="378" customFormat="1">
      <c r="C388" s="1395"/>
      <c r="D388" s="1393"/>
      <c r="E388" s="1393"/>
      <c r="F388" s="1393"/>
      <c r="I388" s="1490"/>
      <c r="K388" s="1394"/>
      <c r="P388" s="1538"/>
      <c r="Q388" s="316"/>
      <c r="R388" s="316"/>
      <c r="S388" s="316"/>
      <c r="T388" s="316"/>
      <c r="U388" s="374"/>
      <c r="V388" s="374"/>
      <c r="W388" s="374"/>
      <c r="X388" s="316"/>
      <c r="Y388" s="316"/>
      <c r="Z388" s="316"/>
      <c r="AA388" s="316"/>
      <c r="AB388" s="316"/>
      <c r="AC388" s="316"/>
      <c r="AD388" s="316"/>
      <c r="AE388" s="316"/>
      <c r="AF388" s="316"/>
      <c r="AG388" s="316"/>
      <c r="AH388" s="316"/>
      <c r="AI388" s="316"/>
      <c r="AJ388" s="316"/>
      <c r="AK388" s="316"/>
      <c r="AL388" s="316"/>
      <c r="AM388" s="316"/>
      <c r="AN388" s="316"/>
      <c r="AO388" s="316"/>
      <c r="AP388" s="316"/>
      <c r="AQ388" s="316"/>
      <c r="AR388" s="316"/>
      <c r="AS388" s="316"/>
    </row>
    <row r="389" spans="3:45" s="378" customFormat="1">
      <c r="C389" s="1395"/>
      <c r="D389" s="1393"/>
      <c r="E389" s="1393"/>
      <c r="F389" s="1393"/>
      <c r="I389" s="1490"/>
      <c r="K389" s="1394"/>
      <c r="P389" s="1538"/>
      <c r="Q389" s="316"/>
      <c r="R389" s="316"/>
      <c r="S389" s="316"/>
      <c r="T389" s="316"/>
      <c r="U389" s="374"/>
      <c r="V389" s="374"/>
      <c r="W389" s="374"/>
      <c r="X389" s="316"/>
      <c r="Y389" s="316"/>
      <c r="Z389" s="316"/>
      <c r="AA389" s="316"/>
      <c r="AB389" s="316"/>
      <c r="AC389" s="316"/>
      <c r="AD389" s="316"/>
      <c r="AE389" s="316"/>
      <c r="AF389" s="316"/>
      <c r="AG389" s="316"/>
      <c r="AH389" s="316"/>
      <c r="AI389" s="316"/>
      <c r="AJ389" s="316"/>
      <c r="AK389" s="316"/>
      <c r="AL389" s="316"/>
      <c r="AM389" s="316"/>
      <c r="AN389" s="316"/>
      <c r="AO389" s="316"/>
      <c r="AP389" s="316"/>
      <c r="AQ389" s="316"/>
      <c r="AR389" s="316"/>
      <c r="AS389" s="316"/>
    </row>
    <row r="390" spans="3:45" s="378" customFormat="1">
      <c r="C390" s="1395"/>
      <c r="D390" s="1393"/>
      <c r="E390" s="1393"/>
      <c r="F390" s="1393"/>
      <c r="I390" s="1490"/>
      <c r="K390" s="1394"/>
      <c r="P390" s="1538"/>
      <c r="Q390" s="316"/>
      <c r="R390" s="316"/>
      <c r="S390" s="316"/>
      <c r="T390" s="316"/>
      <c r="U390" s="374"/>
      <c r="V390" s="374"/>
      <c r="W390" s="374"/>
      <c r="X390" s="316"/>
      <c r="Y390" s="316"/>
      <c r="Z390" s="316"/>
      <c r="AA390" s="316"/>
      <c r="AB390" s="316"/>
      <c r="AC390" s="316"/>
      <c r="AD390" s="316"/>
      <c r="AE390" s="316"/>
      <c r="AF390" s="316"/>
      <c r="AG390" s="316"/>
      <c r="AH390" s="316"/>
      <c r="AI390" s="316"/>
      <c r="AJ390" s="316"/>
      <c r="AK390" s="316"/>
      <c r="AL390" s="316"/>
      <c r="AM390" s="316"/>
      <c r="AN390" s="316"/>
      <c r="AO390" s="316"/>
      <c r="AP390" s="316"/>
      <c r="AQ390" s="316"/>
      <c r="AR390" s="316"/>
      <c r="AS390" s="316"/>
    </row>
    <row r="391" spans="3:45" s="378" customFormat="1">
      <c r="C391" s="1395"/>
      <c r="D391" s="1393"/>
      <c r="E391" s="1393"/>
      <c r="F391" s="1393"/>
      <c r="I391" s="1490"/>
      <c r="K391" s="1394"/>
      <c r="P391" s="1538"/>
      <c r="Q391" s="316"/>
      <c r="R391" s="316"/>
      <c r="S391" s="316"/>
      <c r="T391" s="316"/>
      <c r="U391" s="374"/>
      <c r="V391" s="374"/>
      <c r="W391" s="374"/>
      <c r="X391" s="316"/>
      <c r="Y391" s="316"/>
      <c r="Z391" s="316"/>
      <c r="AA391" s="316"/>
      <c r="AB391" s="316"/>
      <c r="AC391" s="316"/>
      <c r="AD391" s="316"/>
      <c r="AE391" s="316"/>
      <c r="AF391" s="316"/>
      <c r="AG391" s="316"/>
      <c r="AH391" s="316"/>
      <c r="AI391" s="316"/>
      <c r="AJ391" s="316"/>
      <c r="AK391" s="316"/>
      <c r="AL391" s="316"/>
      <c r="AM391" s="316"/>
      <c r="AN391" s="316"/>
      <c r="AO391" s="316"/>
      <c r="AP391" s="316"/>
      <c r="AQ391" s="316"/>
      <c r="AR391" s="316"/>
      <c r="AS391" s="316"/>
    </row>
    <row r="392" spans="3:45" s="378" customFormat="1">
      <c r="C392" s="1395"/>
      <c r="D392" s="1393"/>
      <c r="E392" s="1393"/>
      <c r="F392" s="1393"/>
      <c r="I392" s="1490"/>
      <c r="K392" s="1394"/>
      <c r="P392" s="1538"/>
      <c r="Q392" s="316"/>
      <c r="R392" s="316"/>
      <c r="S392" s="316"/>
      <c r="T392" s="316"/>
      <c r="U392" s="374"/>
      <c r="V392" s="374"/>
      <c r="W392" s="374"/>
      <c r="X392" s="316"/>
      <c r="Y392" s="316"/>
      <c r="Z392" s="316"/>
      <c r="AA392" s="316"/>
      <c r="AB392" s="316"/>
      <c r="AC392" s="316"/>
      <c r="AD392" s="316"/>
      <c r="AE392" s="316"/>
      <c r="AF392" s="316"/>
      <c r="AG392" s="316"/>
      <c r="AH392" s="316"/>
      <c r="AI392" s="316"/>
      <c r="AJ392" s="316"/>
      <c r="AK392" s="316"/>
      <c r="AL392" s="316"/>
      <c r="AM392" s="316"/>
      <c r="AN392" s="316"/>
      <c r="AO392" s="316"/>
      <c r="AP392" s="316"/>
      <c r="AQ392" s="316"/>
      <c r="AR392" s="316"/>
      <c r="AS392" s="316"/>
    </row>
    <row r="393" spans="3:45" s="378" customFormat="1">
      <c r="C393" s="1395"/>
      <c r="D393" s="1393"/>
      <c r="E393" s="1393"/>
      <c r="F393" s="1393"/>
      <c r="I393" s="1490"/>
      <c r="K393" s="1394"/>
      <c r="P393" s="1538"/>
      <c r="Q393" s="316"/>
      <c r="R393" s="316"/>
      <c r="S393" s="316"/>
      <c r="T393" s="316"/>
      <c r="U393" s="374"/>
      <c r="V393" s="374"/>
      <c r="W393" s="374"/>
      <c r="X393" s="316"/>
      <c r="Y393" s="316"/>
      <c r="Z393" s="316"/>
      <c r="AA393" s="316"/>
      <c r="AB393" s="316"/>
      <c r="AC393" s="316"/>
      <c r="AD393" s="316"/>
      <c r="AE393" s="316"/>
      <c r="AF393" s="316"/>
      <c r="AG393" s="316"/>
      <c r="AH393" s="316"/>
      <c r="AI393" s="316"/>
      <c r="AJ393" s="316"/>
      <c r="AK393" s="316"/>
      <c r="AL393" s="316"/>
      <c r="AM393" s="316"/>
      <c r="AN393" s="316"/>
      <c r="AO393" s="316"/>
      <c r="AP393" s="316"/>
      <c r="AQ393" s="316"/>
      <c r="AR393" s="316"/>
      <c r="AS393" s="316"/>
    </row>
    <row r="394" spans="3:45" s="378" customFormat="1">
      <c r="C394" s="1395"/>
      <c r="D394" s="1393"/>
      <c r="E394" s="1393"/>
      <c r="F394" s="1393"/>
      <c r="I394" s="1490"/>
      <c r="K394" s="1394"/>
      <c r="P394" s="1538"/>
      <c r="Q394" s="316"/>
      <c r="R394" s="316"/>
      <c r="S394" s="316"/>
      <c r="T394" s="316"/>
      <c r="U394" s="374"/>
      <c r="V394" s="374"/>
      <c r="W394" s="374"/>
      <c r="X394" s="316"/>
      <c r="Y394" s="316"/>
      <c r="Z394" s="316"/>
      <c r="AA394" s="316"/>
      <c r="AB394" s="316"/>
      <c r="AC394" s="316"/>
      <c r="AD394" s="316"/>
      <c r="AE394" s="316"/>
      <c r="AF394" s="316"/>
      <c r="AG394" s="316"/>
      <c r="AH394" s="316"/>
      <c r="AI394" s="316"/>
      <c r="AJ394" s="316"/>
      <c r="AK394" s="316"/>
      <c r="AL394" s="316"/>
      <c r="AM394" s="316"/>
      <c r="AN394" s="316"/>
      <c r="AO394" s="316"/>
      <c r="AP394" s="316"/>
      <c r="AQ394" s="316"/>
      <c r="AR394" s="316"/>
      <c r="AS394" s="316"/>
    </row>
    <row r="395" spans="3:45" s="378" customFormat="1">
      <c r="C395" s="1395"/>
      <c r="D395" s="1393"/>
      <c r="E395" s="1393"/>
      <c r="F395" s="1393"/>
      <c r="I395" s="1490"/>
      <c r="K395" s="1394"/>
      <c r="P395" s="1538"/>
      <c r="Q395" s="316"/>
      <c r="R395" s="316"/>
      <c r="S395" s="316"/>
      <c r="T395" s="316"/>
      <c r="U395" s="374"/>
      <c r="V395" s="374"/>
      <c r="W395" s="374"/>
      <c r="X395" s="316"/>
      <c r="Y395" s="316"/>
      <c r="Z395" s="316"/>
      <c r="AA395" s="316"/>
      <c r="AB395" s="316"/>
      <c r="AC395" s="316"/>
      <c r="AD395" s="316"/>
      <c r="AE395" s="316"/>
      <c r="AF395" s="316"/>
      <c r="AG395" s="316"/>
      <c r="AH395" s="316"/>
      <c r="AI395" s="316"/>
      <c r="AJ395" s="316"/>
      <c r="AK395" s="316"/>
      <c r="AL395" s="316"/>
      <c r="AM395" s="316"/>
      <c r="AN395" s="316"/>
      <c r="AO395" s="316"/>
      <c r="AP395" s="316"/>
      <c r="AQ395" s="316"/>
      <c r="AR395" s="316"/>
      <c r="AS395" s="316"/>
    </row>
    <row r="396" spans="3:45" s="378" customFormat="1">
      <c r="C396" s="1395"/>
      <c r="D396" s="1393"/>
      <c r="E396" s="1393"/>
      <c r="F396" s="1393"/>
      <c r="I396" s="1490"/>
      <c r="K396" s="1394"/>
      <c r="P396" s="1538"/>
      <c r="Q396" s="316"/>
      <c r="R396" s="316"/>
      <c r="S396" s="316"/>
      <c r="T396" s="316"/>
      <c r="U396" s="374"/>
      <c r="V396" s="374"/>
      <c r="W396" s="374"/>
      <c r="X396" s="316"/>
      <c r="Y396" s="316"/>
      <c r="Z396" s="316"/>
      <c r="AA396" s="316"/>
      <c r="AB396" s="316"/>
      <c r="AC396" s="316"/>
      <c r="AD396" s="316"/>
      <c r="AE396" s="316"/>
      <c r="AF396" s="316"/>
      <c r="AG396" s="316"/>
      <c r="AH396" s="316"/>
      <c r="AI396" s="316"/>
      <c r="AJ396" s="316"/>
      <c r="AK396" s="316"/>
      <c r="AL396" s="316"/>
      <c r="AM396" s="316"/>
      <c r="AN396" s="316"/>
      <c r="AO396" s="316"/>
      <c r="AP396" s="316"/>
      <c r="AQ396" s="316"/>
      <c r="AR396" s="316"/>
      <c r="AS396" s="316"/>
    </row>
    <row r="397" spans="3:45" s="378" customFormat="1">
      <c r="C397" s="1395"/>
      <c r="D397" s="1393"/>
      <c r="E397" s="1393"/>
      <c r="F397" s="1393"/>
      <c r="I397" s="1490"/>
      <c r="K397" s="1394"/>
      <c r="P397" s="1538"/>
      <c r="Q397" s="316"/>
      <c r="R397" s="316"/>
      <c r="S397" s="316"/>
      <c r="T397" s="316"/>
      <c r="U397" s="374"/>
      <c r="V397" s="374"/>
      <c r="W397" s="374"/>
      <c r="X397" s="316"/>
      <c r="Y397" s="316"/>
      <c r="Z397" s="316"/>
      <c r="AA397" s="316"/>
      <c r="AB397" s="316"/>
      <c r="AC397" s="316"/>
      <c r="AD397" s="316"/>
      <c r="AE397" s="316"/>
      <c r="AF397" s="316"/>
      <c r="AG397" s="316"/>
      <c r="AH397" s="316"/>
      <c r="AI397" s="316"/>
      <c r="AJ397" s="316"/>
      <c r="AK397" s="316"/>
      <c r="AL397" s="316"/>
      <c r="AM397" s="316"/>
      <c r="AN397" s="316"/>
      <c r="AO397" s="316"/>
      <c r="AP397" s="316"/>
      <c r="AQ397" s="316"/>
      <c r="AR397" s="316"/>
      <c r="AS397" s="316"/>
    </row>
    <row r="398" spans="3:45" s="378" customFormat="1">
      <c r="C398" s="1395"/>
      <c r="D398" s="1393"/>
      <c r="E398" s="1393"/>
      <c r="F398" s="1393"/>
      <c r="I398" s="1490"/>
      <c r="K398" s="1394"/>
      <c r="P398" s="1538"/>
      <c r="Q398" s="316"/>
      <c r="R398" s="316"/>
      <c r="S398" s="316"/>
      <c r="T398" s="316"/>
      <c r="U398" s="374"/>
      <c r="V398" s="374"/>
      <c r="W398" s="374"/>
      <c r="X398" s="316"/>
      <c r="Y398" s="316"/>
      <c r="Z398" s="316"/>
      <c r="AA398" s="316"/>
      <c r="AB398" s="316"/>
      <c r="AC398" s="316"/>
      <c r="AD398" s="316"/>
      <c r="AE398" s="316"/>
      <c r="AF398" s="316"/>
      <c r="AG398" s="316"/>
      <c r="AH398" s="316"/>
      <c r="AI398" s="316"/>
      <c r="AJ398" s="316"/>
      <c r="AK398" s="316"/>
      <c r="AL398" s="316"/>
      <c r="AM398" s="316"/>
      <c r="AN398" s="316"/>
      <c r="AO398" s="316"/>
      <c r="AP398" s="316"/>
      <c r="AQ398" s="316"/>
      <c r="AR398" s="316"/>
      <c r="AS398" s="316"/>
    </row>
    <row r="399" spans="3:45" s="378" customFormat="1">
      <c r="C399" s="1395"/>
      <c r="D399" s="1393"/>
      <c r="E399" s="1393"/>
      <c r="F399" s="1393"/>
      <c r="I399" s="1490"/>
      <c r="K399" s="1394"/>
      <c r="P399" s="1538"/>
      <c r="Q399" s="316"/>
      <c r="R399" s="316"/>
      <c r="S399" s="316"/>
      <c r="T399" s="316"/>
      <c r="U399" s="374"/>
      <c r="V399" s="374"/>
      <c r="W399" s="374"/>
      <c r="X399" s="316"/>
      <c r="Y399" s="316"/>
      <c r="Z399" s="316"/>
      <c r="AA399" s="316"/>
      <c r="AB399" s="316"/>
      <c r="AC399" s="316"/>
      <c r="AD399" s="316"/>
      <c r="AE399" s="316"/>
      <c r="AF399" s="316"/>
      <c r="AG399" s="316"/>
      <c r="AH399" s="316"/>
      <c r="AI399" s="316"/>
      <c r="AJ399" s="316"/>
      <c r="AK399" s="316"/>
      <c r="AL399" s="316"/>
      <c r="AM399" s="316"/>
      <c r="AN399" s="316"/>
      <c r="AO399" s="316"/>
      <c r="AP399" s="316"/>
      <c r="AQ399" s="316"/>
      <c r="AR399" s="316"/>
      <c r="AS399" s="316"/>
    </row>
    <row r="400" spans="3:45" s="378" customFormat="1">
      <c r="C400" s="1395"/>
      <c r="D400" s="1393"/>
      <c r="E400" s="1393"/>
      <c r="F400" s="1393"/>
      <c r="I400" s="1490"/>
      <c r="K400" s="1394"/>
      <c r="P400" s="1538"/>
      <c r="Q400" s="316"/>
      <c r="R400" s="316"/>
      <c r="S400" s="316"/>
      <c r="T400" s="316"/>
      <c r="U400" s="374"/>
      <c r="V400" s="374"/>
      <c r="W400" s="374"/>
      <c r="X400" s="316"/>
      <c r="Y400" s="316"/>
      <c r="Z400" s="316"/>
      <c r="AA400" s="316"/>
      <c r="AB400" s="316"/>
      <c r="AC400" s="316"/>
      <c r="AD400" s="316"/>
      <c r="AE400" s="316"/>
      <c r="AF400" s="316"/>
      <c r="AG400" s="316"/>
      <c r="AH400" s="316"/>
      <c r="AI400" s="316"/>
      <c r="AJ400" s="316"/>
      <c r="AK400" s="316"/>
      <c r="AL400" s="316"/>
      <c r="AM400" s="316"/>
      <c r="AN400" s="316"/>
      <c r="AO400" s="316"/>
      <c r="AP400" s="316"/>
      <c r="AQ400" s="316"/>
      <c r="AR400" s="316"/>
      <c r="AS400" s="316"/>
    </row>
    <row r="401" spans="1:45" s="378" customFormat="1">
      <c r="C401" s="1395"/>
      <c r="D401" s="1393"/>
      <c r="E401" s="1393"/>
      <c r="F401" s="1393"/>
      <c r="I401" s="1490"/>
      <c r="K401" s="1394"/>
      <c r="P401" s="1538"/>
      <c r="Q401" s="316"/>
      <c r="R401" s="316"/>
      <c r="S401" s="316"/>
      <c r="T401" s="316"/>
      <c r="U401" s="374"/>
      <c r="V401" s="374"/>
      <c r="W401" s="374"/>
      <c r="X401" s="316"/>
      <c r="Y401" s="316"/>
      <c r="Z401" s="316"/>
      <c r="AA401" s="316"/>
      <c r="AB401" s="316"/>
      <c r="AC401" s="316"/>
      <c r="AD401" s="316"/>
      <c r="AE401" s="316"/>
      <c r="AF401" s="316"/>
      <c r="AG401" s="316"/>
      <c r="AH401" s="316"/>
      <c r="AI401" s="316"/>
      <c r="AJ401" s="316"/>
      <c r="AK401" s="316"/>
      <c r="AL401" s="316"/>
      <c r="AM401" s="316"/>
      <c r="AN401" s="316"/>
      <c r="AO401" s="316"/>
      <c r="AP401" s="316"/>
      <c r="AQ401" s="316"/>
      <c r="AR401" s="316"/>
      <c r="AS401" s="316"/>
    </row>
    <row r="402" spans="1:45" s="378" customFormat="1">
      <c r="C402" s="1395"/>
      <c r="D402" s="1393"/>
      <c r="E402" s="1393"/>
      <c r="F402" s="1393"/>
      <c r="I402" s="1490"/>
      <c r="K402" s="1394"/>
      <c r="P402" s="1538"/>
      <c r="Q402" s="316"/>
      <c r="R402" s="316"/>
      <c r="S402" s="316"/>
      <c r="T402" s="316"/>
      <c r="U402" s="374"/>
      <c r="V402" s="374"/>
      <c r="W402" s="374"/>
      <c r="X402" s="316"/>
      <c r="Y402" s="316"/>
      <c r="Z402" s="316"/>
      <c r="AA402" s="316"/>
      <c r="AB402" s="316"/>
      <c r="AC402" s="316"/>
      <c r="AD402" s="316"/>
      <c r="AE402" s="316"/>
      <c r="AF402" s="316"/>
      <c r="AG402" s="316"/>
      <c r="AH402" s="316"/>
      <c r="AI402" s="316"/>
      <c r="AJ402" s="316"/>
      <c r="AK402" s="316"/>
      <c r="AL402" s="316"/>
      <c r="AM402" s="316"/>
      <c r="AN402" s="316"/>
      <c r="AO402" s="316"/>
      <c r="AP402" s="316"/>
      <c r="AQ402" s="316"/>
      <c r="AR402" s="316"/>
      <c r="AS402" s="316"/>
    </row>
    <row r="403" spans="1:45" s="378" customFormat="1">
      <c r="C403" s="1395"/>
      <c r="D403" s="1393"/>
      <c r="E403" s="1393"/>
      <c r="F403" s="1393"/>
      <c r="I403" s="1490"/>
      <c r="K403" s="1394"/>
      <c r="P403" s="1538"/>
      <c r="Q403" s="316"/>
      <c r="R403" s="316"/>
      <c r="S403" s="316"/>
      <c r="T403" s="316"/>
      <c r="U403" s="374"/>
      <c r="V403" s="374"/>
      <c r="W403" s="374"/>
      <c r="X403" s="316"/>
      <c r="Y403" s="316"/>
      <c r="Z403" s="316"/>
      <c r="AA403" s="316"/>
      <c r="AB403" s="316"/>
      <c r="AC403" s="316"/>
      <c r="AD403" s="316"/>
      <c r="AE403" s="316"/>
      <c r="AF403" s="316"/>
      <c r="AG403" s="316"/>
      <c r="AH403" s="316"/>
      <c r="AI403" s="316"/>
      <c r="AJ403" s="316"/>
      <c r="AK403" s="316"/>
      <c r="AL403" s="316"/>
      <c r="AM403" s="316"/>
      <c r="AN403" s="316"/>
      <c r="AO403" s="316"/>
      <c r="AP403" s="316"/>
      <c r="AQ403" s="316"/>
      <c r="AR403" s="316"/>
      <c r="AS403" s="316"/>
    </row>
    <row r="404" spans="1:45" s="378" customFormat="1">
      <c r="C404" s="1395"/>
      <c r="D404" s="1393"/>
      <c r="E404" s="1393"/>
      <c r="F404" s="1393"/>
      <c r="I404" s="1490"/>
      <c r="K404" s="1394"/>
      <c r="P404" s="1538"/>
      <c r="Q404" s="316"/>
      <c r="R404" s="316"/>
      <c r="S404" s="316"/>
      <c r="T404" s="316"/>
      <c r="U404" s="374"/>
      <c r="V404" s="374"/>
      <c r="W404" s="374"/>
      <c r="X404" s="316"/>
      <c r="Y404" s="316"/>
      <c r="Z404" s="316"/>
      <c r="AA404" s="316"/>
      <c r="AB404" s="316"/>
      <c r="AC404" s="316"/>
      <c r="AD404" s="316"/>
      <c r="AE404" s="316"/>
      <c r="AF404" s="316"/>
      <c r="AG404" s="316"/>
      <c r="AH404" s="316"/>
      <c r="AI404" s="316"/>
      <c r="AJ404" s="316"/>
      <c r="AK404" s="316"/>
      <c r="AL404" s="316"/>
      <c r="AM404" s="316"/>
      <c r="AN404" s="316"/>
      <c r="AO404" s="316"/>
      <c r="AP404" s="316"/>
      <c r="AQ404" s="316"/>
      <c r="AR404" s="316"/>
      <c r="AS404" s="316"/>
    </row>
    <row r="405" spans="1:45" s="378" customFormat="1">
      <c r="C405" s="1395"/>
      <c r="D405" s="1393"/>
      <c r="E405" s="1393"/>
      <c r="F405" s="1393"/>
      <c r="I405" s="1490"/>
      <c r="K405" s="1394"/>
      <c r="P405" s="1538"/>
      <c r="Q405" s="316"/>
      <c r="R405" s="316"/>
      <c r="S405" s="316"/>
      <c r="T405" s="316"/>
      <c r="U405" s="374"/>
      <c r="V405" s="374"/>
      <c r="W405" s="374"/>
      <c r="X405" s="316"/>
      <c r="Y405" s="316"/>
      <c r="Z405" s="316"/>
      <c r="AA405" s="316"/>
      <c r="AB405" s="316"/>
      <c r="AC405" s="316"/>
      <c r="AD405" s="316"/>
      <c r="AE405" s="316"/>
      <c r="AF405" s="316"/>
      <c r="AG405" s="316"/>
      <c r="AH405" s="316"/>
      <c r="AI405" s="316"/>
      <c r="AJ405" s="316"/>
      <c r="AK405" s="316"/>
      <c r="AL405" s="316"/>
      <c r="AM405" s="316"/>
      <c r="AN405" s="316"/>
      <c r="AO405" s="316"/>
      <c r="AP405" s="316"/>
      <c r="AQ405" s="316"/>
      <c r="AR405" s="316"/>
      <c r="AS405" s="316"/>
    </row>
    <row r="406" spans="1:45" s="378" customFormat="1">
      <c r="C406" s="1395"/>
      <c r="D406" s="1393"/>
      <c r="E406" s="1393"/>
      <c r="F406" s="1393"/>
      <c r="I406" s="1490"/>
      <c r="K406" s="1394"/>
      <c r="P406" s="1538"/>
      <c r="Q406" s="316"/>
      <c r="R406" s="316"/>
      <c r="S406" s="316"/>
      <c r="T406" s="316"/>
      <c r="U406" s="374"/>
      <c r="V406" s="374"/>
      <c r="W406" s="374"/>
      <c r="X406" s="316"/>
      <c r="Y406" s="316"/>
      <c r="Z406" s="316"/>
      <c r="AA406" s="316"/>
      <c r="AB406" s="316"/>
      <c r="AC406" s="316"/>
      <c r="AD406" s="316"/>
      <c r="AE406" s="316"/>
      <c r="AF406" s="316"/>
      <c r="AG406" s="316"/>
      <c r="AH406" s="316"/>
      <c r="AI406" s="316"/>
      <c r="AJ406" s="316"/>
      <c r="AK406" s="316"/>
      <c r="AL406" s="316"/>
      <c r="AM406" s="316"/>
      <c r="AN406" s="316"/>
      <c r="AO406" s="316"/>
      <c r="AP406" s="316"/>
      <c r="AQ406" s="316"/>
      <c r="AR406" s="316"/>
      <c r="AS406" s="316"/>
    </row>
    <row r="407" spans="1:45" s="378" customFormat="1">
      <c r="C407" s="1395"/>
      <c r="D407" s="1393"/>
      <c r="E407" s="1393"/>
      <c r="F407" s="1393"/>
      <c r="I407" s="1490"/>
      <c r="K407" s="1394"/>
      <c r="P407" s="1538"/>
      <c r="Q407" s="316"/>
      <c r="R407" s="316"/>
      <c r="S407" s="316"/>
      <c r="T407" s="316"/>
      <c r="U407" s="374"/>
      <c r="V407" s="374"/>
      <c r="W407" s="374"/>
      <c r="X407" s="316"/>
      <c r="Y407" s="316"/>
      <c r="Z407" s="316"/>
      <c r="AA407" s="316"/>
      <c r="AB407" s="316"/>
      <c r="AC407" s="316"/>
      <c r="AD407" s="316"/>
      <c r="AE407" s="316"/>
      <c r="AF407" s="316"/>
      <c r="AG407" s="316"/>
      <c r="AH407" s="316"/>
      <c r="AI407" s="316"/>
      <c r="AJ407" s="316"/>
      <c r="AK407" s="316"/>
      <c r="AL407" s="316"/>
      <c r="AM407" s="316"/>
      <c r="AN407" s="316"/>
      <c r="AO407" s="316"/>
      <c r="AP407" s="316"/>
      <c r="AQ407" s="316"/>
      <c r="AR407" s="316"/>
      <c r="AS407" s="316"/>
    </row>
    <row r="408" spans="1:45">
      <c r="A408" s="378"/>
      <c r="B408" s="378"/>
      <c r="C408" s="1395"/>
      <c r="D408" s="1393"/>
      <c r="E408" s="1393"/>
      <c r="F408" s="1393"/>
      <c r="G408" s="378"/>
      <c r="K408" s="1394"/>
      <c r="R408" s="316"/>
      <c r="S408" s="316"/>
      <c r="T408" s="316"/>
      <c r="U408" s="374"/>
      <c r="V408" s="374"/>
      <c r="W408" s="374"/>
      <c r="X408" s="316"/>
    </row>
    <row r="409" spans="1:45">
      <c r="A409" s="378"/>
      <c r="B409" s="378"/>
      <c r="C409" s="1395"/>
      <c r="D409" s="1393"/>
      <c r="E409" s="1393"/>
      <c r="F409" s="1393"/>
      <c r="G409" s="378"/>
      <c r="K409" s="1394"/>
      <c r="R409" s="316"/>
      <c r="S409" s="316"/>
      <c r="T409" s="316"/>
      <c r="U409" s="374"/>
      <c r="V409" s="374"/>
      <c r="W409" s="374"/>
      <c r="X409" s="316"/>
    </row>
    <row r="410" spans="1:45">
      <c r="A410" s="378"/>
      <c r="B410" s="378"/>
      <c r="C410" s="1395"/>
      <c r="D410" s="1393"/>
      <c r="E410" s="1393"/>
      <c r="F410" s="1393"/>
      <c r="G410" s="378"/>
      <c r="K410" s="1394"/>
      <c r="R410" s="316"/>
      <c r="S410" s="316"/>
      <c r="T410" s="316"/>
      <c r="U410" s="374"/>
      <c r="V410" s="374"/>
      <c r="W410" s="374"/>
      <c r="X410" s="316"/>
    </row>
    <row r="411" spans="1:45">
      <c r="A411" s="378"/>
      <c r="B411" s="378"/>
      <c r="C411" s="1395"/>
      <c r="D411" s="1393"/>
      <c r="E411" s="1393"/>
      <c r="F411" s="1393"/>
      <c r="G411" s="378"/>
      <c r="K411" s="1394"/>
      <c r="R411" s="316"/>
      <c r="S411" s="316"/>
      <c r="T411" s="316"/>
      <c r="U411" s="374"/>
      <c r="V411" s="374"/>
      <c r="W411" s="374"/>
      <c r="X411" s="316"/>
    </row>
    <row r="412" spans="1:45">
      <c r="A412" s="378"/>
      <c r="B412" s="378"/>
      <c r="C412" s="1395"/>
      <c r="D412" s="1393"/>
      <c r="E412" s="1393"/>
      <c r="F412" s="1393"/>
      <c r="G412" s="378"/>
      <c r="K412" s="1394"/>
      <c r="R412" s="316"/>
      <c r="S412" s="316"/>
      <c r="T412" s="316"/>
      <c r="U412" s="374"/>
      <c r="V412" s="374"/>
      <c r="W412" s="374"/>
      <c r="X412" s="316"/>
    </row>
    <row r="413" spans="1:45">
      <c r="A413" s="378"/>
      <c r="B413" s="378"/>
      <c r="C413" s="1395"/>
      <c r="D413" s="1393"/>
      <c r="E413" s="1393"/>
      <c r="F413" s="1393"/>
      <c r="G413" s="378"/>
      <c r="K413" s="1394"/>
      <c r="R413" s="316"/>
      <c r="S413" s="316"/>
      <c r="T413" s="316"/>
      <c r="U413" s="374"/>
      <c r="V413" s="374"/>
      <c r="W413" s="374"/>
      <c r="X413" s="316"/>
    </row>
    <row r="414" spans="1:45">
      <c r="A414" s="378"/>
      <c r="B414" s="378"/>
      <c r="C414" s="1395"/>
      <c r="D414" s="1393"/>
      <c r="E414" s="1393"/>
      <c r="F414" s="1393"/>
      <c r="G414" s="378"/>
      <c r="K414" s="1394"/>
      <c r="R414" s="316"/>
      <c r="S414" s="316"/>
      <c r="T414" s="316"/>
      <c r="U414" s="374"/>
      <c r="V414" s="374"/>
      <c r="W414" s="374"/>
      <c r="X414" s="316"/>
    </row>
    <row r="415" spans="1:45">
      <c r="A415" s="378"/>
      <c r="B415" s="378"/>
      <c r="C415" s="1395"/>
      <c r="D415" s="1393"/>
      <c r="E415" s="1393"/>
      <c r="F415" s="1393"/>
      <c r="G415" s="378"/>
      <c r="K415" s="1394"/>
      <c r="R415" s="316"/>
      <c r="S415" s="316"/>
      <c r="T415" s="316"/>
      <c r="U415" s="374"/>
      <c r="V415" s="374"/>
      <c r="W415" s="374"/>
      <c r="X415" s="316"/>
    </row>
    <row r="416" spans="1:45">
      <c r="A416" s="378"/>
      <c r="B416" s="378"/>
      <c r="C416" s="1395"/>
      <c r="D416" s="1393"/>
      <c r="E416" s="1393"/>
      <c r="F416" s="1393"/>
      <c r="G416" s="378"/>
      <c r="K416" s="1394"/>
      <c r="R416" s="316"/>
      <c r="S416" s="316"/>
      <c r="T416" s="316"/>
      <c r="U416" s="374"/>
      <c r="V416" s="374"/>
      <c r="W416" s="374"/>
      <c r="X416" s="316"/>
    </row>
    <row r="417" spans="1:45">
      <c r="A417" s="378"/>
      <c r="B417" s="378"/>
      <c r="C417" s="1395"/>
      <c r="D417" s="1393"/>
      <c r="E417" s="1393"/>
      <c r="F417" s="1393"/>
      <c r="G417" s="378"/>
      <c r="K417" s="1394"/>
      <c r="R417" s="316"/>
      <c r="S417" s="316"/>
      <c r="T417" s="316"/>
      <c r="U417" s="374"/>
      <c r="V417" s="374"/>
      <c r="W417" s="374"/>
      <c r="X417" s="316"/>
    </row>
    <row r="418" spans="1:45">
      <c r="A418" s="378"/>
      <c r="B418" s="378"/>
      <c r="C418" s="1395"/>
      <c r="D418" s="1393"/>
      <c r="E418" s="1393"/>
      <c r="F418" s="1393"/>
      <c r="G418" s="378"/>
      <c r="K418" s="1394"/>
      <c r="R418" s="316"/>
      <c r="S418" s="316"/>
      <c r="T418" s="316"/>
      <c r="U418" s="374"/>
      <c r="V418" s="374"/>
      <c r="W418" s="374"/>
      <c r="X418" s="316"/>
    </row>
    <row r="419" spans="1:45">
      <c r="A419" s="378"/>
      <c r="B419" s="378"/>
      <c r="C419" s="1395"/>
      <c r="D419" s="1393"/>
      <c r="E419" s="1393"/>
      <c r="F419" s="1393"/>
      <c r="G419" s="378"/>
      <c r="K419" s="1394"/>
      <c r="R419" s="316"/>
      <c r="S419" s="316"/>
      <c r="T419" s="316"/>
      <c r="U419" s="374"/>
      <c r="V419" s="374"/>
      <c r="W419" s="374"/>
      <c r="X419" s="316"/>
    </row>
    <row r="420" spans="1:45">
      <c r="A420" s="378"/>
      <c r="B420" s="378"/>
      <c r="C420" s="1395"/>
      <c r="D420" s="1393"/>
      <c r="E420" s="1393"/>
      <c r="F420" s="1393"/>
      <c r="G420" s="378"/>
      <c r="K420" s="1394"/>
      <c r="R420" s="316"/>
      <c r="S420" s="316"/>
      <c r="T420" s="316"/>
      <c r="U420" s="374"/>
      <c r="V420" s="374"/>
      <c r="W420" s="374"/>
      <c r="X420" s="316"/>
    </row>
    <row r="421" spans="1:45" ht="14.25">
      <c r="A421" s="1391"/>
      <c r="B421" s="1391"/>
      <c r="C421" s="1392"/>
      <c r="D421" s="1393"/>
      <c r="E421" s="1393"/>
      <c r="F421" s="1393"/>
      <c r="G421" s="378"/>
      <c r="K421" s="1394"/>
      <c r="R421" s="373"/>
      <c r="S421" s="373"/>
      <c r="T421" s="373"/>
      <c r="U421" s="374"/>
      <c r="V421" s="374"/>
      <c r="W421" s="374"/>
      <c r="X421" s="316"/>
    </row>
    <row r="422" spans="1:45">
      <c r="A422" s="378"/>
      <c r="B422" s="378"/>
      <c r="C422" s="1395"/>
      <c r="D422" s="1393"/>
      <c r="E422" s="1393"/>
      <c r="F422" s="1393"/>
      <c r="G422" s="378"/>
      <c r="K422" s="1394"/>
      <c r="R422" s="316"/>
      <c r="S422" s="316"/>
      <c r="T422" s="316"/>
      <c r="U422" s="374"/>
      <c r="V422" s="374"/>
      <c r="W422" s="374"/>
      <c r="X422" s="316"/>
    </row>
    <row r="423" spans="1:45" ht="14.25">
      <c r="A423" s="1396"/>
      <c r="B423" s="1396"/>
      <c r="C423" s="1397"/>
      <c r="D423" s="1393"/>
      <c r="E423" s="1393"/>
      <c r="F423" s="1393"/>
      <c r="G423" s="378"/>
      <c r="K423" s="1394"/>
      <c r="R423" s="376"/>
      <c r="S423" s="376"/>
      <c r="T423" s="376"/>
      <c r="U423" s="374"/>
      <c r="V423" s="374"/>
      <c r="W423" s="374"/>
      <c r="X423" s="316"/>
    </row>
    <row r="424" spans="1:45" s="378" customFormat="1">
      <c r="C424" s="1395"/>
      <c r="D424" s="1393"/>
      <c r="E424" s="1393"/>
      <c r="F424" s="1393"/>
      <c r="I424" s="1490"/>
      <c r="K424" s="1394"/>
      <c r="P424" s="1538"/>
      <c r="Q424" s="316"/>
      <c r="R424" s="316"/>
      <c r="S424" s="316"/>
      <c r="T424" s="316"/>
      <c r="U424" s="374"/>
      <c r="V424" s="374"/>
      <c r="W424" s="374"/>
      <c r="X424" s="316"/>
      <c r="Y424" s="316"/>
      <c r="Z424" s="316"/>
      <c r="AA424" s="316"/>
      <c r="AB424" s="316"/>
      <c r="AC424" s="316"/>
      <c r="AD424" s="316"/>
      <c r="AE424" s="316"/>
      <c r="AF424" s="316"/>
      <c r="AG424" s="316"/>
      <c r="AH424" s="316"/>
      <c r="AI424" s="316"/>
      <c r="AJ424" s="316"/>
      <c r="AK424" s="316"/>
      <c r="AL424" s="316"/>
      <c r="AM424" s="316"/>
      <c r="AN424" s="316"/>
      <c r="AO424" s="316"/>
      <c r="AP424" s="316"/>
      <c r="AQ424" s="316"/>
      <c r="AR424" s="316"/>
      <c r="AS424" s="316"/>
    </row>
    <row r="425" spans="1:45" s="378" customFormat="1">
      <c r="C425" s="1395"/>
      <c r="D425" s="1393"/>
      <c r="E425" s="1393"/>
      <c r="F425" s="1393"/>
      <c r="I425" s="1490"/>
      <c r="K425" s="1394"/>
      <c r="P425" s="1538"/>
      <c r="Q425" s="316"/>
      <c r="R425" s="316"/>
      <c r="S425" s="316"/>
      <c r="T425" s="316"/>
      <c r="U425" s="374"/>
      <c r="V425" s="374"/>
      <c r="W425" s="374"/>
      <c r="X425" s="316"/>
      <c r="Y425" s="316"/>
      <c r="Z425" s="316"/>
      <c r="AA425" s="316"/>
      <c r="AB425" s="316"/>
      <c r="AC425" s="316"/>
      <c r="AD425" s="316"/>
      <c r="AE425" s="316"/>
      <c r="AF425" s="316"/>
      <c r="AG425" s="316"/>
      <c r="AH425" s="316"/>
      <c r="AI425" s="316"/>
      <c r="AJ425" s="316"/>
      <c r="AK425" s="316"/>
      <c r="AL425" s="316"/>
      <c r="AM425" s="316"/>
      <c r="AN425" s="316"/>
      <c r="AO425" s="316"/>
      <c r="AP425" s="316"/>
      <c r="AQ425" s="316"/>
      <c r="AR425" s="316"/>
      <c r="AS425" s="316"/>
    </row>
    <row r="426" spans="1:45" s="378" customFormat="1">
      <c r="C426" s="1395"/>
      <c r="D426" s="1393"/>
      <c r="E426" s="1393"/>
      <c r="F426" s="1393"/>
      <c r="I426" s="1490"/>
      <c r="K426" s="1394"/>
      <c r="P426" s="1538"/>
      <c r="Q426" s="316"/>
      <c r="R426" s="316"/>
      <c r="S426" s="316"/>
      <c r="T426" s="316"/>
      <c r="U426" s="374"/>
      <c r="V426" s="374"/>
      <c r="W426" s="374"/>
      <c r="X426" s="316"/>
      <c r="Y426" s="316"/>
      <c r="Z426" s="316"/>
      <c r="AA426" s="316"/>
      <c r="AB426" s="316"/>
      <c r="AC426" s="316"/>
      <c r="AD426" s="316"/>
      <c r="AE426" s="316"/>
      <c r="AF426" s="316"/>
      <c r="AG426" s="316"/>
      <c r="AH426" s="316"/>
      <c r="AI426" s="316"/>
      <c r="AJ426" s="316"/>
      <c r="AK426" s="316"/>
      <c r="AL426" s="316"/>
      <c r="AM426" s="316"/>
      <c r="AN426" s="316"/>
      <c r="AO426" s="316"/>
      <c r="AP426" s="316"/>
      <c r="AQ426" s="316"/>
      <c r="AR426" s="316"/>
      <c r="AS426" s="316"/>
    </row>
    <row r="427" spans="1:45" s="378" customFormat="1">
      <c r="C427" s="1395"/>
      <c r="D427" s="1393"/>
      <c r="E427" s="1393"/>
      <c r="F427" s="1393"/>
      <c r="I427" s="1490"/>
      <c r="K427" s="1394"/>
      <c r="P427" s="1538"/>
      <c r="Q427" s="316"/>
      <c r="R427" s="316"/>
      <c r="S427" s="316"/>
      <c r="T427" s="316"/>
      <c r="U427" s="374"/>
      <c r="V427" s="374"/>
      <c r="W427" s="374"/>
      <c r="X427" s="316"/>
      <c r="Y427" s="316"/>
      <c r="Z427" s="316"/>
      <c r="AA427" s="316"/>
      <c r="AB427" s="316"/>
      <c r="AC427" s="316"/>
      <c r="AD427" s="316"/>
      <c r="AE427" s="316"/>
      <c r="AF427" s="316"/>
      <c r="AG427" s="316"/>
      <c r="AH427" s="316"/>
      <c r="AI427" s="316"/>
      <c r="AJ427" s="316"/>
      <c r="AK427" s="316"/>
      <c r="AL427" s="316"/>
      <c r="AM427" s="316"/>
      <c r="AN427" s="316"/>
      <c r="AO427" s="316"/>
      <c r="AP427" s="316"/>
      <c r="AQ427" s="316"/>
      <c r="AR427" s="316"/>
      <c r="AS427" s="316"/>
    </row>
    <row r="428" spans="1:45" s="378" customFormat="1">
      <c r="C428" s="1395"/>
      <c r="D428" s="1393"/>
      <c r="E428" s="1393"/>
      <c r="F428" s="1393"/>
      <c r="I428" s="1490"/>
      <c r="K428" s="1394"/>
      <c r="P428" s="1538"/>
      <c r="Q428" s="316"/>
      <c r="R428" s="316"/>
      <c r="S428" s="316"/>
      <c r="T428" s="316"/>
      <c r="U428" s="374"/>
      <c r="V428" s="374"/>
      <c r="W428" s="374"/>
      <c r="X428" s="316"/>
      <c r="Y428" s="316"/>
      <c r="Z428" s="316"/>
      <c r="AA428" s="316"/>
      <c r="AB428" s="316"/>
      <c r="AC428" s="316"/>
      <c r="AD428" s="316"/>
      <c r="AE428" s="316"/>
      <c r="AF428" s="316"/>
      <c r="AG428" s="316"/>
      <c r="AH428" s="316"/>
      <c r="AI428" s="316"/>
      <c r="AJ428" s="316"/>
      <c r="AK428" s="316"/>
      <c r="AL428" s="316"/>
      <c r="AM428" s="316"/>
      <c r="AN428" s="316"/>
      <c r="AO428" s="316"/>
      <c r="AP428" s="316"/>
      <c r="AQ428" s="316"/>
      <c r="AR428" s="316"/>
      <c r="AS428" s="316"/>
    </row>
    <row r="429" spans="1:45" s="378" customFormat="1">
      <c r="C429" s="1395"/>
      <c r="D429" s="1393"/>
      <c r="E429" s="1393"/>
      <c r="F429" s="1393"/>
      <c r="I429" s="1490"/>
      <c r="K429" s="1394"/>
      <c r="P429" s="1538"/>
      <c r="Q429" s="316"/>
      <c r="R429" s="316"/>
      <c r="S429" s="316"/>
      <c r="T429" s="316"/>
      <c r="U429" s="374"/>
      <c r="V429" s="374"/>
      <c r="W429" s="374"/>
      <c r="X429" s="316"/>
      <c r="Y429" s="316"/>
      <c r="Z429" s="316"/>
      <c r="AA429" s="316"/>
      <c r="AB429" s="316"/>
      <c r="AC429" s="316"/>
      <c r="AD429" s="316"/>
      <c r="AE429" s="316"/>
      <c r="AF429" s="316"/>
      <c r="AG429" s="316"/>
      <c r="AH429" s="316"/>
      <c r="AI429" s="316"/>
      <c r="AJ429" s="316"/>
      <c r="AK429" s="316"/>
      <c r="AL429" s="316"/>
      <c r="AM429" s="316"/>
      <c r="AN429" s="316"/>
      <c r="AO429" s="316"/>
      <c r="AP429" s="316"/>
      <c r="AQ429" s="316"/>
      <c r="AR429" s="316"/>
      <c r="AS429" s="316"/>
    </row>
    <row r="430" spans="1:45" s="378" customFormat="1">
      <c r="C430" s="1395"/>
      <c r="D430" s="1393"/>
      <c r="E430" s="1393"/>
      <c r="F430" s="1393"/>
      <c r="I430" s="1490"/>
      <c r="K430" s="1394"/>
      <c r="P430" s="1538"/>
      <c r="Q430" s="316"/>
      <c r="R430" s="316"/>
      <c r="S430" s="316"/>
      <c r="T430" s="316"/>
      <c r="U430" s="374"/>
      <c r="V430" s="374"/>
      <c r="W430" s="374"/>
      <c r="X430" s="316"/>
      <c r="Y430" s="316"/>
      <c r="Z430" s="316"/>
      <c r="AA430" s="316"/>
      <c r="AB430" s="316"/>
      <c r="AC430" s="316"/>
      <c r="AD430" s="316"/>
      <c r="AE430" s="316"/>
      <c r="AF430" s="316"/>
      <c r="AG430" s="316"/>
      <c r="AH430" s="316"/>
      <c r="AI430" s="316"/>
      <c r="AJ430" s="316"/>
      <c r="AK430" s="316"/>
      <c r="AL430" s="316"/>
      <c r="AM430" s="316"/>
      <c r="AN430" s="316"/>
      <c r="AO430" s="316"/>
      <c r="AP430" s="316"/>
      <c r="AQ430" s="316"/>
      <c r="AR430" s="316"/>
      <c r="AS430" s="316"/>
    </row>
    <row r="431" spans="1:45" s="378" customFormat="1">
      <c r="C431" s="1395"/>
      <c r="D431" s="1393"/>
      <c r="E431" s="1393"/>
      <c r="F431" s="1393"/>
      <c r="I431" s="1490"/>
      <c r="K431" s="1394"/>
      <c r="P431" s="1538"/>
      <c r="Q431" s="316"/>
      <c r="R431" s="316"/>
      <c r="S431" s="316"/>
      <c r="T431" s="316"/>
      <c r="U431" s="374"/>
      <c r="V431" s="374"/>
      <c r="W431" s="374"/>
      <c r="X431" s="316"/>
      <c r="Y431" s="316"/>
      <c r="Z431" s="316"/>
      <c r="AA431" s="316"/>
      <c r="AB431" s="316"/>
      <c r="AC431" s="316"/>
      <c r="AD431" s="316"/>
      <c r="AE431" s="316"/>
      <c r="AF431" s="316"/>
      <c r="AG431" s="316"/>
      <c r="AH431" s="316"/>
      <c r="AI431" s="316"/>
      <c r="AJ431" s="316"/>
      <c r="AK431" s="316"/>
      <c r="AL431" s="316"/>
      <c r="AM431" s="316"/>
      <c r="AN431" s="316"/>
      <c r="AO431" s="316"/>
      <c r="AP431" s="316"/>
      <c r="AQ431" s="316"/>
      <c r="AR431" s="316"/>
      <c r="AS431" s="316"/>
    </row>
    <row r="432" spans="1:45" s="378" customFormat="1">
      <c r="C432" s="1395"/>
      <c r="D432" s="1393"/>
      <c r="E432" s="1393"/>
      <c r="F432" s="1393"/>
      <c r="I432" s="1490"/>
      <c r="K432" s="1394"/>
      <c r="P432" s="1538"/>
      <c r="Q432" s="316"/>
      <c r="R432" s="316"/>
      <c r="S432" s="316"/>
      <c r="T432" s="316"/>
      <c r="U432" s="374"/>
      <c r="V432" s="374"/>
      <c r="W432" s="374"/>
      <c r="X432" s="316"/>
      <c r="Y432" s="316"/>
      <c r="Z432" s="316"/>
      <c r="AA432" s="316"/>
      <c r="AB432" s="316"/>
      <c r="AC432" s="316"/>
      <c r="AD432" s="316"/>
      <c r="AE432" s="316"/>
      <c r="AF432" s="316"/>
      <c r="AG432" s="316"/>
      <c r="AH432" s="316"/>
      <c r="AI432" s="316"/>
      <c r="AJ432" s="316"/>
      <c r="AK432" s="316"/>
      <c r="AL432" s="316"/>
      <c r="AM432" s="316"/>
      <c r="AN432" s="316"/>
      <c r="AO432" s="316"/>
      <c r="AP432" s="316"/>
      <c r="AQ432" s="316"/>
      <c r="AR432" s="316"/>
      <c r="AS432" s="316"/>
    </row>
    <row r="433" spans="3:45" s="378" customFormat="1">
      <c r="C433" s="1395"/>
      <c r="D433" s="1393"/>
      <c r="E433" s="1393"/>
      <c r="F433" s="1393"/>
      <c r="I433" s="1490"/>
      <c r="K433" s="1394"/>
      <c r="P433" s="1538"/>
      <c r="Q433" s="316"/>
      <c r="R433" s="316"/>
      <c r="S433" s="316"/>
      <c r="T433" s="316"/>
      <c r="U433" s="374"/>
      <c r="V433" s="374"/>
      <c r="W433" s="374"/>
      <c r="X433" s="316"/>
      <c r="Y433" s="316"/>
      <c r="Z433" s="316"/>
      <c r="AA433" s="316"/>
      <c r="AB433" s="316"/>
      <c r="AC433" s="316"/>
      <c r="AD433" s="316"/>
      <c r="AE433" s="316"/>
      <c r="AF433" s="316"/>
      <c r="AG433" s="316"/>
      <c r="AH433" s="316"/>
      <c r="AI433" s="316"/>
      <c r="AJ433" s="316"/>
      <c r="AK433" s="316"/>
      <c r="AL433" s="316"/>
      <c r="AM433" s="316"/>
      <c r="AN433" s="316"/>
      <c r="AO433" s="316"/>
      <c r="AP433" s="316"/>
      <c r="AQ433" s="316"/>
      <c r="AR433" s="316"/>
      <c r="AS433" s="316"/>
    </row>
    <row r="434" spans="3:45" s="378" customFormat="1">
      <c r="C434" s="1395"/>
      <c r="D434" s="1393"/>
      <c r="E434" s="1393"/>
      <c r="F434" s="1393"/>
      <c r="I434" s="1490"/>
      <c r="K434" s="1394"/>
      <c r="P434" s="1538"/>
      <c r="Q434" s="316"/>
      <c r="R434" s="316"/>
      <c r="S434" s="316"/>
      <c r="T434" s="316"/>
      <c r="U434" s="374"/>
      <c r="V434" s="374"/>
      <c r="W434" s="374"/>
      <c r="X434" s="316"/>
      <c r="Y434" s="316"/>
      <c r="Z434" s="316"/>
      <c r="AA434" s="316"/>
      <c r="AB434" s="316"/>
      <c r="AC434" s="316"/>
      <c r="AD434" s="316"/>
      <c r="AE434" s="316"/>
      <c r="AF434" s="316"/>
      <c r="AG434" s="316"/>
      <c r="AH434" s="316"/>
      <c r="AI434" s="316"/>
      <c r="AJ434" s="316"/>
      <c r="AK434" s="316"/>
      <c r="AL434" s="316"/>
      <c r="AM434" s="316"/>
      <c r="AN434" s="316"/>
      <c r="AO434" s="316"/>
      <c r="AP434" s="316"/>
      <c r="AQ434" s="316"/>
      <c r="AR434" s="316"/>
      <c r="AS434" s="316"/>
    </row>
    <row r="435" spans="3:45" s="378" customFormat="1">
      <c r="C435" s="1395"/>
      <c r="D435" s="1393"/>
      <c r="E435" s="1393"/>
      <c r="F435" s="1393"/>
      <c r="I435" s="1490"/>
      <c r="K435" s="1394"/>
      <c r="P435" s="1538"/>
      <c r="Q435" s="316"/>
      <c r="R435" s="316"/>
      <c r="S435" s="316"/>
      <c r="T435" s="316"/>
      <c r="U435" s="374"/>
      <c r="V435" s="374"/>
      <c r="W435" s="374"/>
      <c r="X435" s="316"/>
      <c r="Y435" s="316"/>
      <c r="Z435" s="316"/>
      <c r="AA435" s="316"/>
      <c r="AB435" s="316"/>
      <c r="AC435" s="316"/>
      <c r="AD435" s="316"/>
      <c r="AE435" s="316"/>
      <c r="AF435" s="316"/>
      <c r="AG435" s="316"/>
      <c r="AH435" s="316"/>
      <c r="AI435" s="316"/>
      <c r="AJ435" s="316"/>
      <c r="AK435" s="316"/>
      <c r="AL435" s="316"/>
      <c r="AM435" s="316"/>
      <c r="AN435" s="316"/>
      <c r="AO435" s="316"/>
      <c r="AP435" s="316"/>
      <c r="AQ435" s="316"/>
      <c r="AR435" s="316"/>
      <c r="AS435" s="316"/>
    </row>
    <row r="436" spans="3:45" s="378" customFormat="1">
      <c r="C436" s="1395"/>
      <c r="D436" s="1393"/>
      <c r="E436" s="1393"/>
      <c r="F436" s="1393"/>
      <c r="I436" s="1490"/>
      <c r="K436" s="1394"/>
      <c r="P436" s="1538"/>
      <c r="Q436" s="316"/>
      <c r="R436" s="316"/>
      <c r="S436" s="316"/>
      <c r="T436" s="316"/>
      <c r="U436" s="374"/>
      <c r="V436" s="374"/>
      <c r="W436" s="374"/>
      <c r="X436" s="316"/>
      <c r="Y436" s="316"/>
      <c r="Z436" s="316"/>
      <c r="AA436" s="316"/>
      <c r="AB436" s="316"/>
      <c r="AC436" s="316"/>
      <c r="AD436" s="316"/>
      <c r="AE436" s="316"/>
      <c r="AF436" s="316"/>
      <c r="AG436" s="316"/>
      <c r="AH436" s="316"/>
      <c r="AI436" s="316"/>
      <c r="AJ436" s="316"/>
      <c r="AK436" s="316"/>
      <c r="AL436" s="316"/>
      <c r="AM436" s="316"/>
      <c r="AN436" s="316"/>
      <c r="AO436" s="316"/>
      <c r="AP436" s="316"/>
      <c r="AQ436" s="316"/>
      <c r="AR436" s="316"/>
      <c r="AS436" s="316"/>
    </row>
    <row r="437" spans="3:45" s="378" customFormat="1">
      <c r="C437" s="1395"/>
      <c r="D437" s="1393"/>
      <c r="E437" s="1393"/>
      <c r="F437" s="1393"/>
      <c r="I437" s="1490"/>
      <c r="K437" s="1394"/>
      <c r="P437" s="1538"/>
      <c r="Q437" s="316"/>
      <c r="R437" s="316"/>
      <c r="S437" s="316"/>
      <c r="T437" s="316"/>
      <c r="U437" s="374"/>
      <c r="V437" s="374"/>
      <c r="W437" s="374"/>
      <c r="X437" s="316"/>
      <c r="Y437" s="316"/>
      <c r="Z437" s="316"/>
      <c r="AA437" s="316"/>
      <c r="AB437" s="316"/>
      <c r="AC437" s="316"/>
      <c r="AD437" s="316"/>
      <c r="AE437" s="316"/>
      <c r="AF437" s="316"/>
      <c r="AG437" s="316"/>
      <c r="AH437" s="316"/>
      <c r="AI437" s="316"/>
      <c r="AJ437" s="316"/>
      <c r="AK437" s="316"/>
      <c r="AL437" s="316"/>
      <c r="AM437" s="316"/>
      <c r="AN437" s="316"/>
      <c r="AO437" s="316"/>
      <c r="AP437" s="316"/>
      <c r="AQ437" s="316"/>
      <c r="AR437" s="316"/>
      <c r="AS437" s="316"/>
    </row>
    <row r="438" spans="3:45" s="378" customFormat="1">
      <c r="C438" s="1395"/>
      <c r="D438" s="1393"/>
      <c r="E438" s="1393"/>
      <c r="F438" s="1393"/>
      <c r="I438" s="1490"/>
      <c r="K438" s="1394"/>
      <c r="P438" s="1538"/>
      <c r="Q438" s="316"/>
      <c r="R438" s="316"/>
      <c r="S438" s="316"/>
      <c r="T438" s="316"/>
      <c r="U438" s="374"/>
      <c r="V438" s="374"/>
      <c r="W438" s="374"/>
      <c r="X438" s="316"/>
      <c r="Y438" s="316"/>
      <c r="Z438" s="316"/>
      <c r="AA438" s="316"/>
      <c r="AB438" s="316"/>
      <c r="AC438" s="316"/>
      <c r="AD438" s="316"/>
      <c r="AE438" s="316"/>
      <c r="AF438" s="316"/>
      <c r="AG438" s="316"/>
      <c r="AH438" s="316"/>
      <c r="AI438" s="316"/>
      <c r="AJ438" s="316"/>
      <c r="AK438" s="316"/>
      <c r="AL438" s="316"/>
      <c r="AM438" s="316"/>
      <c r="AN438" s="316"/>
      <c r="AO438" s="316"/>
      <c r="AP438" s="316"/>
      <c r="AQ438" s="316"/>
      <c r="AR438" s="316"/>
      <c r="AS438" s="316"/>
    </row>
    <row r="439" spans="3:45" s="378" customFormat="1">
      <c r="C439" s="1395"/>
      <c r="D439" s="1393"/>
      <c r="E439" s="1393"/>
      <c r="F439" s="1393"/>
      <c r="I439" s="1490"/>
      <c r="K439" s="1394"/>
      <c r="P439" s="1538"/>
      <c r="Q439" s="316"/>
      <c r="R439" s="316"/>
      <c r="S439" s="316"/>
      <c r="T439" s="316"/>
      <c r="U439" s="374"/>
      <c r="V439" s="374"/>
      <c r="W439" s="374"/>
      <c r="X439" s="316"/>
      <c r="Y439" s="316"/>
      <c r="Z439" s="316"/>
      <c r="AA439" s="316"/>
      <c r="AB439" s="316"/>
      <c r="AC439" s="316"/>
      <c r="AD439" s="316"/>
      <c r="AE439" s="316"/>
      <c r="AF439" s="316"/>
      <c r="AG439" s="316"/>
      <c r="AH439" s="316"/>
      <c r="AI439" s="316"/>
      <c r="AJ439" s="316"/>
      <c r="AK439" s="316"/>
      <c r="AL439" s="316"/>
      <c r="AM439" s="316"/>
      <c r="AN439" s="316"/>
      <c r="AO439" s="316"/>
      <c r="AP439" s="316"/>
      <c r="AQ439" s="316"/>
      <c r="AR439" s="316"/>
      <c r="AS439" s="316"/>
    </row>
    <row r="440" spans="3:45" s="378" customFormat="1">
      <c r="C440" s="1395"/>
      <c r="D440" s="1393"/>
      <c r="E440" s="1393"/>
      <c r="F440" s="1393"/>
      <c r="I440" s="1490"/>
      <c r="K440" s="1394"/>
      <c r="P440" s="1538"/>
      <c r="Q440" s="316"/>
      <c r="R440" s="316"/>
      <c r="S440" s="316"/>
      <c r="T440" s="316"/>
      <c r="U440" s="374"/>
      <c r="V440" s="374"/>
      <c r="W440" s="374"/>
      <c r="X440" s="316"/>
      <c r="Y440" s="316"/>
      <c r="Z440" s="316"/>
      <c r="AA440" s="316"/>
      <c r="AB440" s="316"/>
      <c r="AC440" s="316"/>
      <c r="AD440" s="316"/>
      <c r="AE440" s="316"/>
      <c r="AF440" s="316"/>
      <c r="AG440" s="316"/>
      <c r="AH440" s="316"/>
      <c r="AI440" s="316"/>
      <c r="AJ440" s="316"/>
      <c r="AK440" s="316"/>
      <c r="AL440" s="316"/>
      <c r="AM440" s="316"/>
      <c r="AN440" s="316"/>
      <c r="AO440" s="316"/>
      <c r="AP440" s="316"/>
      <c r="AQ440" s="316"/>
      <c r="AR440" s="316"/>
      <c r="AS440" s="316"/>
    </row>
    <row r="441" spans="3:45" s="378" customFormat="1">
      <c r="C441" s="1395"/>
      <c r="D441" s="1393"/>
      <c r="E441" s="1393"/>
      <c r="F441" s="1393"/>
      <c r="I441" s="1490"/>
      <c r="K441" s="1394"/>
      <c r="P441" s="1538"/>
      <c r="Q441" s="316"/>
      <c r="R441" s="316"/>
      <c r="S441" s="316"/>
      <c r="T441" s="316"/>
      <c r="U441" s="374"/>
      <c r="V441" s="374"/>
      <c r="W441" s="374"/>
      <c r="X441" s="316"/>
      <c r="Y441" s="316"/>
      <c r="Z441" s="316"/>
      <c r="AA441" s="316"/>
      <c r="AB441" s="316"/>
      <c r="AC441" s="316"/>
      <c r="AD441" s="316"/>
      <c r="AE441" s="316"/>
      <c r="AF441" s="316"/>
      <c r="AG441" s="316"/>
      <c r="AH441" s="316"/>
      <c r="AI441" s="316"/>
      <c r="AJ441" s="316"/>
      <c r="AK441" s="316"/>
      <c r="AL441" s="316"/>
      <c r="AM441" s="316"/>
      <c r="AN441" s="316"/>
      <c r="AO441" s="316"/>
      <c r="AP441" s="316"/>
      <c r="AQ441" s="316"/>
      <c r="AR441" s="316"/>
      <c r="AS441" s="316"/>
    </row>
    <row r="442" spans="3:45" s="378" customFormat="1">
      <c r="C442" s="1395"/>
      <c r="D442" s="1393"/>
      <c r="E442" s="1393"/>
      <c r="F442" s="1393"/>
      <c r="I442" s="1490"/>
      <c r="K442" s="1394"/>
      <c r="P442" s="1538"/>
      <c r="Q442" s="316"/>
      <c r="R442" s="316"/>
      <c r="S442" s="316"/>
      <c r="T442" s="316"/>
      <c r="U442" s="374"/>
      <c r="V442" s="374"/>
      <c r="W442" s="374"/>
      <c r="X442" s="316"/>
      <c r="Y442" s="316"/>
      <c r="Z442" s="316"/>
      <c r="AA442" s="316"/>
      <c r="AB442" s="316"/>
      <c r="AC442" s="316"/>
      <c r="AD442" s="316"/>
      <c r="AE442" s="316"/>
      <c r="AF442" s="316"/>
      <c r="AG442" s="316"/>
      <c r="AH442" s="316"/>
      <c r="AI442" s="316"/>
      <c r="AJ442" s="316"/>
      <c r="AK442" s="316"/>
      <c r="AL442" s="316"/>
      <c r="AM442" s="316"/>
      <c r="AN442" s="316"/>
      <c r="AO442" s="316"/>
      <c r="AP442" s="316"/>
      <c r="AQ442" s="316"/>
      <c r="AR442" s="316"/>
      <c r="AS442" s="316"/>
    </row>
    <row r="443" spans="3:45" s="378" customFormat="1">
      <c r="C443" s="1395"/>
      <c r="D443" s="1393"/>
      <c r="E443" s="1393"/>
      <c r="F443" s="1393"/>
      <c r="I443" s="1490"/>
      <c r="K443" s="1394"/>
      <c r="P443" s="1538"/>
      <c r="Q443" s="316"/>
      <c r="R443" s="316"/>
      <c r="S443" s="316"/>
      <c r="T443" s="316"/>
      <c r="U443" s="374"/>
      <c r="V443" s="374"/>
      <c r="W443" s="374"/>
      <c r="X443" s="316"/>
      <c r="Y443" s="316"/>
      <c r="Z443" s="316"/>
      <c r="AA443" s="316"/>
      <c r="AB443" s="316"/>
      <c r="AC443" s="316"/>
      <c r="AD443" s="316"/>
      <c r="AE443" s="316"/>
      <c r="AF443" s="316"/>
      <c r="AG443" s="316"/>
      <c r="AH443" s="316"/>
      <c r="AI443" s="316"/>
      <c r="AJ443" s="316"/>
      <c r="AK443" s="316"/>
      <c r="AL443" s="316"/>
      <c r="AM443" s="316"/>
      <c r="AN443" s="316"/>
      <c r="AO443" s="316"/>
      <c r="AP443" s="316"/>
      <c r="AQ443" s="316"/>
      <c r="AR443" s="316"/>
      <c r="AS443" s="316"/>
    </row>
    <row r="444" spans="3:45" s="378" customFormat="1">
      <c r="C444" s="1395"/>
      <c r="D444" s="1393"/>
      <c r="E444" s="1393"/>
      <c r="F444" s="1393"/>
      <c r="I444" s="1490"/>
      <c r="K444" s="1394"/>
      <c r="P444" s="1538"/>
      <c r="Q444" s="316"/>
      <c r="R444" s="316"/>
      <c r="S444" s="316"/>
      <c r="T444" s="316"/>
      <c r="U444" s="374"/>
      <c r="V444" s="374"/>
      <c r="W444" s="374"/>
      <c r="X444" s="316"/>
      <c r="Y444" s="316"/>
      <c r="Z444" s="316"/>
      <c r="AA444" s="316"/>
      <c r="AB444" s="316"/>
      <c r="AC444" s="316"/>
      <c r="AD444" s="316"/>
      <c r="AE444" s="316"/>
      <c r="AF444" s="316"/>
      <c r="AG444" s="316"/>
      <c r="AH444" s="316"/>
      <c r="AI444" s="316"/>
      <c r="AJ444" s="316"/>
      <c r="AK444" s="316"/>
      <c r="AL444" s="316"/>
      <c r="AM444" s="316"/>
      <c r="AN444" s="316"/>
      <c r="AO444" s="316"/>
      <c r="AP444" s="316"/>
      <c r="AQ444" s="316"/>
      <c r="AR444" s="316"/>
      <c r="AS444" s="316"/>
    </row>
    <row r="445" spans="3:45" s="378" customFormat="1">
      <c r="C445" s="1395"/>
      <c r="D445" s="1393"/>
      <c r="E445" s="1393"/>
      <c r="F445" s="1393"/>
      <c r="I445" s="1490"/>
      <c r="K445" s="1394"/>
      <c r="P445" s="1538"/>
      <c r="Q445" s="316"/>
      <c r="R445" s="316"/>
      <c r="S445" s="316"/>
      <c r="T445" s="316"/>
      <c r="U445" s="374"/>
      <c r="V445" s="374"/>
      <c r="W445" s="374"/>
      <c r="X445" s="316"/>
      <c r="Y445" s="316"/>
      <c r="Z445" s="316"/>
      <c r="AA445" s="316"/>
      <c r="AB445" s="316"/>
      <c r="AC445" s="316"/>
      <c r="AD445" s="316"/>
      <c r="AE445" s="316"/>
      <c r="AF445" s="316"/>
      <c r="AG445" s="316"/>
      <c r="AH445" s="316"/>
      <c r="AI445" s="316"/>
      <c r="AJ445" s="316"/>
      <c r="AK445" s="316"/>
      <c r="AL445" s="316"/>
      <c r="AM445" s="316"/>
      <c r="AN445" s="316"/>
      <c r="AO445" s="316"/>
      <c r="AP445" s="316"/>
      <c r="AQ445" s="316"/>
      <c r="AR445" s="316"/>
      <c r="AS445" s="316"/>
    </row>
    <row r="446" spans="3:45" s="378" customFormat="1">
      <c r="C446" s="1395"/>
      <c r="D446" s="1393"/>
      <c r="E446" s="1393"/>
      <c r="F446" s="1393"/>
      <c r="I446" s="1490"/>
      <c r="K446" s="1394"/>
      <c r="P446" s="1538"/>
      <c r="Q446" s="316"/>
      <c r="R446" s="316"/>
      <c r="S446" s="316"/>
      <c r="T446" s="316"/>
      <c r="U446" s="374"/>
      <c r="V446" s="374"/>
      <c r="W446" s="374"/>
      <c r="X446" s="316"/>
      <c r="Y446" s="316"/>
      <c r="Z446" s="316"/>
      <c r="AA446" s="316"/>
      <c r="AB446" s="316"/>
      <c r="AC446" s="316"/>
      <c r="AD446" s="316"/>
      <c r="AE446" s="316"/>
      <c r="AF446" s="316"/>
      <c r="AG446" s="316"/>
      <c r="AH446" s="316"/>
      <c r="AI446" s="316"/>
      <c r="AJ446" s="316"/>
      <c r="AK446" s="316"/>
      <c r="AL446" s="316"/>
      <c r="AM446" s="316"/>
      <c r="AN446" s="316"/>
      <c r="AO446" s="316"/>
      <c r="AP446" s="316"/>
      <c r="AQ446" s="316"/>
      <c r="AR446" s="316"/>
      <c r="AS446" s="316"/>
    </row>
    <row r="447" spans="3:45" s="378" customFormat="1">
      <c r="C447" s="1395"/>
      <c r="D447" s="1393"/>
      <c r="E447" s="1393"/>
      <c r="F447" s="1393"/>
      <c r="I447" s="1490"/>
      <c r="K447" s="1394"/>
      <c r="P447" s="1538"/>
      <c r="Q447" s="316"/>
      <c r="R447" s="316"/>
      <c r="S447" s="316"/>
      <c r="T447" s="316"/>
      <c r="U447" s="374"/>
      <c r="V447" s="374"/>
      <c r="W447" s="374"/>
      <c r="X447" s="316"/>
      <c r="Y447" s="316"/>
      <c r="Z447" s="316"/>
      <c r="AA447" s="316"/>
      <c r="AB447" s="316"/>
      <c r="AC447" s="316"/>
      <c r="AD447" s="316"/>
      <c r="AE447" s="316"/>
      <c r="AF447" s="316"/>
      <c r="AG447" s="316"/>
      <c r="AH447" s="316"/>
      <c r="AI447" s="316"/>
      <c r="AJ447" s="316"/>
      <c r="AK447" s="316"/>
      <c r="AL447" s="316"/>
      <c r="AM447" s="316"/>
      <c r="AN447" s="316"/>
      <c r="AO447" s="316"/>
      <c r="AP447" s="316"/>
      <c r="AQ447" s="316"/>
      <c r="AR447" s="316"/>
      <c r="AS447" s="316"/>
    </row>
    <row r="448" spans="3:45" s="378" customFormat="1">
      <c r="C448" s="1395"/>
      <c r="D448" s="1393"/>
      <c r="E448" s="1393"/>
      <c r="F448" s="1393"/>
      <c r="I448" s="1490"/>
      <c r="K448" s="1394"/>
      <c r="P448" s="1538"/>
      <c r="Q448" s="316"/>
      <c r="R448" s="316"/>
      <c r="S448" s="316"/>
      <c r="T448" s="316"/>
      <c r="U448" s="374"/>
      <c r="V448" s="374"/>
      <c r="W448" s="374"/>
      <c r="X448" s="316"/>
      <c r="Y448" s="316"/>
      <c r="Z448" s="316"/>
      <c r="AA448" s="316"/>
      <c r="AB448" s="316"/>
      <c r="AC448" s="316"/>
      <c r="AD448" s="316"/>
      <c r="AE448" s="316"/>
      <c r="AF448" s="316"/>
      <c r="AG448" s="316"/>
      <c r="AH448" s="316"/>
      <c r="AI448" s="316"/>
      <c r="AJ448" s="316"/>
      <c r="AK448" s="316"/>
      <c r="AL448" s="316"/>
      <c r="AM448" s="316"/>
      <c r="AN448" s="316"/>
      <c r="AO448" s="316"/>
      <c r="AP448" s="316"/>
      <c r="AQ448" s="316"/>
      <c r="AR448" s="316"/>
      <c r="AS448" s="316"/>
    </row>
    <row r="449" spans="3:45" s="378" customFormat="1">
      <c r="C449" s="1395"/>
      <c r="D449" s="1393"/>
      <c r="E449" s="1393"/>
      <c r="F449" s="1393"/>
      <c r="I449" s="1490"/>
      <c r="K449" s="1394"/>
      <c r="P449" s="1538"/>
      <c r="Q449" s="316"/>
      <c r="R449" s="316"/>
      <c r="S449" s="316"/>
      <c r="T449" s="316"/>
      <c r="U449" s="374"/>
      <c r="V449" s="374"/>
      <c r="W449" s="374"/>
      <c r="X449" s="316"/>
      <c r="Y449" s="316"/>
      <c r="Z449" s="316"/>
      <c r="AA449" s="316"/>
      <c r="AB449" s="316"/>
      <c r="AC449" s="316"/>
      <c r="AD449" s="316"/>
      <c r="AE449" s="316"/>
      <c r="AF449" s="316"/>
      <c r="AG449" s="316"/>
      <c r="AH449" s="316"/>
      <c r="AI449" s="316"/>
      <c r="AJ449" s="316"/>
      <c r="AK449" s="316"/>
      <c r="AL449" s="316"/>
      <c r="AM449" s="316"/>
      <c r="AN449" s="316"/>
      <c r="AO449" s="316"/>
      <c r="AP449" s="316"/>
      <c r="AQ449" s="316"/>
      <c r="AR449" s="316"/>
      <c r="AS449" s="316"/>
    </row>
    <row r="450" spans="3:45" s="378" customFormat="1">
      <c r="C450" s="1395"/>
      <c r="D450" s="1393"/>
      <c r="E450" s="1393"/>
      <c r="F450" s="1393"/>
      <c r="I450" s="1490"/>
      <c r="K450" s="1394"/>
      <c r="P450" s="1538"/>
      <c r="Q450" s="316"/>
      <c r="R450" s="316"/>
      <c r="S450" s="316"/>
      <c r="T450" s="316"/>
      <c r="U450" s="374"/>
      <c r="V450" s="374"/>
      <c r="W450" s="374"/>
      <c r="X450" s="316"/>
      <c r="Y450" s="316"/>
      <c r="Z450" s="316"/>
      <c r="AA450" s="316"/>
      <c r="AB450" s="316"/>
      <c r="AC450" s="316"/>
      <c r="AD450" s="316"/>
      <c r="AE450" s="316"/>
      <c r="AF450" s="316"/>
      <c r="AG450" s="316"/>
      <c r="AH450" s="316"/>
      <c r="AI450" s="316"/>
      <c r="AJ450" s="316"/>
      <c r="AK450" s="316"/>
      <c r="AL450" s="316"/>
      <c r="AM450" s="316"/>
      <c r="AN450" s="316"/>
      <c r="AO450" s="316"/>
      <c r="AP450" s="316"/>
      <c r="AQ450" s="316"/>
      <c r="AR450" s="316"/>
      <c r="AS450" s="316"/>
    </row>
    <row r="451" spans="3:45" s="378" customFormat="1">
      <c r="C451" s="1395"/>
      <c r="D451" s="1393"/>
      <c r="E451" s="1393"/>
      <c r="F451" s="1393"/>
      <c r="I451" s="1490"/>
      <c r="K451" s="1394"/>
      <c r="P451" s="1538"/>
      <c r="Q451" s="316"/>
      <c r="R451" s="316"/>
      <c r="S451" s="316"/>
      <c r="T451" s="316"/>
      <c r="U451" s="374"/>
      <c r="V451" s="374"/>
      <c r="W451" s="374"/>
      <c r="X451" s="316"/>
      <c r="Y451" s="316"/>
      <c r="Z451" s="316"/>
      <c r="AA451" s="316"/>
      <c r="AB451" s="316"/>
      <c r="AC451" s="316"/>
      <c r="AD451" s="316"/>
      <c r="AE451" s="316"/>
      <c r="AF451" s="316"/>
      <c r="AG451" s="316"/>
      <c r="AH451" s="316"/>
      <c r="AI451" s="316"/>
      <c r="AJ451" s="316"/>
      <c r="AK451" s="316"/>
      <c r="AL451" s="316"/>
      <c r="AM451" s="316"/>
      <c r="AN451" s="316"/>
      <c r="AO451" s="316"/>
      <c r="AP451" s="316"/>
      <c r="AQ451" s="316"/>
      <c r="AR451" s="316"/>
      <c r="AS451" s="316"/>
    </row>
    <row r="452" spans="3:45" s="378" customFormat="1">
      <c r="C452" s="1395"/>
      <c r="D452" s="1393"/>
      <c r="E452" s="1393"/>
      <c r="F452" s="1393"/>
      <c r="I452" s="1490"/>
      <c r="K452" s="1394"/>
      <c r="P452" s="1538"/>
      <c r="Q452" s="316"/>
      <c r="R452" s="316"/>
      <c r="S452" s="316"/>
      <c r="T452" s="316"/>
      <c r="U452" s="374"/>
      <c r="V452" s="374"/>
      <c r="W452" s="374"/>
      <c r="X452" s="316"/>
      <c r="Y452" s="316"/>
      <c r="Z452" s="316"/>
      <c r="AA452" s="316"/>
      <c r="AB452" s="316"/>
      <c r="AC452" s="316"/>
      <c r="AD452" s="316"/>
      <c r="AE452" s="316"/>
      <c r="AF452" s="316"/>
      <c r="AG452" s="316"/>
      <c r="AH452" s="316"/>
      <c r="AI452" s="316"/>
      <c r="AJ452" s="316"/>
      <c r="AK452" s="316"/>
      <c r="AL452" s="316"/>
      <c r="AM452" s="316"/>
      <c r="AN452" s="316"/>
      <c r="AO452" s="316"/>
      <c r="AP452" s="316"/>
      <c r="AQ452" s="316"/>
      <c r="AR452" s="316"/>
      <c r="AS452" s="316"/>
    </row>
    <row r="453" spans="3:45" s="378" customFormat="1">
      <c r="C453" s="1395"/>
      <c r="D453" s="1393"/>
      <c r="E453" s="1393"/>
      <c r="F453" s="1393"/>
      <c r="I453" s="1490"/>
      <c r="K453" s="1394"/>
      <c r="P453" s="1538"/>
      <c r="Q453" s="316"/>
      <c r="R453" s="316"/>
      <c r="S453" s="316"/>
      <c r="T453" s="316"/>
      <c r="U453" s="374"/>
      <c r="V453" s="374"/>
      <c r="W453" s="374"/>
      <c r="X453" s="316"/>
      <c r="Y453" s="316"/>
      <c r="Z453" s="316"/>
      <c r="AA453" s="316"/>
      <c r="AB453" s="316"/>
      <c r="AC453" s="316"/>
      <c r="AD453" s="316"/>
      <c r="AE453" s="316"/>
      <c r="AF453" s="316"/>
      <c r="AG453" s="316"/>
      <c r="AH453" s="316"/>
      <c r="AI453" s="316"/>
      <c r="AJ453" s="316"/>
      <c r="AK453" s="316"/>
      <c r="AL453" s="316"/>
      <c r="AM453" s="316"/>
      <c r="AN453" s="316"/>
      <c r="AO453" s="316"/>
      <c r="AP453" s="316"/>
      <c r="AQ453" s="316"/>
      <c r="AR453" s="316"/>
      <c r="AS453" s="316"/>
    </row>
    <row r="454" spans="3:45" s="378" customFormat="1">
      <c r="C454" s="1395"/>
      <c r="D454" s="1393"/>
      <c r="E454" s="1393"/>
      <c r="F454" s="1393"/>
      <c r="I454" s="1490"/>
      <c r="K454" s="1394"/>
      <c r="P454" s="1538"/>
      <c r="Q454" s="316"/>
      <c r="R454" s="316"/>
      <c r="S454" s="316"/>
      <c r="T454" s="316"/>
      <c r="U454" s="374"/>
      <c r="V454" s="374"/>
      <c r="W454" s="374"/>
      <c r="X454" s="316"/>
      <c r="Y454" s="316"/>
      <c r="Z454" s="316"/>
      <c r="AA454" s="316"/>
      <c r="AB454" s="316"/>
      <c r="AC454" s="316"/>
      <c r="AD454" s="316"/>
      <c r="AE454" s="316"/>
      <c r="AF454" s="316"/>
      <c r="AG454" s="316"/>
      <c r="AH454" s="316"/>
      <c r="AI454" s="316"/>
      <c r="AJ454" s="316"/>
      <c r="AK454" s="316"/>
      <c r="AL454" s="316"/>
      <c r="AM454" s="316"/>
      <c r="AN454" s="316"/>
      <c r="AO454" s="316"/>
      <c r="AP454" s="316"/>
      <c r="AQ454" s="316"/>
      <c r="AR454" s="316"/>
      <c r="AS454" s="316"/>
    </row>
    <row r="455" spans="3:45" s="378" customFormat="1">
      <c r="C455" s="1395"/>
      <c r="D455" s="1393"/>
      <c r="E455" s="1393"/>
      <c r="F455" s="1393"/>
      <c r="I455" s="1490"/>
      <c r="K455" s="1394"/>
      <c r="P455" s="1538"/>
      <c r="Q455" s="316"/>
      <c r="R455" s="316"/>
      <c r="S455" s="316"/>
      <c r="T455" s="316"/>
      <c r="U455" s="374"/>
      <c r="V455" s="374"/>
      <c r="W455" s="374"/>
      <c r="X455" s="316"/>
      <c r="Y455" s="316"/>
      <c r="Z455" s="316"/>
      <c r="AA455" s="316"/>
      <c r="AB455" s="316"/>
      <c r="AC455" s="316"/>
      <c r="AD455" s="316"/>
      <c r="AE455" s="316"/>
      <c r="AF455" s="316"/>
      <c r="AG455" s="316"/>
      <c r="AH455" s="316"/>
      <c r="AI455" s="316"/>
      <c r="AJ455" s="316"/>
      <c r="AK455" s="316"/>
      <c r="AL455" s="316"/>
      <c r="AM455" s="316"/>
      <c r="AN455" s="316"/>
      <c r="AO455" s="316"/>
      <c r="AP455" s="316"/>
      <c r="AQ455" s="316"/>
      <c r="AR455" s="316"/>
      <c r="AS455" s="316"/>
    </row>
    <row r="456" spans="3:45" s="378" customFormat="1">
      <c r="C456" s="1395"/>
      <c r="D456" s="1393"/>
      <c r="E456" s="1393"/>
      <c r="F456" s="1393"/>
      <c r="I456" s="1490"/>
      <c r="K456" s="1394"/>
      <c r="P456" s="1538"/>
      <c r="Q456" s="316"/>
      <c r="R456" s="316"/>
      <c r="S456" s="316"/>
      <c r="T456" s="316"/>
      <c r="U456" s="374"/>
      <c r="V456" s="374"/>
      <c r="W456" s="374"/>
      <c r="X456" s="316"/>
      <c r="Y456" s="316"/>
      <c r="Z456" s="316"/>
      <c r="AA456" s="316"/>
      <c r="AB456" s="316"/>
      <c r="AC456" s="316"/>
      <c r="AD456" s="316"/>
      <c r="AE456" s="316"/>
      <c r="AF456" s="316"/>
      <c r="AG456" s="316"/>
      <c r="AH456" s="316"/>
      <c r="AI456" s="316"/>
      <c r="AJ456" s="316"/>
      <c r="AK456" s="316"/>
      <c r="AL456" s="316"/>
      <c r="AM456" s="316"/>
      <c r="AN456" s="316"/>
      <c r="AO456" s="316"/>
      <c r="AP456" s="316"/>
      <c r="AQ456" s="316"/>
      <c r="AR456" s="316"/>
      <c r="AS456" s="316"/>
    </row>
    <row r="457" spans="3:45" s="378" customFormat="1">
      <c r="C457" s="1395"/>
      <c r="D457" s="1393"/>
      <c r="E457" s="1393"/>
      <c r="F457" s="1393"/>
      <c r="I457" s="1490"/>
      <c r="K457" s="1394"/>
      <c r="P457" s="1538"/>
      <c r="Q457" s="316"/>
      <c r="R457" s="316"/>
      <c r="S457" s="316"/>
      <c r="T457" s="316"/>
      <c r="U457" s="374"/>
      <c r="V457" s="374"/>
      <c r="W457" s="374"/>
      <c r="X457" s="316"/>
      <c r="Y457" s="316"/>
      <c r="Z457" s="316"/>
      <c r="AA457" s="316"/>
      <c r="AB457" s="316"/>
      <c r="AC457" s="316"/>
      <c r="AD457" s="316"/>
      <c r="AE457" s="316"/>
      <c r="AF457" s="316"/>
      <c r="AG457" s="316"/>
      <c r="AH457" s="316"/>
      <c r="AI457" s="316"/>
      <c r="AJ457" s="316"/>
      <c r="AK457" s="316"/>
      <c r="AL457" s="316"/>
      <c r="AM457" s="316"/>
      <c r="AN457" s="316"/>
      <c r="AO457" s="316"/>
      <c r="AP457" s="316"/>
      <c r="AQ457" s="316"/>
      <c r="AR457" s="316"/>
      <c r="AS457" s="316"/>
    </row>
    <row r="458" spans="3:45" s="378" customFormat="1">
      <c r="C458" s="1395"/>
      <c r="D458" s="1393"/>
      <c r="E458" s="1393"/>
      <c r="F458" s="1393"/>
      <c r="I458" s="1490"/>
      <c r="K458" s="1394"/>
      <c r="P458" s="1538"/>
      <c r="Q458" s="316"/>
      <c r="R458" s="316"/>
      <c r="S458" s="316"/>
      <c r="T458" s="316"/>
      <c r="U458" s="374"/>
      <c r="V458" s="374"/>
      <c r="W458" s="374"/>
      <c r="X458" s="316"/>
      <c r="Y458" s="316"/>
      <c r="Z458" s="316"/>
      <c r="AA458" s="316"/>
      <c r="AB458" s="316"/>
      <c r="AC458" s="316"/>
      <c r="AD458" s="316"/>
      <c r="AE458" s="316"/>
      <c r="AF458" s="316"/>
      <c r="AG458" s="316"/>
      <c r="AH458" s="316"/>
      <c r="AI458" s="316"/>
      <c r="AJ458" s="316"/>
      <c r="AK458" s="316"/>
      <c r="AL458" s="316"/>
      <c r="AM458" s="316"/>
      <c r="AN458" s="316"/>
      <c r="AO458" s="316"/>
      <c r="AP458" s="316"/>
      <c r="AQ458" s="316"/>
      <c r="AR458" s="316"/>
      <c r="AS458" s="316"/>
    </row>
    <row r="459" spans="3:45" s="378" customFormat="1">
      <c r="C459" s="1395"/>
      <c r="D459" s="1393"/>
      <c r="E459" s="1393"/>
      <c r="F459" s="1393"/>
      <c r="I459" s="1490"/>
      <c r="K459" s="1394"/>
      <c r="P459" s="1538"/>
      <c r="Q459" s="316"/>
      <c r="R459" s="316"/>
      <c r="S459" s="316"/>
      <c r="T459" s="316"/>
      <c r="U459" s="374"/>
      <c r="V459" s="374"/>
      <c r="W459" s="374"/>
      <c r="X459" s="316"/>
      <c r="Y459" s="316"/>
      <c r="Z459" s="316"/>
      <c r="AA459" s="316"/>
      <c r="AB459" s="316"/>
      <c r="AC459" s="316"/>
      <c r="AD459" s="316"/>
      <c r="AE459" s="316"/>
      <c r="AF459" s="316"/>
      <c r="AG459" s="316"/>
      <c r="AH459" s="316"/>
      <c r="AI459" s="316"/>
      <c r="AJ459" s="316"/>
      <c r="AK459" s="316"/>
      <c r="AL459" s="316"/>
      <c r="AM459" s="316"/>
      <c r="AN459" s="316"/>
      <c r="AO459" s="316"/>
      <c r="AP459" s="316"/>
      <c r="AQ459" s="316"/>
      <c r="AR459" s="316"/>
      <c r="AS459" s="316"/>
    </row>
    <row r="460" spans="3:45" s="378" customFormat="1">
      <c r="C460" s="1395"/>
      <c r="D460" s="1393"/>
      <c r="E460" s="1393"/>
      <c r="F460" s="1393"/>
      <c r="I460" s="1490"/>
      <c r="K460" s="1394"/>
      <c r="P460" s="1538"/>
      <c r="Q460" s="316"/>
      <c r="R460" s="316"/>
      <c r="S460" s="316"/>
      <c r="T460" s="316"/>
      <c r="U460" s="374"/>
      <c r="V460" s="374"/>
      <c r="W460" s="374"/>
      <c r="X460" s="316"/>
      <c r="Y460" s="316"/>
      <c r="Z460" s="316"/>
      <c r="AA460" s="316"/>
      <c r="AB460" s="316"/>
      <c r="AC460" s="316"/>
      <c r="AD460" s="316"/>
      <c r="AE460" s="316"/>
      <c r="AF460" s="316"/>
      <c r="AG460" s="316"/>
      <c r="AH460" s="316"/>
      <c r="AI460" s="316"/>
      <c r="AJ460" s="316"/>
      <c r="AK460" s="316"/>
      <c r="AL460" s="316"/>
      <c r="AM460" s="316"/>
      <c r="AN460" s="316"/>
      <c r="AO460" s="316"/>
      <c r="AP460" s="316"/>
      <c r="AQ460" s="316"/>
      <c r="AR460" s="316"/>
      <c r="AS460" s="316"/>
    </row>
    <row r="461" spans="3:45" s="378" customFormat="1">
      <c r="C461" s="1395"/>
      <c r="D461" s="1393"/>
      <c r="E461" s="1393"/>
      <c r="F461" s="1393"/>
      <c r="I461" s="1490"/>
      <c r="K461" s="1394"/>
      <c r="P461" s="1538"/>
      <c r="Q461" s="316"/>
      <c r="R461" s="316"/>
      <c r="S461" s="316"/>
      <c r="T461" s="316"/>
      <c r="U461" s="374"/>
      <c r="V461" s="374"/>
      <c r="W461" s="374"/>
      <c r="X461" s="316"/>
      <c r="Y461" s="316"/>
      <c r="Z461" s="316"/>
      <c r="AA461" s="316"/>
      <c r="AB461" s="316"/>
      <c r="AC461" s="316"/>
      <c r="AD461" s="316"/>
      <c r="AE461" s="316"/>
      <c r="AF461" s="316"/>
      <c r="AG461" s="316"/>
      <c r="AH461" s="316"/>
      <c r="AI461" s="316"/>
      <c r="AJ461" s="316"/>
      <c r="AK461" s="316"/>
      <c r="AL461" s="316"/>
      <c r="AM461" s="316"/>
      <c r="AN461" s="316"/>
      <c r="AO461" s="316"/>
      <c r="AP461" s="316"/>
      <c r="AQ461" s="316"/>
      <c r="AR461" s="316"/>
      <c r="AS461" s="316"/>
    </row>
    <row r="462" spans="3:45" s="378" customFormat="1">
      <c r="C462" s="1395"/>
      <c r="D462" s="1393"/>
      <c r="E462" s="1393"/>
      <c r="F462" s="1393"/>
      <c r="I462" s="1490"/>
      <c r="K462" s="1394"/>
      <c r="P462" s="1538"/>
      <c r="Q462" s="316"/>
      <c r="R462" s="316"/>
      <c r="S462" s="316"/>
      <c r="T462" s="316"/>
      <c r="U462" s="374"/>
      <c r="V462" s="374"/>
      <c r="W462" s="374"/>
      <c r="X462" s="316"/>
      <c r="Y462" s="316"/>
      <c r="Z462" s="316"/>
      <c r="AA462" s="316"/>
      <c r="AB462" s="316"/>
      <c r="AC462" s="316"/>
      <c r="AD462" s="316"/>
      <c r="AE462" s="316"/>
      <c r="AF462" s="316"/>
      <c r="AG462" s="316"/>
      <c r="AH462" s="316"/>
      <c r="AI462" s="316"/>
      <c r="AJ462" s="316"/>
      <c r="AK462" s="316"/>
      <c r="AL462" s="316"/>
      <c r="AM462" s="316"/>
      <c r="AN462" s="316"/>
      <c r="AO462" s="316"/>
      <c r="AP462" s="316"/>
      <c r="AQ462" s="316"/>
      <c r="AR462" s="316"/>
      <c r="AS462" s="316"/>
    </row>
    <row r="463" spans="3:45" s="378" customFormat="1">
      <c r="C463" s="1395"/>
      <c r="D463" s="1393"/>
      <c r="E463" s="1393"/>
      <c r="F463" s="1393"/>
      <c r="I463" s="1490"/>
      <c r="K463" s="1394"/>
      <c r="P463" s="1538"/>
      <c r="Q463" s="316"/>
      <c r="R463" s="316"/>
      <c r="S463" s="316"/>
      <c r="T463" s="316"/>
      <c r="U463" s="374"/>
      <c r="V463" s="374"/>
      <c r="W463" s="374"/>
      <c r="X463" s="316"/>
      <c r="Y463" s="316"/>
      <c r="Z463" s="316"/>
      <c r="AA463" s="316"/>
      <c r="AB463" s="316"/>
      <c r="AC463" s="316"/>
      <c r="AD463" s="316"/>
      <c r="AE463" s="316"/>
      <c r="AF463" s="316"/>
      <c r="AG463" s="316"/>
      <c r="AH463" s="316"/>
      <c r="AI463" s="316"/>
      <c r="AJ463" s="316"/>
      <c r="AK463" s="316"/>
      <c r="AL463" s="316"/>
      <c r="AM463" s="316"/>
      <c r="AN463" s="316"/>
      <c r="AO463" s="316"/>
      <c r="AP463" s="316"/>
      <c r="AQ463" s="316"/>
      <c r="AR463" s="316"/>
      <c r="AS463" s="316"/>
    </row>
    <row r="464" spans="3:45" s="378" customFormat="1">
      <c r="C464" s="1395"/>
      <c r="D464" s="1393"/>
      <c r="E464" s="1393"/>
      <c r="F464" s="1393"/>
      <c r="I464" s="1490"/>
      <c r="K464" s="1394"/>
      <c r="P464" s="1538"/>
      <c r="Q464" s="316"/>
      <c r="R464" s="316"/>
      <c r="S464" s="316"/>
      <c r="T464" s="316"/>
      <c r="U464" s="374"/>
      <c r="V464" s="374"/>
      <c r="W464" s="374"/>
      <c r="X464" s="316"/>
      <c r="Y464" s="316"/>
      <c r="Z464" s="316"/>
      <c r="AA464" s="316"/>
      <c r="AB464" s="316"/>
      <c r="AC464" s="316"/>
      <c r="AD464" s="316"/>
      <c r="AE464" s="316"/>
      <c r="AF464" s="316"/>
      <c r="AG464" s="316"/>
      <c r="AH464" s="316"/>
      <c r="AI464" s="316"/>
      <c r="AJ464" s="316"/>
      <c r="AK464" s="316"/>
      <c r="AL464" s="316"/>
      <c r="AM464" s="316"/>
      <c r="AN464" s="316"/>
      <c r="AO464" s="316"/>
      <c r="AP464" s="316"/>
      <c r="AQ464" s="316"/>
      <c r="AR464" s="316"/>
      <c r="AS464" s="316"/>
    </row>
    <row r="465" spans="1:45" s="378" customFormat="1">
      <c r="C465" s="1395"/>
      <c r="D465" s="1393"/>
      <c r="E465" s="1393"/>
      <c r="F465" s="1393"/>
      <c r="I465" s="1490"/>
      <c r="K465" s="1394"/>
      <c r="P465" s="1538"/>
      <c r="Q465" s="316"/>
      <c r="R465" s="316"/>
      <c r="S465" s="316"/>
      <c r="T465" s="316"/>
      <c r="U465" s="374"/>
      <c r="V465" s="374"/>
      <c r="W465" s="374"/>
      <c r="X465" s="316"/>
      <c r="Y465" s="316"/>
      <c r="Z465" s="316"/>
      <c r="AA465" s="316"/>
      <c r="AB465" s="316"/>
      <c r="AC465" s="316"/>
      <c r="AD465" s="316"/>
      <c r="AE465" s="316"/>
      <c r="AF465" s="316"/>
      <c r="AG465" s="316"/>
      <c r="AH465" s="316"/>
      <c r="AI465" s="316"/>
      <c r="AJ465" s="316"/>
      <c r="AK465" s="316"/>
      <c r="AL465" s="316"/>
      <c r="AM465" s="316"/>
      <c r="AN465" s="316"/>
      <c r="AO465" s="316"/>
      <c r="AP465" s="316"/>
      <c r="AQ465" s="316"/>
      <c r="AR465" s="316"/>
      <c r="AS465" s="316"/>
    </row>
    <row r="466" spans="1:45" s="378" customFormat="1">
      <c r="C466" s="1395"/>
      <c r="D466" s="1393"/>
      <c r="E466" s="1393"/>
      <c r="F466" s="1393"/>
      <c r="I466" s="1490"/>
      <c r="K466" s="1394"/>
      <c r="P466" s="1538"/>
      <c r="Q466" s="316"/>
      <c r="R466" s="316"/>
      <c r="S466" s="316"/>
      <c r="T466" s="316"/>
      <c r="U466" s="374"/>
      <c r="V466" s="374"/>
      <c r="W466" s="374"/>
      <c r="X466" s="316"/>
      <c r="Y466" s="316"/>
      <c r="Z466" s="316"/>
      <c r="AA466" s="316"/>
      <c r="AB466" s="316"/>
      <c r="AC466" s="316"/>
      <c r="AD466" s="316"/>
      <c r="AE466" s="316"/>
      <c r="AF466" s="316"/>
      <c r="AG466" s="316"/>
      <c r="AH466" s="316"/>
      <c r="AI466" s="316"/>
      <c r="AJ466" s="316"/>
      <c r="AK466" s="316"/>
      <c r="AL466" s="316"/>
      <c r="AM466" s="316"/>
      <c r="AN466" s="316"/>
      <c r="AO466" s="316"/>
      <c r="AP466" s="316"/>
      <c r="AQ466" s="316"/>
      <c r="AR466" s="316"/>
      <c r="AS466" s="316"/>
    </row>
    <row r="467" spans="1:45" s="378" customFormat="1">
      <c r="C467" s="1395"/>
      <c r="D467" s="1393"/>
      <c r="E467" s="1393"/>
      <c r="F467" s="1393"/>
      <c r="I467" s="1490"/>
      <c r="K467" s="1394"/>
      <c r="P467" s="1538"/>
      <c r="Q467" s="316"/>
      <c r="R467" s="316"/>
      <c r="S467" s="316"/>
      <c r="T467" s="316"/>
      <c r="U467" s="374"/>
      <c r="V467" s="374"/>
      <c r="W467" s="374"/>
      <c r="X467" s="316"/>
      <c r="Y467" s="316"/>
      <c r="Z467" s="316"/>
      <c r="AA467" s="316"/>
      <c r="AB467" s="316"/>
      <c r="AC467" s="316"/>
      <c r="AD467" s="316"/>
      <c r="AE467" s="316"/>
      <c r="AF467" s="316"/>
      <c r="AG467" s="316"/>
      <c r="AH467" s="316"/>
      <c r="AI467" s="316"/>
      <c r="AJ467" s="316"/>
      <c r="AK467" s="316"/>
      <c r="AL467" s="316"/>
      <c r="AM467" s="316"/>
      <c r="AN467" s="316"/>
      <c r="AO467" s="316"/>
      <c r="AP467" s="316"/>
      <c r="AQ467" s="316"/>
      <c r="AR467" s="316"/>
      <c r="AS467" s="316"/>
    </row>
    <row r="468" spans="1:45" s="378" customFormat="1">
      <c r="C468" s="1395"/>
      <c r="D468" s="1393"/>
      <c r="E468" s="1393"/>
      <c r="F468" s="1393"/>
      <c r="I468" s="1490"/>
      <c r="K468" s="1394"/>
      <c r="P468" s="1538"/>
      <c r="Q468" s="316"/>
      <c r="R468" s="316"/>
      <c r="S468" s="316"/>
      <c r="T468" s="316"/>
      <c r="U468" s="374"/>
      <c r="V468" s="374"/>
      <c r="W468" s="374"/>
      <c r="X468" s="316"/>
      <c r="Y468" s="316"/>
      <c r="Z468" s="316"/>
      <c r="AA468" s="316"/>
      <c r="AB468" s="316"/>
      <c r="AC468" s="316"/>
      <c r="AD468" s="316"/>
      <c r="AE468" s="316"/>
      <c r="AF468" s="316"/>
      <c r="AG468" s="316"/>
      <c r="AH468" s="316"/>
      <c r="AI468" s="316"/>
      <c r="AJ468" s="316"/>
      <c r="AK468" s="316"/>
      <c r="AL468" s="316"/>
      <c r="AM468" s="316"/>
      <c r="AN468" s="316"/>
      <c r="AO468" s="316"/>
      <c r="AP468" s="316"/>
      <c r="AQ468" s="316"/>
      <c r="AR468" s="316"/>
      <c r="AS468" s="316"/>
    </row>
    <row r="469" spans="1:45" s="378" customFormat="1">
      <c r="C469" s="1395"/>
      <c r="D469" s="1393"/>
      <c r="E469" s="1393"/>
      <c r="F469" s="1393"/>
      <c r="I469" s="1490"/>
      <c r="K469" s="1394"/>
      <c r="P469" s="1538"/>
      <c r="Q469" s="316"/>
      <c r="R469" s="316"/>
      <c r="S469" s="316"/>
      <c r="T469" s="316"/>
      <c r="U469" s="374"/>
      <c r="V469" s="374"/>
      <c r="W469" s="374"/>
      <c r="X469" s="316"/>
      <c r="Y469" s="316"/>
      <c r="Z469" s="316"/>
      <c r="AA469" s="316"/>
      <c r="AB469" s="316"/>
      <c r="AC469" s="316"/>
      <c r="AD469" s="316"/>
      <c r="AE469" s="316"/>
      <c r="AF469" s="316"/>
      <c r="AG469" s="316"/>
      <c r="AH469" s="316"/>
      <c r="AI469" s="316"/>
      <c r="AJ469" s="316"/>
      <c r="AK469" s="316"/>
      <c r="AL469" s="316"/>
      <c r="AM469" s="316"/>
      <c r="AN469" s="316"/>
      <c r="AO469" s="316"/>
      <c r="AP469" s="316"/>
      <c r="AQ469" s="316"/>
      <c r="AR469" s="316"/>
      <c r="AS469" s="316"/>
    </row>
    <row r="470" spans="1:45" s="378" customFormat="1">
      <c r="C470" s="1395"/>
      <c r="D470" s="1393"/>
      <c r="E470" s="1393"/>
      <c r="F470" s="1393"/>
      <c r="I470" s="1490"/>
      <c r="K470" s="1394"/>
      <c r="P470" s="1538"/>
      <c r="Q470" s="316"/>
      <c r="R470" s="316"/>
      <c r="S470" s="316"/>
      <c r="T470" s="316"/>
      <c r="U470" s="374"/>
      <c r="V470" s="374"/>
      <c r="W470" s="374"/>
      <c r="X470" s="316"/>
      <c r="Y470" s="316"/>
      <c r="Z470" s="316"/>
      <c r="AA470" s="316"/>
      <c r="AB470" s="316"/>
      <c r="AC470" s="316"/>
      <c r="AD470" s="316"/>
      <c r="AE470" s="316"/>
      <c r="AF470" s="316"/>
      <c r="AG470" s="316"/>
      <c r="AH470" s="316"/>
      <c r="AI470" s="316"/>
      <c r="AJ470" s="316"/>
      <c r="AK470" s="316"/>
      <c r="AL470" s="316"/>
      <c r="AM470" s="316"/>
      <c r="AN470" s="316"/>
      <c r="AO470" s="316"/>
      <c r="AP470" s="316"/>
      <c r="AQ470" s="316"/>
      <c r="AR470" s="316"/>
      <c r="AS470" s="316"/>
    </row>
    <row r="471" spans="1:45" s="378" customFormat="1">
      <c r="C471" s="1395"/>
      <c r="D471" s="1393"/>
      <c r="E471" s="1393"/>
      <c r="F471" s="1393"/>
      <c r="I471" s="1490"/>
      <c r="K471" s="1394"/>
      <c r="P471" s="1538"/>
      <c r="Q471" s="316"/>
      <c r="R471" s="316"/>
      <c r="S471" s="316"/>
      <c r="T471" s="316"/>
      <c r="U471" s="374"/>
      <c r="V471" s="374"/>
      <c r="W471" s="374"/>
      <c r="X471" s="316"/>
      <c r="Y471" s="316"/>
      <c r="Z471" s="316"/>
      <c r="AA471" s="316"/>
      <c r="AB471" s="316"/>
      <c r="AC471" s="316"/>
      <c r="AD471" s="316"/>
      <c r="AE471" s="316"/>
      <c r="AF471" s="316"/>
      <c r="AG471" s="316"/>
      <c r="AH471" s="316"/>
      <c r="AI471" s="316"/>
      <c r="AJ471" s="316"/>
      <c r="AK471" s="316"/>
      <c r="AL471" s="316"/>
      <c r="AM471" s="316"/>
      <c r="AN471" s="316"/>
      <c r="AO471" s="316"/>
      <c r="AP471" s="316"/>
      <c r="AQ471" s="316"/>
      <c r="AR471" s="316"/>
      <c r="AS471" s="316"/>
    </row>
    <row r="472" spans="1:45">
      <c r="A472" s="378"/>
      <c r="B472" s="378"/>
      <c r="C472" s="1395"/>
      <c r="D472" s="1393"/>
      <c r="E472" s="1393"/>
      <c r="F472" s="1393"/>
      <c r="G472" s="378"/>
      <c r="K472" s="1394"/>
      <c r="R472" s="316"/>
      <c r="S472" s="316"/>
      <c r="T472" s="316"/>
      <c r="U472" s="374"/>
      <c r="V472" s="374"/>
      <c r="W472" s="374"/>
      <c r="X472" s="316"/>
    </row>
    <row r="473" spans="1:45" ht="14.25">
      <c r="A473" s="1391"/>
      <c r="B473" s="1391"/>
      <c r="C473" s="1392"/>
      <c r="D473" s="1393"/>
      <c r="E473" s="1393"/>
      <c r="F473" s="1393"/>
      <c r="G473" s="378"/>
      <c r="K473" s="1394"/>
      <c r="R473" s="373"/>
      <c r="S473" s="373"/>
      <c r="T473" s="373"/>
      <c r="U473" s="374"/>
      <c r="V473" s="374"/>
      <c r="W473" s="374"/>
      <c r="X473" s="316"/>
    </row>
    <row r="474" spans="1:45">
      <c r="A474" s="378"/>
      <c r="B474" s="378"/>
      <c r="C474" s="1395"/>
      <c r="D474" s="1393"/>
      <c r="E474" s="1393"/>
      <c r="F474" s="1393"/>
      <c r="G474" s="378"/>
      <c r="K474" s="1394"/>
      <c r="R474" s="316"/>
      <c r="S474" s="316"/>
      <c r="T474" s="316"/>
      <c r="U474" s="374"/>
      <c r="V474" s="374"/>
      <c r="W474" s="374"/>
      <c r="X474" s="316"/>
    </row>
    <row r="475" spans="1:45" ht="14.25">
      <c r="A475" s="1396"/>
      <c r="B475" s="1396"/>
      <c r="C475" s="1397"/>
      <c r="D475" s="1393"/>
      <c r="E475" s="1393"/>
      <c r="F475" s="1393"/>
      <c r="G475" s="378"/>
      <c r="K475" s="1394"/>
      <c r="R475" s="376"/>
      <c r="S475" s="376"/>
      <c r="T475" s="376"/>
      <c r="U475" s="374"/>
      <c r="V475" s="374"/>
      <c r="W475" s="374"/>
      <c r="X475" s="316"/>
    </row>
    <row r="476" spans="1:45">
      <c r="A476" s="378"/>
      <c r="B476" s="378"/>
      <c r="C476" s="1395"/>
      <c r="D476" s="1393"/>
      <c r="E476" s="1393"/>
      <c r="F476" s="1393"/>
      <c r="G476" s="378"/>
      <c r="K476" s="1394"/>
      <c r="R476" s="316"/>
      <c r="S476" s="316"/>
      <c r="T476" s="316"/>
      <c r="U476" s="374"/>
      <c r="V476" s="374"/>
      <c r="W476" s="374"/>
      <c r="X476" s="316"/>
    </row>
    <row r="477" spans="1:45">
      <c r="A477" s="378"/>
      <c r="B477" s="378"/>
      <c r="C477" s="1395"/>
      <c r="D477" s="1393"/>
      <c r="E477" s="1393"/>
      <c r="F477" s="1393"/>
      <c r="G477" s="378"/>
      <c r="K477" s="1394"/>
      <c r="R477" s="316"/>
      <c r="S477" s="316"/>
      <c r="T477" s="316"/>
      <c r="U477" s="374"/>
      <c r="V477" s="374"/>
      <c r="W477" s="374"/>
      <c r="X477" s="316"/>
    </row>
    <row r="478" spans="1:45">
      <c r="A478" s="378"/>
      <c r="B478" s="378"/>
      <c r="C478" s="1395"/>
      <c r="D478" s="1393"/>
      <c r="E478" s="1393"/>
      <c r="F478" s="1393"/>
      <c r="G478" s="378"/>
      <c r="K478" s="1394"/>
      <c r="R478" s="316"/>
      <c r="S478" s="316"/>
      <c r="T478" s="316"/>
      <c r="U478" s="374"/>
      <c r="V478" s="374"/>
      <c r="W478" s="374"/>
      <c r="X478" s="316"/>
    </row>
    <row r="479" spans="1:45">
      <c r="A479" s="378"/>
      <c r="B479" s="378"/>
      <c r="C479" s="1395"/>
      <c r="D479" s="1393"/>
      <c r="E479" s="1393"/>
      <c r="F479" s="1393"/>
      <c r="G479" s="378"/>
      <c r="K479" s="1394"/>
      <c r="R479" s="316"/>
      <c r="S479" s="316"/>
      <c r="T479" s="316"/>
      <c r="U479" s="374"/>
      <c r="V479" s="374"/>
      <c r="W479" s="374"/>
      <c r="X479" s="316"/>
    </row>
    <row r="480" spans="1:45">
      <c r="A480" s="378"/>
      <c r="B480" s="378"/>
      <c r="C480" s="1395"/>
      <c r="D480" s="1393"/>
      <c r="E480" s="1393"/>
      <c r="F480" s="1393"/>
      <c r="G480" s="378"/>
      <c r="K480" s="1394"/>
      <c r="R480" s="316"/>
      <c r="S480" s="316"/>
      <c r="T480" s="316"/>
      <c r="U480" s="374"/>
      <c r="V480" s="374"/>
      <c r="W480" s="374"/>
      <c r="X480" s="316"/>
    </row>
    <row r="481" spans="1:45">
      <c r="A481" s="378"/>
      <c r="B481" s="378"/>
      <c r="C481" s="1395"/>
      <c r="D481" s="1393"/>
      <c r="E481" s="1393"/>
      <c r="F481" s="1393"/>
      <c r="G481" s="378"/>
      <c r="K481" s="1394"/>
      <c r="R481" s="316"/>
      <c r="S481" s="316"/>
      <c r="T481" s="316"/>
      <c r="U481" s="374"/>
      <c r="V481" s="374"/>
      <c r="W481" s="374"/>
      <c r="X481" s="316"/>
    </row>
    <row r="482" spans="1:45">
      <c r="A482" s="378"/>
      <c r="B482" s="378"/>
      <c r="C482" s="1395"/>
      <c r="D482" s="1393"/>
      <c r="E482" s="1393"/>
      <c r="F482" s="1393"/>
      <c r="G482" s="378"/>
      <c r="K482" s="1394"/>
      <c r="R482" s="316"/>
      <c r="S482" s="316"/>
      <c r="T482" s="316"/>
      <c r="U482" s="374"/>
      <c r="V482" s="374"/>
      <c r="W482" s="374"/>
      <c r="X482" s="316"/>
    </row>
    <row r="483" spans="1:45">
      <c r="A483" s="378"/>
      <c r="B483" s="378"/>
      <c r="C483" s="1395"/>
      <c r="D483" s="1393"/>
      <c r="E483" s="1393"/>
      <c r="F483" s="1393"/>
      <c r="G483" s="378"/>
      <c r="K483" s="1394"/>
      <c r="R483" s="316"/>
      <c r="S483" s="316"/>
      <c r="T483" s="316"/>
      <c r="U483" s="374"/>
      <c r="V483" s="374"/>
      <c r="W483" s="374"/>
      <c r="X483" s="316"/>
    </row>
    <row r="484" spans="1:45">
      <c r="A484" s="378"/>
      <c r="B484" s="378"/>
      <c r="C484" s="1395"/>
      <c r="D484" s="1393"/>
      <c r="E484" s="1393"/>
      <c r="F484" s="1393"/>
      <c r="G484" s="378"/>
      <c r="K484" s="1394"/>
      <c r="R484" s="316"/>
      <c r="S484" s="316"/>
      <c r="T484" s="316"/>
      <c r="U484" s="374"/>
      <c r="V484" s="374"/>
      <c r="W484" s="374"/>
      <c r="X484" s="316"/>
    </row>
    <row r="485" spans="1:45">
      <c r="A485" s="378"/>
      <c r="B485" s="378"/>
      <c r="C485" s="1395"/>
      <c r="D485" s="1393"/>
      <c r="E485" s="1393"/>
      <c r="F485" s="1393"/>
      <c r="G485" s="378"/>
      <c r="K485" s="1394"/>
      <c r="R485" s="316"/>
      <c r="S485" s="316"/>
      <c r="T485" s="316"/>
      <c r="U485" s="374"/>
      <c r="V485" s="374"/>
      <c r="W485" s="374"/>
      <c r="X485" s="316"/>
    </row>
    <row r="486" spans="1:45">
      <c r="A486" s="378"/>
      <c r="B486" s="378"/>
      <c r="C486" s="1395"/>
      <c r="D486" s="1393"/>
      <c r="E486" s="1393"/>
      <c r="F486" s="1393"/>
      <c r="G486" s="378"/>
      <c r="K486" s="1394"/>
      <c r="R486" s="316"/>
      <c r="S486" s="316"/>
      <c r="T486" s="316"/>
      <c r="U486" s="374"/>
      <c r="V486" s="374"/>
      <c r="W486" s="374"/>
      <c r="X486" s="316"/>
    </row>
    <row r="487" spans="1:45">
      <c r="A487" s="378"/>
      <c r="B487" s="378"/>
      <c r="C487" s="1395"/>
      <c r="D487" s="1393"/>
      <c r="E487" s="1393"/>
      <c r="F487" s="1393"/>
      <c r="G487" s="378"/>
      <c r="K487" s="1394"/>
      <c r="R487" s="316"/>
      <c r="S487" s="316"/>
      <c r="T487" s="316"/>
      <c r="U487" s="374"/>
      <c r="V487" s="374"/>
      <c r="W487" s="374"/>
      <c r="X487" s="316"/>
    </row>
    <row r="488" spans="1:45" s="378" customFormat="1">
      <c r="C488" s="1395"/>
      <c r="D488" s="1393"/>
      <c r="E488" s="1393"/>
      <c r="F488" s="1393"/>
      <c r="I488" s="1490"/>
      <c r="K488" s="1394"/>
      <c r="P488" s="1538"/>
      <c r="Q488" s="316"/>
      <c r="R488" s="316"/>
      <c r="S488" s="316"/>
      <c r="T488" s="316"/>
      <c r="U488" s="374"/>
      <c r="V488" s="374"/>
      <c r="W488" s="374"/>
      <c r="X488" s="316"/>
      <c r="Y488" s="316"/>
      <c r="Z488" s="316"/>
      <c r="AA488" s="316"/>
      <c r="AB488" s="316"/>
      <c r="AC488" s="316"/>
      <c r="AD488" s="316"/>
      <c r="AE488" s="316"/>
      <c r="AF488" s="316"/>
      <c r="AG488" s="316"/>
      <c r="AH488" s="316"/>
      <c r="AI488" s="316"/>
      <c r="AJ488" s="316"/>
      <c r="AK488" s="316"/>
      <c r="AL488" s="316"/>
      <c r="AM488" s="316"/>
      <c r="AN488" s="316"/>
      <c r="AO488" s="316"/>
      <c r="AP488" s="316"/>
      <c r="AQ488" s="316"/>
      <c r="AR488" s="316"/>
      <c r="AS488" s="316"/>
    </row>
    <row r="489" spans="1:45" s="378" customFormat="1">
      <c r="C489" s="1395"/>
      <c r="D489" s="1393"/>
      <c r="E489" s="1393"/>
      <c r="F489" s="1393"/>
      <c r="I489" s="1490"/>
      <c r="K489" s="1394"/>
      <c r="P489" s="1538"/>
      <c r="Q489" s="316"/>
      <c r="R489" s="316"/>
      <c r="S489" s="316"/>
      <c r="T489" s="316"/>
      <c r="U489" s="374"/>
      <c r="V489" s="374"/>
      <c r="W489" s="374"/>
      <c r="X489" s="316"/>
      <c r="Y489" s="316"/>
      <c r="Z489" s="316"/>
      <c r="AA489" s="316"/>
      <c r="AB489" s="316"/>
      <c r="AC489" s="316"/>
      <c r="AD489" s="316"/>
      <c r="AE489" s="316"/>
      <c r="AF489" s="316"/>
      <c r="AG489" s="316"/>
      <c r="AH489" s="316"/>
      <c r="AI489" s="316"/>
      <c r="AJ489" s="316"/>
      <c r="AK489" s="316"/>
      <c r="AL489" s="316"/>
      <c r="AM489" s="316"/>
      <c r="AN489" s="316"/>
      <c r="AO489" s="316"/>
      <c r="AP489" s="316"/>
      <c r="AQ489" s="316"/>
      <c r="AR489" s="316"/>
      <c r="AS489" s="316"/>
    </row>
    <row r="490" spans="1:45" s="378" customFormat="1">
      <c r="C490" s="1395"/>
      <c r="D490" s="1393"/>
      <c r="E490" s="1393"/>
      <c r="F490" s="1393"/>
      <c r="I490" s="1490"/>
      <c r="K490" s="1394"/>
      <c r="P490" s="1538"/>
      <c r="Q490" s="316"/>
      <c r="R490" s="316"/>
      <c r="S490" s="316"/>
      <c r="T490" s="316"/>
      <c r="U490" s="374"/>
      <c r="V490" s="374"/>
      <c r="W490" s="374"/>
      <c r="X490" s="316"/>
      <c r="Y490" s="316"/>
      <c r="Z490" s="316"/>
      <c r="AA490" s="316"/>
      <c r="AB490" s="316"/>
      <c r="AC490" s="316"/>
      <c r="AD490" s="316"/>
      <c r="AE490" s="316"/>
      <c r="AF490" s="316"/>
      <c r="AG490" s="316"/>
      <c r="AH490" s="316"/>
      <c r="AI490" s="316"/>
      <c r="AJ490" s="316"/>
      <c r="AK490" s="316"/>
      <c r="AL490" s="316"/>
      <c r="AM490" s="316"/>
      <c r="AN490" s="316"/>
      <c r="AO490" s="316"/>
      <c r="AP490" s="316"/>
      <c r="AQ490" s="316"/>
      <c r="AR490" s="316"/>
      <c r="AS490" s="316"/>
    </row>
    <row r="491" spans="1:45" s="378" customFormat="1">
      <c r="C491" s="1395"/>
      <c r="D491" s="1393"/>
      <c r="E491" s="1393"/>
      <c r="F491" s="1393"/>
      <c r="I491" s="1490"/>
      <c r="K491" s="1394"/>
      <c r="P491" s="1538"/>
      <c r="Q491" s="316"/>
      <c r="R491" s="316"/>
      <c r="S491" s="316"/>
      <c r="T491" s="316"/>
      <c r="U491" s="374"/>
      <c r="V491" s="374"/>
      <c r="W491" s="374"/>
      <c r="X491" s="316"/>
      <c r="Y491" s="316"/>
      <c r="Z491" s="316"/>
      <c r="AA491" s="316"/>
      <c r="AB491" s="316"/>
      <c r="AC491" s="316"/>
      <c r="AD491" s="316"/>
      <c r="AE491" s="316"/>
      <c r="AF491" s="316"/>
      <c r="AG491" s="316"/>
      <c r="AH491" s="316"/>
      <c r="AI491" s="316"/>
      <c r="AJ491" s="316"/>
      <c r="AK491" s="316"/>
      <c r="AL491" s="316"/>
      <c r="AM491" s="316"/>
      <c r="AN491" s="316"/>
      <c r="AO491" s="316"/>
      <c r="AP491" s="316"/>
      <c r="AQ491" s="316"/>
      <c r="AR491" s="316"/>
      <c r="AS491" s="316"/>
    </row>
    <row r="492" spans="1:45" s="378" customFormat="1">
      <c r="C492" s="1395"/>
      <c r="D492" s="1393"/>
      <c r="E492" s="1393"/>
      <c r="F492" s="1393"/>
      <c r="I492" s="1490"/>
      <c r="K492" s="1394"/>
      <c r="P492" s="1538"/>
      <c r="Q492" s="316"/>
      <c r="R492" s="316"/>
      <c r="S492" s="316"/>
      <c r="T492" s="316"/>
      <c r="U492" s="374"/>
      <c r="V492" s="374"/>
      <c r="W492" s="374"/>
      <c r="X492" s="316"/>
      <c r="Y492" s="316"/>
      <c r="Z492" s="316"/>
      <c r="AA492" s="316"/>
      <c r="AB492" s="316"/>
      <c r="AC492" s="316"/>
      <c r="AD492" s="316"/>
      <c r="AE492" s="316"/>
      <c r="AF492" s="316"/>
      <c r="AG492" s="316"/>
      <c r="AH492" s="316"/>
      <c r="AI492" s="316"/>
      <c r="AJ492" s="316"/>
      <c r="AK492" s="316"/>
      <c r="AL492" s="316"/>
      <c r="AM492" s="316"/>
      <c r="AN492" s="316"/>
      <c r="AO492" s="316"/>
      <c r="AP492" s="316"/>
      <c r="AQ492" s="316"/>
      <c r="AR492" s="316"/>
      <c r="AS492" s="316"/>
    </row>
    <row r="493" spans="1:45" s="378" customFormat="1">
      <c r="C493" s="1395"/>
      <c r="D493" s="1393"/>
      <c r="E493" s="1393"/>
      <c r="F493" s="1393"/>
      <c r="I493" s="1490"/>
      <c r="K493" s="1394"/>
      <c r="P493" s="1538"/>
      <c r="Q493" s="316"/>
      <c r="R493" s="316"/>
      <c r="S493" s="316"/>
      <c r="T493" s="316"/>
      <c r="U493" s="374"/>
      <c r="V493" s="374"/>
      <c r="W493" s="374"/>
      <c r="X493" s="316"/>
      <c r="Y493" s="316"/>
      <c r="Z493" s="316"/>
      <c r="AA493" s="316"/>
      <c r="AB493" s="316"/>
      <c r="AC493" s="316"/>
      <c r="AD493" s="316"/>
      <c r="AE493" s="316"/>
      <c r="AF493" s="316"/>
      <c r="AG493" s="316"/>
      <c r="AH493" s="316"/>
      <c r="AI493" s="316"/>
      <c r="AJ493" s="316"/>
      <c r="AK493" s="316"/>
      <c r="AL493" s="316"/>
      <c r="AM493" s="316"/>
      <c r="AN493" s="316"/>
      <c r="AO493" s="316"/>
      <c r="AP493" s="316"/>
      <c r="AQ493" s="316"/>
      <c r="AR493" s="316"/>
      <c r="AS493" s="316"/>
    </row>
    <row r="494" spans="1:45" s="378" customFormat="1">
      <c r="C494" s="1395"/>
      <c r="D494" s="1393"/>
      <c r="E494" s="1393"/>
      <c r="F494" s="1393"/>
      <c r="I494" s="1490"/>
      <c r="K494" s="1394"/>
      <c r="P494" s="1538"/>
      <c r="Q494" s="316"/>
      <c r="R494" s="316"/>
      <c r="S494" s="316"/>
      <c r="T494" s="316"/>
      <c r="U494" s="374"/>
      <c r="V494" s="374"/>
      <c r="W494" s="374"/>
      <c r="X494" s="316"/>
      <c r="Y494" s="316"/>
      <c r="Z494" s="316"/>
      <c r="AA494" s="316"/>
      <c r="AB494" s="316"/>
      <c r="AC494" s="316"/>
      <c r="AD494" s="316"/>
      <c r="AE494" s="316"/>
      <c r="AF494" s="316"/>
      <c r="AG494" s="316"/>
      <c r="AH494" s="316"/>
      <c r="AI494" s="316"/>
      <c r="AJ494" s="316"/>
      <c r="AK494" s="316"/>
      <c r="AL494" s="316"/>
      <c r="AM494" s="316"/>
      <c r="AN494" s="316"/>
      <c r="AO494" s="316"/>
      <c r="AP494" s="316"/>
      <c r="AQ494" s="316"/>
      <c r="AR494" s="316"/>
      <c r="AS494" s="316"/>
    </row>
    <row r="495" spans="1:45" s="378" customFormat="1">
      <c r="C495" s="1395"/>
      <c r="D495" s="1393"/>
      <c r="E495" s="1393"/>
      <c r="F495" s="1393"/>
      <c r="I495" s="1490"/>
      <c r="K495" s="1394"/>
      <c r="P495" s="1538"/>
      <c r="Q495" s="316"/>
      <c r="R495" s="316"/>
      <c r="S495" s="316"/>
      <c r="T495" s="316"/>
      <c r="U495" s="374"/>
      <c r="V495" s="374"/>
      <c r="W495" s="374"/>
      <c r="X495" s="316"/>
      <c r="Y495" s="316"/>
      <c r="Z495" s="316"/>
      <c r="AA495" s="316"/>
      <c r="AB495" s="316"/>
      <c r="AC495" s="316"/>
      <c r="AD495" s="316"/>
      <c r="AE495" s="316"/>
      <c r="AF495" s="316"/>
      <c r="AG495" s="316"/>
      <c r="AH495" s="316"/>
      <c r="AI495" s="316"/>
      <c r="AJ495" s="316"/>
      <c r="AK495" s="316"/>
      <c r="AL495" s="316"/>
      <c r="AM495" s="316"/>
      <c r="AN495" s="316"/>
      <c r="AO495" s="316"/>
      <c r="AP495" s="316"/>
      <c r="AQ495" s="316"/>
      <c r="AR495" s="316"/>
      <c r="AS495" s="316"/>
    </row>
    <row r="496" spans="1:45" s="378" customFormat="1">
      <c r="C496" s="1395"/>
      <c r="D496" s="1393"/>
      <c r="E496" s="1393"/>
      <c r="F496" s="1393"/>
      <c r="I496" s="1490"/>
      <c r="K496" s="1394"/>
      <c r="P496" s="1538"/>
      <c r="Q496" s="316"/>
      <c r="R496" s="316"/>
      <c r="S496" s="316"/>
      <c r="T496" s="316"/>
      <c r="U496" s="374"/>
      <c r="V496" s="374"/>
      <c r="W496" s="374"/>
      <c r="X496" s="316"/>
      <c r="Y496" s="316"/>
      <c r="Z496" s="316"/>
      <c r="AA496" s="316"/>
      <c r="AB496" s="316"/>
      <c r="AC496" s="316"/>
      <c r="AD496" s="316"/>
      <c r="AE496" s="316"/>
      <c r="AF496" s="316"/>
      <c r="AG496" s="316"/>
      <c r="AH496" s="316"/>
      <c r="AI496" s="316"/>
      <c r="AJ496" s="316"/>
      <c r="AK496" s="316"/>
      <c r="AL496" s="316"/>
      <c r="AM496" s="316"/>
      <c r="AN496" s="316"/>
      <c r="AO496" s="316"/>
      <c r="AP496" s="316"/>
      <c r="AQ496" s="316"/>
      <c r="AR496" s="316"/>
      <c r="AS496" s="316"/>
    </row>
    <row r="497" spans="3:45" s="378" customFormat="1">
      <c r="C497" s="1395"/>
      <c r="D497" s="1393"/>
      <c r="E497" s="1393"/>
      <c r="F497" s="1393"/>
      <c r="I497" s="1490"/>
      <c r="K497" s="1394"/>
      <c r="P497" s="1538"/>
      <c r="Q497" s="316"/>
      <c r="R497" s="316"/>
      <c r="S497" s="316"/>
      <c r="T497" s="316"/>
      <c r="U497" s="374"/>
      <c r="V497" s="374"/>
      <c r="W497" s="374"/>
      <c r="X497" s="316"/>
      <c r="Y497" s="316"/>
      <c r="Z497" s="316"/>
      <c r="AA497" s="316"/>
      <c r="AB497" s="316"/>
      <c r="AC497" s="316"/>
      <c r="AD497" s="316"/>
      <c r="AE497" s="316"/>
      <c r="AF497" s="316"/>
      <c r="AG497" s="316"/>
      <c r="AH497" s="316"/>
      <c r="AI497" s="316"/>
      <c r="AJ497" s="316"/>
      <c r="AK497" s="316"/>
      <c r="AL497" s="316"/>
      <c r="AM497" s="316"/>
      <c r="AN497" s="316"/>
      <c r="AO497" s="316"/>
      <c r="AP497" s="316"/>
      <c r="AQ497" s="316"/>
      <c r="AR497" s="316"/>
      <c r="AS497" s="316"/>
    </row>
    <row r="498" spans="3:45" s="378" customFormat="1">
      <c r="C498" s="1395"/>
      <c r="D498" s="1393"/>
      <c r="E498" s="1393"/>
      <c r="F498" s="1393"/>
      <c r="I498" s="1490"/>
      <c r="K498" s="1394"/>
      <c r="P498" s="1538"/>
      <c r="Q498" s="316"/>
      <c r="R498" s="316"/>
      <c r="S498" s="316"/>
      <c r="T498" s="316"/>
      <c r="U498" s="374"/>
      <c r="V498" s="374"/>
      <c r="W498" s="374"/>
      <c r="X498" s="316"/>
      <c r="Y498" s="316"/>
      <c r="Z498" s="316"/>
      <c r="AA498" s="316"/>
      <c r="AB498" s="316"/>
      <c r="AC498" s="316"/>
      <c r="AD498" s="316"/>
      <c r="AE498" s="316"/>
      <c r="AF498" s="316"/>
      <c r="AG498" s="316"/>
      <c r="AH498" s="316"/>
      <c r="AI498" s="316"/>
      <c r="AJ498" s="316"/>
      <c r="AK498" s="316"/>
      <c r="AL498" s="316"/>
      <c r="AM498" s="316"/>
      <c r="AN498" s="316"/>
      <c r="AO498" s="316"/>
      <c r="AP498" s="316"/>
      <c r="AQ498" s="316"/>
      <c r="AR498" s="316"/>
      <c r="AS498" s="316"/>
    </row>
    <row r="499" spans="3:45" s="378" customFormat="1">
      <c r="C499" s="1395"/>
      <c r="D499" s="1393"/>
      <c r="E499" s="1393"/>
      <c r="F499" s="1393"/>
      <c r="I499" s="1490"/>
      <c r="K499" s="1394"/>
      <c r="P499" s="1538"/>
      <c r="Q499" s="316"/>
      <c r="R499" s="316"/>
      <c r="S499" s="316"/>
      <c r="T499" s="316"/>
      <c r="U499" s="374"/>
      <c r="V499" s="374"/>
      <c r="W499" s="374"/>
      <c r="X499" s="316"/>
      <c r="Y499" s="316"/>
      <c r="Z499" s="316"/>
      <c r="AA499" s="316"/>
      <c r="AB499" s="316"/>
      <c r="AC499" s="316"/>
      <c r="AD499" s="316"/>
      <c r="AE499" s="316"/>
      <c r="AF499" s="316"/>
      <c r="AG499" s="316"/>
      <c r="AH499" s="316"/>
      <c r="AI499" s="316"/>
      <c r="AJ499" s="316"/>
      <c r="AK499" s="316"/>
      <c r="AL499" s="316"/>
      <c r="AM499" s="316"/>
      <c r="AN499" s="316"/>
      <c r="AO499" s="316"/>
      <c r="AP499" s="316"/>
      <c r="AQ499" s="316"/>
      <c r="AR499" s="316"/>
      <c r="AS499" s="316"/>
    </row>
    <row r="500" spans="3:45" s="378" customFormat="1">
      <c r="C500" s="1395"/>
      <c r="D500" s="1393"/>
      <c r="E500" s="1393"/>
      <c r="F500" s="1393"/>
      <c r="I500" s="1490"/>
      <c r="K500" s="1394"/>
      <c r="P500" s="1538"/>
      <c r="Q500" s="316"/>
      <c r="R500" s="316"/>
      <c r="S500" s="316"/>
      <c r="T500" s="316"/>
      <c r="U500" s="374"/>
      <c r="V500" s="374"/>
      <c r="W500" s="374"/>
      <c r="X500" s="316"/>
      <c r="Y500" s="316"/>
      <c r="Z500" s="316"/>
      <c r="AA500" s="316"/>
      <c r="AB500" s="316"/>
      <c r="AC500" s="316"/>
      <c r="AD500" s="316"/>
      <c r="AE500" s="316"/>
      <c r="AF500" s="316"/>
      <c r="AG500" s="316"/>
      <c r="AH500" s="316"/>
      <c r="AI500" s="316"/>
      <c r="AJ500" s="316"/>
      <c r="AK500" s="316"/>
      <c r="AL500" s="316"/>
      <c r="AM500" s="316"/>
      <c r="AN500" s="316"/>
      <c r="AO500" s="316"/>
      <c r="AP500" s="316"/>
      <c r="AQ500" s="316"/>
      <c r="AR500" s="316"/>
      <c r="AS500" s="316"/>
    </row>
    <row r="501" spans="3:45" s="378" customFormat="1">
      <c r="C501" s="1395"/>
      <c r="D501" s="1393"/>
      <c r="E501" s="1393"/>
      <c r="F501" s="1393"/>
      <c r="I501" s="1490"/>
      <c r="K501" s="1394"/>
      <c r="P501" s="1538"/>
      <c r="Q501" s="316"/>
      <c r="R501" s="316"/>
      <c r="S501" s="316"/>
      <c r="T501" s="316"/>
      <c r="U501" s="374"/>
      <c r="V501" s="374"/>
      <c r="W501" s="374"/>
      <c r="X501" s="316"/>
      <c r="Y501" s="316"/>
      <c r="Z501" s="316"/>
      <c r="AA501" s="316"/>
      <c r="AB501" s="316"/>
      <c r="AC501" s="316"/>
      <c r="AD501" s="316"/>
      <c r="AE501" s="316"/>
      <c r="AF501" s="316"/>
      <c r="AG501" s="316"/>
      <c r="AH501" s="316"/>
      <c r="AI501" s="316"/>
      <c r="AJ501" s="316"/>
      <c r="AK501" s="316"/>
      <c r="AL501" s="316"/>
      <c r="AM501" s="316"/>
      <c r="AN501" s="316"/>
      <c r="AO501" s="316"/>
      <c r="AP501" s="316"/>
      <c r="AQ501" s="316"/>
      <c r="AR501" s="316"/>
      <c r="AS501" s="316"/>
    </row>
    <row r="502" spans="3:45" s="378" customFormat="1">
      <c r="C502" s="1395"/>
      <c r="D502" s="1393"/>
      <c r="E502" s="1393"/>
      <c r="F502" s="1393"/>
      <c r="I502" s="1490"/>
      <c r="K502" s="1394"/>
      <c r="P502" s="1538"/>
      <c r="Q502" s="316"/>
      <c r="R502" s="316"/>
      <c r="S502" s="316"/>
      <c r="T502" s="316"/>
      <c r="U502" s="374"/>
      <c r="V502" s="374"/>
      <c r="W502" s="374"/>
      <c r="X502" s="316"/>
      <c r="Y502" s="316"/>
      <c r="Z502" s="316"/>
      <c r="AA502" s="316"/>
      <c r="AB502" s="316"/>
      <c r="AC502" s="316"/>
      <c r="AD502" s="316"/>
      <c r="AE502" s="316"/>
      <c r="AF502" s="316"/>
      <c r="AG502" s="316"/>
      <c r="AH502" s="316"/>
      <c r="AI502" s="316"/>
      <c r="AJ502" s="316"/>
      <c r="AK502" s="316"/>
      <c r="AL502" s="316"/>
      <c r="AM502" s="316"/>
      <c r="AN502" s="316"/>
      <c r="AO502" s="316"/>
      <c r="AP502" s="316"/>
      <c r="AQ502" s="316"/>
      <c r="AR502" s="316"/>
      <c r="AS502" s="316"/>
    </row>
    <row r="503" spans="3:45" s="378" customFormat="1">
      <c r="C503" s="1395"/>
      <c r="D503" s="1393"/>
      <c r="E503" s="1393"/>
      <c r="F503" s="1393"/>
      <c r="I503" s="1490"/>
      <c r="K503" s="1394"/>
      <c r="P503" s="1538"/>
      <c r="Q503" s="316"/>
      <c r="R503" s="316"/>
      <c r="S503" s="316"/>
      <c r="T503" s="316"/>
      <c r="U503" s="374"/>
      <c r="V503" s="374"/>
      <c r="W503" s="374"/>
      <c r="X503" s="316"/>
      <c r="Y503" s="316"/>
      <c r="Z503" s="316"/>
      <c r="AA503" s="316"/>
      <c r="AB503" s="316"/>
      <c r="AC503" s="316"/>
      <c r="AD503" s="316"/>
      <c r="AE503" s="316"/>
      <c r="AF503" s="316"/>
      <c r="AG503" s="316"/>
      <c r="AH503" s="316"/>
      <c r="AI503" s="316"/>
      <c r="AJ503" s="316"/>
      <c r="AK503" s="316"/>
      <c r="AL503" s="316"/>
      <c r="AM503" s="316"/>
      <c r="AN503" s="316"/>
      <c r="AO503" s="316"/>
      <c r="AP503" s="316"/>
      <c r="AQ503" s="316"/>
      <c r="AR503" s="316"/>
      <c r="AS503" s="316"/>
    </row>
    <row r="504" spans="3:45" s="378" customFormat="1">
      <c r="C504" s="1395"/>
      <c r="D504" s="1393"/>
      <c r="E504" s="1393"/>
      <c r="F504" s="1393"/>
      <c r="I504" s="1490"/>
      <c r="K504" s="1394"/>
      <c r="P504" s="1538"/>
      <c r="Q504" s="316"/>
      <c r="R504" s="316"/>
      <c r="S504" s="316"/>
      <c r="T504" s="316"/>
      <c r="U504" s="374"/>
      <c r="V504" s="374"/>
      <c r="W504" s="374"/>
      <c r="X504" s="316"/>
      <c r="Y504" s="316"/>
      <c r="Z504" s="316"/>
      <c r="AA504" s="316"/>
      <c r="AB504" s="316"/>
      <c r="AC504" s="316"/>
      <c r="AD504" s="316"/>
      <c r="AE504" s="316"/>
      <c r="AF504" s="316"/>
      <c r="AG504" s="316"/>
      <c r="AH504" s="316"/>
      <c r="AI504" s="316"/>
      <c r="AJ504" s="316"/>
      <c r="AK504" s="316"/>
      <c r="AL504" s="316"/>
      <c r="AM504" s="316"/>
      <c r="AN504" s="316"/>
      <c r="AO504" s="316"/>
      <c r="AP504" s="316"/>
      <c r="AQ504" s="316"/>
      <c r="AR504" s="316"/>
      <c r="AS504" s="316"/>
    </row>
    <row r="505" spans="3:45" s="378" customFormat="1">
      <c r="C505" s="1395"/>
      <c r="D505" s="1393"/>
      <c r="E505" s="1393"/>
      <c r="F505" s="1393"/>
      <c r="I505" s="1490"/>
      <c r="K505" s="1394"/>
      <c r="P505" s="1538"/>
      <c r="Q505" s="316"/>
      <c r="R505" s="316"/>
      <c r="S505" s="316"/>
      <c r="T505" s="316"/>
      <c r="U505" s="374"/>
      <c r="V505" s="374"/>
      <c r="W505" s="374"/>
      <c r="X505" s="316"/>
      <c r="Y505" s="316"/>
      <c r="Z505" s="316"/>
      <c r="AA505" s="316"/>
      <c r="AB505" s="316"/>
      <c r="AC505" s="316"/>
      <c r="AD505" s="316"/>
      <c r="AE505" s="316"/>
      <c r="AF505" s="316"/>
      <c r="AG505" s="316"/>
      <c r="AH505" s="316"/>
      <c r="AI505" s="316"/>
      <c r="AJ505" s="316"/>
      <c r="AK505" s="316"/>
      <c r="AL505" s="316"/>
      <c r="AM505" s="316"/>
      <c r="AN505" s="316"/>
      <c r="AO505" s="316"/>
      <c r="AP505" s="316"/>
      <c r="AQ505" s="316"/>
      <c r="AR505" s="316"/>
      <c r="AS505" s="316"/>
    </row>
    <row r="506" spans="3:45" s="378" customFormat="1">
      <c r="C506" s="1395"/>
      <c r="D506" s="1393"/>
      <c r="E506" s="1393"/>
      <c r="F506" s="1393"/>
      <c r="I506" s="1490"/>
      <c r="K506" s="1394"/>
      <c r="P506" s="1538"/>
      <c r="Q506" s="316"/>
      <c r="R506" s="316"/>
      <c r="S506" s="316"/>
      <c r="T506" s="316"/>
      <c r="U506" s="374"/>
      <c r="V506" s="374"/>
      <c r="W506" s="374"/>
      <c r="X506" s="316"/>
      <c r="Y506" s="316"/>
      <c r="Z506" s="316"/>
      <c r="AA506" s="316"/>
      <c r="AB506" s="316"/>
      <c r="AC506" s="316"/>
      <c r="AD506" s="316"/>
      <c r="AE506" s="316"/>
      <c r="AF506" s="316"/>
      <c r="AG506" s="316"/>
      <c r="AH506" s="316"/>
      <c r="AI506" s="316"/>
      <c r="AJ506" s="316"/>
      <c r="AK506" s="316"/>
      <c r="AL506" s="316"/>
      <c r="AM506" s="316"/>
      <c r="AN506" s="316"/>
      <c r="AO506" s="316"/>
      <c r="AP506" s="316"/>
      <c r="AQ506" s="316"/>
      <c r="AR506" s="316"/>
      <c r="AS506" s="316"/>
    </row>
    <row r="507" spans="3:45" s="378" customFormat="1">
      <c r="C507" s="1395"/>
      <c r="D507" s="1393"/>
      <c r="E507" s="1393"/>
      <c r="F507" s="1393"/>
      <c r="I507" s="1490"/>
      <c r="K507" s="1394"/>
      <c r="P507" s="1538"/>
      <c r="Q507" s="316"/>
      <c r="R507" s="316"/>
      <c r="S507" s="316"/>
      <c r="T507" s="316"/>
      <c r="U507" s="374"/>
      <c r="V507" s="374"/>
      <c r="W507" s="374"/>
      <c r="X507" s="316"/>
      <c r="Y507" s="316"/>
      <c r="Z507" s="316"/>
      <c r="AA507" s="316"/>
      <c r="AB507" s="316"/>
      <c r="AC507" s="316"/>
      <c r="AD507" s="316"/>
      <c r="AE507" s="316"/>
      <c r="AF507" s="316"/>
      <c r="AG507" s="316"/>
      <c r="AH507" s="316"/>
      <c r="AI507" s="316"/>
      <c r="AJ507" s="316"/>
      <c r="AK507" s="316"/>
      <c r="AL507" s="316"/>
      <c r="AM507" s="316"/>
      <c r="AN507" s="316"/>
      <c r="AO507" s="316"/>
      <c r="AP507" s="316"/>
      <c r="AQ507" s="316"/>
      <c r="AR507" s="316"/>
      <c r="AS507" s="316"/>
    </row>
    <row r="508" spans="3:45" s="378" customFormat="1">
      <c r="C508" s="1395"/>
      <c r="D508" s="1393"/>
      <c r="E508" s="1393"/>
      <c r="F508" s="1393"/>
      <c r="I508" s="1490"/>
      <c r="K508" s="1394"/>
      <c r="P508" s="1538"/>
      <c r="Q508" s="316"/>
      <c r="R508" s="316"/>
      <c r="S508" s="316"/>
      <c r="T508" s="316"/>
      <c r="U508" s="374"/>
      <c r="V508" s="374"/>
      <c r="W508" s="374"/>
      <c r="X508" s="316"/>
      <c r="Y508" s="316"/>
      <c r="Z508" s="316"/>
      <c r="AA508" s="316"/>
      <c r="AB508" s="316"/>
      <c r="AC508" s="316"/>
      <c r="AD508" s="316"/>
      <c r="AE508" s="316"/>
      <c r="AF508" s="316"/>
      <c r="AG508" s="316"/>
      <c r="AH508" s="316"/>
      <c r="AI508" s="316"/>
      <c r="AJ508" s="316"/>
      <c r="AK508" s="316"/>
      <c r="AL508" s="316"/>
      <c r="AM508" s="316"/>
      <c r="AN508" s="316"/>
      <c r="AO508" s="316"/>
      <c r="AP508" s="316"/>
      <c r="AQ508" s="316"/>
      <c r="AR508" s="316"/>
      <c r="AS508" s="316"/>
    </row>
    <row r="509" spans="3:45" s="378" customFormat="1">
      <c r="C509" s="1395"/>
      <c r="D509" s="1393"/>
      <c r="E509" s="1393"/>
      <c r="F509" s="1393"/>
      <c r="I509" s="1490"/>
      <c r="K509" s="1394"/>
      <c r="P509" s="1538"/>
      <c r="Q509" s="316"/>
      <c r="R509" s="316"/>
      <c r="S509" s="316"/>
      <c r="T509" s="316"/>
      <c r="U509" s="374"/>
      <c r="V509" s="374"/>
      <c r="W509" s="374"/>
      <c r="X509" s="316"/>
      <c r="Y509" s="316"/>
      <c r="Z509" s="316"/>
      <c r="AA509" s="316"/>
      <c r="AB509" s="316"/>
      <c r="AC509" s="316"/>
      <c r="AD509" s="316"/>
      <c r="AE509" s="316"/>
      <c r="AF509" s="316"/>
      <c r="AG509" s="316"/>
      <c r="AH509" s="316"/>
      <c r="AI509" s="316"/>
      <c r="AJ509" s="316"/>
      <c r="AK509" s="316"/>
      <c r="AL509" s="316"/>
      <c r="AM509" s="316"/>
      <c r="AN509" s="316"/>
      <c r="AO509" s="316"/>
      <c r="AP509" s="316"/>
      <c r="AQ509" s="316"/>
      <c r="AR509" s="316"/>
      <c r="AS509" s="316"/>
    </row>
    <row r="510" spans="3:45" s="378" customFormat="1">
      <c r="C510" s="1395"/>
      <c r="D510" s="1393"/>
      <c r="E510" s="1393"/>
      <c r="F510" s="1393"/>
      <c r="I510" s="1490"/>
      <c r="K510" s="1394"/>
      <c r="P510" s="1538"/>
      <c r="Q510" s="316"/>
      <c r="R510" s="316"/>
      <c r="S510" s="316"/>
      <c r="T510" s="316"/>
      <c r="U510" s="374"/>
      <c r="V510" s="374"/>
      <c r="W510" s="374"/>
      <c r="X510" s="316"/>
      <c r="Y510" s="316"/>
      <c r="Z510" s="316"/>
      <c r="AA510" s="316"/>
      <c r="AB510" s="316"/>
      <c r="AC510" s="316"/>
      <c r="AD510" s="316"/>
      <c r="AE510" s="316"/>
      <c r="AF510" s="316"/>
      <c r="AG510" s="316"/>
      <c r="AH510" s="316"/>
      <c r="AI510" s="316"/>
      <c r="AJ510" s="316"/>
      <c r="AK510" s="316"/>
      <c r="AL510" s="316"/>
      <c r="AM510" s="316"/>
      <c r="AN510" s="316"/>
      <c r="AO510" s="316"/>
      <c r="AP510" s="316"/>
      <c r="AQ510" s="316"/>
      <c r="AR510" s="316"/>
      <c r="AS510" s="316"/>
    </row>
    <row r="511" spans="3:45" s="378" customFormat="1">
      <c r="C511" s="1395"/>
      <c r="D511" s="1393"/>
      <c r="E511" s="1393"/>
      <c r="F511" s="1393"/>
      <c r="I511" s="1490"/>
      <c r="K511" s="1394"/>
      <c r="P511" s="1538"/>
      <c r="Q511" s="316"/>
      <c r="R511" s="316"/>
      <c r="S511" s="316"/>
      <c r="T511" s="316"/>
      <c r="U511" s="374"/>
      <c r="V511" s="374"/>
      <c r="W511" s="374"/>
      <c r="X511" s="316"/>
      <c r="Y511" s="316"/>
      <c r="Z511" s="316"/>
      <c r="AA511" s="316"/>
      <c r="AB511" s="316"/>
      <c r="AC511" s="316"/>
      <c r="AD511" s="316"/>
      <c r="AE511" s="316"/>
      <c r="AF511" s="316"/>
      <c r="AG511" s="316"/>
      <c r="AH511" s="316"/>
      <c r="AI511" s="316"/>
      <c r="AJ511" s="316"/>
      <c r="AK511" s="316"/>
      <c r="AL511" s="316"/>
      <c r="AM511" s="316"/>
      <c r="AN511" s="316"/>
      <c r="AO511" s="316"/>
      <c r="AP511" s="316"/>
      <c r="AQ511" s="316"/>
      <c r="AR511" s="316"/>
      <c r="AS511" s="316"/>
    </row>
    <row r="512" spans="3:45" s="378" customFormat="1">
      <c r="C512" s="1395"/>
      <c r="D512" s="1393"/>
      <c r="E512" s="1393"/>
      <c r="F512" s="1393"/>
      <c r="I512" s="1490"/>
      <c r="K512" s="1394"/>
      <c r="P512" s="1538"/>
      <c r="Q512" s="316"/>
      <c r="R512" s="316"/>
      <c r="S512" s="316"/>
      <c r="T512" s="316"/>
      <c r="U512" s="374"/>
      <c r="V512" s="374"/>
      <c r="W512" s="374"/>
      <c r="X512" s="316"/>
      <c r="Y512" s="316"/>
      <c r="Z512" s="316"/>
      <c r="AA512" s="316"/>
      <c r="AB512" s="316"/>
      <c r="AC512" s="316"/>
      <c r="AD512" s="316"/>
      <c r="AE512" s="316"/>
      <c r="AF512" s="316"/>
      <c r="AG512" s="316"/>
      <c r="AH512" s="316"/>
      <c r="AI512" s="316"/>
      <c r="AJ512" s="316"/>
      <c r="AK512" s="316"/>
      <c r="AL512" s="316"/>
      <c r="AM512" s="316"/>
      <c r="AN512" s="316"/>
      <c r="AO512" s="316"/>
      <c r="AP512" s="316"/>
      <c r="AQ512" s="316"/>
      <c r="AR512" s="316"/>
      <c r="AS512" s="316"/>
    </row>
    <row r="513" spans="1:45" s="378" customFormat="1">
      <c r="C513" s="1395"/>
      <c r="D513" s="1393"/>
      <c r="E513" s="1393"/>
      <c r="F513" s="1393"/>
      <c r="I513" s="1490"/>
      <c r="K513" s="1394"/>
      <c r="P513" s="1538"/>
      <c r="Q513" s="316"/>
      <c r="R513" s="316"/>
      <c r="S513" s="316"/>
      <c r="T513" s="316"/>
      <c r="U513" s="374"/>
      <c r="V513" s="374"/>
      <c r="W513" s="374"/>
      <c r="X513" s="316"/>
      <c r="Y513" s="316"/>
      <c r="Z513" s="316"/>
      <c r="AA513" s="316"/>
      <c r="AB513" s="316"/>
      <c r="AC513" s="316"/>
      <c r="AD513" s="316"/>
      <c r="AE513" s="316"/>
      <c r="AF513" s="316"/>
      <c r="AG513" s="316"/>
      <c r="AH513" s="316"/>
      <c r="AI513" s="316"/>
      <c r="AJ513" s="316"/>
      <c r="AK513" s="316"/>
      <c r="AL513" s="316"/>
      <c r="AM513" s="316"/>
      <c r="AN513" s="316"/>
      <c r="AO513" s="316"/>
      <c r="AP513" s="316"/>
      <c r="AQ513" s="316"/>
      <c r="AR513" s="316"/>
      <c r="AS513" s="316"/>
    </row>
    <row r="514" spans="1:45" s="378" customFormat="1">
      <c r="C514" s="1395"/>
      <c r="D514" s="1393"/>
      <c r="E514" s="1393"/>
      <c r="F514" s="1393"/>
      <c r="I514" s="1490"/>
      <c r="K514" s="1394"/>
      <c r="P514" s="1538"/>
      <c r="Q514" s="316"/>
      <c r="R514" s="316"/>
      <c r="S514" s="316"/>
      <c r="T514" s="316"/>
      <c r="U514" s="374"/>
      <c r="V514" s="374"/>
      <c r="W514" s="374"/>
      <c r="X514" s="316"/>
      <c r="Y514" s="316"/>
      <c r="Z514" s="316"/>
      <c r="AA514" s="316"/>
      <c r="AB514" s="316"/>
      <c r="AC514" s="316"/>
      <c r="AD514" s="316"/>
      <c r="AE514" s="316"/>
      <c r="AF514" s="316"/>
      <c r="AG514" s="316"/>
      <c r="AH514" s="316"/>
      <c r="AI514" s="316"/>
      <c r="AJ514" s="316"/>
      <c r="AK514" s="316"/>
      <c r="AL514" s="316"/>
      <c r="AM514" s="316"/>
      <c r="AN514" s="316"/>
      <c r="AO514" s="316"/>
      <c r="AP514" s="316"/>
      <c r="AQ514" s="316"/>
      <c r="AR514" s="316"/>
      <c r="AS514" s="316"/>
    </row>
    <row r="515" spans="1:45" s="378" customFormat="1">
      <c r="C515" s="1395"/>
      <c r="D515" s="1393"/>
      <c r="E515" s="1393"/>
      <c r="F515" s="1393"/>
      <c r="I515" s="1490"/>
      <c r="K515" s="1394"/>
      <c r="P515" s="1538"/>
      <c r="Q515" s="316"/>
      <c r="R515" s="316"/>
      <c r="S515" s="316"/>
      <c r="T515" s="316"/>
      <c r="U515" s="374"/>
      <c r="V515" s="374"/>
      <c r="W515" s="374"/>
      <c r="X515" s="316"/>
      <c r="Y515" s="316"/>
      <c r="Z515" s="316"/>
      <c r="AA515" s="316"/>
      <c r="AB515" s="316"/>
      <c r="AC515" s="316"/>
      <c r="AD515" s="316"/>
      <c r="AE515" s="316"/>
      <c r="AF515" s="316"/>
      <c r="AG515" s="316"/>
      <c r="AH515" s="316"/>
      <c r="AI515" s="316"/>
      <c r="AJ515" s="316"/>
      <c r="AK515" s="316"/>
      <c r="AL515" s="316"/>
      <c r="AM515" s="316"/>
      <c r="AN515" s="316"/>
      <c r="AO515" s="316"/>
      <c r="AP515" s="316"/>
      <c r="AQ515" s="316"/>
      <c r="AR515" s="316"/>
      <c r="AS515" s="316"/>
    </row>
    <row r="516" spans="1:45" s="378" customFormat="1">
      <c r="C516" s="1395"/>
      <c r="D516" s="1393"/>
      <c r="E516" s="1393"/>
      <c r="F516" s="1393"/>
      <c r="I516" s="1490"/>
      <c r="K516" s="1394"/>
      <c r="P516" s="1538"/>
      <c r="Q516" s="316"/>
      <c r="R516" s="316"/>
      <c r="S516" s="316"/>
      <c r="T516" s="316"/>
      <c r="U516" s="374"/>
      <c r="V516" s="374"/>
      <c r="W516" s="374"/>
      <c r="X516" s="316"/>
      <c r="Y516" s="316"/>
      <c r="Z516" s="316"/>
      <c r="AA516" s="316"/>
      <c r="AB516" s="316"/>
      <c r="AC516" s="316"/>
      <c r="AD516" s="316"/>
      <c r="AE516" s="316"/>
      <c r="AF516" s="316"/>
      <c r="AG516" s="316"/>
      <c r="AH516" s="316"/>
      <c r="AI516" s="316"/>
      <c r="AJ516" s="316"/>
      <c r="AK516" s="316"/>
      <c r="AL516" s="316"/>
      <c r="AM516" s="316"/>
      <c r="AN516" s="316"/>
      <c r="AO516" s="316"/>
      <c r="AP516" s="316"/>
      <c r="AQ516" s="316"/>
      <c r="AR516" s="316"/>
      <c r="AS516" s="316"/>
    </row>
    <row r="517" spans="1:45" s="378" customFormat="1">
      <c r="C517" s="1395"/>
      <c r="D517" s="1393"/>
      <c r="E517" s="1393"/>
      <c r="F517" s="1393"/>
      <c r="I517" s="1490"/>
      <c r="K517" s="1394"/>
      <c r="P517" s="1538"/>
      <c r="Q517" s="316"/>
      <c r="R517" s="316"/>
      <c r="S517" s="316"/>
      <c r="T517" s="316"/>
      <c r="U517" s="374"/>
      <c r="V517" s="374"/>
      <c r="W517" s="374"/>
      <c r="X517" s="316"/>
      <c r="Y517" s="316"/>
      <c r="Z517" s="316"/>
      <c r="AA517" s="316"/>
      <c r="AB517" s="316"/>
      <c r="AC517" s="316"/>
      <c r="AD517" s="316"/>
      <c r="AE517" s="316"/>
      <c r="AF517" s="316"/>
      <c r="AG517" s="316"/>
      <c r="AH517" s="316"/>
      <c r="AI517" s="316"/>
      <c r="AJ517" s="316"/>
      <c r="AK517" s="316"/>
      <c r="AL517" s="316"/>
      <c r="AM517" s="316"/>
      <c r="AN517" s="316"/>
      <c r="AO517" s="316"/>
      <c r="AP517" s="316"/>
      <c r="AQ517" s="316"/>
      <c r="AR517" s="316"/>
      <c r="AS517" s="316"/>
    </row>
    <row r="518" spans="1:45" s="378" customFormat="1">
      <c r="C518" s="1395"/>
      <c r="D518" s="1393"/>
      <c r="E518" s="1393"/>
      <c r="F518" s="1393"/>
      <c r="I518" s="1490"/>
      <c r="K518" s="1394"/>
      <c r="P518" s="1538"/>
      <c r="Q518" s="316"/>
      <c r="R518" s="316"/>
      <c r="S518" s="316"/>
      <c r="T518" s="316"/>
      <c r="U518" s="374"/>
      <c r="V518" s="374"/>
      <c r="W518" s="374"/>
      <c r="X518" s="316"/>
      <c r="Y518" s="316"/>
      <c r="Z518" s="316"/>
      <c r="AA518" s="316"/>
      <c r="AB518" s="316"/>
      <c r="AC518" s="316"/>
      <c r="AD518" s="316"/>
      <c r="AE518" s="316"/>
      <c r="AF518" s="316"/>
      <c r="AG518" s="316"/>
      <c r="AH518" s="316"/>
      <c r="AI518" s="316"/>
      <c r="AJ518" s="316"/>
      <c r="AK518" s="316"/>
      <c r="AL518" s="316"/>
      <c r="AM518" s="316"/>
      <c r="AN518" s="316"/>
      <c r="AO518" s="316"/>
      <c r="AP518" s="316"/>
      <c r="AQ518" s="316"/>
      <c r="AR518" s="316"/>
      <c r="AS518" s="316"/>
    </row>
    <row r="519" spans="1:45" s="378" customFormat="1">
      <c r="C519" s="1395"/>
      <c r="D519" s="1393"/>
      <c r="E519" s="1393"/>
      <c r="F519" s="1393"/>
      <c r="I519" s="1490"/>
      <c r="K519" s="1394"/>
      <c r="P519" s="1538"/>
      <c r="Q519" s="316"/>
      <c r="R519" s="316"/>
      <c r="S519" s="316"/>
      <c r="T519" s="316"/>
      <c r="U519" s="374"/>
      <c r="V519" s="374"/>
      <c r="W519" s="374"/>
      <c r="X519" s="316"/>
      <c r="Y519" s="316"/>
      <c r="Z519" s="316"/>
      <c r="AA519" s="316"/>
      <c r="AB519" s="316"/>
      <c r="AC519" s="316"/>
      <c r="AD519" s="316"/>
      <c r="AE519" s="316"/>
      <c r="AF519" s="316"/>
      <c r="AG519" s="316"/>
      <c r="AH519" s="316"/>
      <c r="AI519" s="316"/>
      <c r="AJ519" s="316"/>
      <c r="AK519" s="316"/>
      <c r="AL519" s="316"/>
      <c r="AM519" s="316"/>
      <c r="AN519" s="316"/>
      <c r="AO519" s="316"/>
      <c r="AP519" s="316"/>
      <c r="AQ519" s="316"/>
      <c r="AR519" s="316"/>
      <c r="AS519" s="316"/>
    </row>
    <row r="520" spans="1:45">
      <c r="A520" s="378"/>
      <c r="B520" s="378"/>
      <c r="C520" s="1395"/>
      <c r="D520" s="1393"/>
      <c r="E520" s="1393"/>
      <c r="F520" s="1393"/>
      <c r="G520" s="378"/>
      <c r="K520" s="1394"/>
      <c r="R520" s="316"/>
      <c r="S520" s="316"/>
      <c r="T520" s="316"/>
      <c r="U520" s="374"/>
      <c r="V520" s="374"/>
      <c r="W520" s="374"/>
      <c r="X520" s="316"/>
    </row>
    <row r="521" spans="1:45">
      <c r="A521" s="378"/>
      <c r="B521" s="378"/>
      <c r="C521" s="1395"/>
      <c r="D521" s="1393"/>
      <c r="E521" s="1393"/>
      <c r="F521" s="1393"/>
      <c r="G521" s="378"/>
      <c r="K521" s="1394"/>
      <c r="R521" s="316"/>
      <c r="S521" s="316"/>
      <c r="T521" s="316"/>
      <c r="U521" s="374"/>
      <c r="V521" s="374"/>
      <c r="W521" s="374"/>
      <c r="X521" s="316"/>
    </row>
    <row r="522" spans="1:45">
      <c r="A522" s="378"/>
      <c r="B522" s="378"/>
      <c r="C522" s="1395"/>
      <c r="D522" s="1393"/>
      <c r="E522" s="1393"/>
      <c r="F522" s="1393"/>
      <c r="G522" s="378"/>
      <c r="K522" s="1394"/>
      <c r="R522" s="316"/>
      <c r="S522" s="316"/>
      <c r="T522" s="316"/>
      <c r="U522" s="374"/>
      <c r="V522" s="374"/>
      <c r="W522" s="374"/>
      <c r="X522" s="316"/>
    </row>
    <row r="523" spans="1:45">
      <c r="A523" s="378"/>
      <c r="B523" s="378"/>
      <c r="C523" s="1395"/>
      <c r="D523" s="1393"/>
      <c r="E523" s="1393"/>
      <c r="F523" s="1393"/>
      <c r="G523" s="378"/>
      <c r="K523" s="1394"/>
      <c r="R523" s="316"/>
      <c r="S523" s="316"/>
      <c r="T523" s="316"/>
      <c r="U523" s="374"/>
      <c r="V523" s="374"/>
      <c r="W523" s="374"/>
      <c r="X523" s="316"/>
    </row>
    <row r="524" spans="1:45">
      <c r="A524" s="378"/>
      <c r="B524" s="378"/>
      <c r="C524" s="1395"/>
      <c r="D524" s="1393"/>
      <c r="E524" s="1393"/>
      <c r="F524" s="1393"/>
      <c r="G524" s="378"/>
      <c r="K524" s="1394"/>
      <c r="R524" s="316"/>
      <c r="S524" s="316"/>
      <c r="T524" s="316"/>
      <c r="U524" s="374"/>
      <c r="V524" s="374"/>
      <c r="W524" s="374"/>
      <c r="X524" s="316"/>
    </row>
    <row r="525" spans="1:45" ht="14.25">
      <c r="A525" s="1391"/>
      <c r="B525" s="1391"/>
      <c r="C525" s="1392"/>
      <c r="D525" s="1393"/>
      <c r="E525" s="1393"/>
      <c r="F525" s="1393"/>
      <c r="G525" s="378"/>
      <c r="K525" s="1394"/>
      <c r="R525" s="373"/>
      <c r="S525" s="373"/>
      <c r="T525" s="373"/>
      <c r="U525" s="374"/>
      <c r="V525" s="374"/>
      <c r="W525" s="374"/>
      <c r="X525" s="316"/>
    </row>
    <row r="526" spans="1:45">
      <c r="A526" s="378"/>
      <c r="B526" s="378"/>
      <c r="C526" s="1395"/>
      <c r="D526" s="1393"/>
      <c r="E526" s="1393"/>
      <c r="F526" s="1393"/>
      <c r="G526" s="378"/>
      <c r="K526" s="1394"/>
      <c r="R526" s="316"/>
      <c r="S526" s="316"/>
      <c r="T526" s="316"/>
      <c r="U526" s="374"/>
      <c r="V526" s="374"/>
      <c r="W526" s="374"/>
      <c r="X526" s="316"/>
    </row>
    <row r="527" spans="1:45" ht="14.25">
      <c r="A527" s="1396"/>
      <c r="B527" s="1396"/>
      <c r="C527" s="1397"/>
      <c r="D527" s="1393"/>
      <c r="E527" s="1393"/>
      <c r="F527" s="1393"/>
      <c r="G527" s="378"/>
      <c r="K527" s="1394"/>
      <c r="R527" s="376"/>
      <c r="S527" s="376"/>
      <c r="T527" s="376"/>
      <c r="U527" s="374"/>
      <c r="V527" s="374"/>
      <c r="W527" s="374"/>
      <c r="X527" s="316"/>
    </row>
    <row r="528" spans="1:45">
      <c r="A528" s="378"/>
      <c r="B528" s="378"/>
      <c r="C528" s="1395"/>
      <c r="D528" s="1393"/>
      <c r="E528" s="1393"/>
      <c r="F528" s="1393"/>
      <c r="G528" s="378"/>
      <c r="K528" s="1394"/>
      <c r="R528" s="316"/>
      <c r="S528" s="316"/>
      <c r="T528" s="316"/>
      <c r="U528" s="374"/>
      <c r="V528" s="374"/>
      <c r="W528" s="374"/>
      <c r="X528" s="316"/>
    </row>
    <row r="529" spans="1:45">
      <c r="A529" s="378"/>
      <c r="B529" s="378"/>
      <c r="C529" s="1395"/>
      <c r="D529" s="1393"/>
      <c r="E529" s="1393"/>
      <c r="F529" s="1393"/>
      <c r="G529" s="378"/>
      <c r="K529" s="1394"/>
      <c r="R529" s="316"/>
      <c r="S529" s="316"/>
      <c r="T529" s="316"/>
      <c r="U529" s="374"/>
      <c r="V529" s="374"/>
      <c r="W529" s="374"/>
      <c r="X529" s="316"/>
    </row>
    <row r="530" spans="1:45">
      <c r="A530" s="378"/>
      <c r="B530" s="378"/>
      <c r="C530" s="1395"/>
      <c r="D530" s="1393"/>
      <c r="E530" s="1393"/>
      <c r="F530" s="1393"/>
      <c r="G530" s="378"/>
      <c r="K530" s="1394"/>
      <c r="R530" s="316"/>
      <c r="S530" s="316"/>
      <c r="T530" s="316"/>
      <c r="U530" s="374"/>
      <c r="V530" s="374"/>
      <c r="W530" s="374"/>
      <c r="X530" s="316"/>
    </row>
    <row r="531" spans="1:45">
      <c r="A531" s="378"/>
      <c r="B531" s="378"/>
      <c r="C531" s="1395"/>
      <c r="D531" s="1393"/>
      <c r="E531" s="1393"/>
      <c r="F531" s="1393"/>
      <c r="G531" s="378"/>
      <c r="K531" s="1394"/>
      <c r="R531" s="316"/>
      <c r="S531" s="316"/>
      <c r="T531" s="316"/>
      <c r="U531" s="374"/>
      <c r="V531" s="374"/>
      <c r="W531" s="374"/>
      <c r="X531" s="316"/>
    </row>
    <row r="532" spans="1:45">
      <c r="A532" s="378"/>
      <c r="B532" s="378"/>
      <c r="C532" s="1395"/>
      <c r="D532" s="1393"/>
      <c r="E532" s="1393"/>
      <c r="F532" s="1393"/>
      <c r="G532" s="378"/>
      <c r="K532" s="1394"/>
      <c r="R532" s="316"/>
      <c r="S532" s="316"/>
      <c r="T532" s="316"/>
      <c r="U532" s="374"/>
      <c r="V532" s="374"/>
      <c r="W532" s="374"/>
      <c r="X532" s="316"/>
    </row>
    <row r="533" spans="1:45">
      <c r="A533" s="378"/>
      <c r="B533" s="378"/>
      <c r="C533" s="1395"/>
      <c r="D533" s="1393"/>
      <c r="E533" s="1393"/>
      <c r="F533" s="1393"/>
      <c r="G533" s="378"/>
      <c r="K533" s="1394"/>
      <c r="R533" s="316"/>
      <c r="S533" s="316"/>
      <c r="T533" s="316"/>
      <c r="U533" s="374"/>
      <c r="V533" s="374"/>
      <c r="W533" s="374"/>
      <c r="X533" s="316"/>
    </row>
    <row r="534" spans="1:45">
      <c r="A534" s="378"/>
      <c r="B534" s="378"/>
      <c r="C534" s="1395"/>
      <c r="D534" s="1393"/>
      <c r="E534" s="1393"/>
      <c r="F534" s="1393"/>
      <c r="G534" s="378"/>
      <c r="K534" s="1394"/>
      <c r="R534" s="316"/>
      <c r="S534" s="316"/>
      <c r="T534" s="316"/>
      <c r="U534" s="374"/>
      <c r="V534" s="374"/>
      <c r="W534" s="374"/>
      <c r="X534" s="316"/>
    </row>
    <row r="535" spans="1:45">
      <c r="A535" s="378"/>
      <c r="B535" s="378"/>
      <c r="C535" s="1395"/>
      <c r="D535" s="1393"/>
      <c r="E535" s="1393"/>
      <c r="F535" s="1393"/>
      <c r="G535" s="378"/>
      <c r="K535" s="1394"/>
      <c r="R535" s="316"/>
      <c r="S535" s="316"/>
      <c r="T535" s="316"/>
      <c r="U535" s="374"/>
      <c r="V535" s="374"/>
      <c r="W535" s="374"/>
      <c r="X535" s="316"/>
    </row>
    <row r="536" spans="1:45" s="378" customFormat="1">
      <c r="C536" s="1395"/>
      <c r="D536" s="1393"/>
      <c r="E536" s="1393"/>
      <c r="F536" s="1393"/>
      <c r="I536" s="1490"/>
      <c r="K536" s="1394"/>
      <c r="P536" s="1538"/>
      <c r="Q536" s="316"/>
      <c r="R536" s="316"/>
      <c r="S536" s="316"/>
      <c r="T536" s="316"/>
      <c r="U536" s="374"/>
      <c r="V536" s="374"/>
      <c r="W536" s="374"/>
      <c r="X536" s="316"/>
      <c r="Y536" s="316"/>
      <c r="Z536" s="316"/>
      <c r="AA536" s="316"/>
      <c r="AB536" s="316"/>
      <c r="AC536" s="316"/>
      <c r="AD536" s="316"/>
      <c r="AE536" s="316"/>
      <c r="AF536" s="316"/>
      <c r="AG536" s="316"/>
      <c r="AH536" s="316"/>
      <c r="AI536" s="316"/>
      <c r="AJ536" s="316"/>
      <c r="AK536" s="316"/>
      <c r="AL536" s="316"/>
      <c r="AM536" s="316"/>
      <c r="AN536" s="316"/>
      <c r="AO536" s="316"/>
      <c r="AP536" s="316"/>
      <c r="AQ536" s="316"/>
      <c r="AR536" s="316"/>
      <c r="AS536" s="316"/>
    </row>
    <row r="537" spans="1:45" s="378" customFormat="1">
      <c r="C537" s="1395"/>
      <c r="D537" s="1393"/>
      <c r="E537" s="1393"/>
      <c r="F537" s="1393"/>
      <c r="I537" s="1490"/>
      <c r="K537" s="1394"/>
      <c r="P537" s="1538"/>
      <c r="Q537" s="316"/>
      <c r="R537" s="316"/>
      <c r="S537" s="316"/>
      <c r="T537" s="316"/>
      <c r="U537" s="374"/>
      <c r="V537" s="374"/>
      <c r="W537" s="374"/>
      <c r="X537" s="316"/>
      <c r="Y537" s="316"/>
      <c r="Z537" s="316"/>
      <c r="AA537" s="316"/>
      <c r="AB537" s="316"/>
      <c r="AC537" s="316"/>
      <c r="AD537" s="316"/>
      <c r="AE537" s="316"/>
      <c r="AF537" s="316"/>
      <c r="AG537" s="316"/>
      <c r="AH537" s="316"/>
      <c r="AI537" s="316"/>
      <c r="AJ537" s="316"/>
      <c r="AK537" s="316"/>
      <c r="AL537" s="316"/>
      <c r="AM537" s="316"/>
      <c r="AN537" s="316"/>
      <c r="AO537" s="316"/>
      <c r="AP537" s="316"/>
      <c r="AQ537" s="316"/>
      <c r="AR537" s="316"/>
      <c r="AS537" s="316"/>
    </row>
    <row r="538" spans="1:45" s="378" customFormat="1">
      <c r="C538" s="1395"/>
      <c r="D538" s="1393"/>
      <c r="E538" s="1393"/>
      <c r="F538" s="1393"/>
      <c r="I538" s="1490"/>
      <c r="K538" s="1394"/>
      <c r="P538" s="1538"/>
      <c r="Q538" s="316"/>
      <c r="R538" s="316"/>
      <c r="S538" s="316"/>
      <c r="T538" s="316"/>
      <c r="U538" s="374"/>
      <c r="V538" s="374"/>
      <c r="W538" s="374"/>
      <c r="X538" s="316"/>
      <c r="Y538" s="316"/>
      <c r="Z538" s="316"/>
      <c r="AA538" s="316"/>
      <c r="AB538" s="316"/>
      <c r="AC538" s="316"/>
      <c r="AD538" s="316"/>
      <c r="AE538" s="316"/>
      <c r="AF538" s="316"/>
      <c r="AG538" s="316"/>
      <c r="AH538" s="316"/>
      <c r="AI538" s="316"/>
      <c r="AJ538" s="316"/>
      <c r="AK538" s="316"/>
      <c r="AL538" s="316"/>
      <c r="AM538" s="316"/>
      <c r="AN538" s="316"/>
      <c r="AO538" s="316"/>
      <c r="AP538" s="316"/>
      <c r="AQ538" s="316"/>
      <c r="AR538" s="316"/>
      <c r="AS538" s="316"/>
    </row>
    <row r="539" spans="1:45" s="378" customFormat="1">
      <c r="C539" s="1395"/>
      <c r="D539" s="1393"/>
      <c r="E539" s="1393"/>
      <c r="F539" s="1393"/>
      <c r="I539" s="1490"/>
      <c r="K539" s="1394"/>
      <c r="P539" s="1538"/>
      <c r="Q539" s="316"/>
      <c r="R539" s="316"/>
      <c r="S539" s="316"/>
      <c r="T539" s="316"/>
      <c r="U539" s="374"/>
      <c r="V539" s="374"/>
      <c r="W539" s="374"/>
      <c r="X539" s="316"/>
      <c r="Y539" s="316"/>
      <c r="Z539" s="316"/>
      <c r="AA539" s="316"/>
      <c r="AB539" s="316"/>
      <c r="AC539" s="316"/>
      <c r="AD539" s="316"/>
      <c r="AE539" s="316"/>
      <c r="AF539" s="316"/>
      <c r="AG539" s="316"/>
      <c r="AH539" s="316"/>
      <c r="AI539" s="316"/>
      <c r="AJ539" s="316"/>
      <c r="AK539" s="316"/>
      <c r="AL539" s="316"/>
      <c r="AM539" s="316"/>
      <c r="AN539" s="316"/>
      <c r="AO539" s="316"/>
      <c r="AP539" s="316"/>
      <c r="AQ539" s="316"/>
      <c r="AR539" s="316"/>
      <c r="AS539" s="316"/>
    </row>
    <row r="540" spans="1:45" s="378" customFormat="1">
      <c r="C540" s="1395"/>
      <c r="D540" s="1393"/>
      <c r="E540" s="1393"/>
      <c r="F540" s="1393"/>
      <c r="I540" s="1490"/>
      <c r="K540" s="1394"/>
      <c r="P540" s="1538"/>
      <c r="Q540" s="316"/>
      <c r="R540" s="316"/>
      <c r="S540" s="316"/>
      <c r="T540" s="316"/>
      <c r="U540" s="374"/>
      <c r="V540" s="374"/>
      <c r="W540" s="374"/>
      <c r="X540" s="316"/>
      <c r="Y540" s="316"/>
      <c r="Z540" s="316"/>
      <c r="AA540" s="316"/>
      <c r="AB540" s="316"/>
      <c r="AC540" s="316"/>
      <c r="AD540" s="316"/>
      <c r="AE540" s="316"/>
      <c r="AF540" s="316"/>
      <c r="AG540" s="316"/>
      <c r="AH540" s="316"/>
      <c r="AI540" s="316"/>
      <c r="AJ540" s="316"/>
      <c r="AK540" s="316"/>
      <c r="AL540" s="316"/>
      <c r="AM540" s="316"/>
      <c r="AN540" s="316"/>
      <c r="AO540" s="316"/>
      <c r="AP540" s="316"/>
      <c r="AQ540" s="316"/>
      <c r="AR540" s="316"/>
      <c r="AS540" s="316"/>
    </row>
    <row r="541" spans="1:45" s="378" customFormat="1">
      <c r="C541" s="1395"/>
      <c r="D541" s="1393"/>
      <c r="E541" s="1393"/>
      <c r="F541" s="1393"/>
      <c r="I541" s="1490"/>
      <c r="K541" s="1394"/>
      <c r="P541" s="1538"/>
      <c r="Q541" s="316"/>
      <c r="R541" s="316"/>
      <c r="S541" s="316"/>
      <c r="T541" s="316"/>
      <c r="U541" s="374"/>
      <c r="V541" s="374"/>
      <c r="W541" s="374"/>
      <c r="X541" s="316"/>
      <c r="Y541" s="316"/>
      <c r="Z541" s="316"/>
      <c r="AA541" s="316"/>
      <c r="AB541" s="316"/>
      <c r="AC541" s="316"/>
      <c r="AD541" s="316"/>
      <c r="AE541" s="316"/>
      <c r="AF541" s="316"/>
      <c r="AG541" s="316"/>
      <c r="AH541" s="316"/>
      <c r="AI541" s="316"/>
      <c r="AJ541" s="316"/>
      <c r="AK541" s="316"/>
      <c r="AL541" s="316"/>
      <c r="AM541" s="316"/>
      <c r="AN541" s="316"/>
      <c r="AO541" s="316"/>
      <c r="AP541" s="316"/>
      <c r="AQ541" s="316"/>
      <c r="AR541" s="316"/>
      <c r="AS541" s="316"/>
    </row>
    <row r="542" spans="1:45" s="378" customFormat="1">
      <c r="C542" s="1395"/>
      <c r="D542" s="1393"/>
      <c r="E542" s="1393"/>
      <c r="F542" s="1393"/>
      <c r="I542" s="1490"/>
      <c r="K542" s="1394"/>
      <c r="P542" s="1538"/>
      <c r="Q542" s="316"/>
      <c r="R542" s="316"/>
      <c r="S542" s="316"/>
      <c r="T542" s="316"/>
      <c r="U542" s="374"/>
      <c r="V542" s="374"/>
      <c r="W542" s="374"/>
      <c r="X542" s="316"/>
      <c r="Y542" s="316"/>
      <c r="Z542" s="316"/>
      <c r="AA542" s="316"/>
      <c r="AB542" s="316"/>
      <c r="AC542" s="316"/>
      <c r="AD542" s="316"/>
      <c r="AE542" s="316"/>
      <c r="AF542" s="316"/>
      <c r="AG542" s="316"/>
      <c r="AH542" s="316"/>
      <c r="AI542" s="316"/>
      <c r="AJ542" s="316"/>
      <c r="AK542" s="316"/>
      <c r="AL542" s="316"/>
      <c r="AM542" s="316"/>
      <c r="AN542" s="316"/>
      <c r="AO542" s="316"/>
      <c r="AP542" s="316"/>
      <c r="AQ542" s="316"/>
      <c r="AR542" s="316"/>
      <c r="AS542" s="316"/>
    </row>
    <row r="543" spans="1:45" s="378" customFormat="1">
      <c r="C543" s="1395"/>
      <c r="D543" s="1393"/>
      <c r="E543" s="1393"/>
      <c r="F543" s="1393"/>
      <c r="I543" s="1490"/>
      <c r="K543" s="1394"/>
      <c r="P543" s="1538"/>
      <c r="Q543" s="316"/>
      <c r="R543" s="316"/>
      <c r="S543" s="316"/>
      <c r="T543" s="316"/>
      <c r="U543" s="374"/>
      <c r="V543" s="374"/>
      <c r="W543" s="374"/>
      <c r="X543" s="316"/>
      <c r="Y543" s="316"/>
      <c r="Z543" s="316"/>
      <c r="AA543" s="316"/>
      <c r="AB543" s="316"/>
      <c r="AC543" s="316"/>
      <c r="AD543" s="316"/>
      <c r="AE543" s="316"/>
      <c r="AF543" s="316"/>
      <c r="AG543" s="316"/>
      <c r="AH543" s="316"/>
      <c r="AI543" s="316"/>
      <c r="AJ543" s="316"/>
      <c r="AK543" s="316"/>
      <c r="AL543" s="316"/>
      <c r="AM543" s="316"/>
      <c r="AN543" s="316"/>
      <c r="AO543" s="316"/>
      <c r="AP543" s="316"/>
      <c r="AQ543" s="316"/>
      <c r="AR543" s="316"/>
      <c r="AS543" s="316"/>
    </row>
    <row r="544" spans="1:45" s="378" customFormat="1">
      <c r="C544" s="1395"/>
      <c r="D544" s="1393"/>
      <c r="E544" s="1393"/>
      <c r="F544" s="1393"/>
      <c r="I544" s="1490"/>
      <c r="K544" s="1394"/>
      <c r="P544" s="1538"/>
      <c r="Q544" s="316"/>
      <c r="R544" s="316"/>
      <c r="S544" s="316"/>
      <c r="T544" s="316"/>
      <c r="U544" s="374"/>
      <c r="V544" s="374"/>
      <c r="W544" s="374"/>
      <c r="X544" s="316"/>
      <c r="Y544" s="316"/>
      <c r="Z544" s="316"/>
      <c r="AA544" s="316"/>
      <c r="AB544" s="316"/>
      <c r="AC544" s="316"/>
      <c r="AD544" s="316"/>
      <c r="AE544" s="316"/>
      <c r="AF544" s="316"/>
      <c r="AG544" s="316"/>
      <c r="AH544" s="316"/>
      <c r="AI544" s="316"/>
      <c r="AJ544" s="316"/>
      <c r="AK544" s="316"/>
      <c r="AL544" s="316"/>
      <c r="AM544" s="316"/>
      <c r="AN544" s="316"/>
      <c r="AO544" s="316"/>
      <c r="AP544" s="316"/>
      <c r="AQ544" s="316"/>
      <c r="AR544" s="316"/>
      <c r="AS544" s="316"/>
    </row>
    <row r="545" spans="3:45" s="378" customFormat="1">
      <c r="C545" s="1395"/>
      <c r="D545" s="1393"/>
      <c r="E545" s="1393"/>
      <c r="F545" s="1393"/>
      <c r="I545" s="1490"/>
      <c r="K545" s="1394"/>
      <c r="P545" s="1538"/>
      <c r="Q545" s="316"/>
      <c r="R545" s="316"/>
      <c r="S545" s="316"/>
      <c r="T545" s="316"/>
      <c r="U545" s="374"/>
      <c r="V545" s="374"/>
      <c r="W545" s="374"/>
      <c r="X545" s="316"/>
      <c r="Y545" s="316"/>
      <c r="Z545" s="316"/>
      <c r="AA545" s="316"/>
      <c r="AB545" s="316"/>
      <c r="AC545" s="316"/>
      <c r="AD545" s="316"/>
      <c r="AE545" s="316"/>
      <c r="AF545" s="316"/>
      <c r="AG545" s="316"/>
      <c r="AH545" s="316"/>
      <c r="AI545" s="316"/>
      <c r="AJ545" s="316"/>
      <c r="AK545" s="316"/>
      <c r="AL545" s="316"/>
      <c r="AM545" s="316"/>
      <c r="AN545" s="316"/>
      <c r="AO545" s="316"/>
      <c r="AP545" s="316"/>
      <c r="AQ545" s="316"/>
      <c r="AR545" s="316"/>
      <c r="AS545" s="316"/>
    </row>
    <row r="546" spans="3:45" s="378" customFormat="1">
      <c r="C546" s="1395"/>
      <c r="D546" s="1393"/>
      <c r="E546" s="1393"/>
      <c r="F546" s="1393"/>
      <c r="I546" s="1490"/>
      <c r="K546" s="1394"/>
      <c r="P546" s="1538"/>
      <c r="Q546" s="316"/>
      <c r="R546" s="316"/>
      <c r="S546" s="316"/>
      <c r="T546" s="316"/>
      <c r="U546" s="374"/>
      <c r="V546" s="374"/>
      <c r="W546" s="374"/>
      <c r="X546" s="316"/>
      <c r="Y546" s="316"/>
      <c r="Z546" s="316"/>
      <c r="AA546" s="316"/>
      <c r="AB546" s="316"/>
      <c r="AC546" s="316"/>
      <c r="AD546" s="316"/>
      <c r="AE546" s="316"/>
      <c r="AF546" s="316"/>
      <c r="AG546" s="316"/>
      <c r="AH546" s="316"/>
      <c r="AI546" s="316"/>
      <c r="AJ546" s="316"/>
      <c r="AK546" s="316"/>
      <c r="AL546" s="316"/>
      <c r="AM546" s="316"/>
      <c r="AN546" s="316"/>
      <c r="AO546" s="316"/>
      <c r="AP546" s="316"/>
      <c r="AQ546" s="316"/>
      <c r="AR546" s="316"/>
      <c r="AS546" s="316"/>
    </row>
    <row r="547" spans="3:45" s="378" customFormat="1">
      <c r="C547" s="1395"/>
      <c r="D547" s="1393"/>
      <c r="E547" s="1393"/>
      <c r="F547" s="1393"/>
      <c r="I547" s="1490"/>
      <c r="K547" s="1394"/>
      <c r="P547" s="1538"/>
      <c r="Q547" s="316"/>
      <c r="R547" s="316"/>
      <c r="S547" s="316"/>
      <c r="T547" s="316"/>
      <c r="U547" s="374"/>
      <c r="V547" s="374"/>
      <c r="W547" s="374"/>
      <c r="X547" s="316"/>
      <c r="Y547" s="316"/>
      <c r="Z547" s="316"/>
      <c r="AA547" s="316"/>
      <c r="AB547" s="316"/>
      <c r="AC547" s="316"/>
      <c r="AD547" s="316"/>
      <c r="AE547" s="316"/>
      <c r="AF547" s="316"/>
      <c r="AG547" s="316"/>
      <c r="AH547" s="316"/>
      <c r="AI547" s="316"/>
      <c r="AJ547" s="316"/>
      <c r="AK547" s="316"/>
      <c r="AL547" s="316"/>
      <c r="AM547" s="316"/>
      <c r="AN547" s="316"/>
      <c r="AO547" s="316"/>
      <c r="AP547" s="316"/>
      <c r="AQ547" s="316"/>
      <c r="AR547" s="316"/>
      <c r="AS547" s="316"/>
    </row>
    <row r="548" spans="3:45" s="378" customFormat="1">
      <c r="C548" s="1395"/>
      <c r="D548" s="1393"/>
      <c r="E548" s="1393"/>
      <c r="F548" s="1393"/>
      <c r="I548" s="1490"/>
      <c r="K548" s="1394"/>
      <c r="P548" s="1538"/>
      <c r="Q548" s="316"/>
      <c r="R548" s="316"/>
      <c r="S548" s="316"/>
      <c r="T548" s="316"/>
      <c r="U548" s="374"/>
      <c r="V548" s="374"/>
      <c r="W548" s="374"/>
      <c r="X548" s="316"/>
      <c r="Y548" s="316"/>
      <c r="Z548" s="316"/>
      <c r="AA548" s="316"/>
      <c r="AB548" s="316"/>
      <c r="AC548" s="316"/>
      <c r="AD548" s="316"/>
      <c r="AE548" s="316"/>
      <c r="AF548" s="316"/>
      <c r="AG548" s="316"/>
      <c r="AH548" s="316"/>
      <c r="AI548" s="316"/>
      <c r="AJ548" s="316"/>
      <c r="AK548" s="316"/>
      <c r="AL548" s="316"/>
      <c r="AM548" s="316"/>
      <c r="AN548" s="316"/>
      <c r="AO548" s="316"/>
      <c r="AP548" s="316"/>
      <c r="AQ548" s="316"/>
      <c r="AR548" s="316"/>
      <c r="AS548" s="316"/>
    </row>
    <row r="549" spans="3:45" s="378" customFormat="1">
      <c r="C549" s="1395"/>
      <c r="D549" s="1393"/>
      <c r="E549" s="1393"/>
      <c r="F549" s="1393"/>
      <c r="I549" s="1490"/>
      <c r="K549" s="1394"/>
      <c r="P549" s="1538"/>
      <c r="Q549" s="316"/>
      <c r="R549" s="316"/>
      <c r="S549" s="316"/>
      <c r="T549" s="316"/>
      <c r="U549" s="374"/>
      <c r="V549" s="374"/>
      <c r="W549" s="374"/>
      <c r="X549" s="316"/>
      <c r="Y549" s="316"/>
      <c r="Z549" s="316"/>
      <c r="AA549" s="316"/>
      <c r="AB549" s="316"/>
      <c r="AC549" s="316"/>
      <c r="AD549" s="316"/>
      <c r="AE549" s="316"/>
      <c r="AF549" s="316"/>
      <c r="AG549" s="316"/>
      <c r="AH549" s="316"/>
      <c r="AI549" s="316"/>
      <c r="AJ549" s="316"/>
      <c r="AK549" s="316"/>
      <c r="AL549" s="316"/>
      <c r="AM549" s="316"/>
      <c r="AN549" s="316"/>
      <c r="AO549" s="316"/>
      <c r="AP549" s="316"/>
      <c r="AQ549" s="316"/>
      <c r="AR549" s="316"/>
      <c r="AS549" s="316"/>
    </row>
    <row r="550" spans="3:45" s="378" customFormat="1">
      <c r="C550" s="1395"/>
      <c r="D550" s="1393"/>
      <c r="E550" s="1393"/>
      <c r="F550" s="1393"/>
      <c r="I550" s="1490"/>
      <c r="K550" s="1394"/>
      <c r="P550" s="1538"/>
      <c r="Q550" s="316"/>
      <c r="R550" s="316"/>
      <c r="S550" s="316"/>
      <c r="T550" s="316"/>
      <c r="U550" s="374"/>
      <c r="V550" s="374"/>
      <c r="W550" s="374"/>
      <c r="X550" s="316"/>
      <c r="Y550" s="316"/>
      <c r="Z550" s="316"/>
      <c r="AA550" s="316"/>
      <c r="AB550" s="316"/>
      <c r="AC550" s="316"/>
      <c r="AD550" s="316"/>
      <c r="AE550" s="316"/>
      <c r="AF550" s="316"/>
      <c r="AG550" s="316"/>
      <c r="AH550" s="316"/>
      <c r="AI550" s="316"/>
      <c r="AJ550" s="316"/>
      <c r="AK550" s="316"/>
      <c r="AL550" s="316"/>
      <c r="AM550" s="316"/>
      <c r="AN550" s="316"/>
      <c r="AO550" s="316"/>
      <c r="AP550" s="316"/>
      <c r="AQ550" s="316"/>
      <c r="AR550" s="316"/>
      <c r="AS550" s="316"/>
    </row>
    <row r="551" spans="3:45" s="378" customFormat="1">
      <c r="C551" s="1395"/>
      <c r="D551" s="1393"/>
      <c r="E551" s="1393"/>
      <c r="F551" s="1393"/>
      <c r="I551" s="1490"/>
      <c r="K551" s="1394"/>
      <c r="P551" s="1538"/>
      <c r="Q551" s="316"/>
      <c r="R551" s="316"/>
      <c r="S551" s="316"/>
      <c r="T551" s="316"/>
      <c r="U551" s="374"/>
      <c r="V551" s="374"/>
      <c r="W551" s="374"/>
      <c r="X551" s="316"/>
      <c r="Y551" s="316"/>
      <c r="Z551" s="316"/>
      <c r="AA551" s="316"/>
      <c r="AB551" s="316"/>
      <c r="AC551" s="316"/>
      <c r="AD551" s="316"/>
      <c r="AE551" s="316"/>
      <c r="AF551" s="316"/>
      <c r="AG551" s="316"/>
      <c r="AH551" s="316"/>
      <c r="AI551" s="316"/>
      <c r="AJ551" s="316"/>
      <c r="AK551" s="316"/>
      <c r="AL551" s="316"/>
      <c r="AM551" s="316"/>
      <c r="AN551" s="316"/>
      <c r="AO551" s="316"/>
      <c r="AP551" s="316"/>
      <c r="AQ551" s="316"/>
      <c r="AR551" s="316"/>
      <c r="AS551" s="316"/>
    </row>
    <row r="552" spans="3:45" s="378" customFormat="1">
      <c r="C552" s="1395"/>
      <c r="D552" s="1393"/>
      <c r="E552" s="1393"/>
      <c r="F552" s="1393"/>
      <c r="I552" s="1490"/>
      <c r="K552" s="1394"/>
      <c r="P552" s="1538"/>
      <c r="Q552" s="316"/>
      <c r="R552" s="316"/>
      <c r="S552" s="316"/>
      <c r="T552" s="316"/>
      <c r="U552" s="374"/>
      <c r="V552" s="374"/>
      <c r="W552" s="374"/>
      <c r="X552" s="316"/>
      <c r="Y552" s="316"/>
      <c r="Z552" s="316"/>
      <c r="AA552" s="316"/>
      <c r="AB552" s="316"/>
      <c r="AC552" s="316"/>
      <c r="AD552" s="316"/>
      <c r="AE552" s="316"/>
      <c r="AF552" s="316"/>
      <c r="AG552" s="316"/>
      <c r="AH552" s="316"/>
      <c r="AI552" s="316"/>
      <c r="AJ552" s="316"/>
      <c r="AK552" s="316"/>
      <c r="AL552" s="316"/>
      <c r="AM552" s="316"/>
      <c r="AN552" s="316"/>
      <c r="AO552" s="316"/>
      <c r="AP552" s="316"/>
      <c r="AQ552" s="316"/>
      <c r="AR552" s="316"/>
      <c r="AS552" s="316"/>
    </row>
    <row r="553" spans="3:45" s="378" customFormat="1">
      <c r="C553" s="1395"/>
      <c r="D553" s="1393"/>
      <c r="E553" s="1393"/>
      <c r="F553" s="1393"/>
      <c r="I553" s="1490"/>
      <c r="K553" s="1394"/>
      <c r="P553" s="1538"/>
      <c r="Q553" s="316"/>
      <c r="R553" s="316"/>
      <c r="S553" s="316"/>
      <c r="T553" s="316"/>
      <c r="U553" s="374"/>
      <c r="V553" s="374"/>
      <c r="W553" s="374"/>
      <c r="X553" s="316"/>
      <c r="Y553" s="316"/>
      <c r="Z553" s="316"/>
      <c r="AA553" s="316"/>
      <c r="AB553" s="316"/>
      <c r="AC553" s="316"/>
      <c r="AD553" s="316"/>
      <c r="AE553" s="316"/>
      <c r="AF553" s="316"/>
      <c r="AG553" s="316"/>
      <c r="AH553" s="316"/>
      <c r="AI553" s="316"/>
      <c r="AJ553" s="316"/>
      <c r="AK553" s="316"/>
      <c r="AL553" s="316"/>
      <c r="AM553" s="316"/>
      <c r="AN553" s="316"/>
      <c r="AO553" s="316"/>
      <c r="AP553" s="316"/>
      <c r="AQ553" s="316"/>
      <c r="AR553" s="316"/>
      <c r="AS553" s="316"/>
    </row>
    <row r="554" spans="3:45" s="378" customFormat="1">
      <c r="C554" s="1395"/>
      <c r="D554" s="1393"/>
      <c r="E554" s="1393"/>
      <c r="F554" s="1393"/>
      <c r="I554" s="1490"/>
      <c r="K554" s="1394"/>
      <c r="P554" s="1538"/>
      <c r="Q554" s="316"/>
      <c r="R554" s="316"/>
      <c r="S554" s="316"/>
      <c r="T554" s="316"/>
      <c r="U554" s="374"/>
      <c r="V554" s="374"/>
      <c r="W554" s="374"/>
      <c r="X554" s="316"/>
      <c r="Y554" s="316"/>
      <c r="Z554" s="316"/>
      <c r="AA554" s="316"/>
      <c r="AB554" s="316"/>
      <c r="AC554" s="316"/>
      <c r="AD554" s="316"/>
      <c r="AE554" s="316"/>
      <c r="AF554" s="316"/>
      <c r="AG554" s="316"/>
      <c r="AH554" s="316"/>
      <c r="AI554" s="316"/>
      <c r="AJ554" s="316"/>
      <c r="AK554" s="316"/>
      <c r="AL554" s="316"/>
      <c r="AM554" s="316"/>
      <c r="AN554" s="316"/>
      <c r="AO554" s="316"/>
      <c r="AP554" s="316"/>
      <c r="AQ554" s="316"/>
      <c r="AR554" s="316"/>
      <c r="AS554" s="316"/>
    </row>
    <row r="555" spans="3:45" s="378" customFormat="1">
      <c r="C555" s="1395"/>
      <c r="D555" s="1393"/>
      <c r="E555" s="1393"/>
      <c r="F555" s="1393"/>
      <c r="I555" s="1490"/>
      <c r="K555" s="1394"/>
      <c r="P555" s="1538"/>
      <c r="Q555" s="316"/>
      <c r="R555" s="316"/>
      <c r="S555" s="316"/>
      <c r="T555" s="316"/>
      <c r="U555" s="374"/>
      <c r="V555" s="374"/>
      <c r="W555" s="374"/>
      <c r="X555" s="316"/>
      <c r="Y555" s="316"/>
      <c r="Z555" s="316"/>
      <c r="AA555" s="316"/>
      <c r="AB555" s="316"/>
      <c r="AC555" s="316"/>
      <c r="AD555" s="316"/>
      <c r="AE555" s="316"/>
      <c r="AF555" s="316"/>
      <c r="AG555" s="316"/>
      <c r="AH555" s="316"/>
      <c r="AI555" s="316"/>
      <c r="AJ555" s="316"/>
      <c r="AK555" s="316"/>
      <c r="AL555" s="316"/>
      <c r="AM555" s="316"/>
      <c r="AN555" s="316"/>
      <c r="AO555" s="316"/>
      <c r="AP555" s="316"/>
      <c r="AQ555" s="316"/>
      <c r="AR555" s="316"/>
      <c r="AS555" s="316"/>
    </row>
    <row r="556" spans="3:45" s="378" customFormat="1">
      <c r="C556" s="1395"/>
      <c r="D556" s="1393"/>
      <c r="E556" s="1393"/>
      <c r="F556" s="1393"/>
      <c r="I556" s="1490"/>
      <c r="K556" s="1394"/>
      <c r="P556" s="1538"/>
      <c r="Q556" s="316"/>
      <c r="R556" s="316"/>
      <c r="S556" s="316"/>
      <c r="T556" s="316"/>
      <c r="U556" s="374"/>
      <c r="V556" s="374"/>
      <c r="W556" s="374"/>
      <c r="X556" s="316"/>
      <c r="Y556" s="316"/>
      <c r="Z556" s="316"/>
      <c r="AA556" s="316"/>
      <c r="AB556" s="316"/>
      <c r="AC556" s="316"/>
      <c r="AD556" s="316"/>
      <c r="AE556" s="316"/>
      <c r="AF556" s="316"/>
      <c r="AG556" s="316"/>
      <c r="AH556" s="316"/>
      <c r="AI556" s="316"/>
      <c r="AJ556" s="316"/>
      <c r="AK556" s="316"/>
      <c r="AL556" s="316"/>
      <c r="AM556" s="316"/>
      <c r="AN556" s="316"/>
      <c r="AO556" s="316"/>
      <c r="AP556" s="316"/>
      <c r="AQ556" s="316"/>
      <c r="AR556" s="316"/>
      <c r="AS556" s="316"/>
    </row>
    <row r="557" spans="3:45" s="378" customFormat="1">
      <c r="C557" s="1395"/>
      <c r="D557" s="1393"/>
      <c r="E557" s="1393"/>
      <c r="F557" s="1393"/>
      <c r="I557" s="1490"/>
      <c r="K557" s="1394"/>
      <c r="P557" s="1538"/>
      <c r="Q557" s="316"/>
      <c r="R557" s="316"/>
      <c r="S557" s="316"/>
      <c r="T557" s="316"/>
      <c r="U557" s="374"/>
      <c r="V557" s="374"/>
      <c r="W557" s="374"/>
      <c r="X557" s="316"/>
      <c r="Y557" s="316"/>
      <c r="Z557" s="316"/>
      <c r="AA557" s="316"/>
      <c r="AB557" s="316"/>
      <c r="AC557" s="316"/>
      <c r="AD557" s="316"/>
      <c r="AE557" s="316"/>
      <c r="AF557" s="316"/>
      <c r="AG557" s="316"/>
      <c r="AH557" s="316"/>
      <c r="AI557" s="316"/>
      <c r="AJ557" s="316"/>
      <c r="AK557" s="316"/>
      <c r="AL557" s="316"/>
      <c r="AM557" s="316"/>
      <c r="AN557" s="316"/>
      <c r="AO557" s="316"/>
      <c r="AP557" s="316"/>
      <c r="AQ557" s="316"/>
      <c r="AR557" s="316"/>
      <c r="AS557" s="316"/>
    </row>
    <row r="558" spans="3:45" s="378" customFormat="1">
      <c r="C558" s="1395"/>
      <c r="D558" s="1393"/>
      <c r="E558" s="1393"/>
      <c r="F558" s="1393"/>
      <c r="I558" s="1490"/>
      <c r="K558" s="1394"/>
      <c r="P558" s="1538"/>
      <c r="Q558" s="316"/>
      <c r="R558" s="316"/>
      <c r="S558" s="316"/>
      <c r="T558" s="316"/>
      <c r="U558" s="374"/>
      <c r="V558" s="374"/>
      <c r="W558" s="374"/>
      <c r="X558" s="316"/>
      <c r="Y558" s="316"/>
      <c r="Z558" s="316"/>
      <c r="AA558" s="316"/>
      <c r="AB558" s="316"/>
      <c r="AC558" s="316"/>
      <c r="AD558" s="316"/>
      <c r="AE558" s="316"/>
      <c r="AF558" s="316"/>
      <c r="AG558" s="316"/>
      <c r="AH558" s="316"/>
      <c r="AI558" s="316"/>
      <c r="AJ558" s="316"/>
      <c r="AK558" s="316"/>
      <c r="AL558" s="316"/>
      <c r="AM558" s="316"/>
      <c r="AN558" s="316"/>
      <c r="AO558" s="316"/>
      <c r="AP558" s="316"/>
      <c r="AQ558" s="316"/>
      <c r="AR558" s="316"/>
      <c r="AS558" s="316"/>
    </row>
    <row r="559" spans="3:45" s="378" customFormat="1">
      <c r="C559" s="1395"/>
      <c r="D559" s="1393"/>
      <c r="E559" s="1393"/>
      <c r="F559" s="1393"/>
      <c r="I559" s="1490"/>
      <c r="K559" s="1394"/>
      <c r="P559" s="1538"/>
      <c r="Q559" s="316"/>
      <c r="R559" s="316"/>
      <c r="S559" s="316"/>
      <c r="T559" s="316"/>
      <c r="U559" s="374"/>
      <c r="V559" s="374"/>
      <c r="W559" s="374"/>
      <c r="X559" s="316"/>
      <c r="Y559" s="316"/>
      <c r="Z559" s="316"/>
      <c r="AA559" s="316"/>
      <c r="AB559" s="316"/>
      <c r="AC559" s="316"/>
      <c r="AD559" s="316"/>
      <c r="AE559" s="316"/>
      <c r="AF559" s="316"/>
      <c r="AG559" s="316"/>
      <c r="AH559" s="316"/>
      <c r="AI559" s="316"/>
      <c r="AJ559" s="316"/>
      <c r="AK559" s="316"/>
      <c r="AL559" s="316"/>
      <c r="AM559" s="316"/>
      <c r="AN559" s="316"/>
      <c r="AO559" s="316"/>
      <c r="AP559" s="316"/>
      <c r="AQ559" s="316"/>
      <c r="AR559" s="316"/>
      <c r="AS559" s="316"/>
    </row>
    <row r="560" spans="3:45" s="378" customFormat="1">
      <c r="C560" s="1395"/>
      <c r="D560" s="1393"/>
      <c r="E560" s="1393"/>
      <c r="F560" s="1393"/>
      <c r="I560" s="1490"/>
      <c r="K560" s="1394"/>
      <c r="P560" s="1538"/>
      <c r="Q560" s="316"/>
      <c r="R560" s="316"/>
      <c r="S560" s="316"/>
      <c r="T560" s="316"/>
      <c r="U560" s="374"/>
      <c r="V560" s="374"/>
      <c r="W560" s="374"/>
      <c r="X560" s="316"/>
      <c r="Y560" s="316"/>
      <c r="Z560" s="316"/>
      <c r="AA560" s="316"/>
      <c r="AB560" s="316"/>
      <c r="AC560" s="316"/>
      <c r="AD560" s="316"/>
      <c r="AE560" s="316"/>
      <c r="AF560" s="316"/>
      <c r="AG560" s="316"/>
      <c r="AH560" s="316"/>
      <c r="AI560" s="316"/>
      <c r="AJ560" s="316"/>
      <c r="AK560" s="316"/>
      <c r="AL560" s="316"/>
      <c r="AM560" s="316"/>
      <c r="AN560" s="316"/>
      <c r="AO560" s="316"/>
      <c r="AP560" s="316"/>
      <c r="AQ560" s="316"/>
      <c r="AR560" s="316"/>
      <c r="AS560" s="316"/>
    </row>
    <row r="561" spans="1:45" s="378" customFormat="1">
      <c r="C561" s="1395"/>
      <c r="D561" s="1393"/>
      <c r="E561" s="1393"/>
      <c r="F561" s="1393"/>
      <c r="I561" s="1490"/>
      <c r="K561" s="1394"/>
      <c r="P561" s="1538"/>
      <c r="Q561" s="316"/>
      <c r="R561" s="316"/>
      <c r="S561" s="316"/>
      <c r="T561" s="316"/>
      <c r="U561" s="374"/>
      <c r="V561" s="374"/>
      <c r="W561" s="374"/>
      <c r="X561" s="316"/>
      <c r="Y561" s="316"/>
      <c r="Z561" s="316"/>
      <c r="AA561" s="316"/>
      <c r="AB561" s="316"/>
      <c r="AC561" s="316"/>
      <c r="AD561" s="316"/>
      <c r="AE561" s="316"/>
      <c r="AF561" s="316"/>
      <c r="AG561" s="316"/>
      <c r="AH561" s="316"/>
      <c r="AI561" s="316"/>
      <c r="AJ561" s="316"/>
      <c r="AK561" s="316"/>
      <c r="AL561" s="316"/>
      <c r="AM561" s="316"/>
      <c r="AN561" s="316"/>
      <c r="AO561" s="316"/>
      <c r="AP561" s="316"/>
      <c r="AQ561" s="316"/>
      <c r="AR561" s="316"/>
      <c r="AS561" s="316"/>
    </row>
    <row r="562" spans="1:45" s="378" customFormat="1">
      <c r="C562" s="1395"/>
      <c r="D562" s="1393"/>
      <c r="E562" s="1393"/>
      <c r="F562" s="1393"/>
      <c r="I562" s="1490"/>
      <c r="K562" s="1394"/>
      <c r="P562" s="1538"/>
      <c r="Q562" s="316"/>
      <c r="R562" s="316"/>
      <c r="S562" s="316"/>
      <c r="T562" s="316"/>
      <c r="U562" s="374"/>
      <c r="V562" s="374"/>
      <c r="W562" s="374"/>
      <c r="X562" s="316"/>
      <c r="Y562" s="316"/>
      <c r="Z562" s="316"/>
      <c r="AA562" s="316"/>
      <c r="AB562" s="316"/>
      <c r="AC562" s="316"/>
      <c r="AD562" s="316"/>
      <c r="AE562" s="316"/>
      <c r="AF562" s="316"/>
      <c r="AG562" s="316"/>
      <c r="AH562" s="316"/>
      <c r="AI562" s="316"/>
      <c r="AJ562" s="316"/>
      <c r="AK562" s="316"/>
      <c r="AL562" s="316"/>
      <c r="AM562" s="316"/>
      <c r="AN562" s="316"/>
      <c r="AO562" s="316"/>
      <c r="AP562" s="316"/>
      <c r="AQ562" s="316"/>
      <c r="AR562" s="316"/>
      <c r="AS562" s="316"/>
    </row>
    <row r="563" spans="1:45" s="378" customFormat="1">
      <c r="C563" s="1395"/>
      <c r="D563" s="1393"/>
      <c r="E563" s="1393"/>
      <c r="F563" s="1393"/>
      <c r="I563" s="1490"/>
      <c r="K563" s="1394"/>
      <c r="P563" s="1538"/>
      <c r="Q563" s="316"/>
      <c r="R563" s="316"/>
      <c r="S563" s="316"/>
      <c r="T563" s="316"/>
      <c r="U563" s="374"/>
      <c r="V563" s="374"/>
      <c r="W563" s="374"/>
      <c r="X563" s="316"/>
      <c r="Y563" s="316"/>
      <c r="Z563" s="316"/>
      <c r="AA563" s="316"/>
      <c r="AB563" s="316"/>
      <c r="AC563" s="316"/>
      <c r="AD563" s="316"/>
      <c r="AE563" s="316"/>
      <c r="AF563" s="316"/>
      <c r="AG563" s="316"/>
      <c r="AH563" s="316"/>
      <c r="AI563" s="316"/>
      <c r="AJ563" s="316"/>
      <c r="AK563" s="316"/>
      <c r="AL563" s="316"/>
      <c r="AM563" s="316"/>
      <c r="AN563" s="316"/>
      <c r="AO563" s="316"/>
      <c r="AP563" s="316"/>
      <c r="AQ563" s="316"/>
      <c r="AR563" s="316"/>
      <c r="AS563" s="316"/>
    </row>
    <row r="564" spans="1:45" s="378" customFormat="1">
      <c r="C564" s="1395"/>
      <c r="D564" s="1393"/>
      <c r="E564" s="1393"/>
      <c r="F564" s="1393"/>
      <c r="I564" s="1490"/>
      <c r="K564" s="1394"/>
      <c r="P564" s="1538"/>
      <c r="Q564" s="316"/>
      <c r="R564" s="316"/>
      <c r="S564" s="316"/>
      <c r="T564" s="316"/>
      <c r="U564" s="374"/>
      <c r="V564" s="374"/>
      <c r="W564" s="374"/>
      <c r="X564" s="316"/>
      <c r="Y564" s="316"/>
      <c r="Z564" s="316"/>
      <c r="AA564" s="316"/>
      <c r="AB564" s="316"/>
      <c r="AC564" s="316"/>
      <c r="AD564" s="316"/>
      <c r="AE564" s="316"/>
      <c r="AF564" s="316"/>
      <c r="AG564" s="316"/>
      <c r="AH564" s="316"/>
      <c r="AI564" s="316"/>
      <c r="AJ564" s="316"/>
      <c r="AK564" s="316"/>
      <c r="AL564" s="316"/>
      <c r="AM564" s="316"/>
      <c r="AN564" s="316"/>
      <c r="AO564" s="316"/>
      <c r="AP564" s="316"/>
      <c r="AQ564" s="316"/>
      <c r="AR564" s="316"/>
      <c r="AS564" s="316"/>
    </row>
    <row r="565" spans="1:45" s="378" customFormat="1">
      <c r="C565" s="1395"/>
      <c r="D565" s="1393"/>
      <c r="E565" s="1393"/>
      <c r="F565" s="1393"/>
      <c r="I565" s="1490"/>
      <c r="K565" s="1394"/>
      <c r="P565" s="1538"/>
      <c r="Q565" s="316"/>
      <c r="R565" s="316"/>
      <c r="S565" s="316"/>
      <c r="T565" s="316"/>
      <c r="U565" s="374"/>
      <c r="V565" s="374"/>
      <c r="W565" s="374"/>
      <c r="X565" s="316"/>
      <c r="Y565" s="316"/>
      <c r="Z565" s="316"/>
      <c r="AA565" s="316"/>
      <c r="AB565" s="316"/>
      <c r="AC565" s="316"/>
      <c r="AD565" s="316"/>
      <c r="AE565" s="316"/>
      <c r="AF565" s="316"/>
      <c r="AG565" s="316"/>
      <c r="AH565" s="316"/>
      <c r="AI565" s="316"/>
      <c r="AJ565" s="316"/>
      <c r="AK565" s="316"/>
      <c r="AL565" s="316"/>
      <c r="AM565" s="316"/>
      <c r="AN565" s="316"/>
      <c r="AO565" s="316"/>
      <c r="AP565" s="316"/>
      <c r="AQ565" s="316"/>
      <c r="AR565" s="316"/>
      <c r="AS565" s="316"/>
    </row>
    <row r="566" spans="1:45" s="378" customFormat="1">
      <c r="C566" s="1395"/>
      <c r="D566" s="1393"/>
      <c r="E566" s="1393"/>
      <c r="F566" s="1393"/>
      <c r="I566" s="1490"/>
      <c r="K566" s="1394"/>
      <c r="P566" s="1538"/>
      <c r="Q566" s="316"/>
      <c r="R566" s="316"/>
      <c r="S566" s="316"/>
      <c r="T566" s="316"/>
      <c r="U566" s="374"/>
      <c r="V566" s="374"/>
      <c r="W566" s="374"/>
      <c r="X566" s="316"/>
      <c r="Y566" s="316"/>
      <c r="Z566" s="316"/>
      <c r="AA566" s="316"/>
      <c r="AB566" s="316"/>
      <c r="AC566" s="316"/>
      <c r="AD566" s="316"/>
      <c r="AE566" s="316"/>
      <c r="AF566" s="316"/>
      <c r="AG566" s="316"/>
      <c r="AH566" s="316"/>
      <c r="AI566" s="316"/>
      <c r="AJ566" s="316"/>
      <c r="AK566" s="316"/>
      <c r="AL566" s="316"/>
      <c r="AM566" s="316"/>
      <c r="AN566" s="316"/>
      <c r="AO566" s="316"/>
      <c r="AP566" s="316"/>
      <c r="AQ566" s="316"/>
      <c r="AR566" s="316"/>
      <c r="AS566" s="316"/>
    </row>
    <row r="567" spans="1:45" s="378" customFormat="1">
      <c r="C567" s="1395"/>
      <c r="D567" s="1393"/>
      <c r="E567" s="1393"/>
      <c r="F567" s="1393"/>
      <c r="I567" s="1490"/>
      <c r="K567" s="1394"/>
      <c r="P567" s="1538"/>
      <c r="Q567" s="316"/>
      <c r="R567" s="316"/>
      <c r="S567" s="316"/>
      <c r="T567" s="316"/>
      <c r="U567" s="374"/>
      <c r="V567" s="374"/>
      <c r="W567" s="374"/>
      <c r="X567" s="316"/>
      <c r="Y567" s="316"/>
      <c r="Z567" s="316"/>
      <c r="AA567" s="316"/>
      <c r="AB567" s="316"/>
      <c r="AC567" s="316"/>
      <c r="AD567" s="316"/>
      <c r="AE567" s="316"/>
      <c r="AF567" s="316"/>
      <c r="AG567" s="316"/>
      <c r="AH567" s="316"/>
      <c r="AI567" s="316"/>
      <c r="AJ567" s="316"/>
      <c r="AK567" s="316"/>
      <c r="AL567" s="316"/>
      <c r="AM567" s="316"/>
      <c r="AN567" s="316"/>
      <c r="AO567" s="316"/>
      <c r="AP567" s="316"/>
      <c r="AQ567" s="316"/>
      <c r="AR567" s="316"/>
      <c r="AS567" s="316"/>
    </row>
    <row r="568" spans="1:45">
      <c r="A568" s="378"/>
      <c r="B568" s="378"/>
      <c r="C568" s="1395"/>
      <c r="D568" s="1393"/>
      <c r="E568" s="1393"/>
      <c r="F568" s="1393"/>
      <c r="G568" s="378"/>
      <c r="K568" s="1394"/>
      <c r="R568" s="316"/>
      <c r="S568" s="316"/>
      <c r="T568" s="316"/>
      <c r="U568" s="374"/>
      <c r="V568" s="374"/>
      <c r="W568" s="374"/>
      <c r="X568" s="316"/>
    </row>
    <row r="569" spans="1:45">
      <c r="A569" s="378"/>
      <c r="B569" s="378"/>
      <c r="C569" s="1395"/>
      <c r="D569" s="1393"/>
      <c r="E569" s="1393"/>
      <c r="F569" s="1393"/>
      <c r="G569" s="378"/>
      <c r="K569" s="1394"/>
      <c r="R569" s="316"/>
      <c r="S569" s="316"/>
      <c r="T569" s="316"/>
      <c r="U569" s="374"/>
      <c r="V569" s="374"/>
      <c r="W569" s="374"/>
      <c r="X569" s="316"/>
    </row>
    <row r="570" spans="1:45">
      <c r="A570" s="378"/>
      <c r="B570" s="378"/>
      <c r="C570" s="1395"/>
      <c r="D570" s="1393"/>
      <c r="E570" s="1393"/>
      <c r="F570" s="1393"/>
      <c r="G570" s="378"/>
      <c r="K570" s="1394"/>
      <c r="R570" s="316"/>
      <c r="S570" s="316"/>
      <c r="T570" s="316"/>
      <c r="U570" s="374"/>
      <c r="V570" s="374"/>
      <c r="W570" s="374"/>
      <c r="X570" s="316"/>
    </row>
    <row r="571" spans="1:45">
      <c r="A571" s="378"/>
      <c r="B571" s="378"/>
      <c r="C571" s="1395"/>
      <c r="D571" s="1393"/>
      <c r="E571" s="1393"/>
      <c r="F571" s="1393"/>
      <c r="G571" s="378"/>
      <c r="K571" s="1394"/>
      <c r="R571" s="316"/>
      <c r="S571" s="316"/>
      <c r="T571" s="316"/>
      <c r="U571" s="374"/>
      <c r="V571" s="374"/>
      <c r="W571" s="374"/>
      <c r="X571" s="316"/>
    </row>
    <row r="572" spans="1:45">
      <c r="A572" s="378"/>
      <c r="B572" s="378"/>
      <c r="C572" s="1395"/>
      <c r="D572" s="1393"/>
      <c r="E572" s="1393"/>
      <c r="F572" s="1393"/>
      <c r="G572" s="378"/>
      <c r="K572" s="1394"/>
      <c r="R572" s="316"/>
      <c r="S572" s="316"/>
      <c r="T572" s="316"/>
      <c r="U572" s="374"/>
      <c r="V572" s="374"/>
      <c r="W572" s="374"/>
      <c r="X572" s="316"/>
    </row>
    <row r="573" spans="1:45">
      <c r="A573" s="378"/>
      <c r="B573" s="378"/>
      <c r="C573" s="1395"/>
      <c r="D573" s="1393"/>
      <c r="E573" s="1393"/>
      <c r="F573" s="1393"/>
      <c r="G573" s="378"/>
      <c r="K573" s="1394"/>
      <c r="R573" s="316"/>
      <c r="S573" s="316"/>
      <c r="T573" s="316"/>
      <c r="U573" s="374"/>
      <c r="V573" s="374"/>
      <c r="W573" s="374"/>
      <c r="X573" s="316"/>
    </row>
    <row r="574" spans="1:45">
      <c r="A574" s="378"/>
      <c r="B574" s="378"/>
      <c r="C574" s="1395"/>
      <c r="D574" s="1393"/>
      <c r="E574" s="1393"/>
      <c r="F574" s="1393"/>
      <c r="G574" s="378"/>
      <c r="K574" s="1394"/>
      <c r="R574" s="316"/>
      <c r="S574" s="316"/>
      <c r="T574" s="316"/>
      <c r="U574" s="374"/>
      <c r="V574" s="374"/>
      <c r="W574" s="374"/>
      <c r="X574" s="316"/>
    </row>
    <row r="575" spans="1:45">
      <c r="A575" s="378"/>
      <c r="B575" s="378"/>
      <c r="C575" s="1395"/>
      <c r="D575" s="1393"/>
      <c r="E575" s="1393"/>
      <c r="F575" s="1393"/>
      <c r="G575" s="378"/>
      <c r="K575" s="1394"/>
      <c r="R575" s="316"/>
      <c r="S575" s="316"/>
      <c r="T575" s="316"/>
      <c r="U575" s="374"/>
      <c r="V575" s="374"/>
      <c r="W575" s="374"/>
      <c r="X575" s="316"/>
    </row>
    <row r="576" spans="1:45">
      <c r="A576" s="378"/>
      <c r="B576" s="378"/>
      <c r="C576" s="1395"/>
      <c r="D576" s="1393"/>
      <c r="E576" s="1393"/>
      <c r="F576" s="1393"/>
      <c r="G576" s="378"/>
      <c r="K576" s="1394"/>
      <c r="R576" s="316"/>
      <c r="S576" s="316"/>
      <c r="T576" s="316"/>
      <c r="U576" s="374"/>
      <c r="V576" s="374"/>
      <c r="W576" s="374"/>
      <c r="X576" s="316"/>
    </row>
    <row r="577" spans="1:45" ht="14.25">
      <c r="A577" s="1391"/>
      <c r="B577" s="1391"/>
      <c r="C577" s="1392"/>
      <c r="D577" s="1393"/>
      <c r="E577" s="1393"/>
      <c r="F577" s="1393"/>
      <c r="G577" s="378"/>
      <c r="K577" s="1394"/>
      <c r="R577" s="373"/>
      <c r="S577" s="373"/>
      <c r="T577" s="373"/>
      <c r="U577" s="374"/>
      <c r="V577" s="374"/>
      <c r="W577" s="374"/>
      <c r="X577" s="316"/>
    </row>
    <row r="578" spans="1:45">
      <c r="A578" s="378"/>
      <c r="B578" s="378"/>
      <c r="C578" s="1395"/>
      <c r="D578" s="1393"/>
      <c r="E578" s="1393"/>
      <c r="F578" s="1393"/>
      <c r="G578" s="378"/>
      <c r="K578" s="1394"/>
      <c r="R578" s="316"/>
      <c r="S578" s="316"/>
      <c r="T578" s="316"/>
      <c r="U578" s="374"/>
      <c r="V578" s="374"/>
      <c r="W578" s="374"/>
      <c r="X578" s="316"/>
    </row>
    <row r="579" spans="1:45" ht="14.25">
      <c r="A579" s="1396"/>
      <c r="B579" s="1396"/>
      <c r="C579" s="1397"/>
      <c r="D579" s="1393"/>
      <c r="E579" s="1393"/>
      <c r="F579" s="1393"/>
      <c r="G579" s="378"/>
      <c r="K579" s="1394"/>
      <c r="R579" s="376"/>
      <c r="S579" s="376"/>
      <c r="T579" s="376"/>
      <c r="U579" s="374"/>
      <c r="V579" s="374"/>
      <c r="W579" s="374"/>
      <c r="X579" s="316"/>
    </row>
    <row r="580" spans="1:45">
      <c r="A580" s="378"/>
      <c r="B580" s="378"/>
      <c r="C580" s="1395"/>
      <c r="D580" s="1393"/>
      <c r="E580" s="1393"/>
      <c r="F580" s="1393"/>
      <c r="G580" s="378"/>
      <c r="K580" s="1394"/>
      <c r="R580" s="316"/>
      <c r="S580" s="316"/>
      <c r="T580" s="316"/>
      <c r="U580" s="374"/>
      <c r="V580" s="374"/>
      <c r="W580" s="374"/>
      <c r="X580" s="316"/>
    </row>
    <row r="581" spans="1:45">
      <c r="A581" s="378"/>
      <c r="B581" s="378"/>
      <c r="C581" s="1395"/>
      <c r="D581" s="1393"/>
      <c r="E581" s="1393"/>
      <c r="F581" s="1393"/>
      <c r="G581" s="378"/>
      <c r="K581" s="1394"/>
      <c r="R581" s="316"/>
      <c r="S581" s="316"/>
      <c r="T581" s="316"/>
      <c r="U581" s="374"/>
      <c r="V581" s="374"/>
      <c r="W581" s="374"/>
      <c r="X581" s="316"/>
    </row>
    <row r="582" spans="1:45">
      <c r="A582" s="378"/>
      <c r="B582" s="378"/>
      <c r="C582" s="1395"/>
      <c r="D582" s="1393"/>
      <c r="E582" s="1393"/>
      <c r="F582" s="1393"/>
      <c r="G582" s="378"/>
      <c r="K582" s="1394"/>
      <c r="R582" s="316"/>
      <c r="S582" s="316"/>
      <c r="T582" s="316"/>
      <c r="U582" s="374"/>
      <c r="V582" s="374"/>
      <c r="W582" s="374"/>
      <c r="X582" s="316"/>
    </row>
    <row r="583" spans="1:45">
      <c r="A583" s="378"/>
      <c r="B583" s="378"/>
      <c r="C583" s="1395"/>
      <c r="D583" s="1393"/>
      <c r="E583" s="1393"/>
      <c r="F583" s="1393"/>
      <c r="G583" s="378"/>
      <c r="K583" s="1394"/>
      <c r="R583" s="316"/>
      <c r="S583" s="316"/>
      <c r="T583" s="316"/>
      <c r="U583" s="374"/>
      <c r="V583" s="374"/>
      <c r="W583" s="374"/>
      <c r="X583" s="316"/>
    </row>
    <row r="584" spans="1:45" s="378" customFormat="1">
      <c r="C584" s="1395"/>
      <c r="D584" s="1393"/>
      <c r="E584" s="1393"/>
      <c r="F584" s="1393"/>
      <c r="I584" s="1490"/>
      <c r="K584" s="1394"/>
      <c r="P584" s="1538"/>
      <c r="Q584" s="316"/>
      <c r="R584" s="316"/>
      <c r="S584" s="316"/>
      <c r="T584" s="316"/>
      <c r="U584" s="374"/>
      <c r="V584" s="374"/>
      <c r="W584" s="374"/>
      <c r="X584" s="316"/>
      <c r="Y584" s="316"/>
      <c r="Z584" s="316"/>
      <c r="AA584" s="316"/>
      <c r="AB584" s="316"/>
      <c r="AC584" s="316"/>
      <c r="AD584" s="316"/>
      <c r="AE584" s="316"/>
      <c r="AF584" s="316"/>
      <c r="AG584" s="316"/>
      <c r="AH584" s="316"/>
      <c r="AI584" s="316"/>
      <c r="AJ584" s="316"/>
      <c r="AK584" s="316"/>
      <c r="AL584" s="316"/>
      <c r="AM584" s="316"/>
      <c r="AN584" s="316"/>
      <c r="AO584" s="316"/>
      <c r="AP584" s="316"/>
      <c r="AQ584" s="316"/>
      <c r="AR584" s="316"/>
      <c r="AS584" s="316"/>
    </row>
    <row r="585" spans="1:45" s="378" customFormat="1">
      <c r="C585" s="1395"/>
      <c r="D585" s="1393"/>
      <c r="E585" s="1393"/>
      <c r="F585" s="1393"/>
      <c r="I585" s="1490"/>
      <c r="K585" s="1394"/>
      <c r="P585" s="1538"/>
      <c r="Q585" s="316"/>
      <c r="R585" s="316"/>
      <c r="S585" s="316"/>
      <c r="T585" s="316"/>
      <c r="U585" s="374"/>
      <c r="V585" s="374"/>
      <c r="W585" s="374"/>
      <c r="X585" s="316"/>
      <c r="Y585" s="316"/>
      <c r="Z585" s="316"/>
      <c r="AA585" s="316"/>
      <c r="AB585" s="316"/>
      <c r="AC585" s="316"/>
      <c r="AD585" s="316"/>
      <c r="AE585" s="316"/>
      <c r="AF585" s="316"/>
      <c r="AG585" s="316"/>
      <c r="AH585" s="316"/>
      <c r="AI585" s="316"/>
      <c r="AJ585" s="316"/>
      <c r="AK585" s="316"/>
      <c r="AL585" s="316"/>
      <c r="AM585" s="316"/>
      <c r="AN585" s="316"/>
      <c r="AO585" s="316"/>
      <c r="AP585" s="316"/>
      <c r="AQ585" s="316"/>
      <c r="AR585" s="316"/>
      <c r="AS585" s="316"/>
    </row>
    <row r="586" spans="1:45" s="378" customFormat="1">
      <c r="C586" s="1395"/>
      <c r="D586" s="1393"/>
      <c r="E586" s="1393"/>
      <c r="F586" s="1393"/>
      <c r="I586" s="1490"/>
      <c r="K586" s="1394"/>
      <c r="P586" s="1538"/>
      <c r="Q586" s="316"/>
      <c r="R586" s="316"/>
      <c r="S586" s="316"/>
      <c r="T586" s="316"/>
      <c r="U586" s="374"/>
      <c r="V586" s="374"/>
      <c r="W586" s="374"/>
      <c r="X586" s="316"/>
      <c r="Y586" s="316"/>
      <c r="Z586" s="316"/>
      <c r="AA586" s="316"/>
      <c r="AB586" s="316"/>
      <c r="AC586" s="316"/>
      <c r="AD586" s="316"/>
      <c r="AE586" s="316"/>
      <c r="AF586" s="316"/>
      <c r="AG586" s="316"/>
      <c r="AH586" s="316"/>
      <c r="AI586" s="316"/>
      <c r="AJ586" s="316"/>
      <c r="AK586" s="316"/>
      <c r="AL586" s="316"/>
      <c r="AM586" s="316"/>
      <c r="AN586" s="316"/>
      <c r="AO586" s="316"/>
      <c r="AP586" s="316"/>
      <c r="AQ586" s="316"/>
      <c r="AR586" s="316"/>
      <c r="AS586" s="316"/>
    </row>
    <row r="587" spans="1:45" s="378" customFormat="1">
      <c r="C587" s="1395"/>
      <c r="D587" s="1393"/>
      <c r="E587" s="1393"/>
      <c r="F587" s="1393"/>
      <c r="I587" s="1490"/>
      <c r="K587" s="1394"/>
      <c r="P587" s="1538"/>
      <c r="Q587" s="316"/>
      <c r="R587" s="316"/>
      <c r="S587" s="316"/>
      <c r="T587" s="316"/>
      <c r="U587" s="374"/>
      <c r="V587" s="374"/>
      <c r="W587" s="374"/>
      <c r="X587" s="316"/>
      <c r="Y587" s="316"/>
      <c r="Z587" s="316"/>
      <c r="AA587" s="316"/>
      <c r="AB587" s="316"/>
      <c r="AC587" s="316"/>
      <c r="AD587" s="316"/>
      <c r="AE587" s="316"/>
      <c r="AF587" s="316"/>
      <c r="AG587" s="316"/>
      <c r="AH587" s="316"/>
      <c r="AI587" s="316"/>
      <c r="AJ587" s="316"/>
      <c r="AK587" s="316"/>
      <c r="AL587" s="316"/>
      <c r="AM587" s="316"/>
      <c r="AN587" s="316"/>
      <c r="AO587" s="316"/>
      <c r="AP587" s="316"/>
      <c r="AQ587" s="316"/>
      <c r="AR587" s="316"/>
      <c r="AS587" s="316"/>
    </row>
    <row r="588" spans="1:45" s="378" customFormat="1">
      <c r="C588" s="1395"/>
      <c r="D588" s="1393"/>
      <c r="E588" s="1393"/>
      <c r="F588" s="1393"/>
      <c r="I588" s="1490"/>
      <c r="K588" s="1394"/>
      <c r="P588" s="1538"/>
      <c r="Q588" s="316"/>
      <c r="R588" s="316"/>
      <c r="S588" s="316"/>
      <c r="T588" s="316"/>
      <c r="U588" s="374"/>
      <c r="V588" s="374"/>
      <c r="W588" s="374"/>
      <c r="X588" s="316"/>
      <c r="Y588" s="316"/>
      <c r="Z588" s="316"/>
      <c r="AA588" s="316"/>
      <c r="AB588" s="316"/>
      <c r="AC588" s="316"/>
      <c r="AD588" s="316"/>
      <c r="AE588" s="316"/>
      <c r="AF588" s="316"/>
      <c r="AG588" s="316"/>
      <c r="AH588" s="316"/>
      <c r="AI588" s="316"/>
      <c r="AJ588" s="316"/>
      <c r="AK588" s="316"/>
      <c r="AL588" s="316"/>
      <c r="AM588" s="316"/>
      <c r="AN588" s="316"/>
      <c r="AO588" s="316"/>
      <c r="AP588" s="316"/>
      <c r="AQ588" s="316"/>
      <c r="AR588" s="316"/>
      <c r="AS588" s="316"/>
    </row>
    <row r="589" spans="1:45" s="378" customFormat="1">
      <c r="C589" s="1395"/>
      <c r="D589" s="1393"/>
      <c r="E589" s="1393"/>
      <c r="F589" s="1393"/>
      <c r="I589" s="1490"/>
      <c r="K589" s="1394"/>
      <c r="P589" s="1538"/>
      <c r="Q589" s="316"/>
      <c r="R589" s="316"/>
      <c r="S589" s="316"/>
      <c r="T589" s="316"/>
      <c r="U589" s="374"/>
      <c r="V589" s="374"/>
      <c r="W589" s="374"/>
      <c r="X589" s="316"/>
      <c r="Y589" s="316"/>
      <c r="Z589" s="316"/>
      <c r="AA589" s="316"/>
      <c r="AB589" s="316"/>
      <c r="AC589" s="316"/>
      <c r="AD589" s="316"/>
      <c r="AE589" s="316"/>
      <c r="AF589" s="316"/>
      <c r="AG589" s="316"/>
      <c r="AH589" s="316"/>
      <c r="AI589" s="316"/>
      <c r="AJ589" s="316"/>
      <c r="AK589" s="316"/>
      <c r="AL589" s="316"/>
      <c r="AM589" s="316"/>
      <c r="AN589" s="316"/>
      <c r="AO589" s="316"/>
      <c r="AP589" s="316"/>
      <c r="AQ589" s="316"/>
      <c r="AR589" s="316"/>
      <c r="AS589" s="316"/>
    </row>
    <row r="590" spans="1:45" s="378" customFormat="1">
      <c r="C590" s="1395"/>
      <c r="D590" s="1393"/>
      <c r="E590" s="1393"/>
      <c r="F590" s="1393"/>
      <c r="I590" s="1490"/>
      <c r="K590" s="1394"/>
      <c r="P590" s="1538"/>
      <c r="Q590" s="316"/>
      <c r="R590" s="316"/>
      <c r="S590" s="316"/>
      <c r="T590" s="316"/>
      <c r="U590" s="374"/>
      <c r="V590" s="374"/>
      <c r="W590" s="374"/>
      <c r="X590" s="316"/>
      <c r="Y590" s="316"/>
      <c r="Z590" s="316"/>
      <c r="AA590" s="316"/>
      <c r="AB590" s="316"/>
      <c r="AC590" s="316"/>
      <c r="AD590" s="316"/>
      <c r="AE590" s="316"/>
      <c r="AF590" s="316"/>
      <c r="AG590" s="316"/>
      <c r="AH590" s="316"/>
      <c r="AI590" s="316"/>
      <c r="AJ590" s="316"/>
      <c r="AK590" s="316"/>
      <c r="AL590" s="316"/>
      <c r="AM590" s="316"/>
      <c r="AN590" s="316"/>
      <c r="AO590" s="316"/>
      <c r="AP590" s="316"/>
      <c r="AQ590" s="316"/>
      <c r="AR590" s="316"/>
      <c r="AS590" s="316"/>
    </row>
    <row r="591" spans="1:45" s="378" customFormat="1">
      <c r="C591" s="1395"/>
      <c r="D591" s="1393"/>
      <c r="E591" s="1393"/>
      <c r="F591" s="1393"/>
      <c r="I591" s="1490"/>
      <c r="K591" s="1394"/>
      <c r="P591" s="1538"/>
      <c r="Q591" s="316"/>
      <c r="R591" s="316"/>
      <c r="S591" s="316"/>
      <c r="T591" s="316"/>
      <c r="U591" s="374"/>
      <c r="V591" s="374"/>
      <c r="W591" s="374"/>
      <c r="X591" s="316"/>
      <c r="Y591" s="316"/>
      <c r="Z591" s="316"/>
      <c r="AA591" s="316"/>
      <c r="AB591" s="316"/>
      <c r="AC591" s="316"/>
      <c r="AD591" s="316"/>
      <c r="AE591" s="316"/>
      <c r="AF591" s="316"/>
      <c r="AG591" s="316"/>
      <c r="AH591" s="316"/>
      <c r="AI591" s="316"/>
      <c r="AJ591" s="316"/>
      <c r="AK591" s="316"/>
      <c r="AL591" s="316"/>
      <c r="AM591" s="316"/>
      <c r="AN591" s="316"/>
      <c r="AO591" s="316"/>
      <c r="AP591" s="316"/>
      <c r="AQ591" s="316"/>
      <c r="AR591" s="316"/>
      <c r="AS591" s="316"/>
    </row>
    <row r="592" spans="1:45" s="378" customFormat="1">
      <c r="C592" s="1395"/>
      <c r="D592" s="1393"/>
      <c r="E592" s="1393"/>
      <c r="F592" s="1393"/>
      <c r="I592" s="1490"/>
      <c r="K592" s="1394"/>
      <c r="P592" s="1538"/>
      <c r="Q592" s="316"/>
      <c r="R592" s="316"/>
      <c r="S592" s="316"/>
      <c r="T592" s="316"/>
      <c r="U592" s="374"/>
      <c r="V592" s="374"/>
      <c r="W592" s="374"/>
      <c r="X592" s="316"/>
      <c r="Y592" s="316"/>
      <c r="Z592" s="316"/>
      <c r="AA592" s="316"/>
      <c r="AB592" s="316"/>
      <c r="AC592" s="316"/>
      <c r="AD592" s="316"/>
      <c r="AE592" s="316"/>
      <c r="AF592" s="316"/>
      <c r="AG592" s="316"/>
      <c r="AH592" s="316"/>
      <c r="AI592" s="316"/>
      <c r="AJ592" s="316"/>
      <c r="AK592" s="316"/>
      <c r="AL592" s="316"/>
      <c r="AM592" s="316"/>
      <c r="AN592" s="316"/>
      <c r="AO592" s="316"/>
      <c r="AP592" s="316"/>
      <c r="AQ592" s="316"/>
      <c r="AR592" s="316"/>
      <c r="AS592" s="316"/>
    </row>
    <row r="593" spans="3:45" s="378" customFormat="1">
      <c r="C593" s="1395"/>
      <c r="D593" s="1393"/>
      <c r="E593" s="1393"/>
      <c r="F593" s="1393"/>
      <c r="I593" s="1490"/>
      <c r="K593" s="1394"/>
      <c r="P593" s="1538"/>
      <c r="Q593" s="316"/>
      <c r="R593" s="316"/>
      <c r="S593" s="316"/>
      <c r="T593" s="316"/>
      <c r="U593" s="374"/>
      <c r="V593" s="374"/>
      <c r="W593" s="374"/>
      <c r="X593" s="316"/>
      <c r="Y593" s="316"/>
      <c r="Z593" s="316"/>
      <c r="AA593" s="316"/>
      <c r="AB593" s="316"/>
      <c r="AC593" s="316"/>
      <c r="AD593" s="316"/>
      <c r="AE593" s="316"/>
      <c r="AF593" s="316"/>
      <c r="AG593" s="316"/>
      <c r="AH593" s="316"/>
      <c r="AI593" s="316"/>
      <c r="AJ593" s="316"/>
      <c r="AK593" s="316"/>
      <c r="AL593" s="316"/>
      <c r="AM593" s="316"/>
      <c r="AN593" s="316"/>
      <c r="AO593" s="316"/>
      <c r="AP593" s="316"/>
      <c r="AQ593" s="316"/>
      <c r="AR593" s="316"/>
      <c r="AS593" s="316"/>
    </row>
    <row r="594" spans="3:45" s="378" customFormat="1">
      <c r="C594" s="1395"/>
      <c r="D594" s="1393"/>
      <c r="E594" s="1393"/>
      <c r="F594" s="1393"/>
      <c r="I594" s="1490"/>
      <c r="K594" s="1394"/>
      <c r="P594" s="1538"/>
      <c r="Q594" s="316"/>
      <c r="R594" s="316"/>
      <c r="S594" s="316"/>
      <c r="T594" s="316"/>
      <c r="U594" s="374"/>
      <c r="V594" s="374"/>
      <c r="W594" s="374"/>
      <c r="X594" s="316"/>
      <c r="Y594" s="316"/>
      <c r="Z594" s="316"/>
      <c r="AA594" s="316"/>
      <c r="AB594" s="316"/>
      <c r="AC594" s="316"/>
      <c r="AD594" s="316"/>
      <c r="AE594" s="316"/>
      <c r="AF594" s="316"/>
      <c r="AG594" s="316"/>
      <c r="AH594" s="316"/>
      <c r="AI594" s="316"/>
      <c r="AJ594" s="316"/>
      <c r="AK594" s="316"/>
      <c r="AL594" s="316"/>
      <c r="AM594" s="316"/>
      <c r="AN594" s="316"/>
      <c r="AO594" s="316"/>
      <c r="AP594" s="316"/>
      <c r="AQ594" s="316"/>
      <c r="AR594" s="316"/>
      <c r="AS594" s="316"/>
    </row>
    <row r="595" spans="3:45" s="378" customFormat="1">
      <c r="C595" s="1395"/>
      <c r="D595" s="1393"/>
      <c r="E595" s="1393"/>
      <c r="F595" s="1393"/>
      <c r="I595" s="1490"/>
      <c r="K595" s="1394"/>
      <c r="P595" s="1538"/>
      <c r="Q595" s="316"/>
      <c r="R595" s="316"/>
      <c r="S595" s="316"/>
      <c r="T595" s="316"/>
      <c r="U595" s="374"/>
      <c r="V595" s="374"/>
      <c r="W595" s="374"/>
      <c r="X595" s="316"/>
      <c r="Y595" s="316"/>
      <c r="Z595" s="316"/>
      <c r="AA595" s="316"/>
      <c r="AB595" s="316"/>
      <c r="AC595" s="316"/>
      <c r="AD595" s="316"/>
      <c r="AE595" s="316"/>
      <c r="AF595" s="316"/>
      <c r="AG595" s="316"/>
      <c r="AH595" s="316"/>
      <c r="AI595" s="316"/>
      <c r="AJ595" s="316"/>
      <c r="AK595" s="316"/>
      <c r="AL595" s="316"/>
      <c r="AM595" s="316"/>
      <c r="AN595" s="316"/>
      <c r="AO595" s="316"/>
      <c r="AP595" s="316"/>
      <c r="AQ595" s="316"/>
      <c r="AR595" s="316"/>
      <c r="AS595" s="316"/>
    </row>
    <row r="596" spans="3:45" s="378" customFormat="1">
      <c r="C596" s="1395"/>
      <c r="D596" s="1393"/>
      <c r="E596" s="1393"/>
      <c r="F596" s="1393"/>
      <c r="I596" s="1490"/>
      <c r="K596" s="1394"/>
      <c r="P596" s="1538"/>
      <c r="Q596" s="316"/>
      <c r="R596" s="316"/>
      <c r="S596" s="316"/>
      <c r="T596" s="316"/>
      <c r="U596" s="374"/>
      <c r="V596" s="374"/>
      <c r="W596" s="374"/>
      <c r="X596" s="316"/>
      <c r="Y596" s="316"/>
      <c r="Z596" s="316"/>
      <c r="AA596" s="316"/>
      <c r="AB596" s="316"/>
      <c r="AC596" s="316"/>
      <c r="AD596" s="316"/>
      <c r="AE596" s="316"/>
      <c r="AF596" s="316"/>
      <c r="AG596" s="316"/>
      <c r="AH596" s="316"/>
      <c r="AI596" s="316"/>
      <c r="AJ596" s="316"/>
      <c r="AK596" s="316"/>
      <c r="AL596" s="316"/>
      <c r="AM596" s="316"/>
      <c r="AN596" s="316"/>
      <c r="AO596" s="316"/>
      <c r="AP596" s="316"/>
      <c r="AQ596" s="316"/>
      <c r="AR596" s="316"/>
      <c r="AS596" s="316"/>
    </row>
    <row r="597" spans="3:45" s="378" customFormat="1">
      <c r="C597" s="1395"/>
      <c r="D597" s="1393"/>
      <c r="E597" s="1393"/>
      <c r="F597" s="1393"/>
      <c r="I597" s="1490"/>
      <c r="K597" s="1394"/>
      <c r="P597" s="1538"/>
      <c r="Q597" s="316"/>
      <c r="R597" s="316"/>
      <c r="S597" s="316"/>
      <c r="T597" s="316"/>
      <c r="U597" s="374"/>
      <c r="V597" s="374"/>
      <c r="W597" s="374"/>
      <c r="X597" s="316"/>
      <c r="Y597" s="316"/>
      <c r="Z597" s="316"/>
      <c r="AA597" s="316"/>
      <c r="AB597" s="316"/>
      <c r="AC597" s="316"/>
      <c r="AD597" s="316"/>
      <c r="AE597" s="316"/>
      <c r="AF597" s="316"/>
      <c r="AG597" s="316"/>
      <c r="AH597" s="316"/>
      <c r="AI597" s="316"/>
      <c r="AJ597" s="316"/>
      <c r="AK597" s="316"/>
      <c r="AL597" s="316"/>
      <c r="AM597" s="316"/>
      <c r="AN597" s="316"/>
      <c r="AO597" s="316"/>
      <c r="AP597" s="316"/>
      <c r="AQ597" s="316"/>
      <c r="AR597" s="316"/>
      <c r="AS597" s="316"/>
    </row>
    <row r="598" spans="3:45" s="378" customFormat="1">
      <c r="C598" s="1395"/>
      <c r="D598" s="1393"/>
      <c r="E598" s="1393"/>
      <c r="F598" s="1393"/>
      <c r="I598" s="1490"/>
      <c r="K598" s="1394"/>
      <c r="P598" s="1538"/>
      <c r="Q598" s="316"/>
      <c r="R598" s="316"/>
      <c r="S598" s="316"/>
      <c r="T598" s="316"/>
      <c r="U598" s="374"/>
      <c r="V598" s="374"/>
      <c r="W598" s="374"/>
      <c r="X598" s="316"/>
      <c r="Y598" s="316"/>
      <c r="Z598" s="316"/>
      <c r="AA598" s="316"/>
      <c r="AB598" s="316"/>
      <c r="AC598" s="316"/>
      <c r="AD598" s="316"/>
      <c r="AE598" s="316"/>
      <c r="AF598" s="316"/>
      <c r="AG598" s="316"/>
      <c r="AH598" s="316"/>
      <c r="AI598" s="316"/>
      <c r="AJ598" s="316"/>
      <c r="AK598" s="316"/>
      <c r="AL598" s="316"/>
      <c r="AM598" s="316"/>
      <c r="AN598" s="316"/>
      <c r="AO598" s="316"/>
      <c r="AP598" s="316"/>
      <c r="AQ598" s="316"/>
      <c r="AR598" s="316"/>
      <c r="AS598" s="316"/>
    </row>
    <row r="599" spans="3:45" s="378" customFormat="1">
      <c r="C599" s="1395"/>
      <c r="D599" s="1393"/>
      <c r="E599" s="1393"/>
      <c r="F599" s="1393"/>
      <c r="I599" s="1490"/>
      <c r="K599" s="1394"/>
      <c r="P599" s="1538"/>
      <c r="Q599" s="316"/>
      <c r="R599" s="316"/>
      <c r="S599" s="316"/>
      <c r="T599" s="316"/>
      <c r="U599" s="374"/>
      <c r="V599" s="374"/>
      <c r="W599" s="374"/>
      <c r="X599" s="316"/>
      <c r="Y599" s="316"/>
      <c r="Z599" s="316"/>
      <c r="AA599" s="316"/>
      <c r="AB599" s="316"/>
      <c r="AC599" s="316"/>
      <c r="AD599" s="316"/>
      <c r="AE599" s="316"/>
      <c r="AF599" s="316"/>
      <c r="AG599" s="316"/>
      <c r="AH599" s="316"/>
      <c r="AI599" s="316"/>
      <c r="AJ599" s="316"/>
      <c r="AK599" s="316"/>
      <c r="AL599" s="316"/>
      <c r="AM599" s="316"/>
      <c r="AN599" s="316"/>
      <c r="AO599" s="316"/>
      <c r="AP599" s="316"/>
      <c r="AQ599" s="316"/>
      <c r="AR599" s="316"/>
      <c r="AS599" s="316"/>
    </row>
    <row r="600" spans="3:45" s="378" customFormat="1">
      <c r="C600" s="1395"/>
      <c r="D600" s="1393"/>
      <c r="E600" s="1393"/>
      <c r="F600" s="1393"/>
      <c r="I600" s="1490"/>
      <c r="K600" s="1394"/>
      <c r="P600" s="1538"/>
      <c r="Q600" s="316"/>
      <c r="R600" s="316"/>
      <c r="S600" s="316"/>
      <c r="T600" s="316"/>
      <c r="U600" s="374"/>
      <c r="V600" s="374"/>
      <c r="W600" s="374"/>
      <c r="X600" s="316"/>
      <c r="Y600" s="316"/>
      <c r="Z600" s="316"/>
      <c r="AA600" s="316"/>
      <c r="AB600" s="316"/>
      <c r="AC600" s="316"/>
      <c r="AD600" s="316"/>
      <c r="AE600" s="316"/>
      <c r="AF600" s="316"/>
      <c r="AG600" s="316"/>
      <c r="AH600" s="316"/>
      <c r="AI600" s="316"/>
      <c r="AJ600" s="316"/>
      <c r="AK600" s="316"/>
      <c r="AL600" s="316"/>
      <c r="AM600" s="316"/>
      <c r="AN600" s="316"/>
      <c r="AO600" s="316"/>
      <c r="AP600" s="316"/>
      <c r="AQ600" s="316"/>
      <c r="AR600" s="316"/>
      <c r="AS600" s="316"/>
    </row>
    <row r="601" spans="3:45" s="378" customFormat="1">
      <c r="C601" s="1395"/>
      <c r="D601" s="1393"/>
      <c r="E601" s="1393"/>
      <c r="F601" s="1393"/>
      <c r="I601" s="1490"/>
      <c r="K601" s="1394"/>
      <c r="P601" s="1538"/>
      <c r="Q601" s="316"/>
      <c r="R601" s="316"/>
      <c r="S601" s="316"/>
      <c r="T601" s="316"/>
      <c r="U601" s="374"/>
      <c r="V601" s="374"/>
      <c r="W601" s="374"/>
      <c r="X601" s="316"/>
      <c r="Y601" s="316"/>
      <c r="Z601" s="316"/>
      <c r="AA601" s="316"/>
      <c r="AB601" s="316"/>
      <c r="AC601" s="316"/>
      <c r="AD601" s="316"/>
      <c r="AE601" s="316"/>
      <c r="AF601" s="316"/>
      <c r="AG601" s="316"/>
      <c r="AH601" s="316"/>
      <c r="AI601" s="316"/>
      <c r="AJ601" s="316"/>
      <c r="AK601" s="316"/>
      <c r="AL601" s="316"/>
      <c r="AM601" s="316"/>
      <c r="AN601" s="316"/>
      <c r="AO601" s="316"/>
      <c r="AP601" s="316"/>
      <c r="AQ601" s="316"/>
      <c r="AR601" s="316"/>
      <c r="AS601" s="316"/>
    </row>
    <row r="602" spans="3:45" s="378" customFormat="1">
      <c r="C602" s="1395"/>
      <c r="D602" s="1393"/>
      <c r="E602" s="1393"/>
      <c r="F602" s="1393"/>
      <c r="I602" s="1490"/>
      <c r="K602" s="1394"/>
      <c r="P602" s="1538"/>
      <c r="Q602" s="316"/>
      <c r="R602" s="316"/>
      <c r="S602" s="316"/>
      <c r="T602" s="316"/>
      <c r="U602" s="374"/>
      <c r="V602" s="374"/>
      <c r="W602" s="374"/>
      <c r="X602" s="316"/>
      <c r="Y602" s="316"/>
      <c r="Z602" s="316"/>
      <c r="AA602" s="316"/>
      <c r="AB602" s="316"/>
      <c r="AC602" s="316"/>
      <c r="AD602" s="316"/>
      <c r="AE602" s="316"/>
      <c r="AF602" s="316"/>
      <c r="AG602" s="316"/>
      <c r="AH602" s="316"/>
      <c r="AI602" s="316"/>
      <c r="AJ602" s="316"/>
      <c r="AK602" s="316"/>
      <c r="AL602" s="316"/>
      <c r="AM602" s="316"/>
      <c r="AN602" s="316"/>
      <c r="AO602" s="316"/>
      <c r="AP602" s="316"/>
      <c r="AQ602" s="316"/>
      <c r="AR602" s="316"/>
      <c r="AS602" s="316"/>
    </row>
    <row r="603" spans="3:45" s="378" customFormat="1">
      <c r="C603" s="1395"/>
      <c r="D603" s="1393"/>
      <c r="E603" s="1393"/>
      <c r="F603" s="1393"/>
      <c r="I603" s="1490"/>
      <c r="K603" s="1394"/>
      <c r="P603" s="1538"/>
      <c r="Q603" s="316"/>
      <c r="R603" s="316"/>
      <c r="S603" s="316"/>
      <c r="T603" s="316"/>
      <c r="U603" s="374"/>
      <c r="V603" s="374"/>
      <c r="W603" s="374"/>
      <c r="X603" s="316"/>
      <c r="Y603" s="316"/>
      <c r="Z603" s="316"/>
      <c r="AA603" s="316"/>
      <c r="AB603" s="316"/>
      <c r="AC603" s="316"/>
      <c r="AD603" s="316"/>
      <c r="AE603" s="316"/>
      <c r="AF603" s="316"/>
      <c r="AG603" s="316"/>
      <c r="AH603" s="316"/>
      <c r="AI603" s="316"/>
      <c r="AJ603" s="316"/>
      <c r="AK603" s="316"/>
      <c r="AL603" s="316"/>
      <c r="AM603" s="316"/>
      <c r="AN603" s="316"/>
      <c r="AO603" s="316"/>
      <c r="AP603" s="316"/>
      <c r="AQ603" s="316"/>
      <c r="AR603" s="316"/>
      <c r="AS603" s="316"/>
    </row>
    <row r="604" spans="3:45" s="378" customFormat="1">
      <c r="C604" s="1395"/>
      <c r="D604" s="1393"/>
      <c r="E604" s="1393"/>
      <c r="F604" s="1393"/>
      <c r="I604" s="1490"/>
      <c r="K604" s="1394"/>
      <c r="P604" s="1538"/>
      <c r="Q604" s="316"/>
      <c r="R604" s="316"/>
      <c r="S604" s="316"/>
      <c r="T604" s="316"/>
      <c r="U604" s="374"/>
      <c r="V604" s="374"/>
      <c r="W604" s="374"/>
      <c r="X604" s="316"/>
      <c r="Y604" s="316"/>
      <c r="Z604" s="316"/>
      <c r="AA604" s="316"/>
      <c r="AB604" s="316"/>
      <c r="AC604" s="316"/>
      <c r="AD604" s="316"/>
      <c r="AE604" s="316"/>
      <c r="AF604" s="316"/>
      <c r="AG604" s="316"/>
      <c r="AH604" s="316"/>
      <c r="AI604" s="316"/>
      <c r="AJ604" s="316"/>
      <c r="AK604" s="316"/>
      <c r="AL604" s="316"/>
      <c r="AM604" s="316"/>
      <c r="AN604" s="316"/>
      <c r="AO604" s="316"/>
      <c r="AP604" s="316"/>
      <c r="AQ604" s="316"/>
      <c r="AR604" s="316"/>
      <c r="AS604" s="316"/>
    </row>
    <row r="605" spans="3:45" s="378" customFormat="1">
      <c r="C605" s="1395"/>
      <c r="D605" s="1393"/>
      <c r="E605" s="1393"/>
      <c r="F605" s="1393"/>
      <c r="I605" s="1490"/>
      <c r="K605" s="1394"/>
      <c r="P605" s="1538"/>
      <c r="Q605" s="316"/>
      <c r="R605" s="316"/>
      <c r="S605" s="316"/>
      <c r="T605" s="316"/>
      <c r="U605" s="374"/>
      <c r="V605" s="374"/>
      <c r="W605" s="374"/>
      <c r="X605" s="316"/>
      <c r="Y605" s="316"/>
      <c r="Z605" s="316"/>
      <c r="AA605" s="316"/>
      <c r="AB605" s="316"/>
      <c r="AC605" s="316"/>
      <c r="AD605" s="316"/>
      <c r="AE605" s="316"/>
      <c r="AF605" s="316"/>
      <c r="AG605" s="316"/>
      <c r="AH605" s="316"/>
      <c r="AI605" s="316"/>
      <c r="AJ605" s="316"/>
      <c r="AK605" s="316"/>
      <c r="AL605" s="316"/>
      <c r="AM605" s="316"/>
      <c r="AN605" s="316"/>
      <c r="AO605" s="316"/>
      <c r="AP605" s="316"/>
      <c r="AQ605" s="316"/>
      <c r="AR605" s="316"/>
      <c r="AS605" s="316"/>
    </row>
    <row r="606" spans="3:45" s="378" customFormat="1">
      <c r="C606" s="1395"/>
      <c r="D606" s="1393"/>
      <c r="E606" s="1393"/>
      <c r="F606" s="1393"/>
      <c r="I606" s="1490"/>
      <c r="K606" s="1394"/>
      <c r="P606" s="1538"/>
      <c r="Q606" s="316"/>
      <c r="R606" s="316"/>
      <c r="S606" s="316"/>
      <c r="T606" s="316"/>
      <c r="U606" s="374"/>
      <c r="V606" s="374"/>
      <c r="W606" s="374"/>
      <c r="X606" s="316"/>
      <c r="Y606" s="316"/>
      <c r="Z606" s="316"/>
      <c r="AA606" s="316"/>
      <c r="AB606" s="316"/>
      <c r="AC606" s="316"/>
      <c r="AD606" s="316"/>
      <c r="AE606" s="316"/>
      <c r="AF606" s="316"/>
      <c r="AG606" s="316"/>
      <c r="AH606" s="316"/>
      <c r="AI606" s="316"/>
      <c r="AJ606" s="316"/>
      <c r="AK606" s="316"/>
      <c r="AL606" s="316"/>
      <c r="AM606" s="316"/>
      <c r="AN606" s="316"/>
      <c r="AO606" s="316"/>
      <c r="AP606" s="316"/>
      <c r="AQ606" s="316"/>
      <c r="AR606" s="316"/>
      <c r="AS606" s="316"/>
    </row>
    <row r="607" spans="3:45" s="378" customFormat="1">
      <c r="C607" s="1395"/>
      <c r="D607" s="1393"/>
      <c r="E607" s="1393"/>
      <c r="F607" s="1393"/>
      <c r="I607" s="1490"/>
      <c r="K607" s="1394"/>
      <c r="P607" s="1538"/>
      <c r="Q607" s="316"/>
      <c r="R607" s="316"/>
      <c r="S607" s="316"/>
      <c r="T607" s="316"/>
      <c r="U607" s="374"/>
      <c r="V607" s="374"/>
      <c r="W607" s="374"/>
      <c r="X607" s="316"/>
      <c r="Y607" s="316"/>
      <c r="Z607" s="316"/>
      <c r="AA607" s="316"/>
      <c r="AB607" s="316"/>
      <c r="AC607" s="316"/>
      <c r="AD607" s="316"/>
      <c r="AE607" s="316"/>
      <c r="AF607" s="316"/>
      <c r="AG607" s="316"/>
      <c r="AH607" s="316"/>
      <c r="AI607" s="316"/>
      <c r="AJ607" s="316"/>
      <c r="AK607" s="316"/>
      <c r="AL607" s="316"/>
      <c r="AM607" s="316"/>
      <c r="AN607" s="316"/>
      <c r="AO607" s="316"/>
      <c r="AP607" s="316"/>
      <c r="AQ607" s="316"/>
      <c r="AR607" s="316"/>
      <c r="AS607" s="316"/>
    </row>
    <row r="608" spans="3:45" s="378" customFormat="1">
      <c r="C608" s="1395"/>
      <c r="D608" s="1393"/>
      <c r="E608" s="1393"/>
      <c r="F608" s="1393"/>
      <c r="I608" s="1490"/>
      <c r="K608" s="1394"/>
      <c r="P608" s="1538"/>
      <c r="Q608" s="316"/>
      <c r="R608" s="316"/>
      <c r="S608" s="316"/>
      <c r="T608" s="316"/>
      <c r="U608" s="374"/>
      <c r="V608" s="374"/>
      <c r="W608" s="374"/>
      <c r="X608" s="316"/>
      <c r="Y608" s="316"/>
      <c r="Z608" s="316"/>
      <c r="AA608" s="316"/>
      <c r="AB608" s="316"/>
      <c r="AC608" s="316"/>
      <c r="AD608" s="316"/>
      <c r="AE608" s="316"/>
      <c r="AF608" s="316"/>
      <c r="AG608" s="316"/>
      <c r="AH608" s="316"/>
      <c r="AI608" s="316"/>
      <c r="AJ608" s="316"/>
      <c r="AK608" s="316"/>
      <c r="AL608" s="316"/>
      <c r="AM608" s="316"/>
      <c r="AN608" s="316"/>
      <c r="AO608" s="316"/>
      <c r="AP608" s="316"/>
      <c r="AQ608" s="316"/>
      <c r="AR608" s="316"/>
      <c r="AS608" s="316"/>
    </row>
    <row r="609" spans="1:45" s="378" customFormat="1">
      <c r="C609" s="1395"/>
      <c r="D609" s="1393"/>
      <c r="E609" s="1393"/>
      <c r="F609" s="1393"/>
      <c r="I609" s="1490"/>
      <c r="K609" s="1394"/>
      <c r="P609" s="1538"/>
      <c r="Q609" s="316"/>
      <c r="R609" s="316"/>
      <c r="S609" s="316"/>
      <c r="T609" s="316"/>
      <c r="U609" s="374"/>
      <c r="V609" s="374"/>
      <c r="W609" s="374"/>
      <c r="X609" s="316"/>
      <c r="Y609" s="316"/>
      <c r="Z609" s="316"/>
      <c r="AA609" s="316"/>
      <c r="AB609" s="316"/>
      <c r="AC609" s="316"/>
      <c r="AD609" s="316"/>
      <c r="AE609" s="316"/>
      <c r="AF609" s="316"/>
      <c r="AG609" s="316"/>
      <c r="AH609" s="316"/>
      <c r="AI609" s="316"/>
      <c r="AJ609" s="316"/>
      <c r="AK609" s="316"/>
      <c r="AL609" s="316"/>
      <c r="AM609" s="316"/>
      <c r="AN609" s="316"/>
      <c r="AO609" s="316"/>
      <c r="AP609" s="316"/>
      <c r="AQ609" s="316"/>
      <c r="AR609" s="316"/>
      <c r="AS609" s="316"/>
    </row>
    <row r="610" spans="1:45" s="378" customFormat="1">
      <c r="C610" s="1395"/>
      <c r="D610" s="1393"/>
      <c r="E610" s="1393"/>
      <c r="F610" s="1393"/>
      <c r="I610" s="1490"/>
      <c r="K610" s="1394"/>
      <c r="P610" s="1538"/>
      <c r="Q610" s="316"/>
      <c r="R610" s="316"/>
      <c r="S610" s="316"/>
      <c r="T610" s="316"/>
      <c r="U610" s="374"/>
      <c r="V610" s="374"/>
      <c r="W610" s="374"/>
      <c r="X610" s="316"/>
      <c r="Y610" s="316"/>
      <c r="Z610" s="316"/>
      <c r="AA610" s="316"/>
      <c r="AB610" s="316"/>
      <c r="AC610" s="316"/>
      <c r="AD610" s="316"/>
      <c r="AE610" s="316"/>
      <c r="AF610" s="316"/>
      <c r="AG610" s="316"/>
      <c r="AH610" s="316"/>
      <c r="AI610" s="316"/>
      <c r="AJ610" s="316"/>
      <c r="AK610" s="316"/>
      <c r="AL610" s="316"/>
      <c r="AM610" s="316"/>
      <c r="AN610" s="316"/>
      <c r="AO610" s="316"/>
      <c r="AP610" s="316"/>
      <c r="AQ610" s="316"/>
      <c r="AR610" s="316"/>
      <c r="AS610" s="316"/>
    </row>
    <row r="611" spans="1:45" s="378" customFormat="1">
      <c r="C611" s="1395"/>
      <c r="D611" s="1393"/>
      <c r="E611" s="1393"/>
      <c r="F611" s="1393"/>
      <c r="I611" s="1490"/>
      <c r="K611" s="1394"/>
      <c r="P611" s="1538"/>
      <c r="Q611" s="316"/>
      <c r="R611" s="316"/>
      <c r="S611" s="316"/>
      <c r="T611" s="316"/>
      <c r="U611" s="374"/>
      <c r="V611" s="374"/>
      <c r="W611" s="374"/>
      <c r="X611" s="316"/>
      <c r="Y611" s="316"/>
      <c r="Z611" s="316"/>
      <c r="AA611" s="316"/>
      <c r="AB611" s="316"/>
      <c r="AC611" s="316"/>
      <c r="AD611" s="316"/>
      <c r="AE611" s="316"/>
      <c r="AF611" s="316"/>
      <c r="AG611" s="316"/>
      <c r="AH611" s="316"/>
      <c r="AI611" s="316"/>
      <c r="AJ611" s="316"/>
      <c r="AK611" s="316"/>
      <c r="AL611" s="316"/>
      <c r="AM611" s="316"/>
      <c r="AN611" s="316"/>
      <c r="AO611" s="316"/>
      <c r="AP611" s="316"/>
      <c r="AQ611" s="316"/>
      <c r="AR611" s="316"/>
      <c r="AS611" s="316"/>
    </row>
    <row r="612" spans="1:45" s="378" customFormat="1">
      <c r="C612" s="1395"/>
      <c r="D612" s="1393"/>
      <c r="E612" s="1393"/>
      <c r="F612" s="1393"/>
      <c r="I612" s="1490"/>
      <c r="K612" s="1394"/>
      <c r="P612" s="1538"/>
      <c r="Q612" s="316"/>
      <c r="R612" s="316"/>
      <c r="S612" s="316"/>
      <c r="T612" s="316"/>
      <c r="U612" s="374"/>
      <c r="V612" s="374"/>
      <c r="W612" s="374"/>
      <c r="X612" s="316"/>
      <c r="Y612" s="316"/>
      <c r="Z612" s="316"/>
      <c r="AA612" s="316"/>
      <c r="AB612" s="316"/>
      <c r="AC612" s="316"/>
      <c r="AD612" s="316"/>
      <c r="AE612" s="316"/>
      <c r="AF612" s="316"/>
      <c r="AG612" s="316"/>
      <c r="AH612" s="316"/>
      <c r="AI612" s="316"/>
      <c r="AJ612" s="316"/>
      <c r="AK612" s="316"/>
      <c r="AL612" s="316"/>
      <c r="AM612" s="316"/>
      <c r="AN612" s="316"/>
      <c r="AO612" s="316"/>
      <c r="AP612" s="316"/>
      <c r="AQ612" s="316"/>
      <c r="AR612" s="316"/>
      <c r="AS612" s="316"/>
    </row>
    <row r="613" spans="1:45" s="378" customFormat="1">
      <c r="C613" s="1395"/>
      <c r="D613" s="1393"/>
      <c r="E613" s="1393"/>
      <c r="F613" s="1393"/>
      <c r="I613" s="1490"/>
      <c r="K613" s="1394"/>
      <c r="P613" s="1538"/>
      <c r="Q613" s="316"/>
      <c r="R613" s="316"/>
      <c r="S613" s="316"/>
      <c r="T613" s="316"/>
      <c r="U613" s="374"/>
      <c r="V613" s="374"/>
      <c r="W613" s="374"/>
      <c r="X613" s="316"/>
      <c r="Y613" s="316"/>
      <c r="Z613" s="316"/>
      <c r="AA613" s="316"/>
      <c r="AB613" s="316"/>
      <c r="AC613" s="316"/>
      <c r="AD613" s="316"/>
      <c r="AE613" s="316"/>
      <c r="AF613" s="316"/>
      <c r="AG613" s="316"/>
      <c r="AH613" s="316"/>
      <c r="AI613" s="316"/>
      <c r="AJ613" s="316"/>
      <c r="AK613" s="316"/>
      <c r="AL613" s="316"/>
      <c r="AM613" s="316"/>
      <c r="AN613" s="316"/>
      <c r="AO613" s="316"/>
      <c r="AP613" s="316"/>
      <c r="AQ613" s="316"/>
      <c r="AR613" s="316"/>
      <c r="AS613" s="316"/>
    </row>
    <row r="614" spans="1:45" s="378" customFormat="1">
      <c r="C614" s="1395"/>
      <c r="D614" s="1393"/>
      <c r="E614" s="1393"/>
      <c r="F614" s="1393"/>
      <c r="I614" s="1490"/>
      <c r="K614" s="1394"/>
      <c r="P614" s="1538"/>
      <c r="Q614" s="316"/>
      <c r="R614" s="316"/>
      <c r="S614" s="316"/>
      <c r="T614" s="316"/>
      <c r="U614" s="374"/>
      <c r="V614" s="374"/>
      <c r="W614" s="374"/>
      <c r="X614" s="316"/>
      <c r="Y614" s="316"/>
      <c r="Z614" s="316"/>
      <c r="AA614" s="316"/>
      <c r="AB614" s="316"/>
      <c r="AC614" s="316"/>
      <c r="AD614" s="316"/>
      <c r="AE614" s="316"/>
      <c r="AF614" s="316"/>
      <c r="AG614" s="316"/>
      <c r="AH614" s="316"/>
      <c r="AI614" s="316"/>
      <c r="AJ614" s="316"/>
      <c r="AK614" s="316"/>
      <c r="AL614" s="316"/>
      <c r="AM614" s="316"/>
      <c r="AN614" s="316"/>
      <c r="AO614" s="316"/>
      <c r="AP614" s="316"/>
      <c r="AQ614" s="316"/>
      <c r="AR614" s="316"/>
      <c r="AS614" s="316"/>
    </row>
    <row r="615" spans="1:45" s="378" customFormat="1">
      <c r="C615" s="1395"/>
      <c r="D615" s="1393"/>
      <c r="E615" s="1393"/>
      <c r="F615" s="1393"/>
      <c r="I615" s="1490"/>
      <c r="K615" s="1394"/>
      <c r="P615" s="1538"/>
      <c r="Q615" s="316"/>
      <c r="R615" s="316"/>
      <c r="S615" s="316"/>
      <c r="T615" s="316"/>
      <c r="U615" s="374"/>
      <c r="V615" s="374"/>
      <c r="W615" s="374"/>
      <c r="X615" s="316"/>
      <c r="Y615" s="316"/>
      <c r="Z615" s="316"/>
      <c r="AA615" s="316"/>
      <c r="AB615" s="316"/>
      <c r="AC615" s="316"/>
      <c r="AD615" s="316"/>
      <c r="AE615" s="316"/>
      <c r="AF615" s="316"/>
      <c r="AG615" s="316"/>
      <c r="AH615" s="316"/>
      <c r="AI615" s="316"/>
      <c r="AJ615" s="316"/>
      <c r="AK615" s="316"/>
      <c r="AL615" s="316"/>
      <c r="AM615" s="316"/>
      <c r="AN615" s="316"/>
      <c r="AO615" s="316"/>
      <c r="AP615" s="316"/>
      <c r="AQ615" s="316"/>
      <c r="AR615" s="316"/>
      <c r="AS615" s="316"/>
    </row>
    <row r="616" spans="1:45">
      <c r="A616" s="378"/>
      <c r="B616" s="378"/>
      <c r="C616" s="1395"/>
      <c r="D616" s="1393"/>
      <c r="E616" s="1393"/>
      <c r="F616" s="1393"/>
      <c r="G616" s="378"/>
      <c r="K616" s="1394"/>
      <c r="R616" s="316"/>
      <c r="S616" s="316"/>
      <c r="T616" s="316"/>
      <c r="U616" s="374"/>
      <c r="V616" s="374"/>
      <c r="W616" s="374"/>
      <c r="X616" s="316"/>
    </row>
    <row r="617" spans="1:45">
      <c r="A617" s="378"/>
      <c r="B617" s="378"/>
      <c r="C617" s="1395"/>
      <c r="D617" s="1393"/>
      <c r="E617" s="1393"/>
      <c r="F617" s="1393"/>
      <c r="G617" s="378"/>
      <c r="K617" s="1394"/>
      <c r="R617" s="316"/>
      <c r="S617" s="316"/>
      <c r="T617" s="316"/>
      <c r="U617" s="374"/>
      <c r="V617" s="374"/>
      <c r="W617" s="374"/>
      <c r="X617" s="316"/>
    </row>
    <row r="618" spans="1:45">
      <c r="A618" s="378"/>
      <c r="B618" s="378"/>
      <c r="C618" s="1395"/>
      <c r="D618" s="1393"/>
      <c r="E618" s="1393"/>
      <c r="F618" s="1393"/>
      <c r="G618" s="378"/>
      <c r="K618" s="1394"/>
      <c r="R618" s="316"/>
      <c r="S618" s="316"/>
      <c r="T618" s="316"/>
      <c r="U618" s="374"/>
      <c r="V618" s="374"/>
      <c r="W618" s="374"/>
      <c r="X618" s="316"/>
    </row>
    <row r="619" spans="1:45">
      <c r="A619" s="378"/>
      <c r="B619" s="378"/>
      <c r="C619" s="1395"/>
      <c r="D619" s="1393"/>
      <c r="E619" s="1393"/>
      <c r="F619" s="1393"/>
      <c r="G619" s="378"/>
      <c r="K619" s="1394"/>
      <c r="R619" s="316"/>
      <c r="S619" s="316"/>
      <c r="T619" s="316"/>
      <c r="U619" s="374"/>
      <c r="V619" s="374"/>
      <c r="W619" s="374"/>
      <c r="X619" s="316"/>
    </row>
    <row r="620" spans="1:45">
      <c r="A620" s="378"/>
      <c r="B620" s="378"/>
      <c r="C620" s="1395"/>
      <c r="D620" s="1393"/>
      <c r="E620" s="1393"/>
      <c r="F620" s="1393"/>
      <c r="G620" s="378"/>
      <c r="K620" s="1394"/>
      <c r="R620" s="316"/>
      <c r="S620" s="316"/>
      <c r="T620" s="316"/>
      <c r="U620" s="374"/>
      <c r="V620" s="374"/>
      <c r="W620" s="374"/>
      <c r="X620" s="316"/>
    </row>
    <row r="621" spans="1:45">
      <c r="A621" s="378"/>
      <c r="B621" s="378"/>
      <c r="C621" s="1395"/>
      <c r="D621" s="1393"/>
      <c r="E621" s="1393"/>
      <c r="F621" s="1393"/>
      <c r="G621" s="378"/>
      <c r="K621" s="1394"/>
      <c r="R621" s="316"/>
      <c r="S621" s="316"/>
      <c r="T621" s="316"/>
      <c r="U621" s="374"/>
      <c r="V621" s="374"/>
      <c r="W621" s="374"/>
      <c r="X621" s="316"/>
    </row>
    <row r="622" spans="1:45">
      <c r="A622" s="378"/>
      <c r="B622" s="378"/>
      <c r="C622" s="1395"/>
      <c r="D622" s="1393"/>
      <c r="E622" s="1393"/>
      <c r="F622" s="1393"/>
      <c r="G622" s="378"/>
      <c r="K622" s="1394"/>
      <c r="R622" s="316"/>
      <c r="S622" s="316"/>
      <c r="T622" s="316"/>
      <c r="U622" s="374"/>
      <c r="V622" s="374"/>
      <c r="W622" s="374"/>
      <c r="X622" s="316"/>
    </row>
    <row r="623" spans="1:45">
      <c r="A623" s="378"/>
      <c r="B623" s="378"/>
      <c r="C623" s="1395"/>
      <c r="D623" s="1393"/>
      <c r="E623" s="1393"/>
      <c r="F623" s="1393"/>
      <c r="G623" s="378"/>
      <c r="K623" s="1394"/>
      <c r="R623" s="316"/>
      <c r="S623" s="316"/>
      <c r="T623" s="316"/>
      <c r="U623" s="374"/>
      <c r="V623" s="374"/>
      <c r="W623" s="374"/>
      <c r="X623" s="316"/>
    </row>
    <row r="624" spans="1:45">
      <c r="A624" s="378"/>
      <c r="B624" s="378"/>
      <c r="C624" s="1395"/>
      <c r="D624" s="1393"/>
      <c r="E624" s="1393"/>
      <c r="F624" s="1393"/>
      <c r="G624" s="378"/>
      <c r="K624" s="1394"/>
      <c r="R624" s="316"/>
      <c r="S624" s="316"/>
      <c r="T624" s="316"/>
      <c r="U624" s="374"/>
      <c r="V624" s="374"/>
      <c r="W624" s="374"/>
      <c r="X624" s="316"/>
    </row>
    <row r="625" spans="1:45">
      <c r="A625" s="378"/>
      <c r="B625" s="378"/>
      <c r="C625" s="1395"/>
      <c r="D625" s="1393"/>
      <c r="E625" s="1393"/>
      <c r="F625" s="1393"/>
      <c r="G625" s="378"/>
      <c r="K625" s="1394"/>
      <c r="R625" s="316"/>
      <c r="S625" s="316"/>
      <c r="T625" s="316"/>
      <c r="U625" s="374"/>
      <c r="V625" s="374"/>
      <c r="W625" s="374"/>
      <c r="X625" s="316"/>
    </row>
    <row r="626" spans="1:45">
      <c r="A626" s="378"/>
      <c r="B626" s="378"/>
      <c r="C626" s="1395"/>
      <c r="D626" s="1393"/>
      <c r="E626" s="1393"/>
      <c r="F626" s="1393"/>
      <c r="G626" s="378"/>
      <c r="K626" s="1394"/>
      <c r="R626" s="316"/>
      <c r="S626" s="316"/>
      <c r="T626" s="316"/>
      <c r="U626" s="374"/>
      <c r="V626" s="374"/>
      <c r="W626" s="374"/>
      <c r="X626" s="316"/>
    </row>
    <row r="627" spans="1:45">
      <c r="A627" s="378"/>
      <c r="B627" s="378"/>
      <c r="C627" s="1395"/>
      <c r="D627" s="1393"/>
      <c r="E627" s="1393"/>
      <c r="F627" s="1393"/>
      <c r="G627" s="378"/>
      <c r="K627" s="1394"/>
      <c r="R627" s="316"/>
      <c r="S627" s="316"/>
      <c r="T627" s="316"/>
      <c r="U627" s="374"/>
      <c r="V627" s="374"/>
      <c r="W627" s="374"/>
      <c r="X627" s="316"/>
    </row>
    <row r="628" spans="1:45">
      <c r="A628" s="378"/>
      <c r="B628" s="378"/>
      <c r="C628" s="1395"/>
      <c r="D628" s="1393"/>
      <c r="E628" s="1393"/>
      <c r="F628" s="1393"/>
      <c r="G628" s="378"/>
      <c r="K628" s="1394"/>
      <c r="R628" s="316"/>
      <c r="S628" s="316"/>
      <c r="T628" s="316"/>
      <c r="U628" s="374"/>
      <c r="V628" s="374"/>
      <c r="W628" s="374"/>
      <c r="X628" s="316"/>
    </row>
    <row r="629" spans="1:45" ht="14.25">
      <c r="A629" s="1391"/>
      <c r="B629" s="1391"/>
      <c r="C629" s="1392"/>
      <c r="D629" s="1393"/>
      <c r="E629" s="1393"/>
      <c r="F629" s="1393"/>
      <c r="G629" s="378"/>
      <c r="K629" s="1394"/>
      <c r="R629" s="373"/>
      <c r="S629" s="373"/>
      <c r="T629" s="373"/>
      <c r="U629" s="374"/>
      <c r="V629" s="374"/>
      <c r="W629" s="374"/>
      <c r="X629" s="316"/>
    </row>
    <row r="630" spans="1:45">
      <c r="A630" s="378"/>
      <c r="B630" s="378"/>
      <c r="C630" s="1395"/>
      <c r="D630" s="1393"/>
      <c r="E630" s="1393"/>
      <c r="F630" s="1393"/>
      <c r="G630" s="378"/>
      <c r="K630" s="1394"/>
      <c r="R630" s="316"/>
      <c r="S630" s="316"/>
      <c r="T630" s="316"/>
      <c r="U630" s="374"/>
      <c r="V630" s="374"/>
      <c r="W630" s="374"/>
      <c r="X630" s="316"/>
    </row>
    <row r="631" spans="1:45" ht="14.25">
      <c r="A631" s="1396"/>
      <c r="B631" s="1396"/>
      <c r="C631" s="1397"/>
      <c r="D631" s="1393"/>
      <c r="E631" s="1393"/>
      <c r="F631" s="1393"/>
      <c r="G631" s="378"/>
      <c r="K631" s="1394"/>
      <c r="R631" s="376"/>
      <c r="S631" s="376"/>
      <c r="T631" s="376"/>
      <c r="U631" s="374"/>
      <c r="V631" s="374"/>
      <c r="W631" s="374"/>
      <c r="X631" s="316"/>
    </row>
    <row r="632" spans="1:45" s="378" customFormat="1">
      <c r="C632" s="1395"/>
      <c r="D632" s="1393"/>
      <c r="E632" s="1393"/>
      <c r="F632" s="1393"/>
      <c r="I632" s="1490"/>
      <c r="K632" s="1394"/>
      <c r="P632" s="1538"/>
      <c r="Q632" s="316"/>
      <c r="R632" s="316"/>
      <c r="S632" s="316"/>
      <c r="T632" s="316"/>
      <c r="U632" s="374"/>
      <c r="V632" s="374"/>
      <c r="W632" s="374"/>
      <c r="X632" s="316"/>
      <c r="Y632" s="316"/>
      <c r="Z632" s="316"/>
      <c r="AA632" s="316"/>
      <c r="AB632" s="316"/>
      <c r="AC632" s="316"/>
      <c r="AD632" s="316"/>
      <c r="AE632" s="316"/>
      <c r="AF632" s="316"/>
      <c r="AG632" s="316"/>
      <c r="AH632" s="316"/>
      <c r="AI632" s="316"/>
      <c r="AJ632" s="316"/>
      <c r="AK632" s="316"/>
      <c r="AL632" s="316"/>
      <c r="AM632" s="316"/>
      <c r="AN632" s="316"/>
      <c r="AO632" s="316"/>
      <c r="AP632" s="316"/>
      <c r="AQ632" s="316"/>
      <c r="AR632" s="316"/>
      <c r="AS632" s="316"/>
    </row>
    <row r="633" spans="1:45" s="378" customFormat="1">
      <c r="C633" s="1395"/>
      <c r="D633" s="1393"/>
      <c r="E633" s="1393"/>
      <c r="F633" s="1393"/>
      <c r="I633" s="1490"/>
      <c r="K633" s="1394"/>
      <c r="P633" s="1538"/>
      <c r="Q633" s="316"/>
      <c r="R633" s="316"/>
      <c r="S633" s="316"/>
      <c r="T633" s="316"/>
      <c r="U633" s="374"/>
      <c r="V633" s="374"/>
      <c r="W633" s="374"/>
      <c r="X633" s="316"/>
      <c r="Y633" s="316"/>
      <c r="Z633" s="316"/>
      <c r="AA633" s="316"/>
      <c r="AB633" s="316"/>
      <c r="AC633" s="316"/>
      <c r="AD633" s="316"/>
      <c r="AE633" s="316"/>
      <c r="AF633" s="316"/>
      <c r="AG633" s="316"/>
      <c r="AH633" s="316"/>
      <c r="AI633" s="316"/>
      <c r="AJ633" s="316"/>
      <c r="AK633" s="316"/>
      <c r="AL633" s="316"/>
      <c r="AM633" s="316"/>
      <c r="AN633" s="316"/>
      <c r="AO633" s="316"/>
      <c r="AP633" s="316"/>
      <c r="AQ633" s="316"/>
      <c r="AR633" s="316"/>
      <c r="AS633" s="316"/>
    </row>
    <row r="634" spans="1:45" s="378" customFormat="1">
      <c r="C634" s="1395"/>
      <c r="D634" s="1393"/>
      <c r="E634" s="1393"/>
      <c r="F634" s="1393"/>
      <c r="I634" s="1490"/>
      <c r="K634" s="1394"/>
      <c r="P634" s="1538"/>
      <c r="Q634" s="316"/>
      <c r="R634" s="316"/>
      <c r="S634" s="316"/>
      <c r="T634" s="316"/>
      <c r="U634" s="374"/>
      <c r="V634" s="374"/>
      <c r="W634" s="374"/>
      <c r="X634" s="316"/>
      <c r="Y634" s="316"/>
      <c r="Z634" s="316"/>
      <c r="AA634" s="316"/>
      <c r="AB634" s="316"/>
      <c r="AC634" s="316"/>
      <c r="AD634" s="316"/>
      <c r="AE634" s="316"/>
      <c r="AF634" s="316"/>
      <c r="AG634" s="316"/>
      <c r="AH634" s="316"/>
      <c r="AI634" s="316"/>
      <c r="AJ634" s="316"/>
      <c r="AK634" s="316"/>
      <c r="AL634" s="316"/>
      <c r="AM634" s="316"/>
      <c r="AN634" s="316"/>
      <c r="AO634" s="316"/>
      <c r="AP634" s="316"/>
      <c r="AQ634" s="316"/>
      <c r="AR634" s="316"/>
      <c r="AS634" s="316"/>
    </row>
    <row r="635" spans="1:45" s="378" customFormat="1">
      <c r="C635" s="1395"/>
      <c r="D635" s="1393"/>
      <c r="E635" s="1393"/>
      <c r="F635" s="1393"/>
      <c r="I635" s="1490"/>
      <c r="K635" s="1394"/>
      <c r="P635" s="1538"/>
      <c r="Q635" s="316"/>
      <c r="R635" s="316"/>
      <c r="S635" s="316"/>
      <c r="T635" s="316"/>
      <c r="U635" s="374"/>
      <c r="V635" s="374"/>
      <c r="W635" s="374"/>
      <c r="X635" s="316"/>
      <c r="Y635" s="316"/>
      <c r="Z635" s="316"/>
      <c r="AA635" s="316"/>
      <c r="AB635" s="316"/>
      <c r="AC635" s="316"/>
      <c r="AD635" s="316"/>
      <c r="AE635" s="316"/>
      <c r="AF635" s="316"/>
      <c r="AG635" s="316"/>
      <c r="AH635" s="316"/>
      <c r="AI635" s="316"/>
      <c r="AJ635" s="316"/>
      <c r="AK635" s="316"/>
      <c r="AL635" s="316"/>
      <c r="AM635" s="316"/>
      <c r="AN635" s="316"/>
      <c r="AO635" s="316"/>
      <c r="AP635" s="316"/>
      <c r="AQ635" s="316"/>
      <c r="AR635" s="316"/>
      <c r="AS635" s="316"/>
    </row>
    <row r="636" spans="1:45" s="378" customFormat="1">
      <c r="C636" s="1395"/>
      <c r="D636" s="1393"/>
      <c r="E636" s="1393"/>
      <c r="F636" s="1393"/>
      <c r="I636" s="1490"/>
      <c r="K636" s="1394"/>
      <c r="P636" s="1538"/>
      <c r="Q636" s="316"/>
      <c r="R636" s="316"/>
      <c r="S636" s="316"/>
      <c r="T636" s="316"/>
      <c r="U636" s="374"/>
      <c r="V636" s="374"/>
      <c r="W636" s="374"/>
      <c r="X636" s="316"/>
      <c r="Y636" s="316"/>
      <c r="Z636" s="316"/>
      <c r="AA636" s="316"/>
      <c r="AB636" s="316"/>
      <c r="AC636" s="316"/>
      <c r="AD636" s="316"/>
      <c r="AE636" s="316"/>
      <c r="AF636" s="316"/>
      <c r="AG636" s="316"/>
      <c r="AH636" s="316"/>
      <c r="AI636" s="316"/>
      <c r="AJ636" s="316"/>
      <c r="AK636" s="316"/>
      <c r="AL636" s="316"/>
      <c r="AM636" s="316"/>
      <c r="AN636" s="316"/>
      <c r="AO636" s="316"/>
      <c r="AP636" s="316"/>
      <c r="AQ636" s="316"/>
      <c r="AR636" s="316"/>
      <c r="AS636" s="316"/>
    </row>
    <row r="637" spans="1:45" s="378" customFormat="1">
      <c r="C637" s="1395"/>
      <c r="D637" s="1393"/>
      <c r="E637" s="1393"/>
      <c r="F637" s="1393"/>
      <c r="I637" s="1490"/>
      <c r="K637" s="1394"/>
      <c r="P637" s="1538"/>
      <c r="Q637" s="316"/>
      <c r="R637" s="316"/>
      <c r="S637" s="316"/>
      <c r="T637" s="316"/>
      <c r="U637" s="374"/>
      <c r="V637" s="374"/>
      <c r="W637" s="374"/>
      <c r="X637" s="316"/>
      <c r="Y637" s="316"/>
      <c r="Z637" s="316"/>
      <c r="AA637" s="316"/>
      <c r="AB637" s="316"/>
      <c r="AC637" s="316"/>
      <c r="AD637" s="316"/>
      <c r="AE637" s="316"/>
      <c r="AF637" s="316"/>
      <c r="AG637" s="316"/>
      <c r="AH637" s="316"/>
      <c r="AI637" s="316"/>
      <c r="AJ637" s="316"/>
      <c r="AK637" s="316"/>
      <c r="AL637" s="316"/>
      <c r="AM637" s="316"/>
      <c r="AN637" s="316"/>
      <c r="AO637" s="316"/>
      <c r="AP637" s="316"/>
      <c r="AQ637" s="316"/>
      <c r="AR637" s="316"/>
      <c r="AS637" s="316"/>
    </row>
    <row r="638" spans="1:45" s="378" customFormat="1">
      <c r="C638" s="1395"/>
      <c r="D638" s="1393"/>
      <c r="E638" s="1393"/>
      <c r="F638" s="1393"/>
      <c r="I638" s="1490"/>
      <c r="K638" s="1394"/>
      <c r="P638" s="1538"/>
      <c r="Q638" s="316"/>
      <c r="R638" s="316"/>
      <c r="S638" s="316"/>
      <c r="T638" s="316"/>
      <c r="U638" s="374"/>
      <c r="V638" s="374"/>
      <c r="W638" s="374"/>
      <c r="X638" s="316"/>
      <c r="Y638" s="316"/>
      <c r="Z638" s="316"/>
      <c r="AA638" s="316"/>
      <c r="AB638" s="316"/>
      <c r="AC638" s="316"/>
      <c r="AD638" s="316"/>
      <c r="AE638" s="316"/>
      <c r="AF638" s="316"/>
      <c r="AG638" s="316"/>
      <c r="AH638" s="316"/>
      <c r="AI638" s="316"/>
      <c r="AJ638" s="316"/>
      <c r="AK638" s="316"/>
      <c r="AL638" s="316"/>
      <c r="AM638" s="316"/>
      <c r="AN638" s="316"/>
      <c r="AO638" s="316"/>
      <c r="AP638" s="316"/>
      <c r="AQ638" s="316"/>
      <c r="AR638" s="316"/>
      <c r="AS638" s="316"/>
    </row>
    <row r="639" spans="1:45" s="378" customFormat="1">
      <c r="C639" s="1395"/>
      <c r="D639" s="1393"/>
      <c r="E639" s="1393"/>
      <c r="F639" s="1393"/>
      <c r="I639" s="1490"/>
      <c r="K639" s="1394"/>
      <c r="P639" s="1538"/>
      <c r="Q639" s="316"/>
      <c r="R639" s="316"/>
      <c r="S639" s="316"/>
      <c r="T639" s="316"/>
      <c r="U639" s="374"/>
      <c r="V639" s="374"/>
      <c r="W639" s="374"/>
      <c r="X639" s="316"/>
      <c r="Y639" s="316"/>
      <c r="Z639" s="316"/>
      <c r="AA639" s="316"/>
      <c r="AB639" s="316"/>
      <c r="AC639" s="316"/>
      <c r="AD639" s="316"/>
      <c r="AE639" s="316"/>
      <c r="AF639" s="316"/>
      <c r="AG639" s="316"/>
      <c r="AH639" s="316"/>
      <c r="AI639" s="316"/>
      <c r="AJ639" s="316"/>
      <c r="AK639" s="316"/>
      <c r="AL639" s="316"/>
      <c r="AM639" s="316"/>
      <c r="AN639" s="316"/>
      <c r="AO639" s="316"/>
      <c r="AP639" s="316"/>
      <c r="AQ639" s="316"/>
      <c r="AR639" s="316"/>
      <c r="AS639" s="316"/>
    </row>
    <row r="640" spans="1:45" s="378" customFormat="1">
      <c r="C640" s="1395"/>
      <c r="D640" s="1393"/>
      <c r="E640" s="1393"/>
      <c r="F640" s="1393"/>
      <c r="I640" s="1490"/>
      <c r="K640" s="1394"/>
      <c r="P640" s="1538"/>
      <c r="Q640" s="316"/>
      <c r="R640" s="316"/>
      <c r="S640" s="316"/>
      <c r="T640" s="316"/>
      <c r="U640" s="374"/>
      <c r="V640" s="374"/>
      <c r="W640" s="374"/>
      <c r="X640" s="316"/>
      <c r="Y640" s="316"/>
      <c r="Z640" s="316"/>
      <c r="AA640" s="316"/>
      <c r="AB640" s="316"/>
      <c r="AC640" s="316"/>
      <c r="AD640" s="316"/>
      <c r="AE640" s="316"/>
      <c r="AF640" s="316"/>
      <c r="AG640" s="316"/>
      <c r="AH640" s="316"/>
      <c r="AI640" s="316"/>
      <c r="AJ640" s="316"/>
      <c r="AK640" s="316"/>
      <c r="AL640" s="316"/>
      <c r="AM640" s="316"/>
      <c r="AN640" s="316"/>
      <c r="AO640" s="316"/>
      <c r="AP640" s="316"/>
      <c r="AQ640" s="316"/>
      <c r="AR640" s="316"/>
      <c r="AS640" s="316"/>
    </row>
    <row r="641" spans="3:45" s="378" customFormat="1">
      <c r="C641" s="1395"/>
      <c r="D641" s="1393"/>
      <c r="E641" s="1393"/>
      <c r="F641" s="1393"/>
      <c r="I641" s="1490"/>
      <c r="K641" s="1394"/>
      <c r="P641" s="1538"/>
      <c r="Q641" s="316"/>
      <c r="R641" s="316"/>
      <c r="S641" s="316"/>
      <c r="T641" s="316"/>
      <c r="U641" s="374"/>
      <c r="V641" s="374"/>
      <c r="W641" s="374"/>
      <c r="X641" s="316"/>
      <c r="Y641" s="316"/>
      <c r="Z641" s="316"/>
      <c r="AA641" s="316"/>
      <c r="AB641" s="316"/>
      <c r="AC641" s="316"/>
      <c r="AD641" s="316"/>
      <c r="AE641" s="316"/>
      <c r="AF641" s="316"/>
      <c r="AG641" s="316"/>
      <c r="AH641" s="316"/>
      <c r="AI641" s="316"/>
      <c r="AJ641" s="316"/>
      <c r="AK641" s="316"/>
      <c r="AL641" s="316"/>
      <c r="AM641" s="316"/>
      <c r="AN641" s="316"/>
      <c r="AO641" s="316"/>
      <c r="AP641" s="316"/>
      <c r="AQ641" s="316"/>
      <c r="AR641" s="316"/>
      <c r="AS641" s="316"/>
    </row>
    <row r="642" spans="3:45" s="378" customFormat="1">
      <c r="C642" s="1395"/>
      <c r="D642" s="1393"/>
      <c r="E642" s="1393"/>
      <c r="F642" s="1393"/>
      <c r="I642" s="1490"/>
      <c r="K642" s="1394"/>
      <c r="P642" s="1538"/>
      <c r="Q642" s="316"/>
      <c r="R642" s="316"/>
      <c r="S642" s="316"/>
      <c r="T642" s="316"/>
      <c r="U642" s="374"/>
      <c r="V642" s="374"/>
      <c r="W642" s="374"/>
      <c r="X642" s="316"/>
      <c r="Y642" s="316"/>
      <c r="Z642" s="316"/>
      <c r="AA642" s="316"/>
      <c r="AB642" s="316"/>
      <c r="AC642" s="316"/>
      <c r="AD642" s="316"/>
      <c r="AE642" s="316"/>
      <c r="AF642" s="316"/>
      <c r="AG642" s="316"/>
      <c r="AH642" s="316"/>
      <c r="AI642" s="316"/>
      <c r="AJ642" s="316"/>
      <c r="AK642" s="316"/>
      <c r="AL642" s="316"/>
      <c r="AM642" s="316"/>
      <c r="AN642" s="316"/>
      <c r="AO642" s="316"/>
      <c r="AP642" s="316"/>
      <c r="AQ642" s="316"/>
      <c r="AR642" s="316"/>
      <c r="AS642" s="316"/>
    </row>
    <row r="643" spans="3:45" s="378" customFormat="1">
      <c r="C643" s="1395"/>
      <c r="D643" s="1393"/>
      <c r="E643" s="1393"/>
      <c r="F643" s="1393"/>
      <c r="I643" s="1490"/>
      <c r="K643" s="1394"/>
      <c r="P643" s="1538"/>
      <c r="Q643" s="316"/>
      <c r="R643" s="316"/>
      <c r="S643" s="316"/>
      <c r="T643" s="316"/>
      <c r="U643" s="374"/>
      <c r="V643" s="374"/>
      <c r="W643" s="374"/>
      <c r="X643" s="316"/>
      <c r="Y643" s="316"/>
      <c r="Z643" s="316"/>
      <c r="AA643" s="316"/>
      <c r="AB643" s="316"/>
      <c r="AC643" s="316"/>
      <c r="AD643" s="316"/>
      <c r="AE643" s="316"/>
      <c r="AF643" s="316"/>
      <c r="AG643" s="316"/>
      <c r="AH643" s="316"/>
      <c r="AI643" s="316"/>
      <c r="AJ643" s="316"/>
      <c r="AK643" s="316"/>
      <c r="AL643" s="316"/>
      <c r="AM643" s="316"/>
      <c r="AN643" s="316"/>
      <c r="AO643" s="316"/>
      <c r="AP643" s="316"/>
      <c r="AQ643" s="316"/>
      <c r="AR643" s="316"/>
      <c r="AS643" s="316"/>
    </row>
    <row r="644" spans="3:45" s="378" customFormat="1">
      <c r="C644" s="1395"/>
      <c r="D644" s="1393"/>
      <c r="E644" s="1393"/>
      <c r="F644" s="1393"/>
      <c r="I644" s="1490"/>
      <c r="K644" s="1394"/>
      <c r="P644" s="1538"/>
      <c r="Q644" s="316"/>
      <c r="R644" s="316"/>
      <c r="S644" s="316"/>
      <c r="T644" s="316"/>
      <c r="U644" s="374"/>
      <c r="V644" s="374"/>
      <c r="W644" s="374"/>
      <c r="X644" s="316"/>
      <c r="Y644" s="316"/>
      <c r="Z644" s="316"/>
      <c r="AA644" s="316"/>
      <c r="AB644" s="316"/>
      <c r="AC644" s="316"/>
      <c r="AD644" s="316"/>
      <c r="AE644" s="316"/>
      <c r="AF644" s="316"/>
      <c r="AG644" s="316"/>
      <c r="AH644" s="316"/>
      <c r="AI644" s="316"/>
      <c r="AJ644" s="316"/>
      <c r="AK644" s="316"/>
      <c r="AL644" s="316"/>
      <c r="AM644" s="316"/>
      <c r="AN644" s="316"/>
      <c r="AO644" s="316"/>
      <c r="AP644" s="316"/>
      <c r="AQ644" s="316"/>
      <c r="AR644" s="316"/>
      <c r="AS644" s="316"/>
    </row>
    <row r="645" spans="3:45" s="378" customFormat="1">
      <c r="C645" s="1395"/>
      <c r="D645" s="1393"/>
      <c r="E645" s="1393"/>
      <c r="F645" s="1393"/>
      <c r="I645" s="1490"/>
      <c r="K645" s="1394"/>
      <c r="P645" s="1538"/>
      <c r="Q645" s="316"/>
      <c r="R645" s="316"/>
      <c r="S645" s="316"/>
      <c r="T645" s="316"/>
      <c r="U645" s="374"/>
      <c r="V645" s="374"/>
      <c r="W645" s="374"/>
      <c r="X645" s="316"/>
      <c r="Y645" s="316"/>
      <c r="Z645" s="316"/>
      <c r="AA645" s="316"/>
      <c r="AB645" s="316"/>
      <c r="AC645" s="316"/>
      <c r="AD645" s="316"/>
      <c r="AE645" s="316"/>
      <c r="AF645" s="316"/>
      <c r="AG645" s="316"/>
      <c r="AH645" s="316"/>
      <c r="AI645" s="316"/>
      <c r="AJ645" s="316"/>
      <c r="AK645" s="316"/>
      <c r="AL645" s="316"/>
      <c r="AM645" s="316"/>
      <c r="AN645" s="316"/>
      <c r="AO645" s="316"/>
      <c r="AP645" s="316"/>
      <c r="AQ645" s="316"/>
      <c r="AR645" s="316"/>
      <c r="AS645" s="316"/>
    </row>
    <row r="646" spans="3:45" s="378" customFormat="1">
      <c r="C646" s="1395"/>
      <c r="D646" s="1393"/>
      <c r="E646" s="1393"/>
      <c r="F646" s="1393"/>
      <c r="I646" s="1490"/>
      <c r="K646" s="1394"/>
      <c r="P646" s="1538"/>
      <c r="Q646" s="316"/>
      <c r="R646" s="316"/>
      <c r="S646" s="316"/>
      <c r="T646" s="316"/>
      <c r="U646" s="374"/>
      <c r="V646" s="374"/>
      <c r="W646" s="374"/>
      <c r="X646" s="316"/>
      <c r="Y646" s="316"/>
      <c r="Z646" s="316"/>
      <c r="AA646" s="316"/>
      <c r="AB646" s="316"/>
      <c r="AC646" s="316"/>
      <c r="AD646" s="316"/>
      <c r="AE646" s="316"/>
      <c r="AF646" s="316"/>
      <c r="AG646" s="316"/>
      <c r="AH646" s="316"/>
      <c r="AI646" s="316"/>
      <c r="AJ646" s="316"/>
      <c r="AK646" s="316"/>
      <c r="AL646" s="316"/>
      <c r="AM646" s="316"/>
      <c r="AN646" s="316"/>
      <c r="AO646" s="316"/>
      <c r="AP646" s="316"/>
      <c r="AQ646" s="316"/>
      <c r="AR646" s="316"/>
      <c r="AS646" s="316"/>
    </row>
    <row r="647" spans="3:45" s="378" customFormat="1">
      <c r="C647" s="1395"/>
      <c r="D647" s="1393"/>
      <c r="E647" s="1393"/>
      <c r="F647" s="1393"/>
      <c r="I647" s="1490"/>
      <c r="K647" s="1394"/>
      <c r="P647" s="1538"/>
      <c r="Q647" s="316"/>
      <c r="R647" s="316"/>
      <c r="S647" s="316"/>
      <c r="T647" s="316"/>
      <c r="U647" s="374"/>
      <c r="V647" s="374"/>
      <c r="W647" s="374"/>
      <c r="X647" s="316"/>
      <c r="Y647" s="316"/>
      <c r="Z647" s="316"/>
      <c r="AA647" s="316"/>
      <c r="AB647" s="316"/>
      <c r="AC647" s="316"/>
      <c r="AD647" s="316"/>
      <c r="AE647" s="316"/>
      <c r="AF647" s="316"/>
      <c r="AG647" s="316"/>
      <c r="AH647" s="316"/>
      <c r="AI647" s="316"/>
      <c r="AJ647" s="316"/>
      <c r="AK647" s="316"/>
      <c r="AL647" s="316"/>
      <c r="AM647" s="316"/>
      <c r="AN647" s="316"/>
      <c r="AO647" s="316"/>
      <c r="AP647" s="316"/>
      <c r="AQ647" s="316"/>
      <c r="AR647" s="316"/>
      <c r="AS647" s="316"/>
    </row>
    <row r="648" spans="3:45" s="378" customFormat="1">
      <c r="C648" s="1395"/>
      <c r="D648" s="1393"/>
      <c r="E648" s="1393"/>
      <c r="F648" s="1393"/>
      <c r="I648" s="1490"/>
      <c r="K648" s="1394"/>
      <c r="P648" s="1538"/>
      <c r="Q648" s="316"/>
      <c r="R648" s="316"/>
      <c r="S648" s="316"/>
      <c r="T648" s="316"/>
      <c r="U648" s="374"/>
      <c r="V648" s="374"/>
      <c r="W648" s="374"/>
      <c r="X648" s="316"/>
      <c r="Y648" s="316"/>
      <c r="Z648" s="316"/>
      <c r="AA648" s="316"/>
      <c r="AB648" s="316"/>
      <c r="AC648" s="316"/>
      <c r="AD648" s="316"/>
      <c r="AE648" s="316"/>
      <c r="AF648" s="316"/>
      <c r="AG648" s="316"/>
      <c r="AH648" s="316"/>
      <c r="AI648" s="316"/>
      <c r="AJ648" s="316"/>
      <c r="AK648" s="316"/>
      <c r="AL648" s="316"/>
      <c r="AM648" s="316"/>
      <c r="AN648" s="316"/>
      <c r="AO648" s="316"/>
      <c r="AP648" s="316"/>
      <c r="AQ648" s="316"/>
      <c r="AR648" s="316"/>
      <c r="AS648" s="316"/>
    </row>
    <row r="649" spans="3:45" s="378" customFormat="1">
      <c r="C649" s="1395"/>
      <c r="D649" s="1393"/>
      <c r="E649" s="1393"/>
      <c r="F649" s="1393"/>
      <c r="I649" s="1490"/>
      <c r="K649" s="1394"/>
      <c r="P649" s="1538"/>
      <c r="Q649" s="316"/>
      <c r="R649" s="316"/>
      <c r="S649" s="316"/>
      <c r="T649" s="316"/>
      <c r="U649" s="374"/>
      <c r="V649" s="374"/>
      <c r="W649" s="374"/>
      <c r="X649" s="316"/>
      <c r="Y649" s="316"/>
      <c r="Z649" s="316"/>
      <c r="AA649" s="316"/>
      <c r="AB649" s="316"/>
      <c r="AC649" s="316"/>
      <c r="AD649" s="316"/>
      <c r="AE649" s="316"/>
      <c r="AF649" s="316"/>
      <c r="AG649" s="316"/>
      <c r="AH649" s="316"/>
      <c r="AI649" s="316"/>
      <c r="AJ649" s="316"/>
      <c r="AK649" s="316"/>
      <c r="AL649" s="316"/>
      <c r="AM649" s="316"/>
      <c r="AN649" s="316"/>
      <c r="AO649" s="316"/>
      <c r="AP649" s="316"/>
      <c r="AQ649" s="316"/>
      <c r="AR649" s="316"/>
      <c r="AS649" s="316"/>
    </row>
    <row r="650" spans="3:45" s="378" customFormat="1">
      <c r="C650" s="1395"/>
      <c r="D650" s="1393"/>
      <c r="E650" s="1393"/>
      <c r="F650" s="1393"/>
      <c r="I650" s="1490"/>
      <c r="K650" s="1394"/>
      <c r="P650" s="1538"/>
      <c r="Q650" s="316"/>
      <c r="R650" s="316"/>
      <c r="S650" s="316"/>
      <c r="T650" s="316"/>
      <c r="U650" s="374"/>
      <c r="V650" s="374"/>
      <c r="W650" s="374"/>
      <c r="X650" s="316"/>
      <c r="Y650" s="316"/>
      <c r="Z650" s="316"/>
      <c r="AA650" s="316"/>
      <c r="AB650" s="316"/>
      <c r="AC650" s="316"/>
      <c r="AD650" s="316"/>
      <c r="AE650" s="316"/>
      <c r="AF650" s="316"/>
      <c r="AG650" s="316"/>
      <c r="AH650" s="316"/>
      <c r="AI650" s="316"/>
      <c r="AJ650" s="316"/>
      <c r="AK650" s="316"/>
      <c r="AL650" s="316"/>
      <c r="AM650" s="316"/>
      <c r="AN650" s="316"/>
      <c r="AO650" s="316"/>
      <c r="AP650" s="316"/>
      <c r="AQ650" s="316"/>
      <c r="AR650" s="316"/>
      <c r="AS650" s="316"/>
    </row>
    <row r="651" spans="3:45" s="378" customFormat="1">
      <c r="C651" s="1395"/>
      <c r="D651" s="1393"/>
      <c r="E651" s="1393"/>
      <c r="F651" s="1393"/>
      <c r="I651" s="1490"/>
      <c r="K651" s="1394"/>
      <c r="P651" s="1538"/>
      <c r="Q651" s="316"/>
      <c r="R651" s="316"/>
      <c r="S651" s="316"/>
      <c r="T651" s="316"/>
      <c r="U651" s="374"/>
      <c r="V651" s="374"/>
      <c r="W651" s="374"/>
      <c r="X651" s="316"/>
      <c r="Y651" s="316"/>
      <c r="Z651" s="316"/>
      <c r="AA651" s="316"/>
      <c r="AB651" s="316"/>
      <c r="AC651" s="316"/>
      <c r="AD651" s="316"/>
      <c r="AE651" s="316"/>
      <c r="AF651" s="316"/>
      <c r="AG651" s="316"/>
      <c r="AH651" s="316"/>
      <c r="AI651" s="316"/>
      <c r="AJ651" s="316"/>
      <c r="AK651" s="316"/>
      <c r="AL651" s="316"/>
      <c r="AM651" s="316"/>
      <c r="AN651" s="316"/>
      <c r="AO651" s="316"/>
      <c r="AP651" s="316"/>
      <c r="AQ651" s="316"/>
      <c r="AR651" s="316"/>
      <c r="AS651" s="316"/>
    </row>
    <row r="652" spans="3:45" s="378" customFormat="1">
      <c r="C652" s="1395"/>
      <c r="D652" s="1393"/>
      <c r="E652" s="1393"/>
      <c r="F652" s="1393"/>
      <c r="I652" s="1490"/>
      <c r="K652" s="1394"/>
      <c r="P652" s="1538"/>
      <c r="Q652" s="316"/>
      <c r="R652" s="316"/>
      <c r="S652" s="316"/>
      <c r="T652" s="316"/>
      <c r="U652" s="374"/>
      <c r="V652" s="374"/>
      <c r="W652" s="374"/>
      <c r="X652" s="316"/>
      <c r="Y652" s="316"/>
      <c r="Z652" s="316"/>
      <c r="AA652" s="316"/>
      <c r="AB652" s="316"/>
      <c r="AC652" s="316"/>
      <c r="AD652" s="316"/>
      <c r="AE652" s="316"/>
      <c r="AF652" s="316"/>
      <c r="AG652" s="316"/>
      <c r="AH652" s="316"/>
      <c r="AI652" s="316"/>
      <c r="AJ652" s="316"/>
      <c r="AK652" s="316"/>
      <c r="AL652" s="316"/>
      <c r="AM652" s="316"/>
      <c r="AN652" s="316"/>
      <c r="AO652" s="316"/>
      <c r="AP652" s="316"/>
      <c r="AQ652" s="316"/>
      <c r="AR652" s="316"/>
      <c r="AS652" s="316"/>
    </row>
    <row r="653" spans="3:45" s="378" customFormat="1">
      <c r="C653" s="1395"/>
      <c r="D653" s="1393"/>
      <c r="E653" s="1393"/>
      <c r="F653" s="1393"/>
      <c r="I653" s="1490"/>
      <c r="K653" s="1394"/>
      <c r="P653" s="1538"/>
      <c r="Q653" s="316"/>
      <c r="R653" s="316"/>
      <c r="S653" s="316"/>
      <c r="T653" s="316"/>
      <c r="U653" s="374"/>
      <c r="V653" s="374"/>
      <c r="W653" s="374"/>
      <c r="X653" s="316"/>
      <c r="Y653" s="316"/>
      <c r="Z653" s="316"/>
      <c r="AA653" s="316"/>
      <c r="AB653" s="316"/>
      <c r="AC653" s="316"/>
      <c r="AD653" s="316"/>
      <c r="AE653" s="316"/>
      <c r="AF653" s="316"/>
      <c r="AG653" s="316"/>
      <c r="AH653" s="316"/>
      <c r="AI653" s="316"/>
      <c r="AJ653" s="316"/>
      <c r="AK653" s="316"/>
      <c r="AL653" s="316"/>
      <c r="AM653" s="316"/>
      <c r="AN653" s="316"/>
      <c r="AO653" s="316"/>
      <c r="AP653" s="316"/>
      <c r="AQ653" s="316"/>
      <c r="AR653" s="316"/>
      <c r="AS653" s="316"/>
    </row>
    <row r="654" spans="3:45" s="378" customFormat="1">
      <c r="C654" s="1395"/>
      <c r="D654" s="1393"/>
      <c r="E654" s="1393"/>
      <c r="F654" s="1393"/>
      <c r="I654" s="1490"/>
      <c r="K654" s="1394"/>
      <c r="P654" s="1538"/>
      <c r="Q654" s="316"/>
      <c r="R654" s="316"/>
      <c r="S654" s="316"/>
      <c r="T654" s="316"/>
      <c r="U654" s="374"/>
      <c r="V654" s="374"/>
      <c r="W654" s="374"/>
      <c r="X654" s="316"/>
      <c r="Y654" s="316"/>
      <c r="Z654" s="316"/>
      <c r="AA654" s="316"/>
      <c r="AB654" s="316"/>
      <c r="AC654" s="316"/>
      <c r="AD654" s="316"/>
      <c r="AE654" s="316"/>
      <c r="AF654" s="316"/>
      <c r="AG654" s="316"/>
      <c r="AH654" s="316"/>
      <c r="AI654" s="316"/>
      <c r="AJ654" s="316"/>
      <c r="AK654" s="316"/>
      <c r="AL654" s="316"/>
      <c r="AM654" s="316"/>
      <c r="AN654" s="316"/>
      <c r="AO654" s="316"/>
      <c r="AP654" s="316"/>
      <c r="AQ654" s="316"/>
      <c r="AR654" s="316"/>
      <c r="AS654" s="316"/>
    </row>
    <row r="655" spans="3:45" s="378" customFormat="1">
      <c r="C655" s="1395"/>
      <c r="D655" s="1393"/>
      <c r="E655" s="1393"/>
      <c r="F655" s="1393"/>
      <c r="I655" s="1490"/>
      <c r="K655" s="1394"/>
      <c r="P655" s="1538"/>
      <c r="Q655" s="316"/>
      <c r="R655" s="316"/>
      <c r="S655" s="316"/>
      <c r="T655" s="316"/>
      <c r="U655" s="374"/>
      <c r="V655" s="374"/>
      <c r="W655" s="374"/>
      <c r="X655" s="316"/>
      <c r="Y655" s="316"/>
      <c r="Z655" s="316"/>
      <c r="AA655" s="316"/>
      <c r="AB655" s="316"/>
      <c r="AC655" s="316"/>
      <c r="AD655" s="316"/>
      <c r="AE655" s="316"/>
      <c r="AF655" s="316"/>
      <c r="AG655" s="316"/>
      <c r="AH655" s="316"/>
      <c r="AI655" s="316"/>
      <c r="AJ655" s="316"/>
      <c r="AK655" s="316"/>
      <c r="AL655" s="316"/>
      <c r="AM655" s="316"/>
      <c r="AN655" s="316"/>
      <c r="AO655" s="316"/>
      <c r="AP655" s="316"/>
      <c r="AQ655" s="316"/>
      <c r="AR655" s="316"/>
      <c r="AS655" s="316"/>
    </row>
    <row r="656" spans="3:45" s="378" customFormat="1">
      <c r="C656" s="1395"/>
      <c r="D656" s="1393"/>
      <c r="E656" s="1393"/>
      <c r="F656" s="1393"/>
      <c r="I656" s="1490"/>
      <c r="K656" s="1394"/>
      <c r="P656" s="1538"/>
      <c r="Q656" s="316"/>
      <c r="R656" s="316"/>
      <c r="S656" s="316"/>
      <c r="T656" s="316"/>
      <c r="U656" s="374"/>
      <c r="V656" s="374"/>
      <c r="W656" s="374"/>
      <c r="X656" s="316"/>
      <c r="Y656" s="316"/>
      <c r="Z656" s="316"/>
      <c r="AA656" s="316"/>
      <c r="AB656" s="316"/>
      <c r="AC656" s="316"/>
      <c r="AD656" s="316"/>
      <c r="AE656" s="316"/>
      <c r="AF656" s="316"/>
      <c r="AG656" s="316"/>
      <c r="AH656" s="316"/>
      <c r="AI656" s="316"/>
      <c r="AJ656" s="316"/>
      <c r="AK656" s="316"/>
      <c r="AL656" s="316"/>
      <c r="AM656" s="316"/>
      <c r="AN656" s="316"/>
      <c r="AO656" s="316"/>
      <c r="AP656" s="316"/>
      <c r="AQ656" s="316"/>
      <c r="AR656" s="316"/>
      <c r="AS656" s="316"/>
    </row>
    <row r="657" spans="3:45" s="378" customFormat="1">
      <c r="C657" s="1395"/>
      <c r="D657" s="1393"/>
      <c r="E657" s="1393"/>
      <c r="F657" s="1393"/>
      <c r="I657" s="1490"/>
      <c r="K657" s="1394"/>
      <c r="P657" s="1538"/>
      <c r="Q657" s="316"/>
      <c r="R657" s="316"/>
      <c r="S657" s="316"/>
      <c r="T657" s="316"/>
      <c r="U657" s="374"/>
      <c r="V657" s="374"/>
      <c r="W657" s="374"/>
      <c r="X657" s="316"/>
      <c r="Y657" s="316"/>
      <c r="Z657" s="316"/>
      <c r="AA657" s="316"/>
      <c r="AB657" s="316"/>
      <c r="AC657" s="316"/>
      <c r="AD657" s="316"/>
      <c r="AE657" s="316"/>
      <c r="AF657" s="316"/>
      <c r="AG657" s="316"/>
      <c r="AH657" s="316"/>
      <c r="AI657" s="316"/>
      <c r="AJ657" s="316"/>
      <c r="AK657" s="316"/>
      <c r="AL657" s="316"/>
      <c r="AM657" s="316"/>
      <c r="AN657" s="316"/>
      <c r="AO657" s="316"/>
      <c r="AP657" s="316"/>
      <c r="AQ657" s="316"/>
      <c r="AR657" s="316"/>
      <c r="AS657" s="316"/>
    </row>
    <row r="658" spans="3:45" s="378" customFormat="1">
      <c r="C658" s="1395"/>
      <c r="D658" s="1393"/>
      <c r="E658" s="1393"/>
      <c r="F658" s="1393"/>
      <c r="I658" s="1490"/>
      <c r="K658" s="1394"/>
      <c r="P658" s="1538"/>
      <c r="Q658" s="316"/>
      <c r="R658" s="316"/>
      <c r="S658" s="316"/>
      <c r="T658" s="316"/>
      <c r="U658" s="374"/>
      <c r="V658" s="374"/>
      <c r="W658" s="374"/>
      <c r="X658" s="316"/>
      <c r="Y658" s="316"/>
      <c r="Z658" s="316"/>
      <c r="AA658" s="316"/>
      <c r="AB658" s="316"/>
      <c r="AC658" s="316"/>
      <c r="AD658" s="316"/>
      <c r="AE658" s="316"/>
      <c r="AF658" s="316"/>
      <c r="AG658" s="316"/>
      <c r="AH658" s="316"/>
      <c r="AI658" s="316"/>
      <c r="AJ658" s="316"/>
      <c r="AK658" s="316"/>
      <c r="AL658" s="316"/>
      <c r="AM658" s="316"/>
      <c r="AN658" s="316"/>
      <c r="AO658" s="316"/>
      <c r="AP658" s="316"/>
      <c r="AQ658" s="316"/>
      <c r="AR658" s="316"/>
      <c r="AS658" s="316"/>
    </row>
    <row r="659" spans="3:45" s="378" customFormat="1">
      <c r="C659" s="1395"/>
      <c r="D659" s="1393"/>
      <c r="E659" s="1393"/>
      <c r="F659" s="1393"/>
      <c r="I659" s="1490"/>
      <c r="K659" s="1394"/>
      <c r="P659" s="1538"/>
      <c r="Q659" s="316"/>
      <c r="R659" s="316"/>
      <c r="S659" s="316"/>
      <c r="T659" s="316"/>
      <c r="U659" s="374"/>
      <c r="V659" s="374"/>
      <c r="W659" s="374"/>
      <c r="X659" s="316"/>
      <c r="Y659" s="316"/>
      <c r="Z659" s="316"/>
      <c r="AA659" s="316"/>
      <c r="AB659" s="316"/>
      <c r="AC659" s="316"/>
      <c r="AD659" s="316"/>
      <c r="AE659" s="316"/>
      <c r="AF659" s="316"/>
      <c r="AG659" s="316"/>
      <c r="AH659" s="316"/>
      <c r="AI659" s="316"/>
      <c r="AJ659" s="316"/>
      <c r="AK659" s="316"/>
      <c r="AL659" s="316"/>
      <c r="AM659" s="316"/>
      <c r="AN659" s="316"/>
      <c r="AO659" s="316"/>
      <c r="AP659" s="316"/>
      <c r="AQ659" s="316"/>
      <c r="AR659" s="316"/>
      <c r="AS659" s="316"/>
    </row>
    <row r="660" spans="3:45" s="378" customFormat="1">
      <c r="C660" s="1395"/>
      <c r="D660" s="1393"/>
      <c r="E660" s="1393"/>
      <c r="F660" s="1393"/>
      <c r="I660" s="1490"/>
      <c r="K660" s="1394"/>
      <c r="P660" s="1538"/>
      <c r="Q660" s="316"/>
      <c r="R660" s="316"/>
      <c r="S660" s="316"/>
      <c r="T660" s="316"/>
      <c r="U660" s="374"/>
      <c r="V660" s="374"/>
      <c r="W660" s="374"/>
      <c r="X660" s="316"/>
      <c r="Y660" s="316"/>
      <c r="Z660" s="316"/>
      <c r="AA660" s="316"/>
      <c r="AB660" s="316"/>
      <c r="AC660" s="316"/>
      <c r="AD660" s="316"/>
      <c r="AE660" s="316"/>
      <c r="AF660" s="316"/>
      <c r="AG660" s="316"/>
      <c r="AH660" s="316"/>
      <c r="AI660" s="316"/>
      <c r="AJ660" s="316"/>
      <c r="AK660" s="316"/>
      <c r="AL660" s="316"/>
      <c r="AM660" s="316"/>
      <c r="AN660" s="316"/>
      <c r="AO660" s="316"/>
      <c r="AP660" s="316"/>
      <c r="AQ660" s="316"/>
      <c r="AR660" s="316"/>
      <c r="AS660" s="316"/>
    </row>
    <row r="661" spans="3:45" s="378" customFormat="1">
      <c r="C661" s="1395"/>
      <c r="D661" s="1393"/>
      <c r="E661" s="1393"/>
      <c r="F661" s="1393"/>
      <c r="I661" s="1490"/>
      <c r="K661" s="1394"/>
      <c r="P661" s="1538"/>
      <c r="Q661" s="316"/>
      <c r="R661" s="316"/>
      <c r="S661" s="316"/>
      <c r="T661" s="316"/>
      <c r="U661" s="374"/>
      <c r="V661" s="374"/>
      <c r="W661" s="374"/>
      <c r="X661" s="316"/>
      <c r="Y661" s="316"/>
      <c r="Z661" s="316"/>
      <c r="AA661" s="316"/>
      <c r="AB661" s="316"/>
      <c r="AC661" s="316"/>
      <c r="AD661" s="316"/>
      <c r="AE661" s="316"/>
      <c r="AF661" s="316"/>
      <c r="AG661" s="316"/>
      <c r="AH661" s="316"/>
      <c r="AI661" s="316"/>
      <c r="AJ661" s="316"/>
      <c r="AK661" s="316"/>
      <c r="AL661" s="316"/>
      <c r="AM661" s="316"/>
      <c r="AN661" s="316"/>
      <c r="AO661" s="316"/>
      <c r="AP661" s="316"/>
      <c r="AQ661" s="316"/>
      <c r="AR661" s="316"/>
      <c r="AS661" s="316"/>
    </row>
    <row r="662" spans="3:45" s="378" customFormat="1">
      <c r="C662" s="1395"/>
      <c r="D662" s="1393"/>
      <c r="E662" s="1393"/>
      <c r="F662" s="1393"/>
      <c r="I662" s="1490"/>
      <c r="K662" s="1394"/>
      <c r="P662" s="1538"/>
      <c r="Q662" s="316"/>
      <c r="R662" s="316"/>
      <c r="S662" s="316"/>
      <c r="T662" s="316"/>
      <c r="U662" s="374"/>
      <c r="V662" s="374"/>
      <c r="W662" s="374"/>
      <c r="X662" s="316"/>
      <c r="Y662" s="316"/>
      <c r="Z662" s="316"/>
      <c r="AA662" s="316"/>
      <c r="AB662" s="316"/>
      <c r="AC662" s="316"/>
      <c r="AD662" s="316"/>
      <c r="AE662" s="316"/>
      <c r="AF662" s="316"/>
      <c r="AG662" s="316"/>
      <c r="AH662" s="316"/>
      <c r="AI662" s="316"/>
      <c r="AJ662" s="316"/>
      <c r="AK662" s="316"/>
      <c r="AL662" s="316"/>
      <c r="AM662" s="316"/>
      <c r="AN662" s="316"/>
      <c r="AO662" s="316"/>
      <c r="AP662" s="316"/>
      <c r="AQ662" s="316"/>
      <c r="AR662" s="316"/>
      <c r="AS662" s="316"/>
    </row>
    <row r="663" spans="3:45" s="378" customFormat="1">
      <c r="C663" s="1395"/>
      <c r="D663" s="1393"/>
      <c r="E663" s="1393"/>
      <c r="F663" s="1393"/>
      <c r="I663" s="1490"/>
      <c r="K663" s="1394"/>
      <c r="P663" s="1538"/>
      <c r="Q663" s="316"/>
      <c r="R663" s="316"/>
      <c r="S663" s="316"/>
      <c r="T663" s="316"/>
      <c r="U663" s="374"/>
      <c r="V663" s="374"/>
      <c r="W663" s="374"/>
      <c r="X663" s="316"/>
      <c r="Y663" s="316"/>
      <c r="Z663" s="316"/>
      <c r="AA663" s="316"/>
      <c r="AB663" s="316"/>
      <c r="AC663" s="316"/>
      <c r="AD663" s="316"/>
      <c r="AE663" s="316"/>
      <c r="AF663" s="316"/>
      <c r="AG663" s="316"/>
      <c r="AH663" s="316"/>
      <c r="AI663" s="316"/>
      <c r="AJ663" s="316"/>
      <c r="AK663" s="316"/>
      <c r="AL663" s="316"/>
      <c r="AM663" s="316"/>
      <c r="AN663" s="316"/>
      <c r="AO663" s="316"/>
      <c r="AP663" s="316"/>
      <c r="AQ663" s="316"/>
      <c r="AR663" s="316"/>
      <c r="AS663" s="316"/>
    </row>
    <row r="664" spans="3:45" s="378" customFormat="1">
      <c r="C664" s="1395"/>
      <c r="D664" s="1393"/>
      <c r="E664" s="1393"/>
      <c r="F664" s="1393"/>
      <c r="I664" s="1490"/>
      <c r="K664" s="1394"/>
      <c r="P664" s="1538"/>
      <c r="Q664" s="316"/>
      <c r="R664" s="316"/>
      <c r="S664" s="316"/>
      <c r="T664" s="316"/>
      <c r="U664" s="374"/>
      <c r="V664" s="374"/>
      <c r="W664" s="374"/>
      <c r="X664" s="316"/>
      <c r="Y664" s="316"/>
      <c r="Z664" s="316"/>
      <c r="AA664" s="316"/>
      <c r="AB664" s="316"/>
      <c r="AC664" s="316"/>
      <c r="AD664" s="316"/>
      <c r="AE664" s="316"/>
      <c r="AF664" s="316"/>
      <c r="AG664" s="316"/>
      <c r="AH664" s="316"/>
      <c r="AI664" s="316"/>
      <c r="AJ664" s="316"/>
      <c r="AK664" s="316"/>
      <c r="AL664" s="316"/>
      <c r="AM664" s="316"/>
      <c r="AN664" s="316"/>
      <c r="AO664" s="316"/>
      <c r="AP664" s="316"/>
      <c r="AQ664" s="316"/>
      <c r="AR664" s="316"/>
      <c r="AS664" s="316"/>
    </row>
    <row r="665" spans="3:45" s="378" customFormat="1">
      <c r="C665" s="1395"/>
      <c r="D665" s="1393"/>
      <c r="E665" s="1393"/>
      <c r="F665" s="1393"/>
      <c r="I665" s="1490"/>
      <c r="K665" s="1394"/>
      <c r="P665" s="1538"/>
      <c r="Q665" s="316"/>
      <c r="R665" s="316"/>
      <c r="S665" s="316"/>
      <c r="T665" s="316"/>
      <c r="U665" s="374"/>
      <c r="V665" s="374"/>
      <c r="W665" s="374"/>
      <c r="X665" s="316"/>
      <c r="Y665" s="316"/>
      <c r="Z665" s="316"/>
      <c r="AA665" s="316"/>
      <c r="AB665" s="316"/>
      <c r="AC665" s="316"/>
      <c r="AD665" s="316"/>
      <c r="AE665" s="316"/>
      <c r="AF665" s="316"/>
      <c r="AG665" s="316"/>
      <c r="AH665" s="316"/>
      <c r="AI665" s="316"/>
      <c r="AJ665" s="316"/>
      <c r="AK665" s="316"/>
      <c r="AL665" s="316"/>
      <c r="AM665" s="316"/>
      <c r="AN665" s="316"/>
      <c r="AO665" s="316"/>
      <c r="AP665" s="316"/>
      <c r="AQ665" s="316"/>
      <c r="AR665" s="316"/>
      <c r="AS665" s="316"/>
    </row>
    <row r="666" spans="3:45" s="378" customFormat="1">
      <c r="C666" s="1395"/>
      <c r="D666" s="1393"/>
      <c r="E666" s="1393"/>
      <c r="F666" s="1393"/>
      <c r="I666" s="1490"/>
      <c r="K666" s="1394"/>
      <c r="P666" s="1538"/>
      <c r="Q666" s="316"/>
      <c r="R666" s="316"/>
      <c r="S666" s="316"/>
      <c r="T666" s="316"/>
      <c r="U666" s="374"/>
      <c r="V666" s="374"/>
      <c r="W666" s="374"/>
      <c r="X666" s="316"/>
      <c r="Y666" s="316"/>
      <c r="Z666" s="316"/>
      <c r="AA666" s="316"/>
      <c r="AB666" s="316"/>
      <c r="AC666" s="316"/>
      <c r="AD666" s="316"/>
      <c r="AE666" s="316"/>
      <c r="AF666" s="316"/>
      <c r="AG666" s="316"/>
      <c r="AH666" s="316"/>
      <c r="AI666" s="316"/>
      <c r="AJ666" s="316"/>
      <c r="AK666" s="316"/>
      <c r="AL666" s="316"/>
      <c r="AM666" s="316"/>
      <c r="AN666" s="316"/>
      <c r="AO666" s="316"/>
      <c r="AP666" s="316"/>
      <c r="AQ666" s="316"/>
      <c r="AR666" s="316"/>
      <c r="AS666" s="316"/>
    </row>
    <row r="667" spans="3:45" s="378" customFormat="1">
      <c r="C667" s="1395"/>
      <c r="D667" s="1393"/>
      <c r="E667" s="1393"/>
      <c r="F667" s="1393"/>
      <c r="I667" s="1490"/>
      <c r="K667" s="1394"/>
      <c r="P667" s="1538"/>
      <c r="Q667" s="316"/>
      <c r="R667" s="316"/>
      <c r="S667" s="316"/>
      <c r="T667" s="316"/>
      <c r="U667" s="374"/>
      <c r="V667" s="374"/>
      <c r="W667" s="374"/>
      <c r="X667" s="316"/>
      <c r="Y667" s="316"/>
      <c r="Z667" s="316"/>
      <c r="AA667" s="316"/>
      <c r="AB667" s="316"/>
      <c r="AC667" s="316"/>
      <c r="AD667" s="316"/>
      <c r="AE667" s="316"/>
      <c r="AF667" s="316"/>
      <c r="AG667" s="316"/>
      <c r="AH667" s="316"/>
      <c r="AI667" s="316"/>
      <c r="AJ667" s="316"/>
      <c r="AK667" s="316"/>
      <c r="AL667" s="316"/>
      <c r="AM667" s="316"/>
      <c r="AN667" s="316"/>
      <c r="AO667" s="316"/>
      <c r="AP667" s="316"/>
      <c r="AQ667" s="316"/>
      <c r="AR667" s="316"/>
      <c r="AS667" s="316"/>
    </row>
    <row r="668" spans="3:45" s="378" customFormat="1">
      <c r="C668" s="1395"/>
      <c r="D668" s="1393"/>
      <c r="E668" s="1393"/>
      <c r="F668" s="1393"/>
      <c r="I668" s="1490"/>
      <c r="K668" s="1394"/>
      <c r="P668" s="1538"/>
      <c r="Q668" s="316"/>
      <c r="R668" s="316"/>
      <c r="S668" s="316"/>
      <c r="T668" s="316"/>
      <c r="U668" s="374"/>
      <c r="V668" s="374"/>
      <c r="W668" s="374"/>
      <c r="X668" s="316"/>
      <c r="Y668" s="316"/>
      <c r="Z668" s="316"/>
      <c r="AA668" s="316"/>
      <c r="AB668" s="316"/>
      <c r="AC668" s="316"/>
      <c r="AD668" s="316"/>
      <c r="AE668" s="316"/>
      <c r="AF668" s="316"/>
      <c r="AG668" s="316"/>
      <c r="AH668" s="316"/>
      <c r="AI668" s="316"/>
      <c r="AJ668" s="316"/>
      <c r="AK668" s="316"/>
      <c r="AL668" s="316"/>
      <c r="AM668" s="316"/>
      <c r="AN668" s="316"/>
      <c r="AO668" s="316"/>
      <c r="AP668" s="316"/>
      <c r="AQ668" s="316"/>
      <c r="AR668" s="316"/>
      <c r="AS668" s="316"/>
    </row>
    <row r="669" spans="3:45" s="378" customFormat="1">
      <c r="C669" s="1395"/>
      <c r="D669" s="1393"/>
      <c r="E669" s="1393"/>
      <c r="F669" s="1393"/>
      <c r="I669" s="1490"/>
      <c r="K669" s="1394"/>
      <c r="P669" s="1538"/>
      <c r="Q669" s="316"/>
      <c r="R669" s="316"/>
      <c r="S669" s="316"/>
      <c r="T669" s="316"/>
      <c r="U669" s="374"/>
      <c r="V669" s="374"/>
      <c r="W669" s="374"/>
      <c r="X669" s="316"/>
      <c r="Y669" s="316"/>
      <c r="Z669" s="316"/>
      <c r="AA669" s="316"/>
      <c r="AB669" s="316"/>
      <c r="AC669" s="316"/>
      <c r="AD669" s="316"/>
      <c r="AE669" s="316"/>
      <c r="AF669" s="316"/>
      <c r="AG669" s="316"/>
      <c r="AH669" s="316"/>
      <c r="AI669" s="316"/>
      <c r="AJ669" s="316"/>
      <c r="AK669" s="316"/>
      <c r="AL669" s="316"/>
      <c r="AM669" s="316"/>
      <c r="AN669" s="316"/>
      <c r="AO669" s="316"/>
      <c r="AP669" s="316"/>
      <c r="AQ669" s="316"/>
      <c r="AR669" s="316"/>
      <c r="AS669" s="316"/>
    </row>
    <row r="670" spans="3:45" s="378" customFormat="1">
      <c r="C670" s="1395"/>
      <c r="D670" s="1393"/>
      <c r="E670" s="1393"/>
      <c r="F670" s="1393"/>
      <c r="I670" s="1490"/>
      <c r="K670" s="1394"/>
      <c r="P670" s="1538"/>
      <c r="Q670" s="316"/>
      <c r="R670" s="316"/>
      <c r="S670" s="316"/>
      <c r="T670" s="316"/>
      <c r="U670" s="374"/>
      <c r="V670" s="374"/>
      <c r="W670" s="374"/>
      <c r="X670" s="316"/>
      <c r="Y670" s="316"/>
      <c r="Z670" s="316"/>
      <c r="AA670" s="316"/>
      <c r="AB670" s="316"/>
      <c r="AC670" s="316"/>
      <c r="AD670" s="316"/>
      <c r="AE670" s="316"/>
      <c r="AF670" s="316"/>
      <c r="AG670" s="316"/>
      <c r="AH670" s="316"/>
      <c r="AI670" s="316"/>
      <c r="AJ670" s="316"/>
      <c r="AK670" s="316"/>
      <c r="AL670" s="316"/>
      <c r="AM670" s="316"/>
      <c r="AN670" s="316"/>
      <c r="AO670" s="316"/>
      <c r="AP670" s="316"/>
      <c r="AQ670" s="316"/>
      <c r="AR670" s="316"/>
      <c r="AS670" s="316"/>
    </row>
    <row r="671" spans="3:45" s="378" customFormat="1">
      <c r="C671" s="1395"/>
      <c r="D671" s="1393"/>
      <c r="E671" s="1393"/>
      <c r="F671" s="1393"/>
      <c r="I671" s="1490"/>
      <c r="K671" s="1394"/>
      <c r="P671" s="1538"/>
      <c r="Q671" s="316"/>
      <c r="R671" s="316"/>
      <c r="S671" s="316"/>
      <c r="T671" s="316"/>
      <c r="U671" s="374"/>
      <c r="V671" s="374"/>
      <c r="W671" s="374"/>
      <c r="X671" s="316"/>
      <c r="Y671" s="316"/>
      <c r="Z671" s="316"/>
      <c r="AA671" s="316"/>
      <c r="AB671" s="316"/>
      <c r="AC671" s="316"/>
      <c r="AD671" s="316"/>
      <c r="AE671" s="316"/>
      <c r="AF671" s="316"/>
      <c r="AG671" s="316"/>
      <c r="AH671" s="316"/>
      <c r="AI671" s="316"/>
      <c r="AJ671" s="316"/>
      <c r="AK671" s="316"/>
      <c r="AL671" s="316"/>
      <c r="AM671" s="316"/>
      <c r="AN671" s="316"/>
      <c r="AO671" s="316"/>
      <c r="AP671" s="316"/>
      <c r="AQ671" s="316"/>
      <c r="AR671" s="316"/>
      <c r="AS671" s="316"/>
    </row>
    <row r="672" spans="3:45" s="378" customFormat="1">
      <c r="C672" s="1395"/>
      <c r="D672" s="1393"/>
      <c r="E672" s="1393"/>
      <c r="F672" s="1393"/>
      <c r="I672" s="1490"/>
      <c r="K672" s="1394"/>
      <c r="P672" s="1538"/>
      <c r="Q672" s="316"/>
      <c r="R672" s="316"/>
      <c r="S672" s="316"/>
      <c r="T672" s="316"/>
      <c r="U672" s="374"/>
      <c r="V672" s="374"/>
      <c r="W672" s="374"/>
      <c r="X672" s="316"/>
      <c r="Y672" s="316"/>
      <c r="Z672" s="316"/>
      <c r="AA672" s="316"/>
      <c r="AB672" s="316"/>
      <c r="AC672" s="316"/>
      <c r="AD672" s="316"/>
      <c r="AE672" s="316"/>
      <c r="AF672" s="316"/>
      <c r="AG672" s="316"/>
      <c r="AH672" s="316"/>
      <c r="AI672" s="316"/>
      <c r="AJ672" s="316"/>
      <c r="AK672" s="316"/>
      <c r="AL672" s="316"/>
      <c r="AM672" s="316"/>
      <c r="AN672" s="316"/>
      <c r="AO672" s="316"/>
      <c r="AP672" s="316"/>
      <c r="AQ672" s="316"/>
      <c r="AR672" s="316"/>
      <c r="AS672" s="316"/>
    </row>
    <row r="673" spans="1:45" s="378" customFormat="1">
      <c r="C673" s="1395"/>
      <c r="D673" s="1393"/>
      <c r="E673" s="1393"/>
      <c r="F673" s="1393"/>
      <c r="I673" s="1490"/>
      <c r="K673" s="1394"/>
      <c r="P673" s="1538"/>
      <c r="Q673" s="316"/>
      <c r="R673" s="316"/>
      <c r="S673" s="316"/>
      <c r="T673" s="316"/>
      <c r="U673" s="374"/>
      <c r="V673" s="374"/>
      <c r="W673" s="374"/>
      <c r="X673" s="316"/>
      <c r="Y673" s="316"/>
      <c r="Z673" s="316"/>
      <c r="AA673" s="316"/>
      <c r="AB673" s="316"/>
      <c r="AC673" s="316"/>
      <c r="AD673" s="316"/>
      <c r="AE673" s="316"/>
      <c r="AF673" s="316"/>
      <c r="AG673" s="316"/>
      <c r="AH673" s="316"/>
      <c r="AI673" s="316"/>
      <c r="AJ673" s="316"/>
      <c r="AK673" s="316"/>
      <c r="AL673" s="316"/>
      <c r="AM673" s="316"/>
      <c r="AN673" s="316"/>
      <c r="AO673" s="316"/>
      <c r="AP673" s="316"/>
      <c r="AQ673" s="316"/>
      <c r="AR673" s="316"/>
      <c r="AS673" s="316"/>
    </row>
    <row r="674" spans="1:45" s="378" customFormat="1">
      <c r="C674" s="1395"/>
      <c r="D674" s="1393"/>
      <c r="E674" s="1393"/>
      <c r="F674" s="1393"/>
      <c r="I674" s="1490"/>
      <c r="K674" s="1394"/>
      <c r="P674" s="1538"/>
      <c r="Q674" s="316"/>
      <c r="R674" s="316"/>
      <c r="S674" s="316"/>
      <c r="T674" s="316"/>
      <c r="U674" s="374"/>
      <c r="V674" s="374"/>
      <c r="W674" s="374"/>
      <c r="X674" s="316"/>
      <c r="Y674" s="316"/>
      <c r="Z674" s="316"/>
      <c r="AA674" s="316"/>
      <c r="AB674" s="316"/>
      <c r="AC674" s="316"/>
      <c r="AD674" s="316"/>
      <c r="AE674" s="316"/>
      <c r="AF674" s="316"/>
      <c r="AG674" s="316"/>
      <c r="AH674" s="316"/>
      <c r="AI674" s="316"/>
      <c r="AJ674" s="316"/>
      <c r="AK674" s="316"/>
      <c r="AL674" s="316"/>
      <c r="AM674" s="316"/>
      <c r="AN674" s="316"/>
      <c r="AO674" s="316"/>
      <c r="AP674" s="316"/>
      <c r="AQ674" s="316"/>
      <c r="AR674" s="316"/>
      <c r="AS674" s="316"/>
    </row>
    <row r="675" spans="1:45" s="378" customFormat="1">
      <c r="C675" s="1395"/>
      <c r="D675" s="1393"/>
      <c r="E675" s="1393"/>
      <c r="F675" s="1393"/>
      <c r="I675" s="1490"/>
      <c r="K675" s="1394"/>
      <c r="P675" s="1538"/>
      <c r="Q675" s="316"/>
      <c r="R675" s="316"/>
      <c r="S675" s="316"/>
      <c r="T675" s="316"/>
      <c r="U675" s="374"/>
      <c r="V675" s="374"/>
      <c r="W675" s="374"/>
      <c r="X675" s="316"/>
      <c r="Y675" s="316"/>
      <c r="Z675" s="316"/>
      <c r="AA675" s="316"/>
      <c r="AB675" s="316"/>
      <c r="AC675" s="316"/>
      <c r="AD675" s="316"/>
      <c r="AE675" s="316"/>
      <c r="AF675" s="316"/>
      <c r="AG675" s="316"/>
      <c r="AH675" s="316"/>
      <c r="AI675" s="316"/>
      <c r="AJ675" s="316"/>
      <c r="AK675" s="316"/>
      <c r="AL675" s="316"/>
      <c r="AM675" s="316"/>
      <c r="AN675" s="316"/>
      <c r="AO675" s="316"/>
      <c r="AP675" s="316"/>
      <c r="AQ675" s="316"/>
      <c r="AR675" s="316"/>
      <c r="AS675" s="316"/>
    </row>
    <row r="676" spans="1:45" s="378" customFormat="1">
      <c r="C676" s="1395"/>
      <c r="D676" s="1393"/>
      <c r="E676" s="1393"/>
      <c r="F676" s="1393"/>
      <c r="I676" s="1490"/>
      <c r="K676" s="1394"/>
      <c r="P676" s="1538"/>
      <c r="Q676" s="316"/>
      <c r="R676" s="316"/>
      <c r="S676" s="316"/>
      <c r="T676" s="316"/>
      <c r="U676" s="374"/>
      <c r="V676" s="374"/>
      <c r="W676" s="374"/>
      <c r="X676" s="316"/>
      <c r="Y676" s="316"/>
      <c r="Z676" s="316"/>
      <c r="AA676" s="316"/>
      <c r="AB676" s="316"/>
      <c r="AC676" s="316"/>
      <c r="AD676" s="316"/>
      <c r="AE676" s="316"/>
      <c r="AF676" s="316"/>
      <c r="AG676" s="316"/>
      <c r="AH676" s="316"/>
      <c r="AI676" s="316"/>
      <c r="AJ676" s="316"/>
      <c r="AK676" s="316"/>
      <c r="AL676" s="316"/>
      <c r="AM676" s="316"/>
      <c r="AN676" s="316"/>
      <c r="AO676" s="316"/>
      <c r="AP676" s="316"/>
      <c r="AQ676" s="316"/>
      <c r="AR676" s="316"/>
      <c r="AS676" s="316"/>
    </row>
    <row r="677" spans="1:45" s="378" customFormat="1">
      <c r="C677" s="1395"/>
      <c r="D677" s="1393"/>
      <c r="E677" s="1393"/>
      <c r="F677" s="1393"/>
      <c r="I677" s="1490"/>
      <c r="K677" s="1394"/>
      <c r="P677" s="1538"/>
      <c r="Q677" s="316"/>
      <c r="R677" s="316"/>
      <c r="S677" s="316"/>
      <c r="T677" s="316"/>
      <c r="U677" s="374"/>
      <c r="V677" s="374"/>
      <c r="W677" s="374"/>
      <c r="X677" s="316"/>
      <c r="Y677" s="316"/>
      <c r="Z677" s="316"/>
      <c r="AA677" s="316"/>
      <c r="AB677" s="316"/>
      <c r="AC677" s="316"/>
      <c r="AD677" s="316"/>
      <c r="AE677" s="316"/>
      <c r="AF677" s="316"/>
      <c r="AG677" s="316"/>
      <c r="AH677" s="316"/>
      <c r="AI677" s="316"/>
      <c r="AJ677" s="316"/>
      <c r="AK677" s="316"/>
      <c r="AL677" s="316"/>
      <c r="AM677" s="316"/>
      <c r="AN677" s="316"/>
      <c r="AO677" s="316"/>
      <c r="AP677" s="316"/>
      <c r="AQ677" s="316"/>
      <c r="AR677" s="316"/>
      <c r="AS677" s="316"/>
    </row>
    <row r="678" spans="1:45" s="378" customFormat="1">
      <c r="C678" s="1395"/>
      <c r="D678" s="1393"/>
      <c r="E678" s="1393"/>
      <c r="F678" s="1393"/>
      <c r="I678" s="1490"/>
      <c r="K678" s="1394"/>
      <c r="P678" s="1538"/>
      <c r="Q678" s="316"/>
      <c r="R678" s="316"/>
      <c r="S678" s="316"/>
      <c r="T678" s="316"/>
      <c r="U678" s="374"/>
      <c r="V678" s="374"/>
      <c r="W678" s="374"/>
      <c r="X678" s="316"/>
      <c r="Y678" s="316"/>
      <c r="Z678" s="316"/>
      <c r="AA678" s="316"/>
      <c r="AB678" s="316"/>
      <c r="AC678" s="316"/>
      <c r="AD678" s="316"/>
      <c r="AE678" s="316"/>
      <c r="AF678" s="316"/>
      <c r="AG678" s="316"/>
      <c r="AH678" s="316"/>
      <c r="AI678" s="316"/>
      <c r="AJ678" s="316"/>
      <c r="AK678" s="316"/>
      <c r="AL678" s="316"/>
      <c r="AM678" s="316"/>
      <c r="AN678" s="316"/>
      <c r="AO678" s="316"/>
      <c r="AP678" s="316"/>
      <c r="AQ678" s="316"/>
      <c r="AR678" s="316"/>
      <c r="AS678" s="316"/>
    </row>
    <row r="679" spans="1:45" s="378" customFormat="1">
      <c r="C679" s="1395"/>
      <c r="D679" s="1393"/>
      <c r="E679" s="1393"/>
      <c r="F679" s="1393"/>
      <c r="I679" s="1490"/>
      <c r="K679" s="1394"/>
      <c r="P679" s="1538"/>
      <c r="Q679" s="316"/>
      <c r="R679" s="316"/>
      <c r="S679" s="316"/>
      <c r="T679" s="316"/>
      <c r="U679" s="374"/>
      <c r="V679" s="374"/>
      <c r="W679" s="374"/>
      <c r="X679" s="316"/>
      <c r="Y679" s="316"/>
      <c r="Z679" s="316"/>
      <c r="AA679" s="316"/>
      <c r="AB679" s="316"/>
      <c r="AC679" s="316"/>
      <c r="AD679" s="316"/>
      <c r="AE679" s="316"/>
      <c r="AF679" s="316"/>
      <c r="AG679" s="316"/>
      <c r="AH679" s="316"/>
      <c r="AI679" s="316"/>
      <c r="AJ679" s="316"/>
      <c r="AK679" s="316"/>
      <c r="AL679" s="316"/>
      <c r="AM679" s="316"/>
      <c r="AN679" s="316"/>
      <c r="AO679" s="316"/>
      <c r="AP679" s="316"/>
      <c r="AQ679" s="316"/>
      <c r="AR679" s="316"/>
      <c r="AS679" s="316"/>
    </row>
    <row r="680" spans="1:45">
      <c r="A680" s="378"/>
      <c r="B680" s="378"/>
      <c r="C680" s="1395"/>
      <c r="D680" s="1393"/>
      <c r="E680" s="1393"/>
      <c r="F680" s="1393"/>
      <c r="G680" s="378"/>
      <c r="K680" s="1394"/>
      <c r="R680" s="316"/>
      <c r="S680" s="316"/>
      <c r="T680" s="316"/>
      <c r="U680" s="374"/>
      <c r="V680" s="374"/>
      <c r="W680" s="374"/>
      <c r="X680" s="316"/>
    </row>
    <row r="681" spans="1:45" ht="14.25">
      <c r="A681" s="1391"/>
      <c r="B681" s="1391"/>
      <c r="C681" s="1392"/>
      <c r="D681" s="1393"/>
      <c r="E681" s="1393"/>
      <c r="F681" s="1393"/>
      <c r="G681" s="378"/>
      <c r="K681" s="1394"/>
      <c r="R681" s="373"/>
      <c r="S681" s="373"/>
      <c r="T681" s="373"/>
      <c r="U681" s="374"/>
      <c r="V681" s="374"/>
      <c r="W681" s="374"/>
      <c r="X681" s="316"/>
    </row>
    <row r="682" spans="1:45">
      <c r="A682" s="378"/>
      <c r="B682" s="378"/>
      <c r="C682" s="1395"/>
      <c r="D682" s="1393"/>
      <c r="E682" s="1393"/>
      <c r="F682" s="1393"/>
      <c r="G682" s="378"/>
      <c r="K682" s="1394"/>
      <c r="R682" s="316"/>
      <c r="S682" s="316"/>
      <c r="T682" s="316"/>
      <c r="U682" s="374"/>
      <c r="V682" s="374"/>
      <c r="W682" s="374"/>
      <c r="X682" s="316"/>
    </row>
    <row r="683" spans="1:45" ht="14.25">
      <c r="A683" s="1396"/>
      <c r="B683" s="1396"/>
      <c r="C683" s="1397"/>
      <c r="D683" s="1393"/>
      <c r="E683" s="1393"/>
      <c r="F683" s="1393"/>
      <c r="G683" s="378"/>
      <c r="K683" s="1394"/>
      <c r="R683" s="376"/>
      <c r="S683" s="376"/>
      <c r="T683" s="376"/>
      <c r="U683" s="374"/>
      <c r="V683" s="374"/>
      <c r="W683" s="374"/>
      <c r="X683" s="316"/>
    </row>
    <row r="684" spans="1:45">
      <c r="A684" s="378"/>
      <c r="B684" s="378"/>
      <c r="C684" s="1395"/>
      <c r="D684" s="1393"/>
      <c r="E684" s="1393"/>
      <c r="F684" s="1393"/>
      <c r="G684" s="378"/>
      <c r="K684" s="1394"/>
      <c r="R684" s="316"/>
      <c r="S684" s="316"/>
      <c r="T684" s="316"/>
      <c r="U684" s="374"/>
      <c r="V684" s="374"/>
      <c r="W684" s="374"/>
      <c r="X684" s="316"/>
    </row>
    <row r="685" spans="1:45">
      <c r="A685" s="378"/>
      <c r="B685" s="378"/>
      <c r="C685" s="1395"/>
      <c r="D685" s="1393"/>
      <c r="E685" s="1393"/>
      <c r="F685" s="1393"/>
      <c r="G685" s="378"/>
      <c r="K685" s="1394"/>
      <c r="R685" s="316"/>
      <c r="S685" s="316"/>
      <c r="T685" s="316"/>
      <c r="U685" s="374"/>
      <c r="V685" s="374"/>
      <c r="W685" s="374"/>
      <c r="X685" s="316"/>
    </row>
    <row r="686" spans="1:45">
      <c r="A686" s="378"/>
      <c r="B686" s="378"/>
      <c r="C686" s="1395"/>
      <c r="D686" s="1393"/>
      <c r="E686" s="1393"/>
      <c r="F686" s="1393"/>
      <c r="G686" s="378"/>
      <c r="K686" s="1394"/>
      <c r="R686" s="316"/>
      <c r="S686" s="316"/>
      <c r="T686" s="316"/>
      <c r="U686" s="374"/>
      <c r="V686" s="374"/>
      <c r="W686" s="374"/>
      <c r="X686" s="316"/>
    </row>
    <row r="687" spans="1:45">
      <c r="A687" s="378"/>
      <c r="B687" s="378"/>
      <c r="C687" s="1395"/>
      <c r="D687" s="1393"/>
      <c r="E687" s="1393"/>
      <c r="F687" s="1393"/>
      <c r="G687" s="378"/>
      <c r="K687" s="1394"/>
      <c r="R687" s="316"/>
      <c r="S687" s="316"/>
      <c r="T687" s="316"/>
      <c r="U687" s="374"/>
      <c r="V687" s="374"/>
      <c r="W687" s="374"/>
      <c r="X687" s="316"/>
    </row>
    <row r="688" spans="1:45">
      <c r="A688" s="378"/>
      <c r="B688" s="378"/>
      <c r="C688" s="1395"/>
      <c r="D688" s="1393"/>
      <c r="E688" s="1393"/>
      <c r="F688" s="1393"/>
      <c r="G688" s="378"/>
      <c r="K688" s="1394"/>
      <c r="R688" s="316"/>
      <c r="S688" s="316"/>
      <c r="T688" s="316"/>
      <c r="U688" s="374"/>
      <c r="V688" s="374"/>
      <c r="W688" s="374"/>
      <c r="X688" s="316"/>
    </row>
    <row r="689" spans="1:45">
      <c r="A689" s="378"/>
      <c r="B689" s="378"/>
      <c r="C689" s="1395"/>
      <c r="D689" s="1393"/>
      <c r="E689" s="1393"/>
      <c r="F689" s="1393"/>
      <c r="G689" s="378"/>
      <c r="K689" s="1394"/>
      <c r="R689" s="316"/>
      <c r="S689" s="316"/>
      <c r="T689" s="316"/>
      <c r="U689" s="374"/>
      <c r="V689" s="374"/>
      <c r="W689" s="374"/>
      <c r="X689" s="316"/>
    </row>
    <row r="690" spans="1:45">
      <c r="A690" s="378"/>
      <c r="B690" s="378"/>
      <c r="C690" s="1395"/>
      <c r="D690" s="1393"/>
      <c r="E690" s="1393"/>
      <c r="F690" s="1393"/>
      <c r="G690" s="378"/>
      <c r="K690" s="1394"/>
      <c r="R690" s="316"/>
      <c r="S690" s="316"/>
      <c r="T690" s="316"/>
      <c r="U690" s="374"/>
      <c r="V690" s="374"/>
      <c r="W690" s="374"/>
      <c r="X690" s="316"/>
    </row>
    <row r="691" spans="1:45">
      <c r="A691" s="378"/>
      <c r="B691" s="378"/>
      <c r="C691" s="1395"/>
      <c r="D691" s="1393"/>
      <c r="E691" s="1393"/>
      <c r="F691" s="1393"/>
      <c r="G691" s="378"/>
      <c r="K691" s="1394"/>
      <c r="R691" s="316"/>
      <c r="S691" s="316"/>
      <c r="T691" s="316"/>
      <c r="U691" s="374"/>
      <c r="V691" s="374"/>
      <c r="W691" s="374"/>
      <c r="X691" s="316"/>
    </row>
    <row r="692" spans="1:45">
      <c r="A692" s="378"/>
      <c r="B692" s="378"/>
      <c r="C692" s="1395"/>
      <c r="D692" s="1393"/>
      <c r="E692" s="1393"/>
      <c r="F692" s="1393"/>
      <c r="G692" s="378"/>
      <c r="K692" s="1394"/>
      <c r="R692" s="316"/>
      <c r="S692" s="316"/>
      <c r="T692" s="316"/>
      <c r="U692" s="374"/>
      <c r="V692" s="374"/>
      <c r="W692" s="374"/>
      <c r="X692" s="316"/>
    </row>
    <row r="693" spans="1:45">
      <c r="A693" s="378"/>
      <c r="B693" s="378"/>
      <c r="C693" s="1395"/>
      <c r="D693" s="1393"/>
      <c r="E693" s="1393"/>
      <c r="F693" s="1393"/>
      <c r="G693" s="378"/>
      <c r="K693" s="1394"/>
      <c r="R693" s="316"/>
      <c r="S693" s="316"/>
      <c r="T693" s="316"/>
      <c r="U693" s="374"/>
      <c r="V693" s="374"/>
      <c r="W693" s="374"/>
      <c r="X693" s="316"/>
    </row>
    <row r="694" spans="1:45">
      <c r="A694" s="378"/>
      <c r="B694" s="378"/>
      <c r="C694" s="1395"/>
      <c r="D694" s="1393"/>
      <c r="E694" s="1393"/>
      <c r="F694" s="1393"/>
      <c r="G694" s="378"/>
      <c r="K694" s="1394"/>
      <c r="R694" s="316"/>
      <c r="S694" s="316"/>
      <c r="T694" s="316"/>
      <c r="U694" s="374"/>
      <c r="V694" s="374"/>
      <c r="W694" s="374"/>
      <c r="X694" s="316"/>
    </row>
    <row r="695" spans="1:45">
      <c r="A695" s="378"/>
      <c r="B695" s="378"/>
      <c r="C695" s="1395"/>
      <c r="D695" s="1393"/>
      <c r="E695" s="1393"/>
      <c r="F695" s="1393"/>
      <c r="G695" s="378"/>
      <c r="K695" s="1394"/>
      <c r="R695" s="316"/>
      <c r="S695" s="316"/>
      <c r="T695" s="316"/>
      <c r="U695" s="374"/>
      <c r="V695" s="374"/>
      <c r="W695" s="374"/>
      <c r="X695" s="316"/>
    </row>
    <row r="696" spans="1:45" s="378" customFormat="1">
      <c r="C696" s="1395"/>
      <c r="D696" s="1393"/>
      <c r="E696" s="1393"/>
      <c r="F696" s="1393"/>
      <c r="I696" s="1490"/>
      <c r="K696" s="1394"/>
      <c r="P696" s="1538"/>
      <c r="Q696" s="316"/>
      <c r="R696" s="316"/>
      <c r="S696" s="316"/>
      <c r="T696" s="316"/>
      <c r="U696" s="374"/>
      <c r="V696" s="374"/>
      <c r="W696" s="374"/>
      <c r="X696" s="316"/>
      <c r="Y696" s="316"/>
      <c r="Z696" s="316"/>
      <c r="AA696" s="316"/>
      <c r="AB696" s="316"/>
      <c r="AC696" s="316"/>
      <c r="AD696" s="316"/>
      <c r="AE696" s="316"/>
      <c r="AF696" s="316"/>
      <c r="AG696" s="316"/>
      <c r="AH696" s="316"/>
      <c r="AI696" s="316"/>
      <c r="AJ696" s="316"/>
      <c r="AK696" s="316"/>
      <c r="AL696" s="316"/>
      <c r="AM696" s="316"/>
      <c r="AN696" s="316"/>
      <c r="AO696" s="316"/>
      <c r="AP696" s="316"/>
      <c r="AQ696" s="316"/>
      <c r="AR696" s="316"/>
      <c r="AS696" s="316"/>
    </row>
    <row r="697" spans="1:45" s="378" customFormat="1">
      <c r="C697" s="1395"/>
      <c r="D697" s="1393"/>
      <c r="E697" s="1393"/>
      <c r="F697" s="1393"/>
      <c r="I697" s="1490"/>
      <c r="K697" s="1394"/>
      <c r="P697" s="1538"/>
      <c r="Q697" s="316"/>
      <c r="R697" s="316"/>
      <c r="S697" s="316"/>
      <c r="T697" s="316"/>
      <c r="U697" s="374"/>
      <c r="V697" s="374"/>
      <c r="W697" s="374"/>
      <c r="X697" s="316"/>
      <c r="Y697" s="316"/>
      <c r="Z697" s="316"/>
      <c r="AA697" s="316"/>
      <c r="AB697" s="316"/>
      <c r="AC697" s="316"/>
      <c r="AD697" s="316"/>
      <c r="AE697" s="316"/>
      <c r="AF697" s="316"/>
      <c r="AG697" s="316"/>
      <c r="AH697" s="316"/>
      <c r="AI697" s="316"/>
      <c r="AJ697" s="316"/>
      <c r="AK697" s="316"/>
      <c r="AL697" s="316"/>
      <c r="AM697" s="316"/>
      <c r="AN697" s="316"/>
      <c r="AO697" s="316"/>
      <c r="AP697" s="316"/>
      <c r="AQ697" s="316"/>
      <c r="AR697" s="316"/>
      <c r="AS697" s="316"/>
    </row>
    <row r="698" spans="1:45" s="378" customFormat="1">
      <c r="C698" s="1395"/>
      <c r="D698" s="1393"/>
      <c r="E698" s="1393"/>
      <c r="F698" s="1393"/>
      <c r="I698" s="1490"/>
      <c r="K698" s="1394"/>
      <c r="P698" s="1538"/>
      <c r="Q698" s="316"/>
      <c r="R698" s="316"/>
      <c r="S698" s="316"/>
      <c r="T698" s="316"/>
      <c r="U698" s="374"/>
      <c r="V698" s="374"/>
      <c r="W698" s="374"/>
      <c r="X698" s="316"/>
      <c r="Y698" s="316"/>
      <c r="Z698" s="316"/>
      <c r="AA698" s="316"/>
      <c r="AB698" s="316"/>
      <c r="AC698" s="316"/>
      <c r="AD698" s="316"/>
      <c r="AE698" s="316"/>
      <c r="AF698" s="316"/>
      <c r="AG698" s="316"/>
      <c r="AH698" s="316"/>
      <c r="AI698" s="316"/>
      <c r="AJ698" s="316"/>
      <c r="AK698" s="316"/>
      <c r="AL698" s="316"/>
      <c r="AM698" s="316"/>
      <c r="AN698" s="316"/>
      <c r="AO698" s="316"/>
      <c r="AP698" s="316"/>
      <c r="AQ698" s="316"/>
      <c r="AR698" s="316"/>
      <c r="AS698" s="316"/>
    </row>
    <row r="699" spans="1:45" s="378" customFormat="1">
      <c r="C699" s="1395"/>
      <c r="D699" s="1393"/>
      <c r="E699" s="1393"/>
      <c r="F699" s="1393"/>
      <c r="I699" s="1490"/>
      <c r="K699" s="1394"/>
      <c r="P699" s="1538"/>
      <c r="Q699" s="316"/>
      <c r="R699" s="316"/>
      <c r="S699" s="316"/>
      <c r="T699" s="316"/>
      <c r="U699" s="374"/>
      <c r="V699" s="374"/>
      <c r="W699" s="374"/>
      <c r="X699" s="316"/>
      <c r="Y699" s="316"/>
      <c r="Z699" s="316"/>
      <c r="AA699" s="316"/>
      <c r="AB699" s="316"/>
      <c r="AC699" s="316"/>
      <c r="AD699" s="316"/>
      <c r="AE699" s="316"/>
      <c r="AF699" s="316"/>
      <c r="AG699" s="316"/>
      <c r="AH699" s="316"/>
      <c r="AI699" s="316"/>
      <c r="AJ699" s="316"/>
      <c r="AK699" s="316"/>
      <c r="AL699" s="316"/>
      <c r="AM699" s="316"/>
      <c r="AN699" s="316"/>
      <c r="AO699" s="316"/>
      <c r="AP699" s="316"/>
      <c r="AQ699" s="316"/>
      <c r="AR699" s="316"/>
      <c r="AS699" s="316"/>
    </row>
    <row r="700" spans="1:45" s="378" customFormat="1">
      <c r="C700" s="1395"/>
      <c r="D700" s="1393"/>
      <c r="E700" s="1393"/>
      <c r="F700" s="1393"/>
      <c r="I700" s="1490"/>
      <c r="K700" s="1394"/>
      <c r="P700" s="1538"/>
      <c r="Q700" s="316"/>
      <c r="R700" s="316"/>
      <c r="S700" s="316"/>
      <c r="T700" s="316"/>
      <c r="U700" s="374"/>
      <c r="V700" s="374"/>
      <c r="W700" s="374"/>
      <c r="X700" s="316"/>
      <c r="Y700" s="316"/>
      <c r="Z700" s="316"/>
      <c r="AA700" s="316"/>
      <c r="AB700" s="316"/>
      <c r="AC700" s="316"/>
      <c r="AD700" s="316"/>
      <c r="AE700" s="316"/>
      <c r="AF700" s="316"/>
      <c r="AG700" s="316"/>
      <c r="AH700" s="316"/>
      <c r="AI700" s="316"/>
      <c r="AJ700" s="316"/>
      <c r="AK700" s="316"/>
      <c r="AL700" s="316"/>
      <c r="AM700" s="316"/>
      <c r="AN700" s="316"/>
      <c r="AO700" s="316"/>
      <c r="AP700" s="316"/>
      <c r="AQ700" s="316"/>
      <c r="AR700" s="316"/>
      <c r="AS700" s="316"/>
    </row>
    <row r="701" spans="1:45" s="378" customFormat="1">
      <c r="C701" s="1395"/>
      <c r="D701" s="1393"/>
      <c r="E701" s="1393"/>
      <c r="F701" s="1393"/>
      <c r="I701" s="1490"/>
      <c r="K701" s="1394"/>
      <c r="P701" s="1538"/>
      <c r="Q701" s="316"/>
      <c r="R701" s="316"/>
      <c r="S701" s="316"/>
      <c r="T701" s="316"/>
      <c r="U701" s="374"/>
      <c r="V701" s="374"/>
      <c r="W701" s="374"/>
      <c r="X701" s="316"/>
      <c r="Y701" s="316"/>
      <c r="Z701" s="316"/>
      <c r="AA701" s="316"/>
      <c r="AB701" s="316"/>
      <c r="AC701" s="316"/>
      <c r="AD701" s="316"/>
      <c r="AE701" s="316"/>
      <c r="AF701" s="316"/>
      <c r="AG701" s="316"/>
      <c r="AH701" s="316"/>
      <c r="AI701" s="316"/>
      <c r="AJ701" s="316"/>
      <c r="AK701" s="316"/>
      <c r="AL701" s="316"/>
      <c r="AM701" s="316"/>
      <c r="AN701" s="316"/>
      <c r="AO701" s="316"/>
      <c r="AP701" s="316"/>
      <c r="AQ701" s="316"/>
      <c r="AR701" s="316"/>
      <c r="AS701" s="316"/>
    </row>
    <row r="702" spans="1:45" s="378" customFormat="1">
      <c r="C702" s="1395"/>
      <c r="D702" s="1393"/>
      <c r="E702" s="1393"/>
      <c r="F702" s="1393"/>
      <c r="I702" s="1490"/>
      <c r="K702" s="1394"/>
      <c r="P702" s="1538"/>
      <c r="Q702" s="316"/>
      <c r="R702" s="316"/>
      <c r="S702" s="316"/>
      <c r="T702" s="316"/>
      <c r="U702" s="374"/>
      <c r="V702" s="374"/>
      <c r="W702" s="374"/>
      <c r="X702" s="316"/>
      <c r="Y702" s="316"/>
      <c r="Z702" s="316"/>
      <c r="AA702" s="316"/>
      <c r="AB702" s="316"/>
      <c r="AC702" s="316"/>
      <c r="AD702" s="316"/>
      <c r="AE702" s="316"/>
      <c r="AF702" s="316"/>
      <c r="AG702" s="316"/>
      <c r="AH702" s="316"/>
      <c r="AI702" s="316"/>
      <c r="AJ702" s="316"/>
      <c r="AK702" s="316"/>
      <c r="AL702" s="316"/>
      <c r="AM702" s="316"/>
      <c r="AN702" s="316"/>
      <c r="AO702" s="316"/>
      <c r="AP702" s="316"/>
      <c r="AQ702" s="316"/>
      <c r="AR702" s="316"/>
      <c r="AS702" s="316"/>
    </row>
    <row r="703" spans="1:45" s="378" customFormat="1">
      <c r="C703" s="1395"/>
      <c r="D703" s="1393"/>
      <c r="E703" s="1393"/>
      <c r="F703" s="1393"/>
      <c r="I703" s="1490"/>
      <c r="K703" s="1394"/>
      <c r="P703" s="1538"/>
      <c r="Q703" s="316"/>
      <c r="R703" s="316"/>
      <c r="S703" s="316"/>
      <c r="T703" s="316"/>
      <c r="U703" s="374"/>
      <c r="V703" s="374"/>
      <c r="W703" s="374"/>
      <c r="X703" s="316"/>
      <c r="Y703" s="316"/>
      <c r="Z703" s="316"/>
      <c r="AA703" s="316"/>
      <c r="AB703" s="316"/>
      <c r="AC703" s="316"/>
      <c r="AD703" s="316"/>
      <c r="AE703" s="316"/>
      <c r="AF703" s="316"/>
      <c r="AG703" s="316"/>
      <c r="AH703" s="316"/>
      <c r="AI703" s="316"/>
      <c r="AJ703" s="316"/>
      <c r="AK703" s="316"/>
      <c r="AL703" s="316"/>
      <c r="AM703" s="316"/>
      <c r="AN703" s="316"/>
      <c r="AO703" s="316"/>
      <c r="AP703" s="316"/>
      <c r="AQ703" s="316"/>
      <c r="AR703" s="316"/>
      <c r="AS703" s="316"/>
    </row>
    <row r="704" spans="1:45" s="378" customFormat="1">
      <c r="C704" s="1395"/>
      <c r="D704" s="1393"/>
      <c r="E704" s="1393"/>
      <c r="F704" s="1393"/>
      <c r="I704" s="1490"/>
      <c r="K704" s="1394"/>
      <c r="P704" s="1538"/>
      <c r="Q704" s="316"/>
      <c r="R704" s="316"/>
      <c r="S704" s="316"/>
      <c r="T704" s="316"/>
      <c r="U704" s="374"/>
      <c r="V704" s="374"/>
      <c r="W704" s="374"/>
      <c r="X704" s="316"/>
      <c r="Y704" s="316"/>
      <c r="Z704" s="316"/>
      <c r="AA704" s="316"/>
      <c r="AB704" s="316"/>
      <c r="AC704" s="316"/>
      <c r="AD704" s="316"/>
      <c r="AE704" s="316"/>
      <c r="AF704" s="316"/>
      <c r="AG704" s="316"/>
      <c r="AH704" s="316"/>
      <c r="AI704" s="316"/>
      <c r="AJ704" s="316"/>
      <c r="AK704" s="316"/>
      <c r="AL704" s="316"/>
      <c r="AM704" s="316"/>
      <c r="AN704" s="316"/>
      <c r="AO704" s="316"/>
      <c r="AP704" s="316"/>
      <c r="AQ704" s="316"/>
      <c r="AR704" s="316"/>
      <c r="AS704" s="316"/>
    </row>
    <row r="705" spans="3:45" s="378" customFormat="1">
      <c r="C705" s="1395"/>
      <c r="D705" s="1393"/>
      <c r="E705" s="1393"/>
      <c r="F705" s="1393"/>
      <c r="I705" s="1490"/>
      <c r="K705" s="1394"/>
      <c r="P705" s="1538"/>
      <c r="Q705" s="316"/>
      <c r="R705" s="316"/>
      <c r="S705" s="316"/>
      <c r="T705" s="316"/>
      <c r="U705" s="374"/>
      <c r="V705" s="374"/>
      <c r="W705" s="374"/>
      <c r="X705" s="316"/>
      <c r="Y705" s="316"/>
      <c r="Z705" s="316"/>
      <c r="AA705" s="316"/>
      <c r="AB705" s="316"/>
      <c r="AC705" s="316"/>
      <c r="AD705" s="316"/>
      <c r="AE705" s="316"/>
      <c r="AF705" s="316"/>
      <c r="AG705" s="316"/>
      <c r="AH705" s="316"/>
      <c r="AI705" s="316"/>
      <c r="AJ705" s="316"/>
      <c r="AK705" s="316"/>
      <c r="AL705" s="316"/>
      <c r="AM705" s="316"/>
      <c r="AN705" s="316"/>
      <c r="AO705" s="316"/>
      <c r="AP705" s="316"/>
      <c r="AQ705" s="316"/>
      <c r="AR705" s="316"/>
      <c r="AS705" s="316"/>
    </row>
    <row r="706" spans="3:45" s="378" customFormat="1">
      <c r="C706" s="1395"/>
      <c r="D706" s="1393"/>
      <c r="E706" s="1393"/>
      <c r="F706" s="1393"/>
      <c r="I706" s="1490"/>
      <c r="K706" s="1394"/>
      <c r="P706" s="1538"/>
      <c r="Q706" s="316"/>
      <c r="R706" s="316"/>
      <c r="S706" s="316"/>
      <c r="T706" s="316"/>
      <c r="U706" s="374"/>
      <c r="V706" s="374"/>
      <c r="W706" s="374"/>
      <c r="X706" s="316"/>
      <c r="Y706" s="316"/>
      <c r="Z706" s="316"/>
      <c r="AA706" s="316"/>
      <c r="AB706" s="316"/>
      <c r="AC706" s="316"/>
      <c r="AD706" s="316"/>
      <c r="AE706" s="316"/>
      <c r="AF706" s="316"/>
      <c r="AG706" s="316"/>
      <c r="AH706" s="316"/>
      <c r="AI706" s="316"/>
      <c r="AJ706" s="316"/>
      <c r="AK706" s="316"/>
      <c r="AL706" s="316"/>
      <c r="AM706" s="316"/>
      <c r="AN706" s="316"/>
      <c r="AO706" s="316"/>
      <c r="AP706" s="316"/>
      <c r="AQ706" s="316"/>
      <c r="AR706" s="316"/>
      <c r="AS706" s="316"/>
    </row>
    <row r="707" spans="3:45" s="378" customFormat="1">
      <c r="C707" s="1395"/>
      <c r="D707" s="1393"/>
      <c r="E707" s="1393"/>
      <c r="F707" s="1393"/>
      <c r="I707" s="1490"/>
      <c r="K707" s="1394"/>
      <c r="P707" s="1538"/>
      <c r="Q707" s="316"/>
      <c r="R707" s="316"/>
      <c r="S707" s="316"/>
      <c r="T707" s="316"/>
      <c r="U707" s="374"/>
      <c r="V707" s="374"/>
      <c r="W707" s="374"/>
      <c r="X707" s="316"/>
      <c r="Y707" s="316"/>
      <c r="Z707" s="316"/>
      <c r="AA707" s="316"/>
      <c r="AB707" s="316"/>
      <c r="AC707" s="316"/>
      <c r="AD707" s="316"/>
      <c r="AE707" s="316"/>
      <c r="AF707" s="316"/>
      <c r="AG707" s="316"/>
      <c r="AH707" s="316"/>
      <c r="AI707" s="316"/>
      <c r="AJ707" s="316"/>
      <c r="AK707" s="316"/>
      <c r="AL707" s="316"/>
      <c r="AM707" s="316"/>
      <c r="AN707" s="316"/>
      <c r="AO707" s="316"/>
      <c r="AP707" s="316"/>
      <c r="AQ707" s="316"/>
      <c r="AR707" s="316"/>
      <c r="AS707" s="316"/>
    </row>
    <row r="708" spans="3:45" s="378" customFormat="1">
      <c r="C708" s="1395"/>
      <c r="D708" s="1393"/>
      <c r="E708" s="1393"/>
      <c r="F708" s="1393"/>
      <c r="I708" s="1490"/>
      <c r="K708" s="1394"/>
      <c r="P708" s="1538"/>
      <c r="Q708" s="316"/>
      <c r="R708" s="316"/>
      <c r="S708" s="316"/>
      <c r="T708" s="316"/>
      <c r="U708" s="374"/>
      <c r="V708" s="374"/>
      <c r="W708" s="374"/>
      <c r="X708" s="316"/>
      <c r="Y708" s="316"/>
      <c r="Z708" s="316"/>
      <c r="AA708" s="316"/>
      <c r="AB708" s="316"/>
      <c r="AC708" s="316"/>
      <c r="AD708" s="316"/>
      <c r="AE708" s="316"/>
      <c r="AF708" s="316"/>
      <c r="AG708" s="316"/>
      <c r="AH708" s="316"/>
      <c r="AI708" s="316"/>
      <c r="AJ708" s="316"/>
      <c r="AK708" s="316"/>
      <c r="AL708" s="316"/>
      <c r="AM708" s="316"/>
      <c r="AN708" s="316"/>
      <c r="AO708" s="316"/>
      <c r="AP708" s="316"/>
      <c r="AQ708" s="316"/>
      <c r="AR708" s="316"/>
      <c r="AS708" s="316"/>
    </row>
    <row r="709" spans="3:45" s="378" customFormat="1">
      <c r="C709" s="1395"/>
      <c r="D709" s="1393"/>
      <c r="E709" s="1393"/>
      <c r="F709" s="1393"/>
      <c r="I709" s="1490"/>
      <c r="K709" s="1394"/>
      <c r="P709" s="1538"/>
      <c r="Q709" s="316"/>
      <c r="R709" s="316"/>
      <c r="S709" s="316"/>
      <c r="T709" s="316"/>
      <c r="U709" s="374"/>
      <c r="V709" s="374"/>
      <c r="W709" s="374"/>
      <c r="X709" s="316"/>
      <c r="Y709" s="316"/>
      <c r="Z709" s="316"/>
      <c r="AA709" s="316"/>
      <c r="AB709" s="316"/>
      <c r="AC709" s="316"/>
      <c r="AD709" s="316"/>
      <c r="AE709" s="316"/>
      <c r="AF709" s="316"/>
      <c r="AG709" s="316"/>
      <c r="AH709" s="316"/>
      <c r="AI709" s="316"/>
      <c r="AJ709" s="316"/>
      <c r="AK709" s="316"/>
      <c r="AL709" s="316"/>
      <c r="AM709" s="316"/>
      <c r="AN709" s="316"/>
      <c r="AO709" s="316"/>
      <c r="AP709" s="316"/>
      <c r="AQ709" s="316"/>
      <c r="AR709" s="316"/>
      <c r="AS709" s="316"/>
    </row>
    <row r="710" spans="3:45" s="378" customFormat="1">
      <c r="C710" s="1395"/>
      <c r="D710" s="1393"/>
      <c r="E710" s="1393"/>
      <c r="F710" s="1393"/>
      <c r="I710" s="1490"/>
      <c r="K710" s="1394"/>
      <c r="P710" s="1538"/>
      <c r="Q710" s="316"/>
      <c r="R710" s="316"/>
      <c r="S710" s="316"/>
      <c r="T710" s="316"/>
      <c r="U710" s="374"/>
      <c r="V710" s="374"/>
      <c r="W710" s="374"/>
      <c r="X710" s="316"/>
      <c r="Y710" s="316"/>
      <c r="Z710" s="316"/>
      <c r="AA710" s="316"/>
      <c r="AB710" s="316"/>
      <c r="AC710" s="316"/>
      <c r="AD710" s="316"/>
      <c r="AE710" s="316"/>
      <c r="AF710" s="316"/>
      <c r="AG710" s="316"/>
      <c r="AH710" s="316"/>
      <c r="AI710" s="316"/>
      <c r="AJ710" s="316"/>
      <c r="AK710" s="316"/>
      <c r="AL710" s="316"/>
      <c r="AM710" s="316"/>
      <c r="AN710" s="316"/>
      <c r="AO710" s="316"/>
      <c r="AP710" s="316"/>
      <c r="AQ710" s="316"/>
      <c r="AR710" s="316"/>
      <c r="AS710" s="316"/>
    </row>
    <row r="711" spans="3:45" s="378" customFormat="1">
      <c r="C711" s="1395"/>
      <c r="D711" s="1393"/>
      <c r="E711" s="1393"/>
      <c r="F711" s="1393"/>
      <c r="I711" s="1490"/>
      <c r="K711" s="1394"/>
      <c r="P711" s="1538"/>
      <c r="Q711" s="316"/>
      <c r="R711" s="316"/>
      <c r="S711" s="316"/>
      <c r="T711" s="316"/>
      <c r="U711" s="374"/>
      <c r="V711" s="374"/>
      <c r="W711" s="374"/>
      <c r="X711" s="316"/>
      <c r="Y711" s="316"/>
      <c r="Z711" s="316"/>
      <c r="AA711" s="316"/>
      <c r="AB711" s="316"/>
      <c r="AC711" s="316"/>
      <c r="AD711" s="316"/>
      <c r="AE711" s="316"/>
      <c r="AF711" s="316"/>
      <c r="AG711" s="316"/>
      <c r="AH711" s="316"/>
      <c r="AI711" s="316"/>
      <c r="AJ711" s="316"/>
      <c r="AK711" s="316"/>
      <c r="AL711" s="316"/>
      <c r="AM711" s="316"/>
      <c r="AN711" s="316"/>
      <c r="AO711" s="316"/>
      <c r="AP711" s="316"/>
      <c r="AQ711" s="316"/>
      <c r="AR711" s="316"/>
      <c r="AS711" s="316"/>
    </row>
    <row r="712" spans="3:45" s="378" customFormat="1">
      <c r="C712" s="1395"/>
      <c r="D712" s="1393"/>
      <c r="E712" s="1393"/>
      <c r="F712" s="1393"/>
      <c r="I712" s="1490"/>
      <c r="K712" s="1394"/>
      <c r="P712" s="1538"/>
      <c r="Q712" s="316"/>
      <c r="R712" s="316"/>
      <c r="S712" s="316"/>
      <c r="T712" s="316"/>
      <c r="U712" s="374"/>
      <c r="V712" s="374"/>
      <c r="W712" s="374"/>
      <c r="X712" s="316"/>
      <c r="Y712" s="316"/>
      <c r="Z712" s="316"/>
      <c r="AA712" s="316"/>
      <c r="AB712" s="316"/>
      <c r="AC712" s="316"/>
      <c r="AD712" s="316"/>
      <c r="AE712" s="316"/>
      <c r="AF712" s="316"/>
      <c r="AG712" s="316"/>
      <c r="AH712" s="316"/>
      <c r="AI712" s="316"/>
      <c r="AJ712" s="316"/>
      <c r="AK712" s="316"/>
      <c r="AL712" s="316"/>
      <c r="AM712" s="316"/>
      <c r="AN712" s="316"/>
      <c r="AO712" s="316"/>
      <c r="AP712" s="316"/>
      <c r="AQ712" s="316"/>
      <c r="AR712" s="316"/>
      <c r="AS712" s="316"/>
    </row>
    <row r="713" spans="3:45" s="378" customFormat="1">
      <c r="C713" s="1395"/>
      <c r="D713" s="1393"/>
      <c r="E713" s="1393"/>
      <c r="F713" s="1393"/>
      <c r="I713" s="1490"/>
      <c r="K713" s="1394"/>
      <c r="P713" s="1538"/>
      <c r="Q713" s="316"/>
      <c r="R713" s="316"/>
      <c r="S713" s="316"/>
      <c r="T713" s="316"/>
      <c r="U713" s="374"/>
      <c r="V713" s="374"/>
      <c r="W713" s="374"/>
      <c r="X713" s="316"/>
      <c r="Y713" s="316"/>
      <c r="Z713" s="316"/>
      <c r="AA713" s="316"/>
      <c r="AB713" s="316"/>
      <c r="AC713" s="316"/>
      <c r="AD713" s="316"/>
      <c r="AE713" s="316"/>
      <c r="AF713" s="316"/>
      <c r="AG713" s="316"/>
      <c r="AH713" s="316"/>
      <c r="AI713" s="316"/>
      <c r="AJ713" s="316"/>
      <c r="AK713" s="316"/>
      <c r="AL713" s="316"/>
      <c r="AM713" s="316"/>
      <c r="AN713" s="316"/>
      <c r="AO713" s="316"/>
      <c r="AP713" s="316"/>
      <c r="AQ713" s="316"/>
      <c r="AR713" s="316"/>
      <c r="AS713" s="316"/>
    </row>
    <row r="714" spans="3:45" s="378" customFormat="1">
      <c r="C714" s="1395"/>
      <c r="D714" s="1393"/>
      <c r="E714" s="1393"/>
      <c r="F714" s="1393"/>
      <c r="I714" s="1490"/>
      <c r="K714" s="1394"/>
      <c r="P714" s="1538"/>
      <c r="Q714" s="316"/>
      <c r="R714" s="316"/>
      <c r="S714" s="316"/>
      <c r="T714" s="316"/>
      <c r="U714" s="374"/>
      <c r="V714" s="374"/>
      <c r="W714" s="374"/>
      <c r="X714" s="316"/>
      <c r="Y714" s="316"/>
      <c r="Z714" s="316"/>
      <c r="AA714" s="316"/>
      <c r="AB714" s="316"/>
      <c r="AC714" s="316"/>
      <c r="AD714" s="316"/>
      <c r="AE714" s="316"/>
      <c r="AF714" s="316"/>
      <c r="AG714" s="316"/>
      <c r="AH714" s="316"/>
      <c r="AI714" s="316"/>
      <c r="AJ714" s="316"/>
      <c r="AK714" s="316"/>
      <c r="AL714" s="316"/>
      <c r="AM714" s="316"/>
      <c r="AN714" s="316"/>
      <c r="AO714" s="316"/>
      <c r="AP714" s="316"/>
      <c r="AQ714" s="316"/>
      <c r="AR714" s="316"/>
      <c r="AS714" s="316"/>
    </row>
    <row r="715" spans="3:45" s="378" customFormat="1">
      <c r="C715" s="1395"/>
      <c r="D715" s="1393"/>
      <c r="E715" s="1393"/>
      <c r="F715" s="1393"/>
      <c r="I715" s="1490"/>
      <c r="K715" s="1394"/>
      <c r="P715" s="1538"/>
      <c r="Q715" s="316"/>
      <c r="R715" s="316"/>
      <c r="S715" s="316"/>
      <c r="T715" s="316"/>
      <c r="U715" s="374"/>
      <c r="V715" s="374"/>
      <c r="W715" s="374"/>
      <c r="X715" s="316"/>
      <c r="Y715" s="316"/>
      <c r="Z715" s="316"/>
      <c r="AA715" s="316"/>
      <c r="AB715" s="316"/>
      <c r="AC715" s="316"/>
      <c r="AD715" s="316"/>
      <c r="AE715" s="316"/>
      <c r="AF715" s="316"/>
      <c r="AG715" s="316"/>
      <c r="AH715" s="316"/>
      <c r="AI715" s="316"/>
      <c r="AJ715" s="316"/>
      <c r="AK715" s="316"/>
      <c r="AL715" s="316"/>
      <c r="AM715" s="316"/>
      <c r="AN715" s="316"/>
      <c r="AO715" s="316"/>
      <c r="AP715" s="316"/>
      <c r="AQ715" s="316"/>
      <c r="AR715" s="316"/>
      <c r="AS715" s="316"/>
    </row>
    <row r="716" spans="3:45" s="378" customFormat="1">
      <c r="C716" s="1395"/>
      <c r="D716" s="1393"/>
      <c r="E716" s="1393"/>
      <c r="F716" s="1393"/>
      <c r="I716" s="1490"/>
      <c r="K716" s="1394"/>
      <c r="P716" s="1538"/>
      <c r="Q716" s="316"/>
      <c r="R716" s="316"/>
      <c r="S716" s="316"/>
      <c r="T716" s="316"/>
      <c r="U716" s="374"/>
      <c r="V716" s="374"/>
      <c r="W716" s="374"/>
      <c r="X716" s="316"/>
      <c r="Y716" s="316"/>
      <c r="Z716" s="316"/>
      <c r="AA716" s="316"/>
      <c r="AB716" s="316"/>
      <c r="AC716" s="316"/>
      <c r="AD716" s="316"/>
      <c r="AE716" s="316"/>
      <c r="AF716" s="316"/>
      <c r="AG716" s="316"/>
      <c r="AH716" s="316"/>
      <c r="AI716" s="316"/>
      <c r="AJ716" s="316"/>
      <c r="AK716" s="316"/>
      <c r="AL716" s="316"/>
      <c r="AM716" s="316"/>
      <c r="AN716" s="316"/>
      <c r="AO716" s="316"/>
      <c r="AP716" s="316"/>
      <c r="AQ716" s="316"/>
      <c r="AR716" s="316"/>
      <c r="AS716" s="316"/>
    </row>
    <row r="717" spans="3:45" s="378" customFormat="1">
      <c r="C717" s="1395"/>
      <c r="D717" s="1393"/>
      <c r="E717" s="1393"/>
      <c r="F717" s="1393"/>
      <c r="I717" s="1490"/>
      <c r="K717" s="1394"/>
      <c r="P717" s="1538"/>
      <c r="Q717" s="316"/>
      <c r="R717" s="316"/>
      <c r="S717" s="316"/>
      <c r="T717" s="316"/>
      <c r="U717" s="374"/>
      <c r="V717" s="374"/>
      <c r="W717" s="374"/>
      <c r="X717" s="316"/>
      <c r="Y717" s="316"/>
      <c r="Z717" s="316"/>
      <c r="AA717" s="316"/>
      <c r="AB717" s="316"/>
      <c r="AC717" s="316"/>
      <c r="AD717" s="316"/>
      <c r="AE717" s="316"/>
      <c r="AF717" s="316"/>
      <c r="AG717" s="316"/>
      <c r="AH717" s="316"/>
      <c r="AI717" s="316"/>
      <c r="AJ717" s="316"/>
      <c r="AK717" s="316"/>
      <c r="AL717" s="316"/>
      <c r="AM717" s="316"/>
      <c r="AN717" s="316"/>
      <c r="AO717" s="316"/>
      <c r="AP717" s="316"/>
      <c r="AQ717" s="316"/>
      <c r="AR717" s="316"/>
      <c r="AS717" s="316"/>
    </row>
    <row r="718" spans="3:45" s="378" customFormat="1">
      <c r="C718" s="1395"/>
      <c r="D718" s="1393"/>
      <c r="E718" s="1393"/>
      <c r="F718" s="1393"/>
      <c r="I718" s="1490"/>
      <c r="K718" s="1394"/>
      <c r="P718" s="1538"/>
      <c r="Q718" s="316"/>
      <c r="R718" s="316"/>
      <c r="S718" s="316"/>
      <c r="T718" s="316"/>
      <c r="U718" s="374"/>
      <c r="V718" s="374"/>
      <c r="W718" s="374"/>
      <c r="X718" s="316"/>
      <c r="Y718" s="316"/>
      <c r="Z718" s="316"/>
      <c r="AA718" s="316"/>
      <c r="AB718" s="316"/>
      <c r="AC718" s="316"/>
      <c r="AD718" s="316"/>
      <c r="AE718" s="316"/>
      <c r="AF718" s="316"/>
      <c r="AG718" s="316"/>
      <c r="AH718" s="316"/>
      <c r="AI718" s="316"/>
      <c r="AJ718" s="316"/>
      <c r="AK718" s="316"/>
      <c r="AL718" s="316"/>
      <c r="AM718" s="316"/>
      <c r="AN718" s="316"/>
      <c r="AO718" s="316"/>
      <c r="AP718" s="316"/>
      <c r="AQ718" s="316"/>
      <c r="AR718" s="316"/>
      <c r="AS718" s="316"/>
    </row>
    <row r="719" spans="3:45" s="378" customFormat="1">
      <c r="C719" s="1395"/>
      <c r="D719" s="1393"/>
      <c r="E719" s="1393"/>
      <c r="F719" s="1393"/>
      <c r="I719" s="1490"/>
      <c r="K719" s="1394"/>
      <c r="P719" s="1538"/>
      <c r="Q719" s="316"/>
      <c r="R719" s="316"/>
      <c r="S719" s="316"/>
      <c r="T719" s="316"/>
      <c r="U719" s="374"/>
      <c r="V719" s="374"/>
      <c r="W719" s="374"/>
      <c r="X719" s="316"/>
      <c r="Y719" s="316"/>
      <c r="Z719" s="316"/>
      <c r="AA719" s="316"/>
      <c r="AB719" s="316"/>
      <c r="AC719" s="316"/>
      <c r="AD719" s="316"/>
      <c r="AE719" s="316"/>
      <c r="AF719" s="316"/>
      <c r="AG719" s="316"/>
      <c r="AH719" s="316"/>
      <c r="AI719" s="316"/>
      <c r="AJ719" s="316"/>
      <c r="AK719" s="316"/>
      <c r="AL719" s="316"/>
      <c r="AM719" s="316"/>
      <c r="AN719" s="316"/>
      <c r="AO719" s="316"/>
      <c r="AP719" s="316"/>
      <c r="AQ719" s="316"/>
      <c r="AR719" s="316"/>
      <c r="AS719" s="316"/>
    </row>
    <row r="720" spans="3:45" s="378" customFormat="1">
      <c r="C720" s="1395"/>
      <c r="D720" s="1393"/>
      <c r="E720" s="1393"/>
      <c r="F720" s="1393"/>
      <c r="I720" s="1490"/>
      <c r="K720" s="1394"/>
      <c r="P720" s="1538"/>
      <c r="Q720" s="316"/>
      <c r="R720" s="316"/>
      <c r="S720" s="316"/>
      <c r="T720" s="316"/>
      <c r="U720" s="374"/>
      <c r="V720" s="374"/>
      <c r="W720" s="374"/>
      <c r="X720" s="316"/>
      <c r="Y720" s="316"/>
      <c r="Z720" s="316"/>
      <c r="AA720" s="316"/>
      <c r="AB720" s="316"/>
      <c r="AC720" s="316"/>
      <c r="AD720" s="316"/>
      <c r="AE720" s="316"/>
      <c r="AF720" s="316"/>
      <c r="AG720" s="316"/>
      <c r="AH720" s="316"/>
      <c r="AI720" s="316"/>
      <c r="AJ720" s="316"/>
      <c r="AK720" s="316"/>
      <c r="AL720" s="316"/>
      <c r="AM720" s="316"/>
      <c r="AN720" s="316"/>
      <c r="AO720" s="316"/>
      <c r="AP720" s="316"/>
      <c r="AQ720" s="316"/>
      <c r="AR720" s="316"/>
      <c r="AS720" s="316"/>
    </row>
    <row r="721" spans="1:45" s="378" customFormat="1">
      <c r="C721" s="1395"/>
      <c r="D721" s="1393"/>
      <c r="E721" s="1393"/>
      <c r="F721" s="1393"/>
      <c r="I721" s="1490"/>
      <c r="K721" s="1394"/>
      <c r="P721" s="1538"/>
      <c r="Q721" s="316"/>
      <c r="R721" s="316"/>
      <c r="S721" s="316"/>
      <c r="T721" s="316"/>
      <c r="U721" s="374"/>
      <c r="V721" s="374"/>
      <c r="W721" s="374"/>
      <c r="X721" s="316"/>
      <c r="Y721" s="316"/>
      <c r="Z721" s="316"/>
      <c r="AA721" s="316"/>
      <c r="AB721" s="316"/>
      <c r="AC721" s="316"/>
      <c r="AD721" s="316"/>
      <c r="AE721" s="316"/>
      <c r="AF721" s="316"/>
      <c r="AG721" s="316"/>
      <c r="AH721" s="316"/>
      <c r="AI721" s="316"/>
      <c r="AJ721" s="316"/>
      <c r="AK721" s="316"/>
      <c r="AL721" s="316"/>
      <c r="AM721" s="316"/>
      <c r="AN721" s="316"/>
      <c r="AO721" s="316"/>
      <c r="AP721" s="316"/>
      <c r="AQ721" s="316"/>
      <c r="AR721" s="316"/>
      <c r="AS721" s="316"/>
    </row>
    <row r="722" spans="1:45" s="378" customFormat="1">
      <c r="C722" s="1395"/>
      <c r="D722" s="1393"/>
      <c r="E722" s="1393"/>
      <c r="F722" s="1393"/>
      <c r="I722" s="1490"/>
      <c r="K722" s="1394"/>
      <c r="P722" s="1538"/>
      <c r="Q722" s="316"/>
      <c r="R722" s="316"/>
      <c r="S722" s="316"/>
      <c r="T722" s="316"/>
      <c r="U722" s="374"/>
      <c r="V722" s="374"/>
      <c r="W722" s="374"/>
      <c r="X722" s="316"/>
      <c r="Y722" s="316"/>
      <c r="Z722" s="316"/>
      <c r="AA722" s="316"/>
      <c r="AB722" s="316"/>
      <c r="AC722" s="316"/>
      <c r="AD722" s="316"/>
      <c r="AE722" s="316"/>
      <c r="AF722" s="316"/>
      <c r="AG722" s="316"/>
      <c r="AH722" s="316"/>
      <c r="AI722" s="316"/>
      <c r="AJ722" s="316"/>
      <c r="AK722" s="316"/>
      <c r="AL722" s="316"/>
      <c r="AM722" s="316"/>
      <c r="AN722" s="316"/>
      <c r="AO722" s="316"/>
      <c r="AP722" s="316"/>
      <c r="AQ722" s="316"/>
      <c r="AR722" s="316"/>
      <c r="AS722" s="316"/>
    </row>
    <row r="723" spans="1:45" s="378" customFormat="1">
      <c r="C723" s="1395"/>
      <c r="D723" s="1393"/>
      <c r="E723" s="1393"/>
      <c r="F723" s="1393"/>
      <c r="I723" s="1490"/>
      <c r="K723" s="1394"/>
      <c r="P723" s="1538"/>
      <c r="Q723" s="316"/>
      <c r="R723" s="316"/>
      <c r="S723" s="316"/>
      <c r="T723" s="316"/>
      <c r="U723" s="374"/>
      <c r="V723" s="374"/>
      <c r="W723" s="374"/>
      <c r="X723" s="316"/>
      <c r="Y723" s="316"/>
      <c r="Z723" s="316"/>
      <c r="AA723" s="316"/>
      <c r="AB723" s="316"/>
      <c r="AC723" s="316"/>
      <c r="AD723" s="316"/>
      <c r="AE723" s="316"/>
      <c r="AF723" s="316"/>
      <c r="AG723" s="316"/>
      <c r="AH723" s="316"/>
      <c r="AI723" s="316"/>
      <c r="AJ723" s="316"/>
      <c r="AK723" s="316"/>
      <c r="AL723" s="316"/>
      <c r="AM723" s="316"/>
      <c r="AN723" s="316"/>
      <c r="AO723" s="316"/>
      <c r="AP723" s="316"/>
      <c r="AQ723" s="316"/>
      <c r="AR723" s="316"/>
      <c r="AS723" s="316"/>
    </row>
    <row r="724" spans="1:45" s="378" customFormat="1">
      <c r="C724" s="1395"/>
      <c r="D724" s="1393"/>
      <c r="E724" s="1393"/>
      <c r="F724" s="1393"/>
      <c r="I724" s="1490"/>
      <c r="K724" s="1394"/>
      <c r="P724" s="1538"/>
      <c r="Q724" s="316"/>
      <c r="R724" s="316"/>
      <c r="S724" s="316"/>
      <c r="T724" s="316"/>
      <c r="U724" s="374"/>
      <c r="V724" s="374"/>
      <c r="W724" s="374"/>
      <c r="X724" s="316"/>
      <c r="Y724" s="316"/>
      <c r="Z724" s="316"/>
      <c r="AA724" s="316"/>
      <c r="AB724" s="316"/>
      <c r="AC724" s="316"/>
      <c r="AD724" s="316"/>
      <c r="AE724" s="316"/>
      <c r="AF724" s="316"/>
      <c r="AG724" s="316"/>
      <c r="AH724" s="316"/>
      <c r="AI724" s="316"/>
      <c r="AJ724" s="316"/>
      <c r="AK724" s="316"/>
      <c r="AL724" s="316"/>
      <c r="AM724" s="316"/>
      <c r="AN724" s="316"/>
      <c r="AO724" s="316"/>
      <c r="AP724" s="316"/>
      <c r="AQ724" s="316"/>
      <c r="AR724" s="316"/>
      <c r="AS724" s="316"/>
    </row>
    <row r="725" spans="1:45" s="378" customFormat="1">
      <c r="C725" s="1395"/>
      <c r="D725" s="1393"/>
      <c r="E725" s="1393"/>
      <c r="F725" s="1393"/>
      <c r="I725" s="1490"/>
      <c r="K725" s="1394"/>
      <c r="P725" s="1538"/>
      <c r="Q725" s="316"/>
      <c r="R725" s="316"/>
      <c r="S725" s="316"/>
      <c r="T725" s="316"/>
      <c r="U725" s="374"/>
      <c r="V725" s="374"/>
      <c r="W725" s="374"/>
      <c r="X725" s="316"/>
      <c r="Y725" s="316"/>
      <c r="Z725" s="316"/>
      <c r="AA725" s="316"/>
      <c r="AB725" s="316"/>
      <c r="AC725" s="316"/>
      <c r="AD725" s="316"/>
      <c r="AE725" s="316"/>
      <c r="AF725" s="316"/>
      <c r="AG725" s="316"/>
      <c r="AH725" s="316"/>
      <c r="AI725" s="316"/>
      <c r="AJ725" s="316"/>
      <c r="AK725" s="316"/>
      <c r="AL725" s="316"/>
      <c r="AM725" s="316"/>
      <c r="AN725" s="316"/>
      <c r="AO725" s="316"/>
      <c r="AP725" s="316"/>
      <c r="AQ725" s="316"/>
      <c r="AR725" s="316"/>
      <c r="AS725" s="316"/>
    </row>
    <row r="726" spans="1:45" s="378" customFormat="1">
      <c r="C726" s="1395"/>
      <c r="D726" s="1393"/>
      <c r="E726" s="1393"/>
      <c r="F726" s="1393"/>
      <c r="I726" s="1490"/>
      <c r="K726" s="1394"/>
      <c r="P726" s="1538"/>
      <c r="Q726" s="316"/>
      <c r="R726" s="316"/>
      <c r="S726" s="316"/>
      <c r="T726" s="316"/>
      <c r="U726" s="374"/>
      <c r="V726" s="374"/>
      <c r="W726" s="374"/>
      <c r="X726" s="316"/>
      <c r="Y726" s="316"/>
      <c r="Z726" s="316"/>
      <c r="AA726" s="316"/>
      <c r="AB726" s="316"/>
      <c r="AC726" s="316"/>
      <c r="AD726" s="316"/>
      <c r="AE726" s="316"/>
      <c r="AF726" s="316"/>
      <c r="AG726" s="316"/>
      <c r="AH726" s="316"/>
      <c r="AI726" s="316"/>
      <c r="AJ726" s="316"/>
      <c r="AK726" s="316"/>
      <c r="AL726" s="316"/>
      <c r="AM726" s="316"/>
      <c r="AN726" s="316"/>
      <c r="AO726" s="316"/>
      <c r="AP726" s="316"/>
      <c r="AQ726" s="316"/>
      <c r="AR726" s="316"/>
      <c r="AS726" s="316"/>
    </row>
    <row r="727" spans="1:45" s="378" customFormat="1">
      <c r="C727" s="1395"/>
      <c r="D727" s="1393"/>
      <c r="E727" s="1393"/>
      <c r="F727" s="1393"/>
      <c r="I727" s="1490"/>
      <c r="K727" s="1394"/>
      <c r="P727" s="1538"/>
      <c r="Q727" s="316"/>
      <c r="R727" s="316"/>
      <c r="S727" s="316"/>
      <c r="T727" s="316"/>
      <c r="U727" s="374"/>
      <c r="V727" s="374"/>
      <c r="W727" s="374"/>
      <c r="X727" s="316"/>
      <c r="Y727" s="316"/>
      <c r="Z727" s="316"/>
      <c r="AA727" s="316"/>
      <c r="AB727" s="316"/>
      <c r="AC727" s="316"/>
      <c r="AD727" s="316"/>
      <c r="AE727" s="316"/>
      <c r="AF727" s="316"/>
      <c r="AG727" s="316"/>
      <c r="AH727" s="316"/>
      <c r="AI727" s="316"/>
      <c r="AJ727" s="316"/>
      <c r="AK727" s="316"/>
      <c r="AL727" s="316"/>
      <c r="AM727" s="316"/>
      <c r="AN727" s="316"/>
      <c r="AO727" s="316"/>
      <c r="AP727" s="316"/>
      <c r="AQ727" s="316"/>
      <c r="AR727" s="316"/>
      <c r="AS727" s="316"/>
    </row>
    <row r="728" spans="1:45">
      <c r="A728" s="378"/>
      <c r="B728" s="378"/>
      <c r="C728" s="1395"/>
      <c r="D728" s="1393"/>
      <c r="E728" s="1393"/>
      <c r="F728" s="1393"/>
      <c r="G728" s="378"/>
      <c r="K728" s="1394"/>
      <c r="R728" s="316"/>
      <c r="S728" s="316"/>
      <c r="T728" s="316"/>
      <c r="U728" s="374"/>
      <c r="V728" s="374"/>
      <c r="W728" s="374"/>
      <c r="X728" s="316"/>
    </row>
    <row r="729" spans="1:45">
      <c r="A729" s="378"/>
      <c r="B729" s="378"/>
      <c r="C729" s="1395"/>
      <c r="D729" s="1393"/>
      <c r="E729" s="1393"/>
      <c r="F729" s="1393"/>
      <c r="G729" s="378"/>
      <c r="K729" s="1394"/>
      <c r="R729" s="316"/>
      <c r="S729" s="316"/>
      <c r="T729" s="316"/>
      <c r="U729" s="374"/>
      <c r="V729" s="374"/>
      <c r="W729" s="374"/>
      <c r="X729" s="316"/>
    </row>
    <row r="730" spans="1:45">
      <c r="A730" s="378"/>
      <c r="B730" s="378"/>
      <c r="C730" s="1395"/>
      <c r="D730" s="1393"/>
      <c r="E730" s="1393"/>
      <c r="F730" s="1393"/>
      <c r="G730" s="378"/>
      <c r="K730" s="1394"/>
      <c r="R730" s="316"/>
      <c r="S730" s="316"/>
      <c r="T730" s="316"/>
      <c r="U730" s="374"/>
      <c r="V730" s="374"/>
      <c r="W730" s="374"/>
      <c r="X730" s="316"/>
    </row>
    <row r="731" spans="1:45">
      <c r="A731" s="378"/>
      <c r="B731" s="378"/>
      <c r="C731" s="1395"/>
      <c r="D731" s="1393"/>
      <c r="E731" s="1393"/>
      <c r="F731" s="1393"/>
      <c r="G731" s="378"/>
      <c r="K731" s="1394"/>
      <c r="R731" s="316"/>
      <c r="S731" s="316"/>
      <c r="T731" s="316"/>
      <c r="U731" s="374"/>
      <c r="V731" s="374"/>
      <c r="W731" s="374"/>
      <c r="X731" s="316"/>
    </row>
    <row r="732" spans="1:45">
      <c r="A732" s="378"/>
      <c r="B732" s="378"/>
      <c r="C732" s="1395"/>
      <c r="D732" s="1393"/>
      <c r="E732" s="1393"/>
      <c r="F732" s="1393"/>
      <c r="G732" s="378"/>
      <c r="K732" s="1394"/>
      <c r="R732" s="316"/>
      <c r="S732" s="316"/>
      <c r="T732" s="316"/>
      <c r="U732" s="374"/>
      <c r="V732" s="374"/>
      <c r="W732" s="374"/>
      <c r="X732" s="316"/>
    </row>
    <row r="733" spans="1:45" ht="14.25">
      <c r="A733" s="1391"/>
      <c r="B733" s="1391"/>
      <c r="C733" s="1392"/>
      <c r="D733" s="1393"/>
      <c r="E733" s="1393"/>
      <c r="F733" s="1393"/>
      <c r="G733" s="378"/>
      <c r="K733" s="1394"/>
      <c r="R733" s="373"/>
      <c r="S733" s="373"/>
      <c r="T733" s="373"/>
      <c r="U733" s="374"/>
      <c r="V733" s="374"/>
      <c r="W733" s="374"/>
      <c r="X733" s="316"/>
    </row>
    <row r="734" spans="1:45">
      <c r="A734" s="378"/>
      <c r="B734" s="378"/>
      <c r="C734" s="1395"/>
      <c r="D734" s="1393"/>
      <c r="E734" s="1393"/>
      <c r="F734" s="1393"/>
      <c r="G734" s="378"/>
      <c r="K734" s="1394"/>
      <c r="R734" s="316"/>
      <c r="S734" s="316"/>
      <c r="T734" s="316"/>
      <c r="U734" s="374"/>
      <c r="V734" s="374"/>
      <c r="W734" s="374"/>
      <c r="X734" s="316"/>
    </row>
    <row r="735" spans="1:45" ht="14.25">
      <c r="A735" s="1396"/>
      <c r="B735" s="1396"/>
      <c r="C735" s="1397"/>
      <c r="D735" s="1393"/>
      <c r="E735" s="1393"/>
      <c r="F735" s="1393"/>
      <c r="G735" s="378"/>
      <c r="K735" s="1394"/>
      <c r="R735" s="376"/>
      <c r="S735" s="376"/>
      <c r="T735" s="376"/>
      <c r="U735" s="374"/>
      <c r="V735" s="374"/>
      <c r="W735" s="374"/>
      <c r="X735" s="316"/>
    </row>
    <row r="736" spans="1:45">
      <c r="A736" s="378"/>
      <c r="B736" s="378"/>
      <c r="C736" s="1395"/>
      <c r="D736" s="1393"/>
      <c r="E736" s="1393"/>
      <c r="F736" s="1393"/>
      <c r="G736" s="378"/>
      <c r="K736" s="1394"/>
      <c r="R736" s="316"/>
      <c r="S736" s="316"/>
      <c r="T736" s="316"/>
      <c r="U736" s="374"/>
      <c r="V736" s="374"/>
      <c r="W736" s="374"/>
      <c r="X736" s="316"/>
    </row>
    <row r="737" spans="1:45">
      <c r="A737" s="378"/>
      <c r="B737" s="378"/>
      <c r="C737" s="1395"/>
      <c r="D737" s="1393"/>
      <c r="E737" s="1393"/>
      <c r="F737" s="1393"/>
      <c r="G737" s="378"/>
      <c r="K737" s="1394"/>
      <c r="R737" s="316"/>
      <c r="S737" s="316"/>
      <c r="T737" s="316"/>
      <c r="U737" s="374"/>
      <c r="V737" s="374"/>
      <c r="W737" s="374"/>
      <c r="X737" s="316"/>
    </row>
    <row r="738" spans="1:45">
      <c r="A738" s="378"/>
      <c r="B738" s="378"/>
      <c r="C738" s="1395"/>
      <c r="D738" s="1393"/>
      <c r="E738" s="1393"/>
      <c r="F738" s="1393"/>
      <c r="G738" s="378"/>
      <c r="K738" s="1394"/>
      <c r="R738" s="316"/>
      <c r="S738" s="316"/>
      <c r="T738" s="316"/>
      <c r="U738" s="374"/>
      <c r="V738" s="374"/>
      <c r="W738" s="374"/>
      <c r="X738" s="316"/>
    </row>
    <row r="739" spans="1:45">
      <c r="A739" s="378"/>
      <c r="B739" s="378"/>
      <c r="C739" s="1395"/>
      <c r="D739" s="1393"/>
      <c r="E739" s="1393"/>
      <c r="F739" s="1393"/>
      <c r="G739" s="378"/>
      <c r="K739" s="1394"/>
      <c r="R739" s="316"/>
      <c r="S739" s="316"/>
      <c r="T739" s="316"/>
      <c r="U739" s="374"/>
      <c r="V739" s="374"/>
      <c r="W739" s="374"/>
      <c r="X739" s="316"/>
    </row>
    <row r="740" spans="1:45">
      <c r="A740" s="378"/>
      <c r="B740" s="378"/>
      <c r="C740" s="1395"/>
      <c r="D740" s="1393"/>
      <c r="E740" s="1393"/>
      <c r="F740" s="1393"/>
      <c r="G740" s="378"/>
      <c r="K740" s="1394"/>
      <c r="R740" s="316"/>
      <c r="S740" s="316"/>
      <c r="T740" s="316"/>
      <c r="U740" s="374"/>
      <c r="V740" s="374"/>
      <c r="W740" s="374"/>
      <c r="X740" s="316"/>
    </row>
    <row r="741" spans="1:45">
      <c r="A741" s="378"/>
      <c r="B741" s="378"/>
      <c r="C741" s="1395"/>
      <c r="D741" s="1393"/>
      <c r="E741" s="1393"/>
      <c r="F741" s="1393"/>
      <c r="G741" s="378"/>
      <c r="K741" s="1394"/>
      <c r="R741" s="316"/>
      <c r="S741" s="316"/>
      <c r="T741" s="316"/>
      <c r="U741" s="374"/>
      <c r="V741" s="374"/>
      <c r="W741" s="374"/>
      <c r="X741" s="316"/>
    </row>
    <row r="742" spans="1:45">
      <c r="A742" s="378"/>
      <c r="B742" s="378"/>
      <c r="C742" s="1395"/>
      <c r="D742" s="1393"/>
      <c r="E742" s="1393"/>
      <c r="F742" s="1393"/>
      <c r="G742" s="378"/>
      <c r="K742" s="1394"/>
      <c r="R742" s="316"/>
      <c r="S742" s="316"/>
      <c r="T742" s="316"/>
      <c r="U742" s="374"/>
      <c r="V742" s="374"/>
      <c r="W742" s="374"/>
      <c r="X742" s="316"/>
    </row>
    <row r="743" spans="1:45">
      <c r="A743" s="378"/>
      <c r="B743" s="378"/>
      <c r="C743" s="1395"/>
      <c r="D743" s="1393"/>
      <c r="E743" s="1393"/>
      <c r="F743" s="1393"/>
      <c r="G743" s="378"/>
      <c r="K743" s="1394"/>
      <c r="R743" s="316"/>
      <c r="S743" s="316"/>
      <c r="T743" s="316"/>
      <c r="U743" s="374"/>
      <c r="V743" s="374"/>
      <c r="W743" s="374"/>
      <c r="X743" s="316"/>
    </row>
    <row r="744" spans="1:45" s="378" customFormat="1">
      <c r="C744" s="1395"/>
      <c r="D744" s="1393"/>
      <c r="E744" s="1393"/>
      <c r="F744" s="1393"/>
      <c r="I744" s="1490"/>
      <c r="K744" s="1394"/>
      <c r="P744" s="1538"/>
      <c r="Q744" s="316"/>
      <c r="R744" s="316"/>
      <c r="S744" s="316"/>
      <c r="T744" s="316"/>
      <c r="U744" s="374"/>
      <c r="V744" s="374"/>
      <c r="W744" s="374"/>
      <c r="X744" s="316"/>
      <c r="Y744" s="316"/>
      <c r="Z744" s="316"/>
      <c r="AA744" s="316"/>
      <c r="AB744" s="316"/>
      <c r="AC744" s="316"/>
      <c r="AD744" s="316"/>
      <c r="AE744" s="316"/>
      <c r="AF744" s="316"/>
      <c r="AG744" s="316"/>
      <c r="AH744" s="316"/>
      <c r="AI744" s="316"/>
      <c r="AJ744" s="316"/>
      <c r="AK744" s="316"/>
      <c r="AL744" s="316"/>
      <c r="AM744" s="316"/>
      <c r="AN744" s="316"/>
      <c r="AO744" s="316"/>
      <c r="AP744" s="316"/>
      <c r="AQ744" s="316"/>
      <c r="AR744" s="316"/>
      <c r="AS744" s="316"/>
    </row>
    <row r="745" spans="1:45" s="378" customFormat="1">
      <c r="C745" s="1395"/>
      <c r="D745" s="1393"/>
      <c r="E745" s="1393"/>
      <c r="F745" s="1393"/>
      <c r="I745" s="1490"/>
      <c r="K745" s="1394"/>
      <c r="P745" s="1538"/>
      <c r="Q745" s="316"/>
      <c r="R745" s="316"/>
      <c r="S745" s="316"/>
      <c r="T745" s="316"/>
      <c r="U745" s="374"/>
      <c r="V745" s="374"/>
      <c r="W745" s="374"/>
      <c r="X745" s="316"/>
      <c r="Y745" s="316"/>
      <c r="Z745" s="316"/>
      <c r="AA745" s="316"/>
      <c r="AB745" s="316"/>
      <c r="AC745" s="316"/>
      <c r="AD745" s="316"/>
      <c r="AE745" s="316"/>
      <c r="AF745" s="316"/>
      <c r="AG745" s="316"/>
      <c r="AH745" s="316"/>
      <c r="AI745" s="316"/>
      <c r="AJ745" s="316"/>
      <c r="AK745" s="316"/>
      <c r="AL745" s="316"/>
      <c r="AM745" s="316"/>
      <c r="AN745" s="316"/>
      <c r="AO745" s="316"/>
      <c r="AP745" s="316"/>
      <c r="AQ745" s="316"/>
      <c r="AR745" s="316"/>
      <c r="AS745" s="316"/>
    </row>
    <row r="746" spans="1:45" s="378" customFormat="1">
      <c r="C746" s="1395"/>
      <c r="D746" s="1393"/>
      <c r="E746" s="1393"/>
      <c r="F746" s="1393"/>
      <c r="I746" s="1490"/>
      <c r="K746" s="1394"/>
      <c r="P746" s="1538"/>
      <c r="Q746" s="316"/>
      <c r="R746" s="316"/>
      <c r="S746" s="316"/>
      <c r="T746" s="316"/>
      <c r="U746" s="374"/>
      <c r="V746" s="374"/>
      <c r="W746" s="374"/>
      <c r="X746" s="316"/>
      <c r="Y746" s="316"/>
      <c r="Z746" s="316"/>
      <c r="AA746" s="316"/>
      <c r="AB746" s="316"/>
      <c r="AC746" s="316"/>
      <c r="AD746" s="316"/>
      <c r="AE746" s="316"/>
      <c r="AF746" s="316"/>
      <c r="AG746" s="316"/>
      <c r="AH746" s="316"/>
      <c r="AI746" s="316"/>
      <c r="AJ746" s="316"/>
      <c r="AK746" s="316"/>
      <c r="AL746" s="316"/>
      <c r="AM746" s="316"/>
      <c r="AN746" s="316"/>
      <c r="AO746" s="316"/>
      <c r="AP746" s="316"/>
      <c r="AQ746" s="316"/>
      <c r="AR746" s="316"/>
      <c r="AS746" s="316"/>
    </row>
    <row r="747" spans="1:45" s="378" customFormat="1">
      <c r="C747" s="1395"/>
      <c r="D747" s="1393"/>
      <c r="E747" s="1393"/>
      <c r="F747" s="1393"/>
      <c r="I747" s="1490"/>
      <c r="K747" s="1394"/>
      <c r="P747" s="1538"/>
      <c r="Q747" s="316"/>
      <c r="R747" s="316"/>
      <c r="S747" s="316"/>
      <c r="T747" s="316"/>
      <c r="U747" s="374"/>
      <c r="V747" s="374"/>
      <c r="W747" s="374"/>
      <c r="X747" s="316"/>
      <c r="Y747" s="316"/>
      <c r="Z747" s="316"/>
      <c r="AA747" s="316"/>
      <c r="AB747" s="316"/>
      <c r="AC747" s="316"/>
      <c r="AD747" s="316"/>
      <c r="AE747" s="316"/>
      <c r="AF747" s="316"/>
      <c r="AG747" s="316"/>
      <c r="AH747" s="316"/>
      <c r="AI747" s="316"/>
      <c r="AJ747" s="316"/>
      <c r="AK747" s="316"/>
      <c r="AL747" s="316"/>
      <c r="AM747" s="316"/>
      <c r="AN747" s="316"/>
      <c r="AO747" s="316"/>
      <c r="AP747" s="316"/>
      <c r="AQ747" s="316"/>
      <c r="AR747" s="316"/>
      <c r="AS747" s="316"/>
    </row>
    <row r="748" spans="1:45" s="378" customFormat="1">
      <c r="C748" s="1395"/>
      <c r="D748" s="1393"/>
      <c r="E748" s="1393"/>
      <c r="F748" s="1393"/>
      <c r="I748" s="1490"/>
      <c r="K748" s="1394"/>
      <c r="P748" s="1538"/>
      <c r="Q748" s="316"/>
      <c r="R748" s="316"/>
      <c r="S748" s="316"/>
      <c r="T748" s="316"/>
      <c r="U748" s="374"/>
      <c r="V748" s="374"/>
      <c r="W748" s="374"/>
      <c r="X748" s="316"/>
      <c r="Y748" s="316"/>
      <c r="Z748" s="316"/>
      <c r="AA748" s="316"/>
      <c r="AB748" s="316"/>
      <c r="AC748" s="316"/>
      <c r="AD748" s="316"/>
      <c r="AE748" s="316"/>
      <c r="AF748" s="316"/>
      <c r="AG748" s="316"/>
      <c r="AH748" s="316"/>
      <c r="AI748" s="316"/>
      <c r="AJ748" s="316"/>
      <c r="AK748" s="316"/>
      <c r="AL748" s="316"/>
      <c r="AM748" s="316"/>
      <c r="AN748" s="316"/>
      <c r="AO748" s="316"/>
      <c r="AP748" s="316"/>
      <c r="AQ748" s="316"/>
      <c r="AR748" s="316"/>
      <c r="AS748" s="316"/>
    </row>
    <row r="749" spans="1:45" s="378" customFormat="1">
      <c r="C749" s="1395"/>
      <c r="D749" s="1393"/>
      <c r="E749" s="1393"/>
      <c r="F749" s="1393"/>
      <c r="I749" s="1490"/>
      <c r="K749" s="1394"/>
      <c r="P749" s="1538"/>
      <c r="Q749" s="316"/>
      <c r="R749" s="316"/>
      <c r="S749" s="316"/>
      <c r="T749" s="316"/>
      <c r="U749" s="374"/>
      <c r="V749" s="374"/>
      <c r="W749" s="374"/>
      <c r="X749" s="316"/>
      <c r="Y749" s="316"/>
      <c r="Z749" s="316"/>
      <c r="AA749" s="316"/>
      <c r="AB749" s="316"/>
      <c r="AC749" s="316"/>
      <c r="AD749" s="316"/>
      <c r="AE749" s="316"/>
      <c r="AF749" s="316"/>
      <c r="AG749" s="316"/>
      <c r="AH749" s="316"/>
      <c r="AI749" s="316"/>
      <c r="AJ749" s="316"/>
      <c r="AK749" s="316"/>
      <c r="AL749" s="316"/>
      <c r="AM749" s="316"/>
      <c r="AN749" s="316"/>
      <c r="AO749" s="316"/>
      <c r="AP749" s="316"/>
      <c r="AQ749" s="316"/>
      <c r="AR749" s="316"/>
      <c r="AS749" s="316"/>
    </row>
    <row r="750" spans="1:45" s="378" customFormat="1">
      <c r="C750" s="1395"/>
      <c r="D750" s="1393"/>
      <c r="E750" s="1393"/>
      <c r="F750" s="1393"/>
      <c r="I750" s="1490"/>
      <c r="K750" s="1394"/>
      <c r="P750" s="1538"/>
      <c r="Q750" s="316"/>
      <c r="R750" s="316"/>
      <c r="S750" s="316"/>
      <c r="T750" s="316"/>
      <c r="U750" s="374"/>
      <c r="V750" s="374"/>
      <c r="W750" s="374"/>
      <c r="X750" s="316"/>
      <c r="Y750" s="316"/>
      <c r="Z750" s="316"/>
      <c r="AA750" s="316"/>
      <c r="AB750" s="316"/>
      <c r="AC750" s="316"/>
      <c r="AD750" s="316"/>
      <c r="AE750" s="316"/>
      <c r="AF750" s="316"/>
      <c r="AG750" s="316"/>
      <c r="AH750" s="316"/>
      <c r="AI750" s="316"/>
      <c r="AJ750" s="316"/>
      <c r="AK750" s="316"/>
      <c r="AL750" s="316"/>
      <c r="AM750" s="316"/>
      <c r="AN750" s="316"/>
      <c r="AO750" s="316"/>
      <c r="AP750" s="316"/>
      <c r="AQ750" s="316"/>
      <c r="AR750" s="316"/>
      <c r="AS750" s="316"/>
    </row>
    <row r="751" spans="1:45" s="378" customFormat="1">
      <c r="C751" s="1395"/>
      <c r="D751" s="1393"/>
      <c r="E751" s="1393"/>
      <c r="F751" s="1393"/>
      <c r="I751" s="1490"/>
      <c r="K751" s="1394"/>
      <c r="P751" s="1538"/>
      <c r="Q751" s="316"/>
      <c r="R751" s="316"/>
      <c r="S751" s="316"/>
      <c r="T751" s="316"/>
      <c r="U751" s="374"/>
      <c r="V751" s="374"/>
      <c r="W751" s="374"/>
      <c r="X751" s="316"/>
      <c r="Y751" s="316"/>
      <c r="Z751" s="316"/>
      <c r="AA751" s="316"/>
      <c r="AB751" s="316"/>
      <c r="AC751" s="316"/>
      <c r="AD751" s="316"/>
      <c r="AE751" s="316"/>
      <c r="AF751" s="316"/>
      <c r="AG751" s="316"/>
      <c r="AH751" s="316"/>
      <c r="AI751" s="316"/>
      <c r="AJ751" s="316"/>
      <c r="AK751" s="316"/>
      <c r="AL751" s="316"/>
      <c r="AM751" s="316"/>
      <c r="AN751" s="316"/>
      <c r="AO751" s="316"/>
      <c r="AP751" s="316"/>
      <c r="AQ751" s="316"/>
      <c r="AR751" s="316"/>
      <c r="AS751" s="316"/>
    </row>
    <row r="752" spans="1:45" s="378" customFormat="1">
      <c r="C752" s="1395"/>
      <c r="D752" s="1393"/>
      <c r="E752" s="1393"/>
      <c r="F752" s="1393"/>
      <c r="I752" s="1490"/>
      <c r="K752" s="1394"/>
      <c r="P752" s="1538"/>
      <c r="Q752" s="316"/>
      <c r="R752" s="316"/>
      <c r="S752" s="316"/>
      <c r="T752" s="316"/>
      <c r="U752" s="374"/>
      <c r="V752" s="374"/>
      <c r="W752" s="374"/>
      <c r="X752" s="316"/>
      <c r="Y752" s="316"/>
      <c r="Z752" s="316"/>
      <c r="AA752" s="316"/>
      <c r="AB752" s="316"/>
      <c r="AC752" s="316"/>
      <c r="AD752" s="316"/>
      <c r="AE752" s="316"/>
      <c r="AF752" s="316"/>
      <c r="AG752" s="316"/>
      <c r="AH752" s="316"/>
      <c r="AI752" s="316"/>
      <c r="AJ752" s="316"/>
      <c r="AK752" s="316"/>
      <c r="AL752" s="316"/>
      <c r="AM752" s="316"/>
      <c r="AN752" s="316"/>
      <c r="AO752" s="316"/>
      <c r="AP752" s="316"/>
      <c r="AQ752" s="316"/>
      <c r="AR752" s="316"/>
      <c r="AS752" s="316"/>
    </row>
    <row r="753" spans="3:45" s="378" customFormat="1">
      <c r="C753" s="1395"/>
      <c r="D753" s="1393"/>
      <c r="E753" s="1393"/>
      <c r="F753" s="1393"/>
      <c r="I753" s="1490"/>
      <c r="K753" s="1394"/>
      <c r="P753" s="1538"/>
      <c r="Q753" s="316"/>
      <c r="R753" s="316"/>
      <c r="S753" s="316"/>
      <c r="T753" s="316"/>
      <c r="U753" s="374"/>
      <c r="V753" s="374"/>
      <c r="W753" s="374"/>
      <c r="X753" s="316"/>
      <c r="Y753" s="316"/>
      <c r="Z753" s="316"/>
      <c r="AA753" s="316"/>
      <c r="AB753" s="316"/>
      <c r="AC753" s="316"/>
      <c r="AD753" s="316"/>
      <c r="AE753" s="316"/>
      <c r="AF753" s="316"/>
      <c r="AG753" s="316"/>
      <c r="AH753" s="316"/>
      <c r="AI753" s="316"/>
      <c r="AJ753" s="316"/>
      <c r="AK753" s="316"/>
      <c r="AL753" s="316"/>
      <c r="AM753" s="316"/>
      <c r="AN753" s="316"/>
      <c r="AO753" s="316"/>
      <c r="AP753" s="316"/>
      <c r="AQ753" s="316"/>
      <c r="AR753" s="316"/>
      <c r="AS753" s="316"/>
    </row>
    <row r="754" spans="3:45" s="378" customFormat="1">
      <c r="C754" s="1395"/>
      <c r="D754" s="1393"/>
      <c r="E754" s="1393"/>
      <c r="F754" s="1393"/>
      <c r="I754" s="1490"/>
      <c r="K754" s="1394"/>
      <c r="P754" s="1538"/>
      <c r="Q754" s="316"/>
      <c r="R754" s="316"/>
      <c r="S754" s="316"/>
      <c r="T754" s="316"/>
      <c r="U754" s="374"/>
      <c r="V754" s="374"/>
      <c r="W754" s="374"/>
      <c r="X754" s="316"/>
      <c r="Y754" s="316"/>
      <c r="Z754" s="316"/>
      <c r="AA754" s="316"/>
      <c r="AB754" s="316"/>
      <c r="AC754" s="316"/>
      <c r="AD754" s="316"/>
      <c r="AE754" s="316"/>
      <c r="AF754" s="316"/>
      <c r="AG754" s="316"/>
      <c r="AH754" s="316"/>
      <c r="AI754" s="316"/>
      <c r="AJ754" s="316"/>
      <c r="AK754" s="316"/>
      <c r="AL754" s="316"/>
      <c r="AM754" s="316"/>
      <c r="AN754" s="316"/>
      <c r="AO754" s="316"/>
      <c r="AP754" s="316"/>
      <c r="AQ754" s="316"/>
      <c r="AR754" s="316"/>
      <c r="AS754" s="316"/>
    </row>
    <row r="755" spans="3:45" s="378" customFormat="1">
      <c r="C755" s="1395"/>
      <c r="D755" s="1393"/>
      <c r="E755" s="1393"/>
      <c r="F755" s="1393"/>
      <c r="I755" s="1490"/>
      <c r="K755" s="1394"/>
      <c r="P755" s="1538"/>
      <c r="Q755" s="316"/>
      <c r="R755" s="316"/>
      <c r="S755" s="316"/>
      <c r="T755" s="316"/>
      <c r="U755" s="374"/>
      <c r="V755" s="374"/>
      <c r="W755" s="374"/>
      <c r="X755" s="316"/>
      <c r="Y755" s="316"/>
      <c r="Z755" s="316"/>
      <c r="AA755" s="316"/>
      <c r="AB755" s="316"/>
      <c r="AC755" s="316"/>
      <c r="AD755" s="316"/>
      <c r="AE755" s="316"/>
      <c r="AF755" s="316"/>
      <c r="AG755" s="316"/>
      <c r="AH755" s="316"/>
      <c r="AI755" s="316"/>
      <c r="AJ755" s="316"/>
      <c r="AK755" s="316"/>
      <c r="AL755" s="316"/>
      <c r="AM755" s="316"/>
      <c r="AN755" s="316"/>
      <c r="AO755" s="316"/>
      <c r="AP755" s="316"/>
      <c r="AQ755" s="316"/>
      <c r="AR755" s="316"/>
      <c r="AS755" s="316"/>
    </row>
    <row r="756" spans="3:45" s="378" customFormat="1">
      <c r="C756" s="1395"/>
      <c r="D756" s="1393"/>
      <c r="E756" s="1393"/>
      <c r="F756" s="1393"/>
      <c r="I756" s="1490"/>
      <c r="K756" s="1394"/>
      <c r="P756" s="1538"/>
      <c r="Q756" s="316"/>
      <c r="R756" s="316"/>
      <c r="S756" s="316"/>
      <c r="T756" s="316"/>
      <c r="U756" s="374"/>
      <c r="V756" s="374"/>
      <c r="W756" s="374"/>
      <c r="X756" s="316"/>
      <c r="Y756" s="316"/>
      <c r="Z756" s="316"/>
      <c r="AA756" s="316"/>
      <c r="AB756" s="316"/>
      <c r="AC756" s="316"/>
      <c r="AD756" s="316"/>
      <c r="AE756" s="316"/>
      <c r="AF756" s="316"/>
      <c r="AG756" s="316"/>
      <c r="AH756" s="316"/>
      <c r="AI756" s="316"/>
      <c r="AJ756" s="316"/>
      <c r="AK756" s="316"/>
      <c r="AL756" s="316"/>
      <c r="AM756" s="316"/>
      <c r="AN756" s="316"/>
      <c r="AO756" s="316"/>
      <c r="AP756" s="316"/>
      <c r="AQ756" s="316"/>
      <c r="AR756" s="316"/>
      <c r="AS756" s="316"/>
    </row>
    <row r="757" spans="3:45" s="378" customFormat="1">
      <c r="C757" s="1395"/>
      <c r="D757" s="1393"/>
      <c r="E757" s="1393"/>
      <c r="F757" s="1393"/>
      <c r="I757" s="1490"/>
      <c r="K757" s="1394"/>
      <c r="P757" s="1538"/>
      <c r="Q757" s="316"/>
      <c r="R757" s="316"/>
      <c r="S757" s="316"/>
      <c r="T757" s="316"/>
      <c r="U757" s="374"/>
      <c r="V757" s="374"/>
      <c r="W757" s="374"/>
      <c r="X757" s="316"/>
      <c r="Y757" s="316"/>
      <c r="Z757" s="316"/>
      <c r="AA757" s="316"/>
      <c r="AB757" s="316"/>
      <c r="AC757" s="316"/>
      <c r="AD757" s="316"/>
      <c r="AE757" s="316"/>
      <c r="AF757" s="316"/>
      <c r="AG757" s="316"/>
      <c r="AH757" s="316"/>
      <c r="AI757" s="316"/>
      <c r="AJ757" s="316"/>
      <c r="AK757" s="316"/>
      <c r="AL757" s="316"/>
      <c r="AM757" s="316"/>
      <c r="AN757" s="316"/>
      <c r="AO757" s="316"/>
      <c r="AP757" s="316"/>
      <c r="AQ757" s="316"/>
      <c r="AR757" s="316"/>
      <c r="AS757" s="316"/>
    </row>
    <row r="758" spans="3:45" s="378" customFormat="1">
      <c r="C758" s="1395"/>
      <c r="D758" s="1393"/>
      <c r="E758" s="1393"/>
      <c r="F758" s="1393"/>
      <c r="I758" s="1490"/>
      <c r="K758" s="1394"/>
      <c r="P758" s="1538"/>
      <c r="Q758" s="316"/>
      <c r="R758" s="316"/>
      <c r="S758" s="316"/>
      <c r="T758" s="316"/>
      <c r="U758" s="374"/>
      <c r="V758" s="374"/>
      <c r="W758" s="374"/>
      <c r="X758" s="316"/>
      <c r="Y758" s="316"/>
      <c r="Z758" s="316"/>
      <c r="AA758" s="316"/>
      <c r="AB758" s="316"/>
      <c r="AC758" s="316"/>
      <c r="AD758" s="316"/>
      <c r="AE758" s="316"/>
      <c r="AF758" s="316"/>
      <c r="AG758" s="316"/>
      <c r="AH758" s="316"/>
      <c r="AI758" s="316"/>
      <c r="AJ758" s="316"/>
      <c r="AK758" s="316"/>
      <c r="AL758" s="316"/>
      <c r="AM758" s="316"/>
      <c r="AN758" s="316"/>
      <c r="AO758" s="316"/>
      <c r="AP758" s="316"/>
      <c r="AQ758" s="316"/>
      <c r="AR758" s="316"/>
      <c r="AS758" s="316"/>
    </row>
    <row r="759" spans="3:45" s="378" customFormat="1">
      <c r="C759" s="1395"/>
      <c r="D759" s="1393"/>
      <c r="E759" s="1393"/>
      <c r="F759" s="1393"/>
      <c r="I759" s="1490"/>
      <c r="K759" s="1394"/>
      <c r="P759" s="1538"/>
      <c r="Q759" s="316"/>
      <c r="R759" s="316"/>
      <c r="S759" s="316"/>
      <c r="T759" s="316"/>
      <c r="U759" s="374"/>
      <c r="V759" s="374"/>
      <c r="W759" s="374"/>
      <c r="X759" s="316"/>
      <c r="Y759" s="316"/>
      <c r="Z759" s="316"/>
      <c r="AA759" s="316"/>
      <c r="AB759" s="316"/>
      <c r="AC759" s="316"/>
      <c r="AD759" s="316"/>
      <c r="AE759" s="316"/>
      <c r="AF759" s="316"/>
      <c r="AG759" s="316"/>
      <c r="AH759" s="316"/>
      <c r="AI759" s="316"/>
      <c r="AJ759" s="316"/>
      <c r="AK759" s="316"/>
      <c r="AL759" s="316"/>
      <c r="AM759" s="316"/>
      <c r="AN759" s="316"/>
      <c r="AO759" s="316"/>
      <c r="AP759" s="316"/>
      <c r="AQ759" s="316"/>
      <c r="AR759" s="316"/>
      <c r="AS759" s="316"/>
    </row>
    <row r="760" spans="3:45" s="378" customFormat="1">
      <c r="C760" s="1395"/>
      <c r="D760" s="1393"/>
      <c r="E760" s="1393"/>
      <c r="F760" s="1393"/>
      <c r="I760" s="1490"/>
      <c r="K760" s="1394"/>
      <c r="P760" s="1538"/>
      <c r="Q760" s="316"/>
      <c r="R760" s="316"/>
      <c r="S760" s="316"/>
      <c r="T760" s="316"/>
      <c r="U760" s="374"/>
      <c r="V760" s="374"/>
      <c r="W760" s="374"/>
      <c r="X760" s="316"/>
      <c r="Y760" s="316"/>
      <c r="Z760" s="316"/>
      <c r="AA760" s="316"/>
      <c r="AB760" s="316"/>
      <c r="AC760" s="316"/>
      <c r="AD760" s="316"/>
      <c r="AE760" s="316"/>
      <c r="AF760" s="316"/>
      <c r="AG760" s="316"/>
      <c r="AH760" s="316"/>
      <c r="AI760" s="316"/>
      <c r="AJ760" s="316"/>
      <c r="AK760" s="316"/>
      <c r="AL760" s="316"/>
      <c r="AM760" s="316"/>
      <c r="AN760" s="316"/>
      <c r="AO760" s="316"/>
      <c r="AP760" s="316"/>
      <c r="AQ760" s="316"/>
      <c r="AR760" s="316"/>
      <c r="AS760" s="316"/>
    </row>
    <row r="761" spans="3:45" s="378" customFormat="1">
      <c r="C761" s="1395"/>
      <c r="D761" s="1393"/>
      <c r="E761" s="1393"/>
      <c r="F761" s="1393"/>
      <c r="I761" s="1490"/>
      <c r="K761" s="1394"/>
      <c r="P761" s="1538"/>
      <c r="Q761" s="316"/>
      <c r="R761" s="316"/>
      <c r="S761" s="316"/>
      <c r="T761" s="316"/>
      <c r="U761" s="374"/>
      <c r="V761" s="374"/>
      <c r="W761" s="374"/>
      <c r="X761" s="316"/>
      <c r="Y761" s="316"/>
      <c r="Z761" s="316"/>
      <c r="AA761" s="316"/>
      <c r="AB761" s="316"/>
      <c r="AC761" s="316"/>
      <c r="AD761" s="316"/>
      <c r="AE761" s="316"/>
      <c r="AF761" s="316"/>
      <c r="AG761" s="316"/>
      <c r="AH761" s="316"/>
      <c r="AI761" s="316"/>
      <c r="AJ761" s="316"/>
      <c r="AK761" s="316"/>
      <c r="AL761" s="316"/>
      <c r="AM761" s="316"/>
      <c r="AN761" s="316"/>
      <c r="AO761" s="316"/>
      <c r="AP761" s="316"/>
      <c r="AQ761" s="316"/>
      <c r="AR761" s="316"/>
      <c r="AS761" s="316"/>
    </row>
    <row r="762" spans="3:45" s="378" customFormat="1">
      <c r="C762" s="1395"/>
      <c r="D762" s="1393"/>
      <c r="E762" s="1393"/>
      <c r="F762" s="1393"/>
      <c r="I762" s="1490"/>
      <c r="K762" s="1394"/>
      <c r="P762" s="1538"/>
      <c r="Q762" s="316"/>
      <c r="R762" s="316"/>
      <c r="S762" s="316"/>
      <c r="T762" s="316"/>
      <c r="U762" s="374"/>
      <c r="V762" s="374"/>
      <c r="W762" s="374"/>
      <c r="X762" s="316"/>
      <c r="Y762" s="316"/>
      <c r="Z762" s="316"/>
      <c r="AA762" s="316"/>
      <c r="AB762" s="316"/>
      <c r="AC762" s="316"/>
      <c r="AD762" s="316"/>
      <c r="AE762" s="316"/>
      <c r="AF762" s="316"/>
      <c r="AG762" s="316"/>
      <c r="AH762" s="316"/>
      <c r="AI762" s="316"/>
      <c r="AJ762" s="316"/>
      <c r="AK762" s="316"/>
      <c r="AL762" s="316"/>
      <c r="AM762" s="316"/>
      <c r="AN762" s="316"/>
      <c r="AO762" s="316"/>
      <c r="AP762" s="316"/>
      <c r="AQ762" s="316"/>
      <c r="AR762" s="316"/>
      <c r="AS762" s="316"/>
    </row>
    <row r="763" spans="3:45" s="378" customFormat="1">
      <c r="C763" s="1395"/>
      <c r="D763" s="1393"/>
      <c r="E763" s="1393"/>
      <c r="F763" s="1393"/>
      <c r="I763" s="1490"/>
      <c r="K763" s="1394"/>
      <c r="P763" s="1538"/>
      <c r="Q763" s="316"/>
      <c r="R763" s="316"/>
      <c r="S763" s="316"/>
      <c r="T763" s="316"/>
      <c r="U763" s="374"/>
      <c r="V763" s="374"/>
      <c r="W763" s="374"/>
      <c r="X763" s="316"/>
      <c r="Y763" s="316"/>
      <c r="Z763" s="316"/>
      <c r="AA763" s="316"/>
      <c r="AB763" s="316"/>
      <c r="AC763" s="316"/>
      <c r="AD763" s="316"/>
      <c r="AE763" s="316"/>
      <c r="AF763" s="316"/>
      <c r="AG763" s="316"/>
      <c r="AH763" s="316"/>
      <c r="AI763" s="316"/>
      <c r="AJ763" s="316"/>
      <c r="AK763" s="316"/>
      <c r="AL763" s="316"/>
      <c r="AM763" s="316"/>
      <c r="AN763" s="316"/>
      <c r="AO763" s="316"/>
      <c r="AP763" s="316"/>
      <c r="AQ763" s="316"/>
      <c r="AR763" s="316"/>
      <c r="AS763" s="316"/>
    </row>
    <row r="764" spans="3:45" s="378" customFormat="1">
      <c r="C764" s="1395"/>
      <c r="D764" s="1393"/>
      <c r="E764" s="1393"/>
      <c r="F764" s="1393"/>
      <c r="I764" s="1490"/>
      <c r="K764" s="1394"/>
      <c r="P764" s="1538"/>
      <c r="Q764" s="316"/>
      <c r="R764" s="316"/>
      <c r="S764" s="316"/>
      <c r="T764" s="316"/>
      <c r="U764" s="374"/>
      <c r="V764" s="374"/>
      <c r="W764" s="374"/>
      <c r="X764" s="316"/>
      <c r="Y764" s="316"/>
      <c r="Z764" s="316"/>
      <c r="AA764" s="316"/>
      <c r="AB764" s="316"/>
      <c r="AC764" s="316"/>
      <c r="AD764" s="316"/>
      <c r="AE764" s="316"/>
      <c r="AF764" s="316"/>
      <c r="AG764" s="316"/>
      <c r="AH764" s="316"/>
      <c r="AI764" s="316"/>
      <c r="AJ764" s="316"/>
      <c r="AK764" s="316"/>
      <c r="AL764" s="316"/>
      <c r="AM764" s="316"/>
      <c r="AN764" s="316"/>
      <c r="AO764" s="316"/>
      <c r="AP764" s="316"/>
      <c r="AQ764" s="316"/>
      <c r="AR764" s="316"/>
      <c r="AS764" s="316"/>
    </row>
    <row r="765" spans="3:45" s="378" customFormat="1">
      <c r="C765" s="1395"/>
      <c r="D765" s="1393"/>
      <c r="E765" s="1393"/>
      <c r="F765" s="1393"/>
      <c r="I765" s="1490"/>
      <c r="K765" s="1394"/>
      <c r="P765" s="1538"/>
      <c r="Q765" s="316"/>
      <c r="R765" s="316"/>
      <c r="S765" s="316"/>
      <c r="T765" s="316"/>
      <c r="U765" s="374"/>
      <c r="V765" s="374"/>
      <c r="W765" s="374"/>
      <c r="X765" s="316"/>
      <c r="Y765" s="316"/>
      <c r="Z765" s="316"/>
      <c r="AA765" s="316"/>
      <c r="AB765" s="316"/>
      <c r="AC765" s="316"/>
      <c r="AD765" s="316"/>
      <c r="AE765" s="316"/>
      <c r="AF765" s="316"/>
      <c r="AG765" s="316"/>
      <c r="AH765" s="316"/>
      <c r="AI765" s="316"/>
      <c r="AJ765" s="316"/>
      <c r="AK765" s="316"/>
      <c r="AL765" s="316"/>
      <c r="AM765" s="316"/>
      <c r="AN765" s="316"/>
      <c r="AO765" s="316"/>
      <c r="AP765" s="316"/>
      <c r="AQ765" s="316"/>
      <c r="AR765" s="316"/>
      <c r="AS765" s="316"/>
    </row>
    <row r="766" spans="3:45" s="378" customFormat="1">
      <c r="C766" s="1395"/>
      <c r="D766" s="1393"/>
      <c r="E766" s="1393"/>
      <c r="F766" s="1393"/>
      <c r="I766" s="1490"/>
      <c r="K766" s="1394"/>
      <c r="P766" s="1538"/>
      <c r="Q766" s="316"/>
      <c r="R766" s="316"/>
      <c r="S766" s="316"/>
      <c r="T766" s="316"/>
      <c r="U766" s="374"/>
      <c r="V766" s="374"/>
      <c r="W766" s="374"/>
      <c r="X766" s="316"/>
      <c r="Y766" s="316"/>
      <c r="Z766" s="316"/>
      <c r="AA766" s="316"/>
      <c r="AB766" s="316"/>
      <c r="AC766" s="316"/>
      <c r="AD766" s="316"/>
      <c r="AE766" s="316"/>
      <c r="AF766" s="316"/>
      <c r="AG766" s="316"/>
      <c r="AH766" s="316"/>
      <c r="AI766" s="316"/>
      <c r="AJ766" s="316"/>
      <c r="AK766" s="316"/>
      <c r="AL766" s="316"/>
      <c r="AM766" s="316"/>
      <c r="AN766" s="316"/>
      <c r="AO766" s="316"/>
      <c r="AP766" s="316"/>
      <c r="AQ766" s="316"/>
      <c r="AR766" s="316"/>
      <c r="AS766" s="316"/>
    </row>
    <row r="767" spans="3:45" s="378" customFormat="1">
      <c r="C767" s="1395"/>
      <c r="D767" s="1393"/>
      <c r="E767" s="1393"/>
      <c r="F767" s="1393"/>
      <c r="I767" s="1490"/>
      <c r="K767" s="1394"/>
      <c r="P767" s="1538"/>
      <c r="Q767" s="316"/>
      <c r="R767" s="316"/>
      <c r="S767" s="316"/>
      <c r="T767" s="316"/>
      <c r="U767" s="374"/>
      <c r="V767" s="374"/>
      <c r="W767" s="374"/>
      <c r="X767" s="316"/>
      <c r="Y767" s="316"/>
      <c r="Z767" s="316"/>
      <c r="AA767" s="316"/>
      <c r="AB767" s="316"/>
      <c r="AC767" s="316"/>
      <c r="AD767" s="316"/>
      <c r="AE767" s="316"/>
      <c r="AF767" s="316"/>
      <c r="AG767" s="316"/>
      <c r="AH767" s="316"/>
      <c r="AI767" s="316"/>
      <c r="AJ767" s="316"/>
      <c r="AK767" s="316"/>
      <c r="AL767" s="316"/>
      <c r="AM767" s="316"/>
      <c r="AN767" s="316"/>
      <c r="AO767" s="316"/>
      <c r="AP767" s="316"/>
      <c r="AQ767" s="316"/>
      <c r="AR767" s="316"/>
      <c r="AS767" s="316"/>
    </row>
    <row r="768" spans="3:45" s="378" customFormat="1">
      <c r="C768" s="1395"/>
      <c r="D768" s="1393"/>
      <c r="E768" s="1393"/>
      <c r="F768" s="1393"/>
      <c r="I768" s="1490"/>
      <c r="K768" s="1394"/>
      <c r="P768" s="1538"/>
      <c r="Q768" s="316"/>
      <c r="R768" s="316"/>
      <c r="S768" s="316"/>
      <c r="T768" s="316"/>
      <c r="U768" s="374"/>
      <c r="V768" s="374"/>
      <c r="W768" s="374"/>
      <c r="X768" s="316"/>
      <c r="Y768" s="316"/>
      <c r="Z768" s="316"/>
      <c r="AA768" s="316"/>
      <c r="AB768" s="316"/>
      <c r="AC768" s="316"/>
      <c r="AD768" s="316"/>
      <c r="AE768" s="316"/>
      <c r="AF768" s="316"/>
      <c r="AG768" s="316"/>
      <c r="AH768" s="316"/>
      <c r="AI768" s="316"/>
      <c r="AJ768" s="316"/>
      <c r="AK768" s="316"/>
      <c r="AL768" s="316"/>
      <c r="AM768" s="316"/>
      <c r="AN768" s="316"/>
      <c r="AO768" s="316"/>
      <c r="AP768" s="316"/>
      <c r="AQ768" s="316"/>
      <c r="AR768" s="316"/>
      <c r="AS768" s="316"/>
    </row>
    <row r="769" spans="1:45" s="378" customFormat="1">
      <c r="C769" s="1395"/>
      <c r="D769" s="1393"/>
      <c r="E769" s="1393"/>
      <c r="F769" s="1393"/>
      <c r="I769" s="1490"/>
      <c r="K769" s="1394"/>
      <c r="P769" s="1538"/>
      <c r="Q769" s="316"/>
      <c r="R769" s="316"/>
      <c r="S769" s="316"/>
      <c r="T769" s="316"/>
      <c r="U769" s="374"/>
      <c r="V769" s="374"/>
      <c r="W769" s="374"/>
      <c r="X769" s="316"/>
      <c r="Y769" s="316"/>
      <c r="Z769" s="316"/>
      <c r="AA769" s="316"/>
      <c r="AB769" s="316"/>
      <c r="AC769" s="316"/>
      <c r="AD769" s="316"/>
      <c r="AE769" s="316"/>
      <c r="AF769" s="316"/>
      <c r="AG769" s="316"/>
      <c r="AH769" s="316"/>
      <c r="AI769" s="316"/>
      <c r="AJ769" s="316"/>
      <c r="AK769" s="316"/>
      <c r="AL769" s="316"/>
      <c r="AM769" s="316"/>
      <c r="AN769" s="316"/>
      <c r="AO769" s="316"/>
      <c r="AP769" s="316"/>
      <c r="AQ769" s="316"/>
      <c r="AR769" s="316"/>
      <c r="AS769" s="316"/>
    </row>
    <row r="770" spans="1:45" s="378" customFormat="1">
      <c r="C770" s="1395"/>
      <c r="D770" s="1393"/>
      <c r="E770" s="1393"/>
      <c r="F770" s="1393"/>
      <c r="I770" s="1490"/>
      <c r="K770" s="1394"/>
      <c r="P770" s="1538"/>
      <c r="Q770" s="316"/>
      <c r="R770" s="316"/>
      <c r="S770" s="316"/>
      <c r="T770" s="316"/>
      <c r="U770" s="374"/>
      <c r="V770" s="374"/>
      <c r="W770" s="374"/>
      <c r="X770" s="316"/>
      <c r="Y770" s="316"/>
      <c r="Z770" s="316"/>
      <c r="AA770" s="316"/>
      <c r="AB770" s="316"/>
      <c r="AC770" s="316"/>
      <c r="AD770" s="316"/>
      <c r="AE770" s="316"/>
      <c r="AF770" s="316"/>
      <c r="AG770" s="316"/>
      <c r="AH770" s="316"/>
      <c r="AI770" s="316"/>
      <c r="AJ770" s="316"/>
      <c r="AK770" s="316"/>
      <c r="AL770" s="316"/>
      <c r="AM770" s="316"/>
      <c r="AN770" s="316"/>
      <c r="AO770" s="316"/>
      <c r="AP770" s="316"/>
      <c r="AQ770" s="316"/>
      <c r="AR770" s="316"/>
      <c r="AS770" s="316"/>
    </row>
    <row r="771" spans="1:45" s="378" customFormat="1">
      <c r="C771" s="1395"/>
      <c r="D771" s="1393"/>
      <c r="E771" s="1393"/>
      <c r="F771" s="1393"/>
      <c r="I771" s="1490"/>
      <c r="K771" s="1394"/>
      <c r="P771" s="1538"/>
      <c r="Q771" s="316"/>
      <c r="R771" s="316"/>
      <c r="S771" s="316"/>
      <c r="T771" s="316"/>
      <c r="U771" s="374"/>
      <c r="V771" s="374"/>
      <c r="W771" s="374"/>
      <c r="X771" s="316"/>
      <c r="Y771" s="316"/>
      <c r="Z771" s="316"/>
      <c r="AA771" s="316"/>
      <c r="AB771" s="316"/>
      <c r="AC771" s="316"/>
      <c r="AD771" s="316"/>
      <c r="AE771" s="316"/>
      <c r="AF771" s="316"/>
      <c r="AG771" s="316"/>
      <c r="AH771" s="316"/>
      <c r="AI771" s="316"/>
      <c r="AJ771" s="316"/>
      <c r="AK771" s="316"/>
      <c r="AL771" s="316"/>
      <c r="AM771" s="316"/>
      <c r="AN771" s="316"/>
      <c r="AO771" s="316"/>
      <c r="AP771" s="316"/>
      <c r="AQ771" s="316"/>
      <c r="AR771" s="316"/>
      <c r="AS771" s="316"/>
    </row>
    <row r="772" spans="1:45" s="378" customFormat="1">
      <c r="C772" s="1395"/>
      <c r="D772" s="1393"/>
      <c r="E772" s="1393"/>
      <c r="F772" s="1393"/>
      <c r="I772" s="1490"/>
      <c r="K772" s="1394"/>
      <c r="P772" s="1538"/>
      <c r="Q772" s="316"/>
      <c r="R772" s="316"/>
      <c r="S772" s="316"/>
      <c r="T772" s="316"/>
      <c r="U772" s="374"/>
      <c r="V772" s="374"/>
      <c r="W772" s="374"/>
      <c r="X772" s="316"/>
      <c r="Y772" s="316"/>
      <c r="Z772" s="316"/>
      <c r="AA772" s="316"/>
      <c r="AB772" s="316"/>
      <c r="AC772" s="316"/>
      <c r="AD772" s="316"/>
      <c r="AE772" s="316"/>
      <c r="AF772" s="316"/>
      <c r="AG772" s="316"/>
      <c r="AH772" s="316"/>
      <c r="AI772" s="316"/>
      <c r="AJ772" s="316"/>
      <c r="AK772" s="316"/>
      <c r="AL772" s="316"/>
      <c r="AM772" s="316"/>
      <c r="AN772" s="316"/>
      <c r="AO772" s="316"/>
      <c r="AP772" s="316"/>
      <c r="AQ772" s="316"/>
      <c r="AR772" s="316"/>
      <c r="AS772" s="316"/>
    </row>
    <row r="773" spans="1:45" s="378" customFormat="1">
      <c r="C773" s="1395"/>
      <c r="D773" s="1393"/>
      <c r="E773" s="1393"/>
      <c r="F773" s="1393"/>
      <c r="I773" s="1490"/>
      <c r="K773" s="1394"/>
      <c r="P773" s="1538"/>
      <c r="Q773" s="316"/>
      <c r="R773" s="316"/>
      <c r="S773" s="316"/>
      <c r="T773" s="316"/>
      <c r="U773" s="374"/>
      <c r="V773" s="374"/>
      <c r="W773" s="374"/>
      <c r="X773" s="316"/>
      <c r="Y773" s="316"/>
      <c r="Z773" s="316"/>
      <c r="AA773" s="316"/>
      <c r="AB773" s="316"/>
      <c r="AC773" s="316"/>
      <c r="AD773" s="316"/>
      <c r="AE773" s="316"/>
      <c r="AF773" s="316"/>
      <c r="AG773" s="316"/>
      <c r="AH773" s="316"/>
      <c r="AI773" s="316"/>
      <c r="AJ773" s="316"/>
      <c r="AK773" s="316"/>
      <c r="AL773" s="316"/>
      <c r="AM773" s="316"/>
      <c r="AN773" s="316"/>
      <c r="AO773" s="316"/>
      <c r="AP773" s="316"/>
      <c r="AQ773" s="316"/>
      <c r="AR773" s="316"/>
      <c r="AS773" s="316"/>
    </row>
    <row r="774" spans="1:45" s="378" customFormat="1">
      <c r="C774" s="1395"/>
      <c r="D774" s="1393"/>
      <c r="E774" s="1393"/>
      <c r="F774" s="1393"/>
      <c r="I774" s="1490"/>
      <c r="K774" s="1394"/>
      <c r="P774" s="1538"/>
      <c r="Q774" s="316"/>
      <c r="R774" s="316"/>
      <c r="S774" s="316"/>
      <c r="T774" s="316"/>
      <c r="U774" s="374"/>
      <c r="V774" s="374"/>
      <c r="W774" s="374"/>
      <c r="X774" s="316"/>
      <c r="Y774" s="316"/>
      <c r="Z774" s="316"/>
      <c r="AA774" s="316"/>
      <c r="AB774" s="316"/>
      <c r="AC774" s="316"/>
      <c r="AD774" s="316"/>
      <c r="AE774" s="316"/>
      <c r="AF774" s="316"/>
      <c r="AG774" s="316"/>
      <c r="AH774" s="316"/>
      <c r="AI774" s="316"/>
      <c r="AJ774" s="316"/>
      <c r="AK774" s="316"/>
      <c r="AL774" s="316"/>
      <c r="AM774" s="316"/>
      <c r="AN774" s="316"/>
      <c r="AO774" s="316"/>
      <c r="AP774" s="316"/>
      <c r="AQ774" s="316"/>
      <c r="AR774" s="316"/>
      <c r="AS774" s="316"/>
    </row>
    <row r="775" spans="1:45" s="378" customFormat="1">
      <c r="C775" s="1395"/>
      <c r="D775" s="1393"/>
      <c r="E775" s="1393"/>
      <c r="F775" s="1393"/>
      <c r="I775" s="1490"/>
      <c r="K775" s="1394"/>
      <c r="P775" s="1538"/>
      <c r="Q775" s="316"/>
      <c r="R775" s="316"/>
      <c r="S775" s="316"/>
      <c r="T775" s="316"/>
      <c r="U775" s="374"/>
      <c r="V775" s="374"/>
      <c r="W775" s="374"/>
      <c r="X775" s="316"/>
      <c r="Y775" s="316"/>
      <c r="Z775" s="316"/>
      <c r="AA775" s="316"/>
      <c r="AB775" s="316"/>
      <c r="AC775" s="316"/>
      <c r="AD775" s="316"/>
      <c r="AE775" s="316"/>
      <c r="AF775" s="316"/>
      <c r="AG775" s="316"/>
      <c r="AH775" s="316"/>
      <c r="AI775" s="316"/>
      <c r="AJ775" s="316"/>
      <c r="AK775" s="316"/>
      <c r="AL775" s="316"/>
      <c r="AM775" s="316"/>
      <c r="AN775" s="316"/>
      <c r="AO775" s="316"/>
      <c r="AP775" s="316"/>
      <c r="AQ775" s="316"/>
      <c r="AR775" s="316"/>
      <c r="AS775" s="316"/>
    </row>
    <row r="776" spans="1:45">
      <c r="A776" s="378"/>
      <c r="B776" s="378"/>
      <c r="C776" s="1395"/>
      <c r="D776" s="1393"/>
      <c r="E776" s="1393"/>
      <c r="F776" s="1393"/>
      <c r="G776" s="378"/>
      <c r="K776" s="1394"/>
      <c r="R776" s="316"/>
      <c r="S776" s="316"/>
      <c r="T776" s="316"/>
      <c r="U776" s="374"/>
      <c r="V776" s="374"/>
      <c r="W776" s="374"/>
      <c r="X776" s="316"/>
    </row>
    <row r="777" spans="1:45">
      <c r="A777" s="378"/>
      <c r="B777" s="378"/>
      <c r="C777" s="1395"/>
      <c r="D777" s="1393"/>
      <c r="E777" s="1393"/>
      <c r="F777" s="1393"/>
      <c r="G777" s="378"/>
      <c r="K777" s="1394"/>
      <c r="R777" s="316"/>
      <c r="S777" s="316"/>
      <c r="T777" s="316"/>
      <c r="U777" s="374"/>
      <c r="V777" s="374"/>
      <c r="W777" s="374"/>
      <c r="X777" s="316"/>
    </row>
    <row r="778" spans="1:45">
      <c r="A778" s="378"/>
      <c r="B778" s="378"/>
      <c r="C778" s="1395"/>
      <c r="D778" s="1393"/>
      <c r="E778" s="1393"/>
      <c r="F778" s="1393"/>
      <c r="G778" s="378"/>
      <c r="K778" s="1394"/>
      <c r="R778" s="316"/>
      <c r="S778" s="316"/>
      <c r="T778" s="316"/>
      <c r="U778" s="374"/>
      <c r="V778" s="374"/>
      <c r="W778" s="374"/>
      <c r="X778" s="316"/>
    </row>
    <row r="779" spans="1:45">
      <c r="A779" s="378"/>
      <c r="B779" s="378"/>
      <c r="C779" s="1395"/>
      <c r="D779" s="1393"/>
      <c r="E779" s="1393"/>
      <c r="F779" s="1393"/>
      <c r="G779" s="378"/>
      <c r="K779" s="1394"/>
      <c r="R779" s="316"/>
      <c r="S779" s="316"/>
      <c r="T779" s="316"/>
      <c r="U779" s="374"/>
      <c r="V779" s="374"/>
      <c r="W779" s="374"/>
      <c r="X779" s="316"/>
    </row>
    <row r="780" spans="1:45">
      <c r="A780" s="378"/>
      <c r="B780" s="378"/>
      <c r="C780" s="1395"/>
      <c r="D780" s="1393"/>
      <c r="E780" s="1393"/>
      <c r="F780" s="1393"/>
      <c r="G780" s="378"/>
      <c r="K780" s="1394"/>
      <c r="R780" s="316"/>
      <c r="S780" s="316"/>
      <c r="T780" s="316"/>
      <c r="U780" s="374"/>
      <c r="V780" s="374"/>
      <c r="W780" s="374"/>
      <c r="X780" s="316"/>
    </row>
    <row r="781" spans="1:45">
      <c r="A781" s="378"/>
      <c r="B781" s="378"/>
      <c r="C781" s="1395"/>
      <c r="D781" s="1393"/>
      <c r="E781" s="1393"/>
      <c r="F781" s="1393"/>
      <c r="G781" s="378"/>
      <c r="K781" s="1394"/>
      <c r="R781" s="316"/>
      <c r="S781" s="316"/>
      <c r="T781" s="316"/>
      <c r="U781" s="374"/>
      <c r="V781" s="374"/>
      <c r="W781" s="374"/>
      <c r="X781" s="316"/>
    </row>
    <row r="782" spans="1:45">
      <c r="A782" s="378"/>
      <c r="B782" s="378"/>
      <c r="C782" s="1395"/>
      <c r="D782" s="1393"/>
      <c r="E782" s="1393"/>
      <c r="F782" s="1393"/>
      <c r="G782" s="378"/>
      <c r="K782" s="1394"/>
      <c r="R782" s="316"/>
      <c r="S782" s="316"/>
      <c r="T782" s="316"/>
      <c r="U782" s="374"/>
      <c r="V782" s="374"/>
      <c r="W782" s="374"/>
      <c r="X782" s="316"/>
    </row>
    <row r="783" spans="1:45">
      <c r="A783" s="378"/>
      <c r="B783" s="378"/>
      <c r="C783" s="1395"/>
      <c r="D783" s="1393"/>
      <c r="E783" s="1393"/>
      <c r="F783" s="1393"/>
      <c r="G783" s="378"/>
      <c r="K783" s="1394"/>
      <c r="R783" s="316"/>
      <c r="S783" s="316"/>
      <c r="T783" s="316"/>
      <c r="U783" s="374"/>
      <c r="V783" s="374"/>
      <c r="W783" s="374"/>
      <c r="X783" s="316"/>
    </row>
    <row r="784" spans="1:45">
      <c r="A784" s="378"/>
      <c r="B784" s="378"/>
      <c r="C784" s="1395"/>
      <c r="D784" s="1393"/>
      <c r="E784" s="1393"/>
      <c r="F784" s="1393"/>
      <c r="G784" s="378"/>
      <c r="K784" s="1394"/>
      <c r="R784" s="316"/>
      <c r="S784" s="316"/>
      <c r="T784" s="316"/>
      <c r="U784" s="374"/>
      <c r="V784" s="374"/>
      <c r="W784" s="374"/>
      <c r="X784" s="316"/>
    </row>
    <row r="785" spans="1:45" ht="14.25">
      <c r="A785" s="1391"/>
      <c r="B785" s="1391"/>
      <c r="C785" s="1392"/>
      <c r="D785" s="1393"/>
      <c r="E785" s="1393"/>
      <c r="F785" s="1393"/>
      <c r="G785" s="378"/>
      <c r="K785" s="1394"/>
      <c r="R785" s="373"/>
      <c r="S785" s="373"/>
      <c r="T785" s="373"/>
      <c r="U785" s="374"/>
      <c r="V785" s="374"/>
      <c r="W785" s="374"/>
      <c r="X785" s="316"/>
    </row>
    <row r="786" spans="1:45">
      <c r="A786" s="378"/>
      <c r="B786" s="378"/>
      <c r="C786" s="1395"/>
      <c r="D786" s="1393"/>
      <c r="E786" s="1393"/>
      <c r="F786" s="1393"/>
      <c r="G786" s="378"/>
      <c r="K786" s="1394"/>
      <c r="R786" s="316"/>
      <c r="S786" s="316"/>
      <c r="T786" s="316"/>
      <c r="U786" s="374"/>
      <c r="V786" s="374"/>
      <c r="W786" s="374"/>
      <c r="X786" s="316"/>
    </row>
    <row r="787" spans="1:45" ht="14.25">
      <c r="A787" s="1396"/>
      <c r="B787" s="1396"/>
      <c r="C787" s="1397"/>
      <c r="D787" s="1393"/>
      <c r="E787" s="1393"/>
      <c r="F787" s="1393"/>
      <c r="G787" s="378"/>
      <c r="K787" s="1394"/>
      <c r="R787" s="376"/>
      <c r="S787" s="376"/>
      <c r="T787" s="376"/>
      <c r="U787" s="374"/>
      <c r="V787" s="374"/>
      <c r="W787" s="374"/>
      <c r="X787" s="316"/>
    </row>
    <row r="788" spans="1:45">
      <c r="A788" s="378"/>
      <c r="B788" s="378"/>
      <c r="C788" s="1395"/>
      <c r="D788" s="1393"/>
      <c r="E788" s="1393"/>
      <c r="F788" s="1393"/>
      <c r="G788" s="378"/>
      <c r="K788" s="1394"/>
      <c r="R788" s="316"/>
      <c r="S788" s="316"/>
      <c r="T788" s="316"/>
      <c r="U788" s="374"/>
      <c r="V788" s="374"/>
      <c r="W788" s="374"/>
      <c r="X788" s="316"/>
    </row>
    <row r="789" spans="1:45">
      <c r="A789" s="378"/>
      <c r="B789" s="378"/>
      <c r="C789" s="1395"/>
      <c r="D789" s="1393"/>
      <c r="E789" s="1393"/>
      <c r="F789" s="1393"/>
      <c r="G789" s="378"/>
      <c r="K789" s="1394"/>
      <c r="R789" s="316"/>
      <c r="S789" s="316"/>
      <c r="T789" s="316"/>
      <c r="U789" s="374"/>
      <c r="V789" s="374"/>
      <c r="W789" s="374"/>
      <c r="X789" s="316"/>
    </row>
    <row r="790" spans="1:45">
      <c r="A790" s="378"/>
      <c r="B790" s="378"/>
      <c r="C790" s="1395"/>
      <c r="D790" s="1393"/>
      <c r="E790" s="1393"/>
      <c r="F790" s="1393"/>
      <c r="G790" s="378"/>
      <c r="K790" s="1394"/>
      <c r="R790" s="316"/>
      <c r="S790" s="316"/>
      <c r="T790" s="316"/>
      <c r="U790" s="374"/>
      <c r="V790" s="374"/>
      <c r="W790" s="374"/>
      <c r="X790" s="316"/>
    </row>
    <row r="791" spans="1:45">
      <c r="A791" s="378"/>
      <c r="B791" s="378"/>
      <c r="C791" s="1395"/>
      <c r="D791" s="1393"/>
      <c r="E791" s="1393"/>
      <c r="F791" s="1393"/>
      <c r="G791" s="378"/>
      <c r="K791" s="1394"/>
      <c r="R791" s="316"/>
      <c r="S791" s="316"/>
      <c r="T791" s="316"/>
      <c r="U791" s="374"/>
      <c r="V791" s="374"/>
      <c r="W791" s="374"/>
      <c r="X791" s="316"/>
    </row>
    <row r="792" spans="1:45" s="378" customFormat="1">
      <c r="C792" s="1395"/>
      <c r="D792" s="1393"/>
      <c r="E792" s="1393"/>
      <c r="F792" s="1393"/>
      <c r="I792" s="1490"/>
      <c r="K792" s="1394"/>
      <c r="P792" s="1538"/>
      <c r="Q792" s="316"/>
      <c r="R792" s="316"/>
      <c r="S792" s="316"/>
      <c r="T792" s="316"/>
      <c r="U792" s="374"/>
      <c r="V792" s="374"/>
      <c r="W792" s="374"/>
      <c r="X792" s="316"/>
      <c r="Y792" s="316"/>
      <c r="Z792" s="316"/>
      <c r="AA792" s="316"/>
      <c r="AB792" s="316"/>
      <c r="AC792" s="316"/>
      <c r="AD792" s="316"/>
      <c r="AE792" s="316"/>
      <c r="AF792" s="316"/>
      <c r="AG792" s="316"/>
      <c r="AH792" s="316"/>
      <c r="AI792" s="316"/>
      <c r="AJ792" s="316"/>
      <c r="AK792" s="316"/>
      <c r="AL792" s="316"/>
      <c r="AM792" s="316"/>
      <c r="AN792" s="316"/>
      <c r="AO792" s="316"/>
      <c r="AP792" s="316"/>
      <c r="AQ792" s="316"/>
      <c r="AR792" s="316"/>
      <c r="AS792" s="316"/>
    </row>
    <row r="793" spans="1:45" s="378" customFormat="1">
      <c r="C793" s="1395"/>
      <c r="D793" s="1393"/>
      <c r="E793" s="1393"/>
      <c r="F793" s="1393"/>
      <c r="I793" s="1490"/>
      <c r="K793" s="1394"/>
      <c r="P793" s="1538"/>
      <c r="Q793" s="316"/>
      <c r="R793" s="316"/>
      <c r="S793" s="316"/>
      <c r="T793" s="316"/>
      <c r="U793" s="374"/>
      <c r="V793" s="374"/>
      <c r="W793" s="374"/>
      <c r="X793" s="316"/>
      <c r="Y793" s="316"/>
      <c r="Z793" s="316"/>
      <c r="AA793" s="316"/>
      <c r="AB793" s="316"/>
      <c r="AC793" s="316"/>
      <c r="AD793" s="316"/>
      <c r="AE793" s="316"/>
      <c r="AF793" s="316"/>
      <c r="AG793" s="316"/>
      <c r="AH793" s="316"/>
      <c r="AI793" s="316"/>
      <c r="AJ793" s="316"/>
      <c r="AK793" s="316"/>
      <c r="AL793" s="316"/>
      <c r="AM793" s="316"/>
      <c r="AN793" s="316"/>
      <c r="AO793" s="316"/>
      <c r="AP793" s="316"/>
      <c r="AQ793" s="316"/>
      <c r="AR793" s="316"/>
      <c r="AS793" s="316"/>
    </row>
    <row r="794" spans="1:45" s="378" customFormat="1">
      <c r="C794" s="1395"/>
      <c r="D794" s="1393"/>
      <c r="E794" s="1393"/>
      <c r="F794" s="1393"/>
      <c r="I794" s="1490"/>
      <c r="K794" s="1394"/>
      <c r="P794" s="1538"/>
      <c r="Q794" s="316"/>
      <c r="R794" s="316"/>
      <c r="S794" s="316"/>
      <c r="T794" s="316"/>
      <c r="U794" s="374"/>
      <c r="V794" s="374"/>
      <c r="W794" s="374"/>
      <c r="X794" s="316"/>
      <c r="Y794" s="316"/>
      <c r="Z794" s="316"/>
      <c r="AA794" s="316"/>
      <c r="AB794" s="316"/>
      <c r="AC794" s="316"/>
      <c r="AD794" s="316"/>
      <c r="AE794" s="316"/>
      <c r="AF794" s="316"/>
      <c r="AG794" s="316"/>
      <c r="AH794" s="316"/>
      <c r="AI794" s="316"/>
      <c r="AJ794" s="316"/>
      <c r="AK794" s="316"/>
      <c r="AL794" s="316"/>
      <c r="AM794" s="316"/>
      <c r="AN794" s="316"/>
      <c r="AO794" s="316"/>
      <c r="AP794" s="316"/>
      <c r="AQ794" s="316"/>
      <c r="AR794" s="316"/>
      <c r="AS794" s="316"/>
    </row>
    <row r="795" spans="1:45" s="378" customFormat="1">
      <c r="C795" s="1395"/>
      <c r="D795" s="1393"/>
      <c r="E795" s="1393"/>
      <c r="F795" s="1393"/>
      <c r="I795" s="1490"/>
      <c r="K795" s="1394"/>
      <c r="P795" s="1538"/>
      <c r="Q795" s="316"/>
      <c r="R795" s="316"/>
      <c r="S795" s="316"/>
      <c r="T795" s="316"/>
      <c r="U795" s="374"/>
      <c r="V795" s="374"/>
      <c r="W795" s="374"/>
      <c r="X795" s="316"/>
      <c r="Y795" s="316"/>
      <c r="Z795" s="316"/>
      <c r="AA795" s="316"/>
      <c r="AB795" s="316"/>
      <c r="AC795" s="316"/>
      <c r="AD795" s="316"/>
      <c r="AE795" s="316"/>
      <c r="AF795" s="316"/>
      <c r="AG795" s="316"/>
      <c r="AH795" s="316"/>
      <c r="AI795" s="316"/>
      <c r="AJ795" s="316"/>
      <c r="AK795" s="316"/>
      <c r="AL795" s="316"/>
      <c r="AM795" s="316"/>
      <c r="AN795" s="316"/>
      <c r="AO795" s="316"/>
      <c r="AP795" s="316"/>
      <c r="AQ795" s="316"/>
      <c r="AR795" s="316"/>
      <c r="AS795" s="316"/>
    </row>
    <row r="796" spans="1:45" s="378" customFormat="1">
      <c r="C796" s="1395"/>
      <c r="D796" s="1393"/>
      <c r="E796" s="1393"/>
      <c r="F796" s="1393"/>
      <c r="I796" s="1490"/>
      <c r="K796" s="1394"/>
      <c r="P796" s="1538"/>
      <c r="Q796" s="316"/>
      <c r="R796" s="316"/>
      <c r="S796" s="316"/>
      <c r="T796" s="316"/>
      <c r="U796" s="374"/>
      <c r="V796" s="374"/>
      <c r="W796" s="374"/>
      <c r="X796" s="316"/>
      <c r="Y796" s="316"/>
      <c r="Z796" s="316"/>
      <c r="AA796" s="316"/>
      <c r="AB796" s="316"/>
      <c r="AC796" s="316"/>
      <c r="AD796" s="316"/>
      <c r="AE796" s="316"/>
      <c r="AF796" s="316"/>
      <c r="AG796" s="316"/>
      <c r="AH796" s="316"/>
      <c r="AI796" s="316"/>
      <c r="AJ796" s="316"/>
      <c r="AK796" s="316"/>
      <c r="AL796" s="316"/>
      <c r="AM796" s="316"/>
      <c r="AN796" s="316"/>
      <c r="AO796" s="316"/>
      <c r="AP796" s="316"/>
      <c r="AQ796" s="316"/>
      <c r="AR796" s="316"/>
      <c r="AS796" s="316"/>
    </row>
    <row r="797" spans="1:45" s="378" customFormat="1">
      <c r="C797" s="1395"/>
      <c r="D797" s="1393"/>
      <c r="E797" s="1393"/>
      <c r="F797" s="1393"/>
      <c r="I797" s="1490"/>
      <c r="K797" s="1394"/>
      <c r="P797" s="1538"/>
      <c r="Q797" s="316"/>
      <c r="R797" s="316"/>
      <c r="S797" s="316"/>
      <c r="T797" s="316"/>
      <c r="U797" s="374"/>
      <c r="V797" s="374"/>
      <c r="W797" s="374"/>
      <c r="X797" s="316"/>
      <c r="Y797" s="316"/>
      <c r="Z797" s="316"/>
      <c r="AA797" s="316"/>
      <c r="AB797" s="316"/>
      <c r="AC797" s="316"/>
      <c r="AD797" s="316"/>
      <c r="AE797" s="316"/>
      <c r="AF797" s="316"/>
      <c r="AG797" s="316"/>
      <c r="AH797" s="316"/>
      <c r="AI797" s="316"/>
      <c r="AJ797" s="316"/>
      <c r="AK797" s="316"/>
      <c r="AL797" s="316"/>
      <c r="AM797" s="316"/>
      <c r="AN797" s="316"/>
      <c r="AO797" s="316"/>
      <c r="AP797" s="316"/>
      <c r="AQ797" s="316"/>
      <c r="AR797" s="316"/>
      <c r="AS797" s="316"/>
    </row>
    <row r="798" spans="1:45" s="378" customFormat="1">
      <c r="C798" s="1395"/>
      <c r="D798" s="1393"/>
      <c r="E798" s="1393"/>
      <c r="F798" s="1393"/>
      <c r="I798" s="1490"/>
      <c r="K798" s="1394"/>
      <c r="P798" s="1538"/>
      <c r="Q798" s="316"/>
      <c r="R798" s="316"/>
      <c r="S798" s="316"/>
      <c r="T798" s="316"/>
      <c r="U798" s="374"/>
      <c r="V798" s="374"/>
      <c r="W798" s="374"/>
      <c r="X798" s="316"/>
      <c r="Y798" s="316"/>
      <c r="Z798" s="316"/>
      <c r="AA798" s="316"/>
      <c r="AB798" s="316"/>
      <c r="AC798" s="316"/>
      <c r="AD798" s="316"/>
      <c r="AE798" s="316"/>
      <c r="AF798" s="316"/>
      <c r="AG798" s="316"/>
      <c r="AH798" s="316"/>
      <c r="AI798" s="316"/>
      <c r="AJ798" s="316"/>
      <c r="AK798" s="316"/>
      <c r="AL798" s="316"/>
      <c r="AM798" s="316"/>
      <c r="AN798" s="316"/>
      <c r="AO798" s="316"/>
      <c r="AP798" s="316"/>
      <c r="AQ798" s="316"/>
      <c r="AR798" s="316"/>
      <c r="AS798" s="316"/>
    </row>
    <row r="799" spans="1:45" s="378" customFormat="1">
      <c r="C799" s="1395"/>
      <c r="D799" s="1393"/>
      <c r="E799" s="1393"/>
      <c r="F799" s="1393"/>
      <c r="I799" s="1490"/>
      <c r="K799" s="1394"/>
      <c r="P799" s="1538"/>
      <c r="Q799" s="316"/>
      <c r="R799" s="316"/>
      <c r="S799" s="316"/>
      <c r="T799" s="316"/>
      <c r="U799" s="374"/>
      <c r="V799" s="374"/>
      <c r="W799" s="374"/>
      <c r="X799" s="316"/>
      <c r="Y799" s="316"/>
      <c r="Z799" s="316"/>
      <c r="AA799" s="316"/>
      <c r="AB799" s="316"/>
      <c r="AC799" s="316"/>
      <c r="AD799" s="316"/>
      <c r="AE799" s="316"/>
      <c r="AF799" s="316"/>
      <c r="AG799" s="316"/>
      <c r="AH799" s="316"/>
      <c r="AI799" s="316"/>
      <c r="AJ799" s="316"/>
      <c r="AK799" s="316"/>
      <c r="AL799" s="316"/>
      <c r="AM799" s="316"/>
      <c r="AN799" s="316"/>
      <c r="AO799" s="316"/>
      <c r="AP799" s="316"/>
      <c r="AQ799" s="316"/>
      <c r="AR799" s="316"/>
      <c r="AS799" s="316"/>
    </row>
    <row r="800" spans="1:45" s="378" customFormat="1">
      <c r="C800" s="1395"/>
      <c r="D800" s="1393"/>
      <c r="E800" s="1393"/>
      <c r="F800" s="1393"/>
      <c r="I800" s="1490"/>
      <c r="K800" s="1394"/>
      <c r="P800" s="1538"/>
      <c r="Q800" s="316"/>
      <c r="R800" s="316"/>
      <c r="S800" s="316"/>
      <c r="T800" s="316"/>
      <c r="U800" s="374"/>
      <c r="V800" s="374"/>
      <c r="W800" s="374"/>
      <c r="X800" s="316"/>
      <c r="Y800" s="316"/>
      <c r="Z800" s="316"/>
      <c r="AA800" s="316"/>
      <c r="AB800" s="316"/>
      <c r="AC800" s="316"/>
      <c r="AD800" s="316"/>
      <c r="AE800" s="316"/>
      <c r="AF800" s="316"/>
      <c r="AG800" s="316"/>
      <c r="AH800" s="316"/>
      <c r="AI800" s="316"/>
      <c r="AJ800" s="316"/>
      <c r="AK800" s="316"/>
      <c r="AL800" s="316"/>
      <c r="AM800" s="316"/>
      <c r="AN800" s="316"/>
      <c r="AO800" s="316"/>
      <c r="AP800" s="316"/>
      <c r="AQ800" s="316"/>
      <c r="AR800" s="316"/>
      <c r="AS800" s="316"/>
    </row>
    <row r="801" spans="3:45" s="378" customFormat="1">
      <c r="C801" s="1395"/>
      <c r="D801" s="1393"/>
      <c r="E801" s="1393"/>
      <c r="F801" s="1393"/>
      <c r="I801" s="1490"/>
      <c r="K801" s="1394"/>
      <c r="P801" s="1538"/>
      <c r="Q801" s="316"/>
      <c r="R801" s="316"/>
      <c r="S801" s="316"/>
      <c r="T801" s="316"/>
      <c r="U801" s="374"/>
      <c r="V801" s="374"/>
      <c r="W801" s="374"/>
      <c r="X801" s="316"/>
      <c r="Y801" s="316"/>
      <c r="Z801" s="316"/>
      <c r="AA801" s="316"/>
      <c r="AB801" s="316"/>
      <c r="AC801" s="316"/>
      <c r="AD801" s="316"/>
      <c r="AE801" s="316"/>
      <c r="AF801" s="316"/>
      <c r="AG801" s="316"/>
      <c r="AH801" s="316"/>
      <c r="AI801" s="316"/>
      <c r="AJ801" s="316"/>
      <c r="AK801" s="316"/>
      <c r="AL801" s="316"/>
      <c r="AM801" s="316"/>
      <c r="AN801" s="316"/>
      <c r="AO801" s="316"/>
      <c r="AP801" s="316"/>
      <c r="AQ801" s="316"/>
      <c r="AR801" s="316"/>
      <c r="AS801" s="316"/>
    </row>
    <row r="802" spans="3:45" s="378" customFormat="1">
      <c r="C802" s="1395"/>
      <c r="D802" s="1393"/>
      <c r="E802" s="1393"/>
      <c r="F802" s="1393"/>
      <c r="I802" s="1490"/>
      <c r="K802" s="1394"/>
      <c r="P802" s="1538"/>
      <c r="Q802" s="316"/>
      <c r="R802" s="316"/>
      <c r="S802" s="316"/>
      <c r="T802" s="316"/>
      <c r="U802" s="374"/>
      <c r="V802" s="374"/>
      <c r="W802" s="374"/>
      <c r="X802" s="316"/>
      <c r="Y802" s="316"/>
      <c r="Z802" s="316"/>
      <c r="AA802" s="316"/>
      <c r="AB802" s="316"/>
      <c r="AC802" s="316"/>
      <c r="AD802" s="316"/>
      <c r="AE802" s="316"/>
      <c r="AF802" s="316"/>
      <c r="AG802" s="316"/>
      <c r="AH802" s="316"/>
      <c r="AI802" s="316"/>
      <c r="AJ802" s="316"/>
      <c r="AK802" s="316"/>
      <c r="AL802" s="316"/>
      <c r="AM802" s="316"/>
      <c r="AN802" s="316"/>
      <c r="AO802" s="316"/>
      <c r="AP802" s="316"/>
      <c r="AQ802" s="316"/>
      <c r="AR802" s="316"/>
      <c r="AS802" s="316"/>
    </row>
    <row r="803" spans="3:45" s="378" customFormat="1">
      <c r="C803" s="1395"/>
      <c r="D803" s="1393"/>
      <c r="E803" s="1393"/>
      <c r="F803" s="1393"/>
      <c r="I803" s="1490"/>
      <c r="K803" s="1394"/>
      <c r="P803" s="1538"/>
      <c r="Q803" s="316"/>
      <c r="R803" s="316"/>
      <c r="S803" s="316"/>
      <c r="T803" s="316"/>
      <c r="U803" s="374"/>
      <c r="V803" s="374"/>
      <c r="W803" s="374"/>
      <c r="X803" s="316"/>
      <c r="Y803" s="316"/>
      <c r="Z803" s="316"/>
      <c r="AA803" s="316"/>
      <c r="AB803" s="316"/>
      <c r="AC803" s="316"/>
      <c r="AD803" s="316"/>
      <c r="AE803" s="316"/>
      <c r="AF803" s="316"/>
      <c r="AG803" s="316"/>
      <c r="AH803" s="316"/>
      <c r="AI803" s="316"/>
      <c r="AJ803" s="316"/>
      <c r="AK803" s="316"/>
      <c r="AL803" s="316"/>
      <c r="AM803" s="316"/>
      <c r="AN803" s="316"/>
      <c r="AO803" s="316"/>
      <c r="AP803" s="316"/>
      <c r="AQ803" s="316"/>
      <c r="AR803" s="316"/>
      <c r="AS803" s="316"/>
    </row>
    <row r="804" spans="3:45" s="378" customFormat="1">
      <c r="C804" s="1395"/>
      <c r="D804" s="1393"/>
      <c r="E804" s="1393"/>
      <c r="F804" s="1393"/>
      <c r="I804" s="1490"/>
      <c r="K804" s="1394"/>
      <c r="P804" s="1538"/>
      <c r="Q804" s="316"/>
      <c r="R804" s="316"/>
      <c r="S804" s="316"/>
      <c r="T804" s="316"/>
      <c r="U804" s="374"/>
      <c r="V804" s="374"/>
      <c r="W804" s="374"/>
      <c r="X804" s="316"/>
      <c r="Y804" s="316"/>
      <c r="Z804" s="316"/>
      <c r="AA804" s="316"/>
      <c r="AB804" s="316"/>
      <c r="AC804" s="316"/>
      <c r="AD804" s="316"/>
      <c r="AE804" s="316"/>
      <c r="AF804" s="316"/>
      <c r="AG804" s="316"/>
      <c r="AH804" s="316"/>
      <c r="AI804" s="316"/>
      <c r="AJ804" s="316"/>
      <c r="AK804" s="316"/>
      <c r="AL804" s="316"/>
      <c r="AM804" s="316"/>
      <c r="AN804" s="316"/>
      <c r="AO804" s="316"/>
      <c r="AP804" s="316"/>
      <c r="AQ804" s="316"/>
      <c r="AR804" s="316"/>
      <c r="AS804" s="316"/>
    </row>
    <row r="805" spans="3:45" s="378" customFormat="1">
      <c r="C805" s="1395"/>
      <c r="D805" s="1393"/>
      <c r="E805" s="1393"/>
      <c r="F805" s="1393"/>
      <c r="I805" s="1490"/>
      <c r="K805" s="1394"/>
      <c r="P805" s="1538"/>
      <c r="Q805" s="316"/>
      <c r="R805" s="316"/>
      <c r="S805" s="316"/>
      <c r="T805" s="316"/>
      <c r="U805" s="374"/>
      <c r="V805" s="374"/>
      <c r="W805" s="374"/>
      <c r="X805" s="316"/>
      <c r="Y805" s="316"/>
      <c r="Z805" s="316"/>
      <c r="AA805" s="316"/>
      <c r="AB805" s="316"/>
      <c r="AC805" s="316"/>
      <c r="AD805" s="316"/>
      <c r="AE805" s="316"/>
      <c r="AF805" s="316"/>
      <c r="AG805" s="316"/>
      <c r="AH805" s="316"/>
      <c r="AI805" s="316"/>
      <c r="AJ805" s="316"/>
      <c r="AK805" s="316"/>
      <c r="AL805" s="316"/>
      <c r="AM805" s="316"/>
      <c r="AN805" s="316"/>
      <c r="AO805" s="316"/>
      <c r="AP805" s="316"/>
      <c r="AQ805" s="316"/>
      <c r="AR805" s="316"/>
      <c r="AS805" s="316"/>
    </row>
    <row r="806" spans="3:45" s="378" customFormat="1">
      <c r="C806" s="1395"/>
      <c r="D806" s="1393"/>
      <c r="E806" s="1393"/>
      <c r="F806" s="1393"/>
      <c r="I806" s="1490"/>
      <c r="K806" s="1394"/>
      <c r="P806" s="1538"/>
      <c r="Q806" s="316"/>
      <c r="R806" s="316"/>
      <c r="S806" s="316"/>
      <c r="T806" s="316"/>
      <c r="U806" s="374"/>
      <c r="V806" s="374"/>
      <c r="W806" s="374"/>
      <c r="X806" s="316"/>
      <c r="Y806" s="316"/>
      <c r="Z806" s="316"/>
      <c r="AA806" s="316"/>
      <c r="AB806" s="316"/>
      <c r="AC806" s="316"/>
      <c r="AD806" s="316"/>
      <c r="AE806" s="316"/>
      <c r="AF806" s="316"/>
      <c r="AG806" s="316"/>
      <c r="AH806" s="316"/>
      <c r="AI806" s="316"/>
      <c r="AJ806" s="316"/>
      <c r="AK806" s="316"/>
      <c r="AL806" s="316"/>
      <c r="AM806" s="316"/>
      <c r="AN806" s="316"/>
      <c r="AO806" s="316"/>
      <c r="AP806" s="316"/>
      <c r="AQ806" s="316"/>
      <c r="AR806" s="316"/>
      <c r="AS806" s="316"/>
    </row>
    <row r="807" spans="3:45" s="378" customFormat="1">
      <c r="C807" s="1395"/>
      <c r="D807" s="1393"/>
      <c r="E807" s="1393"/>
      <c r="F807" s="1393"/>
      <c r="I807" s="1490"/>
      <c r="K807" s="1394"/>
      <c r="P807" s="1538"/>
      <c r="Q807" s="316"/>
      <c r="R807" s="316"/>
      <c r="S807" s="316"/>
      <c r="T807" s="316"/>
      <c r="U807" s="374"/>
      <c r="V807" s="374"/>
      <c r="W807" s="374"/>
      <c r="X807" s="316"/>
      <c r="Y807" s="316"/>
      <c r="Z807" s="316"/>
      <c r="AA807" s="316"/>
      <c r="AB807" s="316"/>
      <c r="AC807" s="316"/>
      <c r="AD807" s="316"/>
      <c r="AE807" s="316"/>
      <c r="AF807" s="316"/>
      <c r="AG807" s="316"/>
      <c r="AH807" s="316"/>
      <c r="AI807" s="316"/>
      <c r="AJ807" s="316"/>
      <c r="AK807" s="316"/>
      <c r="AL807" s="316"/>
      <c r="AM807" s="316"/>
      <c r="AN807" s="316"/>
      <c r="AO807" s="316"/>
      <c r="AP807" s="316"/>
      <c r="AQ807" s="316"/>
      <c r="AR807" s="316"/>
      <c r="AS807" s="316"/>
    </row>
    <row r="808" spans="3:45" s="378" customFormat="1">
      <c r="C808" s="1395"/>
      <c r="D808" s="1393"/>
      <c r="E808" s="1393"/>
      <c r="F808" s="1393"/>
      <c r="I808" s="1490"/>
      <c r="K808" s="1394"/>
      <c r="P808" s="1538"/>
      <c r="Q808" s="316"/>
      <c r="R808" s="316"/>
      <c r="S808" s="316"/>
      <c r="T808" s="316"/>
      <c r="U808" s="374"/>
      <c r="V808" s="374"/>
      <c r="W808" s="374"/>
      <c r="X808" s="316"/>
      <c r="Y808" s="316"/>
      <c r="Z808" s="316"/>
      <c r="AA808" s="316"/>
      <c r="AB808" s="316"/>
      <c r="AC808" s="316"/>
      <c r="AD808" s="316"/>
      <c r="AE808" s="316"/>
      <c r="AF808" s="316"/>
      <c r="AG808" s="316"/>
      <c r="AH808" s="316"/>
      <c r="AI808" s="316"/>
      <c r="AJ808" s="316"/>
      <c r="AK808" s="316"/>
      <c r="AL808" s="316"/>
      <c r="AM808" s="316"/>
      <c r="AN808" s="316"/>
      <c r="AO808" s="316"/>
      <c r="AP808" s="316"/>
      <c r="AQ808" s="316"/>
      <c r="AR808" s="316"/>
      <c r="AS808" s="316"/>
    </row>
    <row r="809" spans="3:45" s="378" customFormat="1">
      <c r="C809" s="1395"/>
      <c r="D809" s="1393"/>
      <c r="E809" s="1393"/>
      <c r="F809" s="1393"/>
      <c r="I809" s="1490"/>
      <c r="K809" s="1394"/>
      <c r="P809" s="1538"/>
      <c r="Q809" s="316"/>
      <c r="R809" s="316"/>
      <c r="S809" s="316"/>
      <c r="T809" s="316"/>
      <c r="U809" s="374"/>
      <c r="V809" s="374"/>
      <c r="W809" s="374"/>
      <c r="X809" s="316"/>
      <c r="Y809" s="316"/>
      <c r="Z809" s="316"/>
      <c r="AA809" s="316"/>
      <c r="AB809" s="316"/>
      <c r="AC809" s="316"/>
      <c r="AD809" s="316"/>
      <c r="AE809" s="316"/>
      <c r="AF809" s="316"/>
      <c r="AG809" s="316"/>
      <c r="AH809" s="316"/>
      <c r="AI809" s="316"/>
      <c r="AJ809" s="316"/>
      <c r="AK809" s="316"/>
      <c r="AL809" s="316"/>
      <c r="AM809" s="316"/>
      <c r="AN809" s="316"/>
      <c r="AO809" s="316"/>
      <c r="AP809" s="316"/>
      <c r="AQ809" s="316"/>
      <c r="AR809" s="316"/>
      <c r="AS809" s="316"/>
    </row>
    <row r="810" spans="3:45" s="378" customFormat="1">
      <c r="C810" s="1395"/>
      <c r="D810" s="1393"/>
      <c r="E810" s="1393"/>
      <c r="F810" s="1393"/>
      <c r="I810" s="1490"/>
      <c r="K810" s="1394"/>
      <c r="P810" s="1538"/>
      <c r="Q810" s="316"/>
      <c r="R810" s="316"/>
      <c r="S810" s="316"/>
      <c r="T810" s="316"/>
      <c r="U810" s="374"/>
      <c r="V810" s="374"/>
      <c r="W810" s="374"/>
      <c r="X810" s="316"/>
      <c r="Y810" s="316"/>
      <c r="Z810" s="316"/>
      <c r="AA810" s="316"/>
      <c r="AB810" s="316"/>
      <c r="AC810" s="316"/>
      <c r="AD810" s="316"/>
      <c r="AE810" s="316"/>
      <c r="AF810" s="316"/>
      <c r="AG810" s="316"/>
      <c r="AH810" s="316"/>
      <c r="AI810" s="316"/>
      <c r="AJ810" s="316"/>
      <c r="AK810" s="316"/>
      <c r="AL810" s="316"/>
      <c r="AM810" s="316"/>
      <c r="AN810" s="316"/>
      <c r="AO810" s="316"/>
      <c r="AP810" s="316"/>
      <c r="AQ810" s="316"/>
      <c r="AR810" s="316"/>
      <c r="AS810" s="316"/>
    </row>
    <row r="811" spans="3:45" s="378" customFormat="1">
      <c r="C811" s="1395"/>
      <c r="D811" s="1393"/>
      <c r="E811" s="1393"/>
      <c r="F811" s="1393"/>
      <c r="I811" s="1490"/>
      <c r="K811" s="1394"/>
      <c r="P811" s="1538"/>
      <c r="Q811" s="316"/>
      <c r="R811" s="316"/>
      <c r="S811" s="316"/>
      <c r="T811" s="316"/>
      <c r="U811" s="374"/>
      <c r="V811" s="374"/>
      <c r="W811" s="374"/>
      <c r="X811" s="316"/>
      <c r="Y811" s="316"/>
      <c r="Z811" s="316"/>
      <c r="AA811" s="316"/>
      <c r="AB811" s="316"/>
      <c r="AC811" s="316"/>
      <c r="AD811" s="316"/>
      <c r="AE811" s="316"/>
      <c r="AF811" s="316"/>
      <c r="AG811" s="316"/>
      <c r="AH811" s="316"/>
      <c r="AI811" s="316"/>
      <c r="AJ811" s="316"/>
      <c r="AK811" s="316"/>
      <c r="AL811" s="316"/>
      <c r="AM811" s="316"/>
      <c r="AN811" s="316"/>
      <c r="AO811" s="316"/>
      <c r="AP811" s="316"/>
      <c r="AQ811" s="316"/>
      <c r="AR811" s="316"/>
      <c r="AS811" s="316"/>
    </row>
    <row r="812" spans="3:45" s="378" customFormat="1">
      <c r="C812" s="1395"/>
      <c r="D812" s="1393"/>
      <c r="E812" s="1393"/>
      <c r="F812" s="1393"/>
      <c r="I812" s="1490"/>
      <c r="K812" s="1394"/>
      <c r="P812" s="1538"/>
      <c r="Q812" s="316"/>
      <c r="R812" s="316"/>
      <c r="S812" s="316"/>
      <c r="T812" s="316"/>
      <c r="U812" s="374"/>
      <c r="V812" s="374"/>
      <c r="W812" s="374"/>
      <c r="X812" s="316"/>
      <c r="Y812" s="316"/>
      <c r="Z812" s="316"/>
      <c r="AA812" s="316"/>
      <c r="AB812" s="316"/>
      <c r="AC812" s="316"/>
      <c r="AD812" s="316"/>
      <c r="AE812" s="316"/>
      <c r="AF812" s="316"/>
      <c r="AG812" s="316"/>
      <c r="AH812" s="316"/>
      <c r="AI812" s="316"/>
      <c r="AJ812" s="316"/>
      <c r="AK812" s="316"/>
      <c r="AL812" s="316"/>
      <c r="AM812" s="316"/>
      <c r="AN812" s="316"/>
      <c r="AO812" s="316"/>
      <c r="AP812" s="316"/>
      <c r="AQ812" s="316"/>
      <c r="AR812" s="316"/>
      <c r="AS812" s="316"/>
    </row>
    <row r="813" spans="3:45" s="378" customFormat="1">
      <c r="C813" s="1395"/>
      <c r="D813" s="1393"/>
      <c r="E813" s="1393"/>
      <c r="F813" s="1393"/>
      <c r="I813" s="1490"/>
      <c r="K813" s="1394"/>
      <c r="P813" s="1538"/>
      <c r="Q813" s="316"/>
      <c r="R813" s="316"/>
      <c r="S813" s="316"/>
      <c r="T813" s="316"/>
      <c r="U813" s="374"/>
      <c r="V813" s="374"/>
      <c r="W813" s="374"/>
      <c r="X813" s="316"/>
      <c r="Y813" s="316"/>
      <c r="Z813" s="316"/>
      <c r="AA813" s="316"/>
      <c r="AB813" s="316"/>
      <c r="AC813" s="316"/>
      <c r="AD813" s="316"/>
      <c r="AE813" s="316"/>
      <c r="AF813" s="316"/>
      <c r="AG813" s="316"/>
      <c r="AH813" s="316"/>
      <c r="AI813" s="316"/>
      <c r="AJ813" s="316"/>
      <c r="AK813" s="316"/>
      <c r="AL813" s="316"/>
      <c r="AM813" s="316"/>
      <c r="AN813" s="316"/>
      <c r="AO813" s="316"/>
      <c r="AP813" s="316"/>
      <c r="AQ813" s="316"/>
      <c r="AR813" s="316"/>
      <c r="AS813" s="316"/>
    </row>
    <row r="814" spans="3:45" s="378" customFormat="1">
      <c r="C814" s="1395"/>
      <c r="D814" s="1393"/>
      <c r="E814" s="1393"/>
      <c r="F814" s="1393"/>
      <c r="I814" s="1490"/>
      <c r="K814" s="1394"/>
      <c r="P814" s="1538"/>
      <c r="Q814" s="316"/>
      <c r="R814" s="316"/>
      <c r="S814" s="316"/>
      <c r="T814" s="316"/>
      <c r="U814" s="374"/>
      <c r="V814" s="374"/>
      <c r="W814" s="374"/>
      <c r="X814" s="316"/>
      <c r="Y814" s="316"/>
      <c r="Z814" s="316"/>
      <c r="AA814" s="316"/>
      <c r="AB814" s="316"/>
      <c r="AC814" s="316"/>
      <c r="AD814" s="316"/>
      <c r="AE814" s="316"/>
      <c r="AF814" s="316"/>
      <c r="AG814" s="316"/>
      <c r="AH814" s="316"/>
      <c r="AI814" s="316"/>
      <c r="AJ814" s="316"/>
      <c r="AK814" s="316"/>
      <c r="AL814" s="316"/>
      <c r="AM814" s="316"/>
      <c r="AN814" s="316"/>
      <c r="AO814" s="316"/>
      <c r="AP814" s="316"/>
      <c r="AQ814" s="316"/>
      <c r="AR814" s="316"/>
      <c r="AS814" s="316"/>
    </row>
    <row r="815" spans="3:45" s="378" customFormat="1">
      <c r="C815" s="1395"/>
      <c r="D815" s="1393"/>
      <c r="E815" s="1393"/>
      <c r="F815" s="1393"/>
      <c r="I815" s="1490"/>
      <c r="K815" s="1394"/>
      <c r="P815" s="1538"/>
      <c r="Q815" s="316"/>
      <c r="R815" s="316"/>
      <c r="S815" s="316"/>
      <c r="T815" s="316"/>
      <c r="U815" s="374"/>
      <c r="V815" s="374"/>
      <c r="W815" s="374"/>
      <c r="X815" s="316"/>
      <c r="Y815" s="316"/>
      <c r="Z815" s="316"/>
      <c r="AA815" s="316"/>
      <c r="AB815" s="316"/>
      <c r="AC815" s="316"/>
      <c r="AD815" s="316"/>
      <c r="AE815" s="316"/>
      <c r="AF815" s="316"/>
      <c r="AG815" s="316"/>
      <c r="AH815" s="316"/>
      <c r="AI815" s="316"/>
      <c r="AJ815" s="316"/>
      <c r="AK815" s="316"/>
      <c r="AL815" s="316"/>
      <c r="AM815" s="316"/>
      <c r="AN815" s="316"/>
      <c r="AO815" s="316"/>
      <c r="AP815" s="316"/>
      <c r="AQ815" s="316"/>
      <c r="AR815" s="316"/>
      <c r="AS815" s="316"/>
    </row>
    <row r="816" spans="3:45" s="378" customFormat="1">
      <c r="C816" s="1395"/>
      <c r="D816" s="1393"/>
      <c r="E816" s="1393"/>
      <c r="F816" s="1393"/>
      <c r="I816" s="1490"/>
      <c r="K816" s="1394"/>
      <c r="P816" s="1538"/>
      <c r="Q816" s="316"/>
      <c r="R816" s="316"/>
      <c r="S816" s="316"/>
      <c r="T816" s="316"/>
      <c r="U816" s="374"/>
      <c r="V816" s="374"/>
      <c r="W816" s="374"/>
      <c r="X816" s="316"/>
      <c r="Y816" s="316"/>
      <c r="Z816" s="316"/>
      <c r="AA816" s="316"/>
      <c r="AB816" s="316"/>
      <c r="AC816" s="316"/>
      <c r="AD816" s="316"/>
      <c r="AE816" s="316"/>
      <c r="AF816" s="316"/>
      <c r="AG816" s="316"/>
      <c r="AH816" s="316"/>
      <c r="AI816" s="316"/>
      <c r="AJ816" s="316"/>
      <c r="AK816" s="316"/>
      <c r="AL816" s="316"/>
      <c r="AM816" s="316"/>
      <c r="AN816" s="316"/>
      <c r="AO816" s="316"/>
      <c r="AP816" s="316"/>
      <c r="AQ816" s="316"/>
      <c r="AR816" s="316"/>
      <c r="AS816" s="316"/>
    </row>
    <row r="817" spans="1:45" s="378" customFormat="1">
      <c r="C817" s="1395"/>
      <c r="D817" s="1393"/>
      <c r="E817" s="1393"/>
      <c r="F817" s="1393"/>
      <c r="I817" s="1490"/>
      <c r="K817" s="1394"/>
      <c r="P817" s="1538"/>
      <c r="Q817" s="316"/>
      <c r="R817" s="316"/>
      <c r="S817" s="316"/>
      <c r="T817" s="316"/>
      <c r="U817" s="374"/>
      <c r="V817" s="374"/>
      <c r="W817" s="374"/>
      <c r="X817" s="316"/>
      <c r="Y817" s="316"/>
      <c r="Z817" s="316"/>
      <c r="AA817" s="316"/>
      <c r="AB817" s="316"/>
      <c r="AC817" s="316"/>
      <c r="AD817" s="316"/>
      <c r="AE817" s="316"/>
      <c r="AF817" s="316"/>
      <c r="AG817" s="316"/>
      <c r="AH817" s="316"/>
      <c r="AI817" s="316"/>
      <c r="AJ817" s="316"/>
      <c r="AK817" s="316"/>
      <c r="AL817" s="316"/>
      <c r="AM817" s="316"/>
      <c r="AN817" s="316"/>
      <c r="AO817" s="316"/>
      <c r="AP817" s="316"/>
      <c r="AQ817" s="316"/>
      <c r="AR817" s="316"/>
      <c r="AS817" s="316"/>
    </row>
    <row r="818" spans="1:45" s="378" customFormat="1">
      <c r="C818" s="1395"/>
      <c r="D818" s="1393"/>
      <c r="E818" s="1393"/>
      <c r="F818" s="1393"/>
      <c r="I818" s="1490"/>
      <c r="K818" s="1394"/>
      <c r="P818" s="1538"/>
      <c r="Q818" s="316"/>
      <c r="R818" s="316"/>
      <c r="S818" s="316"/>
      <c r="T818" s="316"/>
      <c r="U818" s="374"/>
      <c r="V818" s="374"/>
      <c r="W818" s="374"/>
      <c r="X818" s="316"/>
      <c r="Y818" s="316"/>
      <c r="Z818" s="316"/>
      <c r="AA818" s="316"/>
      <c r="AB818" s="316"/>
      <c r="AC818" s="316"/>
      <c r="AD818" s="316"/>
      <c r="AE818" s="316"/>
      <c r="AF818" s="316"/>
      <c r="AG818" s="316"/>
      <c r="AH818" s="316"/>
      <c r="AI818" s="316"/>
      <c r="AJ818" s="316"/>
      <c r="AK818" s="316"/>
      <c r="AL818" s="316"/>
      <c r="AM818" s="316"/>
      <c r="AN818" s="316"/>
      <c r="AO818" s="316"/>
      <c r="AP818" s="316"/>
      <c r="AQ818" s="316"/>
      <c r="AR818" s="316"/>
      <c r="AS818" s="316"/>
    </row>
    <row r="819" spans="1:45" s="378" customFormat="1">
      <c r="C819" s="1395"/>
      <c r="D819" s="1393"/>
      <c r="E819" s="1393"/>
      <c r="F819" s="1393"/>
      <c r="I819" s="1490"/>
      <c r="K819" s="1394"/>
      <c r="P819" s="1538"/>
      <c r="Q819" s="316"/>
      <c r="R819" s="316"/>
      <c r="S819" s="316"/>
      <c r="T819" s="316"/>
      <c r="U819" s="374"/>
      <c r="V819" s="374"/>
      <c r="W819" s="374"/>
      <c r="X819" s="316"/>
      <c r="Y819" s="316"/>
      <c r="Z819" s="316"/>
      <c r="AA819" s="316"/>
      <c r="AB819" s="316"/>
      <c r="AC819" s="316"/>
      <c r="AD819" s="316"/>
      <c r="AE819" s="316"/>
      <c r="AF819" s="316"/>
      <c r="AG819" s="316"/>
      <c r="AH819" s="316"/>
      <c r="AI819" s="316"/>
      <c r="AJ819" s="316"/>
      <c r="AK819" s="316"/>
      <c r="AL819" s="316"/>
      <c r="AM819" s="316"/>
      <c r="AN819" s="316"/>
      <c r="AO819" s="316"/>
      <c r="AP819" s="316"/>
      <c r="AQ819" s="316"/>
      <c r="AR819" s="316"/>
      <c r="AS819" s="316"/>
    </row>
    <row r="820" spans="1:45" s="378" customFormat="1">
      <c r="C820" s="1395"/>
      <c r="D820" s="1393"/>
      <c r="E820" s="1393"/>
      <c r="F820" s="1393"/>
      <c r="I820" s="1490"/>
      <c r="K820" s="1394"/>
      <c r="P820" s="1538"/>
      <c r="Q820" s="316"/>
      <c r="R820" s="316"/>
      <c r="S820" s="316"/>
      <c r="T820" s="316"/>
      <c r="U820" s="374"/>
      <c r="V820" s="374"/>
      <c r="W820" s="374"/>
      <c r="X820" s="316"/>
      <c r="Y820" s="316"/>
      <c r="Z820" s="316"/>
      <c r="AA820" s="316"/>
      <c r="AB820" s="316"/>
      <c r="AC820" s="316"/>
      <c r="AD820" s="316"/>
      <c r="AE820" s="316"/>
      <c r="AF820" s="316"/>
      <c r="AG820" s="316"/>
      <c r="AH820" s="316"/>
      <c r="AI820" s="316"/>
      <c r="AJ820" s="316"/>
      <c r="AK820" s="316"/>
      <c r="AL820" s="316"/>
      <c r="AM820" s="316"/>
      <c r="AN820" s="316"/>
      <c r="AO820" s="316"/>
      <c r="AP820" s="316"/>
      <c r="AQ820" s="316"/>
      <c r="AR820" s="316"/>
      <c r="AS820" s="316"/>
    </row>
    <row r="821" spans="1:45" s="378" customFormat="1">
      <c r="C821" s="1395"/>
      <c r="D821" s="1393"/>
      <c r="E821" s="1393"/>
      <c r="F821" s="1393"/>
      <c r="I821" s="1490"/>
      <c r="K821" s="1394"/>
      <c r="P821" s="1538"/>
      <c r="Q821" s="316"/>
      <c r="R821" s="316"/>
      <c r="S821" s="316"/>
      <c r="T821" s="316"/>
      <c r="U821" s="374"/>
      <c r="V821" s="374"/>
      <c r="W821" s="374"/>
      <c r="X821" s="316"/>
      <c r="Y821" s="316"/>
      <c r="Z821" s="316"/>
      <c r="AA821" s="316"/>
      <c r="AB821" s="316"/>
      <c r="AC821" s="316"/>
      <c r="AD821" s="316"/>
      <c r="AE821" s="316"/>
      <c r="AF821" s="316"/>
      <c r="AG821" s="316"/>
      <c r="AH821" s="316"/>
      <c r="AI821" s="316"/>
      <c r="AJ821" s="316"/>
      <c r="AK821" s="316"/>
      <c r="AL821" s="316"/>
      <c r="AM821" s="316"/>
      <c r="AN821" s="316"/>
      <c r="AO821" s="316"/>
      <c r="AP821" s="316"/>
      <c r="AQ821" s="316"/>
      <c r="AR821" s="316"/>
      <c r="AS821" s="316"/>
    </row>
    <row r="822" spans="1:45" s="378" customFormat="1">
      <c r="C822" s="1395"/>
      <c r="D822" s="1393"/>
      <c r="E822" s="1393"/>
      <c r="F822" s="1393"/>
      <c r="I822" s="1490"/>
      <c r="K822" s="1394"/>
      <c r="P822" s="1538"/>
      <c r="Q822" s="316"/>
      <c r="R822" s="316"/>
      <c r="S822" s="316"/>
      <c r="T822" s="316"/>
      <c r="U822" s="374"/>
      <c r="V822" s="374"/>
      <c r="W822" s="374"/>
      <c r="X822" s="316"/>
      <c r="Y822" s="316"/>
      <c r="Z822" s="316"/>
      <c r="AA822" s="316"/>
      <c r="AB822" s="316"/>
      <c r="AC822" s="316"/>
      <c r="AD822" s="316"/>
      <c r="AE822" s="316"/>
      <c r="AF822" s="316"/>
      <c r="AG822" s="316"/>
      <c r="AH822" s="316"/>
      <c r="AI822" s="316"/>
      <c r="AJ822" s="316"/>
      <c r="AK822" s="316"/>
      <c r="AL822" s="316"/>
      <c r="AM822" s="316"/>
      <c r="AN822" s="316"/>
      <c r="AO822" s="316"/>
      <c r="AP822" s="316"/>
      <c r="AQ822" s="316"/>
      <c r="AR822" s="316"/>
      <c r="AS822" s="316"/>
    </row>
    <row r="823" spans="1:45" s="378" customFormat="1">
      <c r="C823" s="1395"/>
      <c r="D823" s="1393"/>
      <c r="E823" s="1393"/>
      <c r="F823" s="1393"/>
      <c r="I823" s="1490"/>
      <c r="K823" s="1394"/>
      <c r="P823" s="1538"/>
      <c r="Q823" s="316"/>
      <c r="R823" s="316"/>
      <c r="S823" s="316"/>
      <c r="T823" s="316"/>
      <c r="U823" s="374"/>
      <c r="V823" s="374"/>
      <c r="W823" s="374"/>
      <c r="X823" s="316"/>
      <c r="Y823" s="316"/>
      <c r="Z823" s="316"/>
      <c r="AA823" s="316"/>
      <c r="AB823" s="316"/>
      <c r="AC823" s="316"/>
      <c r="AD823" s="316"/>
      <c r="AE823" s="316"/>
      <c r="AF823" s="316"/>
      <c r="AG823" s="316"/>
      <c r="AH823" s="316"/>
      <c r="AI823" s="316"/>
      <c r="AJ823" s="316"/>
      <c r="AK823" s="316"/>
      <c r="AL823" s="316"/>
      <c r="AM823" s="316"/>
      <c r="AN823" s="316"/>
      <c r="AO823" s="316"/>
      <c r="AP823" s="316"/>
      <c r="AQ823" s="316"/>
      <c r="AR823" s="316"/>
      <c r="AS823" s="316"/>
    </row>
    <row r="824" spans="1:45">
      <c r="A824" s="378"/>
      <c r="B824" s="378"/>
      <c r="C824" s="1395"/>
      <c r="D824" s="1393"/>
      <c r="E824" s="1393"/>
      <c r="F824" s="1393"/>
      <c r="G824" s="378"/>
      <c r="K824" s="1394"/>
      <c r="R824" s="316"/>
      <c r="S824" s="316"/>
      <c r="T824" s="316"/>
      <c r="U824" s="374"/>
      <c r="V824" s="374"/>
      <c r="W824" s="374"/>
      <c r="X824" s="316"/>
    </row>
    <row r="825" spans="1:45">
      <c r="A825" s="378"/>
      <c r="B825" s="378"/>
      <c r="C825" s="1395"/>
      <c r="D825" s="1393"/>
      <c r="E825" s="1393"/>
      <c r="F825" s="1393"/>
      <c r="G825" s="378"/>
      <c r="K825" s="1394"/>
      <c r="R825" s="316"/>
      <c r="S825" s="316"/>
      <c r="T825" s="316"/>
      <c r="U825" s="374"/>
      <c r="V825" s="374"/>
      <c r="W825" s="374"/>
      <c r="X825" s="316"/>
    </row>
    <row r="826" spans="1:45">
      <c r="A826" s="378"/>
      <c r="B826" s="378"/>
      <c r="C826" s="1395"/>
      <c r="D826" s="1393"/>
      <c r="E826" s="1393"/>
      <c r="F826" s="1393"/>
      <c r="G826" s="378"/>
      <c r="K826" s="1394"/>
      <c r="R826" s="316"/>
      <c r="S826" s="316"/>
      <c r="T826" s="316"/>
      <c r="U826" s="374"/>
      <c r="V826" s="374"/>
      <c r="W826" s="374"/>
      <c r="X826" s="316"/>
    </row>
    <row r="827" spans="1:45">
      <c r="A827" s="378"/>
      <c r="B827" s="378"/>
      <c r="C827" s="1395"/>
      <c r="D827" s="1393"/>
      <c r="E827" s="1393"/>
      <c r="F827" s="1393"/>
      <c r="G827" s="378"/>
      <c r="K827" s="1394"/>
      <c r="R827" s="316"/>
      <c r="S827" s="316"/>
      <c r="T827" s="316"/>
      <c r="U827" s="374"/>
      <c r="V827" s="374"/>
      <c r="W827" s="374"/>
      <c r="X827" s="316"/>
    </row>
    <row r="828" spans="1:45">
      <c r="A828" s="378"/>
      <c r="B828" s="378"/>
      <c r="C828" s="1395"/>
      <c r="D828" s="1393"/>
      <c r="E828" s="1393"/>
      <c r="F828" s="1393"/>
      <c r="G828" s="378"/>
      <c r="K828" s="1394"/>
      <c r="R828" s="316"/>
      <c r="S828" s="316"/>
      <c r="T828" s="316"/>
      <c r="U828" s="374"/>
      <c r="V828" s="374"/>
      <c r="W828" s="374"/>
      <c r="X828" s="316"/>
    </row>
    <row r="829" spans="1:45">
      <c r="A829" s="378"/>
      <c r="B829" s="378"/>
      <c r="C829" s="1395"/>
      <c r="D829" s="1393"/>
      <c r="E829" s="1393"/>
      <c r="F829" s="1393"/>
      <c r="G829" s="378"/>
      <c r="K829" s="1394"/>
      <c r="R829" s="316"/>
      <c r="S829" s="316"/>
      <c r="T829" s="316"/>
      <c r="U829" s="374"/>
      <c r="V829" s="374"/>
      <c r="W829" s="374"/>
      <c r="X829" s="316"/>
    </row>
    <row r="830" spans="1:45">
      <c r="A830" s="378"/>
      <c r="B830" s="378"/>
      <c r="C830" s="1395"/>
      <c r="D830" s="1393"/>
      <c r="E830" s="1393"/>
      <c r="F830" s="1393"/>
      <c r="G830" s="378"/>
      <c r="K830" s="1394"/>
      <c r="R830" s="316"/>
      <c r="S830" s="316"/>
      <c r="T830" s="316"/>
      <c r="U830" s="374"/>
      <c r="V830" s="374"/>
      <c r="W830" s="374"/>
      <c r="X830" s="316"/>
    </row>
    <row r="831" spans="1:45">
      <c r="A831" s="378"/>
      <c r="B831" s="378"/>
      <c r="C831" s="1395"/>
      <c r="D831" s="1393"/>
      <c r="E831" s="1393"/>
      <c r="F831" s="1393"/>
      <c r="G831" s="378"/>
      <c r="K831" s="1394"/>
      <c r="R831" s="316"/>
      <c r="S831" s="316"/>
      <c r="T831" s="316"/>
      <c r="U831" s="374"/>
      <c r="V831" s="374"/>
      <c r="W831" s="374"/>
      <c r="X831" s="316"/>
    </row>
    <row r="832" spans="1:45">
      <c r="A832" s="378"/>
      <c r="B832" s="378"/>
      <c r="C832" s="1395"/>
      <c r="D832" s="1393"/>
      <c r="E832" s="1393"/>
      <c r="F832" s="1393"/>
      <c r="G832" s="378"/>
      <c r="K832" s="1394"/>
      <c r="R832" s="316"/>
      <c r="S832" s="316"/>
      <c r="T832" s="316"/>
      <c r="U832" s="374"/>
      <c r="V832" s="374"/>
      <c r="W832" s="374"/>
      <c r="X832" s="316"/>
    </row>
    <row r="833" spans="1:45">
      <c r="A833" s="378"/>
      <c r="B833" s="378"/>
      <c r="C833" s="1395"/>
      <c r="D833" s="1393"/>
      <c r="E833" s="1393"/>
      <c r="F833" s="1393"/>
      <c r="G833" s="378"/>
      <c r="K833" s="1394"/>
      <c r="R833" s="316"/>
      <c r="S833" s="316"/>
      <c r="T833" s="316"/>
      <c r="U833" s="374"/>
      <c r="V833" s="374"/>
      <c r="W833" s="374"/>
      <c r="X833" s="316"/>
    </row>
    <row r="834" spans="1:45">
      <c r="A834" s="378"/>
      <c r="B834" s="378"/>
      <c r="C834" s="1395"/>
      <c r="D834" s="1393"/>
      <c r="E834" s="1393"/>
      <c r="F834" s="1393"/>
      <c r="G834" s="378"/>
      <c r="K834" s="1394"/>
      <c r="R834" s="316"/>
      <c r="S834" s="316"/>
      <c r="T834" s="316"/>
      <c r="U834" s="374"/>
      <c r="V834" s="374"/>
      <c r="W834" s="374"/>
      <c r="X834" s="316"/>
    </row>
    <row r="835" spans="1:45">
      <c r="A835" s="378"/>
      <c r="B835" s="378"/>
      <c r="C835" s="1395"/>
      <c r="D835" s="1393"/>
      <c r="E835" s="1393"/>
      <c r="F835" s="1393"/>
      <c r="G835" s="378"/>
      <c r="K835" s="1394"/>
      <c r="R835" s="316"/>
      <c r="S835" s="316"/>
      <c r="T835" s="316"/>
      <c r="U835" s="374"/>
      <c r="V835" s="374"/>
      <c r="W835" s="374"/>
      <c r="X835" s="316"/>
    </row>
    <row r="836" spans="1:45">
      <c r="A836" s="378"/>
      <c r="B836" s="378"/>
      <c r="C836" s="1395"/>
      <c r="D836" s="1393"/>
      <c r="E836" s="1393"/>
      <c r="F836" s="1393"/>
      <c r="G836" s="378"/>
      <c r="K836" s="1394"/>
      <c r="R836" s="316"/>
      <c r="S836" s="316"/>
      <c r="T836" s="316"/>
      <c r="U836" s="374"/>
      <c r="V836" s="374"/>
      <c r="W836" s="374"/>
      <c r="X836" s="316"/>
    </row>
    <row r="837" spans="1:45" ht="14.25">
      <c r="A837" s="1391"/>
      <c r="B837" s="1391"/>
      <c r="C837" s="1392"/>
      <c r="D837" s="1393"/>
      <c r="E837" s="1393"/>
      <c r="F837" s="1393"/>
      <c r="G837" s="378"/>
      <c r="K837" s="1394"/>
      <c r="R837" s="373"/>
      <c r="S837" s="373"/>
      <c r="T837" s="373"/>
      <c r="U837" s="374"/>
      <c r="V837" s="374"/>
      <c r="W837" s="374"/>
      <c r="X837" s="316"/>
    </row>
    <row r="838" spans="1:45">
      <c r="A838" s="378"/>
      <c r="B838" s="378"/>
      <c r="C838" s="1395"/>
      <c r="D838" s="1393"/>
      <c r="E838" s="1393"/>
      <c r="F838" s="1393"/>
      <c r="G838" s="378"/>
      <c r="K838" s="1394"/>
      <c r="R838" s="316"/>
      <c r="S838" s="316"/>
      <c r="T838" s="316"/>
      <c r="U838" s="374"/>
      <c r="V838" s="374"/>
      <c r="W838" s="374"/>
      <c r="X838" s="316"/>
    </row>
    <row r="839" spans="1:45" ht="14.25">
      <c r="A839" s="1396"/>
      <c r="B839" s="1396"/>
      <c r="C839" s="1397"/>
      <c r="D839" s="1393"/>
      <c r="E839" s="1393"/>
      <c r="F839" s="1393"/>
      <c r="G839" s="378"/>
      <c r="K839" s="1394"/>
      <c r="R839" s="376"/>
      <c r="S839" s="376"/>
      <c r="T839" s="376"/>
      <c r="U839" s="374"/>
      <c r="V839" s="374"/>
      <c r="W839" s="374"/>
      <c r="X839" s="316"/>
    </row>
    <row r="840" spans="1:45" s="378" customFormat="1">
      <c r="C840" s="1395"/>
      <c r="D840" s="1393"/>
      <c r="E840" s="1393"/>
      <c r="F840" s="1393"/>
      <c r="I840" s="1490"/>
      <c r="K840" s="1394"/>
      <c r="P840" s="1538"/>
      <c r="Q840" s="316"/>
      <c r="R840" s="316"/>
      <c r="S840" s="316"/>
      <c r="T840" s="316"/>
      <c r="U840" s="374"/>
      <c r="V840" s="374"/>
      <c r="W840" s="374"/>
      <c r="X840" s="316"/>
      <c r="Y840" s="316"/>
      <c r="Z840" s="316"/>
      <c r="AA840" s="316"/>
      <c r="AB840" s="316"/>
      <c r="AC840" s="316"/>
      <c r="AD840" s="316"/>
      <c r="AE840" s="316"/>
      <c r="AF840" s="316"/>
      <c r="AG840" s="316"/>
      <c r="AH840" s="316"/>
      <c r="AI840" s="316"/>
      <c r="AJ840" s="316"/>
      <c r="AK840" s="316"/>
      <c r="AL840" s="316"/>
      <c r="AM840" s="316"/>
      <c r="AN840" s="316"/>
      <c r="AO840" s="316"/>
      <c r="AP840" s="316"/>
      <c r="AQ840" s="316"/>
      <c r="AR840" s="316"/>
      <c r="AS840" s="316"/>
    </row>
    <row r="841" spans="1:45" s="378" customFormat="1">
      <c r="C841" s="1395"/>
      <c r="D841" s="1393"/>
      <c r="E841" s="1393"/>
      <c r="F841" s="1393"/>
      <c r="I841" s="1490"/>
      <c r="K841" s="1394"/>
      <c r="P841" s="1538"/>
      <c r="Q841" s="316"/>
      <c r="R841" s="316"/>
      <c r="S841" s="316"/>
      <c r="T841" s="316"/>
      <c r="U841" s="374"/>
      <c r="V841" s="374"/>
      <c r="W841" s="374"/>
      <c r="X841" s="316"/>
      <c r="Y841" s="316"/>
      <c r="Z841" s="316"/>
      <c r="AA841" s="316"/>
      <c r="AB841" s="316"/>
      <c r="AC841" s="316"/>
      <c r="AD841" s="316"/>
      <c r="AE841" s="316"/>
      <c r="AF841" s="316"/>
      <c r="AG841" s="316"/>
      <c r="AH841" s="316"/>
      <c r="AI841" s="316"/>
      <c r="AJ841" s="316"/>
      <c r="AK841" s="316"/>
      <c r="AL841" s="316"/>
      <c r="AM841" s="316"/>
      <c r="AN841" s="316"/>
      <c r="AO841" s="316"/>
      <c r="AP841" s="316"/>
      <c r="AQ841" s="316"/>
      <c r="AR841" s="316"/>
      <c r="AS841" s="316"/>
    </row>
    <row r="842" spans="1:45" s="378" customFormat="1">
      <c r="C842" s="1395"/>
      <c r="D842" s="1393"/>
      <c r="E842" s="1393"/>
      <c r="F842" s="1393"/>
      <c r="I842" s="1490"/>
      <c r="K842" s="1394"/>
      <c r="P842" s="1538"/>
      <c r="Q842" s="316"/>
      <c r="R842" s="316"/>
      <c r="S842" s="316"/>
      <c r="T842" s="316"/>
      <c r="U842" s="374"/>
      <c r="V842" s="374"/>
      <c r="W842" s="374"/>
      <c r="X842" s="316"/>
      <c r="Y842" s="316"/>
      <c r="Z842" s="316"/>
      <c r="AA842" s="316"/>
      <c r="AB842" s="316"/>
      <c r="AC842" s="316"/>
      <c r="AD842" s="316"/>
      <c r="AE842" s="316"/>
      <c r="AF842" s="316"/>
      <c r="AG842" s="316"/>
      <c r="AH842" s="316"/>
      <c r="AI842" s="316"/>
      <c r="AJ842" s="316"/>
      <c r="AK842" s="316"/>
      <c r="AL842" s="316"/>
      <c r="AM842" s="316"/>
      <c r="AN842" s="316"/>
      <c r="AO842" s="316"/>
      <c r="AP842" s="316"/>
      <c r="AQ842" s="316"/>
      <c r="AR842" s="316"/>
      <c r="AS842" s="316"/>
    </row>
    <row r="843" spans="1:45" s="378" customFormat="1">
      <c r="C843" s="1395"/>
      <c r="D843" s="1393"/>
      <c r="E843" s="1393"/>
      <c r="F843" s="1393"/>
      <c r="I843" s="1490"/>
      <c r="K843" s="1394"/>
      <c r="P843" s="1538"/>
      <c r="Q843" s="316"/>
      <c r="R843" s="316"/>
      <c r="S843" s="316"/>
      <c r="T843" s="316"/>
      <c r="U843" s="374"/>
      <c r="V843" s="374"/>
      <c r="W843" s="374"/>
      <c r="X843" s="316"/>
      <c r="Y843" s="316"/>
      <c r="Z843" s="316"/>
      <c r="AA843" s="316"/>
      <c r="AB843" s="316"/>
      <c r="AC843" s="316"/>
      <c r="AD843" s="316"/>
      <c r="AE843" s="316"/>
      <c r="AF843" s="316"/>
      <c r="AG843" s="316"/>
      <c r="AH843" s="316"/>
      <c r="AI843" s="316"/>
      <c r="AJ843" s="316"/>
      <c r="AK843" s="316"/>
      <c r="AL843" s="316"/>
      <c r="AM843" s="316"/>
      <c r="AN843" s="316"/>
      <c r="AO843" s="316"/>
      <c r="AP843" s="316"/>
      <c r="AQ843" s="316"/>
      <c r="AR843" s="316"/>
      <c r="AS843" s="316"/>
    </row>
    <row r="844" spans="1:45" s="378" customFormat="1">
      <c r="C844" s="1395"/>
      <c r="D844" s="1393"/>
      <c r="E844" s="1393"/>
      <c r="F844" s="1393"/>
      <c r="I844" s="1490"/>
      <c r="K844" s="1394"/>
      <c r="P844" s="1538"/>
      <c r="Q844" s="316"/>
      <c r="R844" s="316"/>
      <c r="S844" s="316"/>
      <c r="T844" s="316"/>
      <c r="U844" s="374"/>
      <c r="V844" s="374"/>
      <c r="W844" s="374"/>
      <c r="X844" s="316"/>
      <c r="Y844" s="316"/>
      <c r="Z844" s="316"/>
      <c r="AA844" s="316"/>
      <c r="AB844" s="316"/>
      <c r="AC844" s="316"/>
      <c r="AD844" s="316"/>
      <c r="AE844" s="316"/>
      <c r="AF844" s="316"/>
      <c r="AG844" s="316"/>
      <c r="AH844" s="316"/>
      <c r="AI844" s="316"/>
      <c r="AJ844" s="316"/>
      <c r="AK844" s="316"/>
      <c r="AL844" s="316"/>
      <c r="AM844" s="316"/>
      <c r="AN844" s="316"/>
      <c r="AO844" s="316"/>
      <c r="AP844" s="316"/>
      <c r="AQ844" s="316"/>
      <c r="AR844" s="316"/>
      <c r="AS844" s="316"/>
    </row>
    <row r="845" spans="1:45" s="378" customFormat="1">
      <c r="C845" s="1395"/>
      <c r="D845" s="1393"/>
      <c r="E845" s="1393"/>
      <c r="F845" s="1393"/>
      <c r="I845" s="1490"/>
      <c r="K845" s="1394"/>
      <c r="P845" s="1538"/>
      <c r="Q845" s="316"/>
      <c r="R845" s="316"/>
      <c r="S845" s="316"/>
      <c r="T845" s="316"/>
      <c r="U845" s="374"/>
      <c r="V845" s="374"/>
      <c r="W845" s="374"/>
      <c r="X845" s="316"/>
      <c r="Y845" s="316"/>
      <c r="Z845" s="316"/>
      <c r="AA845" s="316"/>
      <c r="AB845" s="316"/>
      <c r="AC845" s="316"/>
      <c r="AD845" s="316"/>
      <c r="AE845" s="316"/>
      <c r="AF845" s="316"/>
      <c r="AG845" s="316"/>
      <c r="AH845" s="316"/>
      <c r="AI845" s="316"/>
      <c r="AJ845" s="316"/>
      <c r="AK845" s="316"/>
      <c r="AL845" s="316"/>
      <c r="AM845" s="316"/>
      <c r="AN845" s="316"/>
      <c r="AO845" s="316"/>
      <c r="AP845" s="316"/>
      <c r="AQ845" s="316"/>
      <c r="AR845" s="316"/>
      <c r="AS845" s="316"/>
    </row>
    <row r="846" spans="1:45" s="378" customFormat="1">
      <c r="C846" s="1395"/>
      <c r="D846" s="1393"/>
      <c r="E846" s="1393"/>
      <c r="F846" s="1393"/>
      <c r="I846" s="1490"/>
      <c r="K846" s="1394"/>
      <c r="P846" s="1538"/>
      <c r="Q846" s="316"/>
      <c r="R846" s="316"/>
      <c r="S846" s="316"/>
      <c r="T846" s="316"/>
      <c r="U846" s="374"/>
      <c r="V846" s="374"/>
      <c r="W846" s="374"/>
      <c r="X846" s="316"/>
      <c r="Y846" s="316"/>
      <c r="Z846" s="316"/>
      <c r="AA846" s="316"/>
      <c r="AB846" s="316"/>
      <c r="AC846" s="316"/>
      <c r="AD846" s="316"/>
      <c r="AE846" s="316"/>
      <c r="AF846" s="316"/>
      <c r="AG846" s="316"/>
      <c r="AH846" s="316"/>
      <c r="AI846" s="316"/>
      <c r="AJ846" s="316"/>
      <c r="AK846" s="316"/>
      <c r="AL846" s="316"/>
      <c r="AM846" s="316"/>
      <c r="AN846" s="316"/>
      <c r="AO846" s="316"/>
      <c r="AP846" s="316"/>
      <c r="AQ846" s="316"/>
      <c r="AR846" s="316"/>
      <c r="AS846" s="316"/>
    </row>
    <row r="847" spans="1:45" s="378" customFormat="1">
      <c r="C847" s="1395"/>
      <c r="D847" s="1393"/>
      <c r="E847" s="1393"/>
      <c r="F847" s="1393"/>
      <c r="I847" s="1490"/>
      <c r="K847" s="1394"/>
      <c r="P847" s="1538"/>
      <c r="Q847" s="316"/>
      <c r="R847" s="316"/>
      <c r="S847" s="316"/>
      <c r="T847" s="316"/>
      <c r="U847" s="374"/>
      <c r="V847" s="374"/>
      <c r="W847" s="374"/>
      <c r="X847" s="316"/>
      <c r="Y847" s="316"/>
      <c r="Z847" s="316"/>
      <c r="AA847" s="316"/>
      <c r="AB847" s="316"/>
      <c r="AC847" s="316"/>
      <c r="AD847" s="316"/>
      <c r="AE847" s="316"/>
      <c r="AF847" s="316"/>
      <c r="AG847" s="316"/>
      <c r="AH847" s="316"/>
      <c r="AI847" s="316"/>
      <c r="AJ847" s="316"/>
      <c r="AK847" s="316"/>
      <c r="AL847" s="316"/>
      <c r="AM847" s="316"/>
      <c r="AN847" s="316"/>
      <c r="AO847" s="316"/>
      <c r="AP847" s="316"/>
      <c r="AQ847" s="316"/>
      <c r="AR847" s="316"/>
      <c r="AS847" s="316"/>
    </row>
    <row r="848" spans="1:45" s="378" customFormat="1">
      <c r="C848" s="1395"/>
      <c r="D848" s="1393"/>
      <c r="E848" s="1393"/>
      <c r="F848" s="1393"/>
      <c r="I848" s="1490"/>
      <c r="K848" s="1394"/>
      <c r="P848" s="1538"/>
      <c r="Q848" s="316"/>
      <c r="R848" s="316"/>
      <c r="S848" s="316"/>
      <c r="T848" s="316"/>
      <c r="U848" s="374"/>
      <c r="V848" s="374"/>
      <c r="W848" s="374"/>
      <c r="X848" s="316"/>
      <c r="Y848" s="316"/>
      <c r="Z848" s="316"/>
      <c r="AA848" s="316"/>
      <c r="AB848" s="316"/>
      <c r="AC848" s="316"/>
      <c r="AD848" s="316"/>
      <c r="AE848" s="316"/>
      <c r="AF848" s="316"/>
      <c r="AG848" s="316"/>
      <c r="AH848" s="316"/>
      <c r="AI848" s="316"/>
      <c r="AJ848" s="316"/>
      <c r="AK848" s="316"/>
      <c r="AL848" s="316"/>
      <c r="AM848" s="316"/>
      <c r="AN848" s="316"/>
      <c r="AO848" s="316"/>
      <c r="AP848" s="316"/>
      <c r="AQ848" s="316"/>
      <c r="AR848" s="316"/>
      <c r="AS848" s="316"/>
    </row>
    <row r="849" spans="3:45" s="378" customFormat="1">
      <c r="C849" s="1395"/>
      <c r="D849" s="1393"/>
      <c r="E849" s="1393"/>
      <c r="F849" s="1393"/>
      <c r="I849" s="1490"/>
      <c r="K849" s="1394"/>
      <c r="P849" s="1538"/>
      <c r="Q849" s="316"/>
      <c r="R849" s="316"/>
      <c r="S849" s="316"/>
      <c r="T849" s="316"/>
      <c r="U849" s="374"/>
      <c r="V849" s="374"/>
      <c r="W849" s="374"/>
      <c r="X849" s="316"/>
      <c r="Y849" s="316"/>
      <c r="Z849" s="316"/>
      <c r="AA849" s="316"/>
      <c r="AB849" s="316"/>
      <c r="AC849" s="316"/>
      <c r="AD849" s="316"/>
      <c r="AE849" s="316"/>
      <c r="AF849" s="316"/>
      <c r="AG849" s="316"/>
      <c r="AH849" s="316"/>
      <c r="AI849" s="316"/>
      <c r="AJ849" s="316"/>
      <c r="AK849" s="316"/>
      <c r="AL849" s="316"/>
      <c r="AM849" s="316"/>
      <c r="AN849" s="316"/>
      <c r="AO849" s="316"/>
      <c r="AP849" s="316"/>
      <c r="AQ849" s="316"/>
      <c r="AR849" s="316"/>
      <c r="AS849" s="316"/>
    </row>
    <row r="850" spans="3:45" s="378" customFormat="1">
      <c r="C850" s="1395"/>
      <c r="D850" s="1393"/>
      <c r="E850" s="1393"/>
      <c r="F850" s="1393"/>
      <c r="I850" s="1490"/>
      <c r="K850" s="1394"/>
      <c r="P850" s="1538"/>
      <c r="Q850" s="316"/>
      <c r="R850" s="316"/>
      <c r="S850" s="316"/>
      <c r="T850" s="316"/>
      <c r="U850" s="374"/>
      <c r="V850" s="374"/>
      <c r="W850" s="374"/>
      <c r="X850" s="316"/>
      <c r="Y850" s="316"/>
      <c r="Z850" s="316"/>
      <c r="AA850" s="316"/>
      <c r="AB850" s="316"/>
      <c r="AC850" s="316"/>
      <c r="AD850" s="316"/>
      <c r="AE850" s="316"/>
      <c r="AF850" s="316"/>
      <c r="AG850" s="316"/>
      <c r="AH850" s="316"/>
      <c r="AI850" s="316"/>
      <c r="AJ850" s="316"/>
      <c r="AK850" s="316"/>
      <c r="AL850" s="316"/>
      <c r="AM850" s="316"/>
      <c r="AN850" s="316"/>
      <c r="AO850" s="316"/>
      <c r="AP850" s="316"/>
      <c r="AQ850" s="316"/>
      <c r="AR850" s="316"/>
      <c r="AS850" s="316"/>
    </row>
    <row r="851" spans="3:45" s="378" customFormat="1">
      <c r="C851" s="1395"/>
      <c r="D851" s="1393"/>
      <c r="E851" s="1393"/>
      <c r="F851" s="1393"/>
      <c r="I851" s="1490"/>
      <c r="K851" s="1394"/>
      <c r="P851" s="1538"/>
      <c r="Q851" s="316"/>
      <c r="R851" s="316"/>
      <c r="S851" s="316"/>
      <c r="T851" s="316"/>
      <c r="U851" s="374"/>
      <c r="V851" s="374"/>
      <c r="W851" s="374"/>
      <c r="X851" s="316"/>
      <c r="Y851" s="316"/>
      <c r="Z851" s="316"/>
      <c r="AA851" s="316"/>
      <c r="AB851" s="316"/>
      <c r="AC851" s="316"/>
      <c r="AD851" s="316"/>
      <c r="AE851" s="316"/>
      <c r="AF851" s="316"/>
      <c r="AG851" s="316"/>
      <c r="AH851" s="316"/>
      <c r="AI851" s="316"/>
      <c r="AJ851" s="316"/>
      <c r="AK851" s="316"/>
      <c r="AL851" s="316"/>
      <c r="AM851" s="316"/>
      <c r="AN851" s="316"/>
      <c r="AO851" s="316"/>
      <c r="AP851" s="316"/>
      <c r="AQ851" s="316"/>
      <c r="AR851" s="316"/>
      <c r="AS851" s="316"/>
    </row>
    <row r="852" spans="3:45" s="378" customFormat="1">
      <c r="C852" s="1395"/>
      <c r="D852" s="1393"/>
      <c r="E852" s="1393"/>
      <c r="F852" s="1393"/>
      <c r="I852" s="1490"/>
      <c r="K852" s="1394"/>
      <c r="P852" s="1538"/>
      <c r="Q852" s="316"/>
      <c r="R852" s="316"/>
      <c r="S852" s="316"/>
      <c r="T852" s="316"/>
      <c r="U852" s="374"/>
      <c r="V852" s="374"/>
      <c r="W852" s="374"/>
      <c r="X852" s="316"/>
      <c r="Y852" s="316"/>
      <c r="Z852" s="316"/>
      <c r="AA852" s="316"/>
      <c r="AB852" s="316"/>
      <c r="AC852" s="316"/>
      <c r="AD852" s="316"/>
      <c r="AE852" s="316"/>
      <c r="AF852" s="316"/>
      <c r="AG852" s="316"/>
      <c r="AH852" s="316"/>
      <c r="AI852" s="316"/>
      <c r="AJ852" s="316"/>
      <c r="AK852" s="316"/>
      <c r="AL852" s="316"/>
      <c r="AM852" s="316"/>
      <c r="AN852" s="316"/>
      <c r="AO852" s="316"/>
      <c r="AP852" s="316"/>
      <c r="AQ852" s="316"/>
      <c r="AR852" s="316"/>
      <c r="AS852" s="316"/>
    </row>
    <row r="853" spans="3:45" s="378" customFormat="1">
      <c r="C853" s="1395"/>
      <c r="D853" s="1393"/>
      <c r="E853" s="1393"/>
      <c r="F853" s="1393"/>
      <c r="I853" s="1490"/>
      <c r="K853" s="1394"/>
      <c r="P853" s="1538"/>
      <c r="Q853" s="316"/>
      <c r="R853" s="316"/>
      <c r="S853" s="316"/>
      <c r="T853" s="316"/>
      <c r="U853" s="374"/>
      <c r="V853" s="374"/>
      <c r="W853" s="374"/>
      <c r="X853" s="316"/>
      <c r="Y853" s="316"/>
      <c r="Z853" s="316"/>
      <c r="AA853" s="316"/>
      <c r="AB853" s="316"/>
      <c r="AC853" s="316"/>
      <c r="AD853" s="316"/>
      <c r="AE853" s="316"/>
      <c r="AF853" s="316"/>
      <c r="AG853" s="316"/>
      <c r="AH853" s="316"/>
      <c r="AI853" s="316"/>
      <c r="AJ853" s="316"/>
      <c r="AK853" s="316"/>
      <c r="AL853" s="316"/>
      <c r="AM853" s="316"/>
      <c r="AN853" s="316"/>
      <c r="AO853" s="316"/>
      <c r="AP853" s="316"/>
      <c r="AQ853" s="316"/>
      <c r="AR853" s="316"/>
      <c r="AS853" s="316"/>
    </row>
    <row r="854" spans="3:45" s="378" customFormat="1">
      <c r="C854" s="1395"/>
      <c r="D854" s="1393"/>
      <c r="E854" s="1393"/>
      <c r="F854" s="1393"/>
      <c r="I854" s="1490"/>
      <c r="K854" s="1394"/>
      <c r="P854" s="1538"/>
      <c r="Q854" s="316"/>
      <c r="R854" s="316"/>
      <c r="S854" s="316"/>
      <c r="T854" s="316"/>
      <c r="U854" s="374"/>
      <c r="V854" s="374"/>
      <c r="W854" s="374"/>
      <c r="X854" s="316"/>
      <c r="Y854" s="316"/>
      <c r="Z854" s="316"/>
      <c r="AA854" s="316"/>
      <c r="AB854" s="316"/>
      <c r="AC854" s="316"/>
      <c r="AD854" s="316"/>
      <c r="AE854" s="316"/>
      <c r="AF854" s="316"/>
      <c r="AG854" s="316"/>
      <c r="AH854" s="316"/>
      <c r="AI854" s="316"/>
      <c r="AJ854" s="316"/>
      <c r="AK854" s="316"/>
      <c r="AL854" s="316"/>
      <c r="AM854" s="316"/>
      <c r="AN854" s="316"/>
      <c r="AO854" s="316"/>
      <c r="AP854" s="316"/>
      <c r="AQ854" s="316"/>
      <c r="AR854" s="316"/>
      <c r="AS854" s="316"/>
    </row>
    <row r="855" spans="3:45" s="378" customFormat="1">
      <c r="C855" s="1395"/>
      <c r="D855" s="1393"/>
      <c r="E855" s="1393"/>
      <c r="F855" s="1393"/>
      <c r="I855" s="1490"/>
      <c r="K855" s="1394"/>
      <c r="P855" s="1538"/>
      <c r="Q855" s="316"/>
      <c r="R855" s="316"/>
      <c r="S855" s="316"/>
      <c r="T855" s="316"/>
      <c r="U855" s="374"/>
      <c r="V855" s="374"/>
      <c r="W855" s="374"/>
      <c r="X855" s="316"/>
      <c r="Y855" s="316"/>
      <c r="Z855" s="316"/>
      <c r="AA855" s="316"/>
      <c r="AB855" s="316"/>
      <c r="AC855" s="316"/>
      <c r="AD855" s="316"/>
      <c r="AE855" s="316"/>
      <c r="AF855" s="316"/>
      <c r="AG855" s="316"/>
      <c r="AH855" s="316"/>
      <c r="AI855" s="316"/>
      <c r="AJ855" s="316"/>
      <c r="AK855" s="316"/>
      <c r="AL855" s="316"/>
      <c r="AM855" s="316"/>
      <c r="AN855" s="316"/>
      <c r="AO855" s="316"/>
      <c r="AP855" s="316"/>
      <c r="AQ855" s="316"/>
      <c r="AR855" s="316"/>
      <c r="AS855" s="316"/>
    </row>
    <row r="856" spans="3:45" s="378" customFormat="1">
      <c r="C856" s="1395"/>
      <c r="D856" s="1393"/>
      <c r="E856" s="1393"/>
      <c r="F856" s="1393"/>
      <c r="I856" s="1490"/>
      <c r="K856" s="1394"/>
      <c r="P856" s="1538"/>
      <c r="Q856" s="316"/>
      <c r="R856" s="316"/>
      <c r="S856" s="316"/>
      <c r="T856" s="316"/>
      <c r="U856" s="374"/>
      <c r="V856" s="374"/>
      <c r="W856" s="374"/>
      <c r="X856" s="316"/>
      <c r="Y856" s="316"/>
      <c r="Z856" s="316"/>
      <c r="AA856" s="316"/>
      <c r="AB856" s="316"/>
      <c r="AC856" s="316"/>
      <c r="AD856" s="316"/>
      <c r="AE856" s="316"/>
      <c r="AF856" s="316"/>
      <c r="AG856" s="316"/>
      <c r="AH856" s="316"/>
      <c r="AI856" s="316"/>
      <c r="AJ856" s="316"/>
      <c r="AK856" s="316"/>
      <c r="AL856" s="316"/>
      <c r="AM856" s="316"/>
      <c r="AN856" s="316"/>
      <c r="AO856" s="316"/>
      <c r="AP856" s="316"/>
      <c r="AQ856" s="316"/>
      <c r="AR856" s="316"/>
      <c r="AS856" s="316"/>
    </row>
    <row r="857" spans="3:45" s="378" customFormat="1">
      <c r="C857" s="1395"/>
      <c r="D857" s="1393"/>
      <c r="E857" s="1393"/>
      <c r="F857" s="1393"/>
      <c r="I857" s="1490"/>
      <c r="K857" s="1394"/>
      <c r="P857" s="1538"/>
      <c r="Q857" s="316"/>
      <c r="R857" s="316"/>
      <c r="S857" s="316"/>
      <c r="T857" s="316"/>
      <c r="U857" s="374"/>
      <c r="V857" s="374"/>
      <c r="W857" s="374"/>
      <c r="X857" s="316"/>
      <c r="Y857" s="316"/>
      <c r="Z857" s="316"/>
      <c r="AA857" s="316"/>
      <c r="AB857" s="316"/>
      <c r="AC857" s="316"/>
      <c r="AD857" s="316"/>
      <c r="AE857" s="316"/>
      <c r="AF857" s="316"/>
      <c r="AG857" s="316"/>
      <c r="AH857" s="316"/>
      <c r="AI857" s="316"/>
      <c r="AJ857" s="316"/>
      <c r="AK857" s="316"/>
      <c r="AL857" s="316"/>
      <c r="AM857" s="316"/>
      <c r="AN857" s="316"/>
      <c r="AO857" s="316"/>
      <c r="AP857" s="316"/>
      <c r="AQ857" s="316"/>
      <c r="AR857" s="316"/>
      <c r="AS857" s="316"/>
    </row>
    <row r="858" spans="3:45" s="378" customFormat="1">
      <c r="C858" s="1395"/>
      <c r="D858" s="1393"/>
      <c r="E858" s="1393"/>
      <c r="F858" s="1393"/>
      <c r="I858" s="1490"/>
      <c r="K858" s="1394"/>
      <c r="P858" s="1538"/>
      <c r="Q858" s="316"/>
      <c r="R858" s="316"/>
      <c r="S858" s="316"/>
      <c r="T858" s="316"/>
      <c r="U858" s="374"/>
      <c r="V858" s="374"/>
      <c r="W858" s="374"/>
      <c r="X858" s="316"/>
      <c r="Y858" s="316"/>
      <c r="Z858" s="316"/>
      <c r="AA858" s="316"/>
      <c r="AB858" s="316"/>
      <c r="AC858" s="316"/>
      <c r="AD858" s="316"/>
      <c r="AE858" s="316"/>
      <c r="AF858" s="316"/>
      <c r="AG858" s="316"/>
      <c r="AH858" s="316"/>
      <c r="AI858" s="316"/>
      <c r="AJ858" s="316"/>
      <c r="AK858" s="316"/>
      <c r="AL858" s="316"/>
      <c r="AM858" s="316"/>
      <c r="AN858" s="316"/>
      <c r="AO858" s="316"/>
      <c r="AP858" s="316"/>
      <c r="AQ858" s="316"/>
      <c r="AR858" s="316"/>
      <c r="AS858" s="316"/>
    </row>
    <row r="859" spans="3:45" s="378" customFormat="1">
      <c r="C859" s="1395"/>
      <c r="D859" s="1393"/>
      <c r="E859" s="1393"/>
      <c r="F859" s="1393"/>
      <c r="I859" s="1490"/>
      <c r="K859" s="1394"/>
      <c r="P859" s="1538"/>
      <c r="Q859" s="316"/>
      <c r="R859" s="316"/>
      <c r="S859" s="316"/>
      <c r="T859" s="316"/>
      <c r="U859" s="374"/>
      <c r="V859" s="374"/>
      <c r="W859" s="374"/>
      <c r="X859" s="316"/>
      <c r="Y859" s="316"/>
      <c r="Z859" s="316"/>
      <c r="AA859" s="316"/>
      <c r="AB859" s="316"/>
      <c r="AC859" s="316"/>
      <c r="AD859" s="316"/>
      <c r="AE859" s="316"/>
      <c r="AF859" s="316"/>
      <c r="AG859" s="316"/>
      <c r="AH859" s="316"/>
      <c r="AI859" s="316"/>
      <c r="AJ859" s="316"/>
      <c r="AK859" s="316"/>
      <c r="AL859" s="316"/>
      <c r="AM859" s="316"/>
      <c r="AN859" s="316"/>
      <c r="AO859" s="316"/>
      <c r="AP859" s="316"/>
      <c r="AQ859" s="316"/>
      <c r="AR859" s="316"/>
      <c r="AS859" s="316"/>
    </row>
    <row r="860" spans="3:45" s="378" customFormat="1">
      <c r="C860" s="1395"/>
      <c r="D860" s="1393"/>
      <c r="E860" s="1393"/>
      <c r="F860" s="1393"/>
      <c r="I860" s="1490"/>
      <c r="K860" s="1394"/>
      <c r="P860" s="1538"/>
      <c r="Q860" s="316"/>
      <c r="R860" s="316"/>
      <c r="S860" s="316"/>
      <c r="T860" s="316"/>
      <c r="U860" s="374"/>
      <c r="V860" s="374"/>
      <c r="W860" s="374"/>
      <c r="X860" s="316"/>
      <c r="Y860" s="316"/>
      <c r="Z860" s="316"/>
      <c r="AA860" s="316"/>
      <c r="AB860" s="316"/>
      <c r="AC860" s="316"/>
      <c r="AD860" s="316"/>
      <c r="AE860" s="316"/>
      <c r="AF860" s="316"/>
      <c r="AG860" s="316"/>
      <c r="AH860" s="316"/>
      <c r="AI860" s="316"/>
      <c r="AJ860" s="316"/>
      <c r="AK860" s="316"/>
      <c r="AL860" s="316"/>
      <c r="AM860" s="316"/>
      <c r="AN860" s="316"/>
      <c r="AO860" s="316"/>
      <c r="AP860" s="316"/>
      <c r="AQ860" s="316"/>
      <c r="AR860" s="316"/>
      <c r="AS860" s="316"/>
    </row>
    <row r="861" spans="3:45" s="378" customFormat="1">
      <c r="C861" s="1395"/>
      <c r="D861" s="1393"/>
      <c r="E861" s="1393"/>
      <c r="F861" s="1393"/>
      <c r="I861" s="1490"/>
      <c r="K861" s="1394"/>
      <c r="P861" s="1538"/>
      <c r="Q861" s="316"/>
      <c r="R861" s="316"/>
      <c r="S861" s="316"/>
      <c r="T861" s="316"/>
      <c r="U861" s="374"/>
      <c r="V861" s="374"/>
      <c r="W861" s="374"/>
      <c r="X861" s="316"/>
      <c r="Y861" s="316"/>
      <c r="Z861" s="316"/>
      <c r="AA861" s="316"/>
      <c r="AB861" s="316"/>
      <c r="AC861" s="316"/>
      <c r="AD861" s="316"/>
      <c r="AE861" s="316"/>
      <c r="AF861" s="316"/>
      <c r="AG861" s="316"/>
      <c r="AH861" s="316"/>
      <c r="AI861" s="316"/>
      <c r="AJ861" s="316"/>
      <c r="AK861" s="316"/>
      <c r="AL861" s="316"/>
      <c r="AM861" s="316"/>
      <c r="AN861" s="316"/>
      <c r="AO861" s="316"/>
      <c r="AP861" s="316"/>
      <c r="AQ861" s="316"/>
      <c r="AR861" s="316"/>
      <c r="AS861" s="316"/>
    </row>
    <row r="862" spans="3:45" s="378" customFormat="1">
      <c r="C862" s="1395"/>
      <c r="D862" s="1393"/>
      <c r="E862" s="1393"/>
      <c r="F862" s="1393"/>
      <c r="I862" s="1490"/>
      <c r="K862" s="1394"/>
      <c r="P862" s="1538"/>
      <c r="Q862" s="316"/>
      <c r="R862" s="316"/>
      <c r="S862" s="316"/>
      <c r="T862" s="316"/>
      <c r="U862" s="374"/>
      <c r="V862" s="374"/>
      <c r="W862" s="374"/>
      <c r="X862" s="316"/>
      <c r="Y862" s="316"/>
      <c r="Z862" s="316"/>
      <c r="AA862" s="316"/>
      <c r="AB862" s="316"/>
      <c r="AC862" s="316"/>
      <c r="AD862" s="316"/>
      <c r="AE862" s="316"/>
      <c r="AF862" s="316"/>
      <c r="AG862" s="316"/>
      <c r="AH862" s="316"/>
      <c r="AI862" s="316"/>
      <c r="AJ862" s="316"/>
      <c r="AK862" s="316"/>
      <c r="AL862" s="316"/>
      <c r="AM862" s="316"/>
      <c r="AN862" s="316"/>
      <c r="AO862" s="316"/>
      <c r="AP862" s="316"/>
      <c r="AQ862" s="316"/>
      <c r="AR862" s="316"/>
      <c r="AS862" s="316"/>
    </row>
    <row r="863" spans="3:45" s="378" customFormat="1">
      <c r="C863" s="1395"/>
      <c r="D863" s="1393"/>
      <c r="E863" s="1393"/>
      <c r="F863" s="1393"/>
      <c r="I863" s="1490"/>
      <c r="K863" s="1394"/>
      <c r="P863" s="1538"/>
      <c r="Q863" s="316"/>
      <c r="R863" s="316"/>
      <c r="S863" s="316"/>
      <c r="T863" s="316"/>
      <c r="U863" s="374"/>
      <c r="V863" s="374"/>
      <c r="W863" s="374"/>
      <c r="X863" s="316"/>
      <c r="Y863" s="316"/>
      <c r="Z863" s="316"/>
      <c r="AA863" s="316"/>
      <c r="AB863" s="316"/>
      <c r="AC863" s="316"/>
      <c r="AD863" s="316"/>
      <c r="AE863" s="316"/>
      <c r="AF863" s="316"/>
      <c r="AG863" s="316"/>
      <c r="AH863" s="316"/>
      <c r="AI863" s="316"/>
      <c r="AJ863" s="316"/>
      <c r="AK863" s="316"/>
      <c r="AL863" s="316"/>
      <c r="AM863" s="316"/>
      <c r="AN863" s="316"/>
      <c r="AO863" s="316"/>
      <c r="AP863" s="316"/>
      <c r="AQ863" s="316"/>
      <c r="AR863" s="316"/>
      <c r="AS863" s="316"/>
    </row>
    <row r="864" spans="3:45" s="378" customFormat="1">
      <c r="C864" s="1395"/>
      <c r="D864" s="1393"/>
      <c r="E864" s="1393"/>
      <c r="F864" s="1393"/>
      <c r="I864" s="1490"/>
      <c r="K864" s="1394"/>
      <c r="P864" s="1538"/>
      <c r="Q864" s="316"/>
      <c r="R864" s="316"/>
      <c r="S864" s="316"/>
      <c r="T864" s="316"/>
      <c r="U864" s="374"/>
      <c r="V864" s="374"/>
      <c r="W864" s="374"/>
      <c r="X864" s="316"/>
      <c r="Y864" s="316"/>
      <c r="Z864" s="316"/>
      <c r="AA864" s="316"/>
      <c r="AB864" s="316"/>
      <c r="AC864" s="316"/>
      <c r="AD864" s="316"/>
      <c r="AE864" s="316"/>
      <c r="AF864" s="316"/>
      <c r="AG864" s="316"/>
      <c r="AH864" s="316"/>
      <c r="AI864" s="316"/>
      <c r="AJ864" s="316"/>
      <c r="AK864" s="316"/>
      <c r="AL864" s="316"/>
      <c r="AM864" s="316"/>
      <c r="AN864" s="316"/>
      <c r="AO864" s="316"/>
      <c r="AP864" s="316"/>
      <c r="AQ864" s="316"/>
      <c r="AR864" s="316"/>
      <c r="AS864" s="316"/>
    </row>
    <row r="865" spans="3:45" s="378" customFormat="1">
      <c r="C865" s="1395"/>
      <c r="D865" s="1393"/>
      <c r="E865" s="1393"/>
      <c r="F865" s="1393"/>
      <c r="I865" s="1490"/>
      <c r="K865" s="1394"/>
      <c r="P865" s="1538"/>
      <c r="Q865" s="316"/>
      <c r="R865" s="316"/>
      <c r="S865" s="316"/>
      <c r="T865" s="316"/>
      <c r="U865" s="374"/>
      <c r="V865" s="374"/>
      <c r="W865" s="374"/>
      <c r="X865" s="316"/>
      <c r="Y865" s="316"/>
      <c r="Z865" s="316"/>
      <c r="AA865" s="316"/>
      <c r="AB865" s="316"/>
      <c r="AC865" s="316"/>
      <c r="AD865" s="316"/>
      <c r="AE865" s="316"/>
      <c r="AF865" s="316"/>
      <c r="AG865" s="316"/>
      <c r="AH865" s="316"/>
      <c r="AI865" s="316"/>
      <c r="AJ865" s="316"/>
      <c r="AK865" s="316"/>
      <c r="AL865" s="316"/>
      <c r="AM865" s="316"/>
      <c r="AN865" s="316"/>
      <c r="AO865" s="316"/>
      <c r="AP865" s="316"/>
      <c r="AQ865" s="316"/>
      <c r="AR865" s="316"/>
      <c r="AS865" s="316"/>
    </row>
    <row r="866" spans="3:45" s="378" customFormat="1">
      <c r="C866" s="1395"/>
      <c r="D866" s="1393"/>
      <c r="E866" s="1393"/>
      <c r="F866" s="1393"/>
      <c r="I866" s="1490"/>
      <c r="K866" s="1394"/>
      <c r="P866" s="1538"/>
      <c r="Q866" s="316"/>
      <c r="R866" s="316"/>
      <c r="S866" s="316"/>
      <c r="T866" s="316"/>
      <c r="U866" s="374"/>
      <c r="V866" s="374"/>
      <c r="W866" s="374"/>
      <c r="X866" s="316"/>
      <c r="Y866" s="316"/>
      <c r="Z866" s="316"/>
      <c r="AA866" s="316"/>
      <c r="AB866" s="316"/>
      <c r="AC866" s="316"/>
      <c r="AD866" s="316"/>
      <c r="AE866" s="316"/>
      <c r="AF866" s="316"/>
      <c r="AG866" s="316"/>
      <c r="AH866" s="316"/>
      <c r="AI866" s="316"/>
      <c r="AJ866" s="316"/>
      <c r="AK866" s="316"/>
      <c r="AL866" s="316"/>
      <c r="AM866" s="316"/>
      <c r="AN866" s="316"/>
      <c r="AO866" s="316"/>
      <c r="AP866" s="316"/>
      <c r="AQ866" s="316"/>
      <c r="AR866" s="316"/>
      <c r="AS866" s="316"/>
    </row>
    <row r="867" spans="3:45" s="378" customFormat="1">
      <c r="C867" s="1395"/>
      <c r="D867" s="1393"/>
      <c r="E867" s="1393"/>
      <c r="F867" s="1393"/>
      <c r="I867" s="1490"/>
      <c r="K867" s="1394"/>
      <c r="P867" s="1538"/>
      <c r="Q867" s="316"/>
      <c r="R867" s="316"/>
      <c r="S867" s="316"/>
      <c r="T867" s="316"/>
      <c r="U867" s="374"/>
      <c r="V867" s="374"/>
      <c r="W867" s="374"/>
      <c r="X867" s="316"/>
      <c r="Y867" s="316"/>
      <c r="Z867" s="316"/>
      <c r="AA867" s="316"/>
      <c r="AB867" s="316"/>
      <c r="AC867" s="316"/>
      <c r="AD867" s="316"/>
      <c r="AE867" s="316"/>
      <c r="AF867" s="316"/>
      <c r="AG867" s="316"/>
      <c r="AH867" s="316"/>
      <c r="AI867" s="316"/>
      <c r="AJ867" s="316"/>
      <c r="AK867" s="316"/>
      <c r="AL867" s="316"/>
      <c r="AM867" s="316"/>
      <c r="AN867" s="316"/>
      <c r="AO867" s="316"/>
      <c r="AP867" s="316"/>
      <c r="AQ867" s="316"/>
      <c r="AR867" s="316"/>
      <c r="AS867" s="316"/>
    </row>
    <row r="868" spans="3:45" s="378" customFormat="1">
      <c r="C868" s="1395"/>
      <c r="D868" s="1393"/>
      <c r="E868" s="1393"/>
      <c r="F868" s="1393"/>
      <c r="I868" s="1490"/>
      <c r="K868" s="1394"/>
      <c r="P868" s="1538"/>
      <c r="Q868" s="316"/>
      <c r="R868" s="316"/>
      <c r="S868" s="316"/>
      <c r="T868" s="316"/>
      <c r="U868" s="374"/>
      <c r="V868" s="374"/>
      <c r="W868" s="374"/>
      <c r="X868" s="316"/>
      <c r="Y868" s="316"/>
      <c r="Z868" s="316"/>
      <c r="AA868" s="316"/>
      <c r="AB868" s="316"/>
      <c r="AC868" s="316"/>
      <c r="AD868" s="316"/>
      <c r="AE868" s="316"/>
      <c r="AF868" s="316"/>
      <c r="AG868" s="316"/>
      <c r="AH868" s="316"/>
      <c r="AI868" s="316"/>
      <c r="AJ868" s="316"/>
      <c r="AK868" s="316"/>
      <c r="AL868" s="316"/>
      <c r="AM868" s="316"/>
      <c r="AN868" s="316"/>
      <c r="AO868" s="316"/>
      <c r="AP868" s="316"/>
      <c r="AQ868" s="316"/>
      <c r="AR868" s="316"/>
      <c r="AS868" s="316"/>
    </row>
    <row r="869" spans="3:45" s="378" customFormat="1">
      <c r="C869" s="1395"/>
      <c r="D869" s="1393"/>
      <c r="E869" s="1393"/>
      <c r="F869" s="1393"/>
      <c r="I869" s="1490"/>
      <c r="K869" s="1394"/>
      <c r="P869" s="1538"/>
      <c r="Q869" s="316"/>
      <c r="R869" s="316"/>
      <c r="S869" s="316"/>
      <c r="T869" s="316"/>
      <c r="U869" s="374"/>
      <c r="V869" s="374"/>
      <c r="W869" s="374"/>
      <c r="X869" s="316"/>
      <c r="Y869" s="316"/>
      <c r="Z869" s="316"/>
      <c r="AA869" s="316"/>
      <c r="AB869" s="316"/>
      <c r="AC869" s="316"/>
      <c r="AD869" s="316"/>
      <c r="AE869" s="316"/>
      <c r="AF869" s="316"/>
      <c r="AG869" s="316"/>
      <c r="AH869" s="316"/>
      <c r="AI869" s="316"/>
      <c r="AJ869" s="316"/>
      <c r="AK869" s="316"/>
      <c r="AL869" s="316"/>
      <c r="AM869" s="316"/>
      <c r="AN869" s="316"/>
      <c r="AO869" s="316"/>
      <c r="AP869" s="316"/>
      <c r="AQ869" s="316"/>
      <c r="AR869" s="316"/>
      <c r="AS869" s="316"/>
    </row>
    <row r="870" spans="3:45" s="378" customFormat="1">
      <c r="C870" s="1395"/>
      <c r="D870" s="1393"/>
      <c r="E870" s="1393"/>
      <c r="F870" s="1393"/>
      <c r="I870" s="1490"/>
      <c r="K870" s="1394"/>
      <c r="P870" s="1538"/>
      <c r="Q870" s="316"/>
      <c r="R870" s="316"/>
      <c r="S870" s="316"/>
      <c r="T870" s="316"/>
      <c r="U870" s="374"/>
      <c r="V870" s="374"/>
      <c r="W870" s="374"/>
      <c r="X870" s="316"/>
      <c r="Y870" s="316"/>
      <c r="Z870" s="316"/>
      <c r="AA870" s="316"/>
      <c r="AB870" s="316"/>
      <c r="AC870" s="316"/>
      <c r="AD870" s="316"/>
      <c r="AE870" s="316"/>
      <c r="AF870" s="316"/>
      <c r="AG870" s="316"/>
      <c r="AH870" s="316"/>
      <c r="AI870" s="316"/>
      <c r="AJ870" s="316"/>
      <c r="AK870" s="316"/>
      <c r="AL870" s="316"/>
      <c r="AM870" s="316"/>
      <c r="AN870" s="316"/>
      <c r="AO870" s="316"/>
      <c r="AP870" s="316"/>
      <c r="AQ870" s="316"/>
      <c r="AR870" s="316"/>
      <c r="AS870" s="316"/>
    </row>
    <row r="871" spans="3:45" s="378" customFormat="1">
      <c r="C871" s="1395"/>
      <c r="D871" s="1393"/>
      <c r="E871" s="1393"/>
      <c r="F871" s="1393"/>
      <c r="I871" s="1490"/>
      <c r="K871" s="1394"/>
      <c r="P871" s="1538"/>
      <c r="Q871" s="316"/>
      <c r="R871" s="316"/>
      <c r="S871" s="316"/>
      <c r="T871" s="316"/>
      <c r="U871" s="374"/>
      <c r="V871" s="374"/>
      <c r="W871" s="374"/>
      <c r="X871" s="316"/>
      <c r="Y871" s="316"/>
      <c r="Z871" s="316"/>
      <c r="AA871" s="316"/>
      <c r="AB871" s="316"/>
      <c r="AC871" s="316"/>
      <c r="AD871" s="316"/>
      <c r="AE871" s="316"/>
      <c r="AF871" s="316"/>
      <c r="AG871" s="316"/>
      <c r="AH871" s="316"/>
      <c r="AI871" s="316"/>
      <c r="AJ871" s="316"/>
      <c r="AK871" s="316"/>
      <c r="AL871" s="316"/>
      <c r="AM871" s="316"/>
      <c r="AN871" s="316"/>
      <c r="AO871" s="316"/>
      <c r="AP871" s="316"/>
      <c r="AQ871" s="316"/>
      <c r="AR871" s="316"/>
      <c r="AS871" s="316"/>
    </row>
    <row r="872" spans="3:45" s="378" customFormat="1">
      <c r="C872" s="1395"/>
      <c r="D872" s="1393"/>
      <c r="E872" s="1393"/>
      <c r="F872" s="1393"/>
      <c r="I872" s="1490"/>
      <c r="K872" s="1394"/>
      <c r="P872" s="1538"/>
      <c r="Q872" s="316"/>
      <c r="R872" s="316"/>
      <c r="S872" s="316"/>
      <c r="T872" s="316"/>
      <c r="U872" s="374"/>
      <c r="V872" s="374"/>
      <c r="W872" s="374"/>
      <c r="X872" s="316"/>
      <c r="Y872" s="316"/>
      <c r="Z872" s="316"/>
      <c r="AA872" s="316"/>
      <c r="AB872" s="316"/>
      <c r="AC872" s="316"/>
      <c r="AD872" s="316"/>
      <c r="AE872" s="316"/>
      <c r="AF872" s="316"/>
      <c r="AG872" s="316"/>
      <c r="AH872" s="316"/>
      <c r="AI872" s="316"/>
      <c r="AJ872" s="316"/>
      <c r="AK872" s="316"/>
      <c r="AL872" s="316"/>
      <c r="AM872" s="316"/>
      <c r="AN872" s="316"/>
      <c r="AO872" s="316"/>
      <c r="AP872" s="316"/>
      <c r="AQ872" s="316"/>
      <c r="AR872" s="316"/>
      <c r="AS872" s="316"/>
    </row>
    <row r="873" spans="3:45" s="378" customFormat="1">
      <c r="C873" s="1395"/>
      <c r="D873" s="1393"/>
      <c r="E873" s="1393"/>
      <c r="F873" s="1393"/>
      <c r="I873" s="1490"/>
      <c r="K873" s="1394"/>
      <c r="P873" s="1538"/>
      <c r="Q873" s="316"/>
      <c r="R873" s="316"/>
      <c r="S873" s="316"/>
      <c r="T873" s="316"/>
      <c r="U873" s="374"/>
      <c r="V873" s="374"/>
      <c r="W873" s="374"/>
      <c r="X873" s="316"/>
      <c r="Y873" s="316"/>
      <c r="Z873" s="316"/>
      <c r="AA873" s="316"/>
      <c r="AB873" s="316"/>
      <c r="AC873" s="316"/>
      <c r="AD873" s="316"/>
      <c r="AE873" s="316"/>
      <c r="AF873" s="316"/>
      <c r="AG873" s="316"/>
      <c r="AH873" s="316"/>
      <c r="AI873" s="316"/>
      <c r="AJ873" s="316"/>
      <c r="AK873" s="316"/>
      <c r="AL873" s="316"/>
      <c r="AM873" s="316"/>
      <c r="AN873" s="316"/>
      <c r="AO873" s="316"/>
      <c r="AP873" s="316"/>
      <c r="AQ873" s="316"/>
      <c r="AR873" s="316"/>
      <c r="AS873" s="316"/>
    </row>
    <row r="874" spans="3:45" s="378" customFormat="1">
      <c r="C874" s="1395"/>
      <c r="D874" s="1393"/>
      <c r="E874" s="1393"/>
      <c r="F874" s="1393"/>
      <c r="I874" s="1490"/>
      <c r="K874" s="1394"/>
      <c r="P874" s="1538"/>
      <c r="Q874" s="316"/>
      <c r="R874" s="316"/>
      <c r="S874" s="316"/>
      <c r="T874" s="316"/>
      <c r="U874" s="374"/>
      <c r="V874" s="374"/>
      <c r="W874" s="374"/>
      <c r="X874" s="316"/>
      <c r="Y874" s="316"/>
      <c r="Z874" s="316"/>
      <c r="AA874" s="316"/>
      <c r="AB874" s="316"/>
      <c r="AC874" s="316"/>
      <c r="AD874" s="316"/>
      <c r="AE874" s="316"/>
      <c r="AF874" s="316"/>
      <c r="AG874" s="316"/>
      <c r="AH874" s="316"/>
      <c r="AI874" s="316"/>
      <c r="AJ874" s="316"/>
      <c r="AK874" s="316"/>
      <c r="AL874" s="316"/>
      <c r="AM874" s="316"/>
      <c r="AN874" s="316"/>
      <c r="AO874" s="316"/>
      <c r="AP874" s="316"/>
      <c r="AQ874" s="316"/>
      <c r="AR874" s="316"/>
      <c r="AS874" s="316"/>
    </row>
    <row r="875" spans="3:45" s="378" customFormat="1">
      <c r="C875" s="1395"/>
      <c r="D875" s="1393"/>
      <c r="E875" s="1393"/>
      <c r="F875" s="1393"/>
      <c r="I875" s="1490"/>
      <c r="K875" s="1394"/>
      <c r="P875" s="1538"/>
      <c r="Q875" s="316"/>
      <c r="R875" s="316"/>
      <c r="S875" s="316"/>
      <c r="T875" s="316"/>
      <c r="U875" s="374"/>
      <c r="V875" s="374"/>
      <c r="W875" s="374"/>
      <c r="X875" s="316"/>
      <c r="Y875" s="316"/>
      <c r="Z875" s="316"/>
      <c r="AA875" s="316"/>
      <c r="AB875" s="316"/>
      <c r="AC875" s="316"/>
      <c r="AD875" s="316"/>
      <c r="AE875" s="316"/>
      <c r="AF875" s="316"/>
      <c r="AG875" s="316"/>
      <c r="AH875" s="316"/>
      <c r="AI875" s="316"/>
      <c r="AJ875" s="316"/>
      <c r="AK875" s="316"/>
      <c r="AL875" s="316"/>
      <c r="AM875" s="316"/>
      <c r="AN875" s="316"/>
      <c r="AO875" s="316"/>
      <c r="AP875" s="316"/>
      <c r="AQ875" s="316"/>
      <c r="AR875" s="316"/>
      <c r="AS875" s="316"/>
    </row>
    <row r="876" spans="3:45" s="378" customFormat="1">
      <c r="C876" s="1395"/>
      <c r="D876" s="1393"/>
      <c r="E876" s="1393"/>
      <c r="F876" s="1393"/>
      <c r="I876" s="1490"/>
      <c r="K876" s="1394"/>
      <c r="P876" s="1538"/>
      <c r="Q876" s="316"/>
      <c r="R876" s="316"/>
      <c r="S876" s="316"/>
      <c r="T876" s="316"/>
      <c r="U876" s="374"/>
      <c r="V876" s="374"/>
      <c r="W876" s="374"/>
      <c r="X876" s="316"/>
      <c r="Y876" s="316"/>
      <c r="Z876" s="316"/>
      <c r="AA876" s="316"/>
      <c r="AB876" s="316"/>
      <c r="AC876" s="316"/>
      <c r="AD876" s="316"/>
      <c r="AE876" s="316"/>
      <c r="AF876" s="316"/>
      <c r="AG876" s="316"/>
      <c r="AH876" s="316"/>
      <c r="AI876" s="316"/>
      <c r="AJ876" s="316"/>
      <c r="AK876" s="316"/>
      <c r="AL876" s="316"/>
      <c r="AM876" s="316"/>
      <c r="AN876" s="316"/>
      <c r="AO876" s="316"/>
      <c r="AP876" s="316"/>
      <c r="AQ876" s="316"/>
      <c r="AR876" s="316"/>
      <c r="AS876" s="316"/>
    </row>
    <row r="877" spans="3:45" s="378" customFormat="1">
      <c r="C877" s="1395"/>
      <c r="D877" s="1393"/>
      <c r="E877" s="1393"/>
      <c r="F877" s="1393"/>
      <c r="I877" s="1490"/>
      <c r="K877" s="1394"/>
      <c r="P877" s="1538"/>
      <c r="Q877" s="316"/>
      <c r="R877" s="316"/>
      <c r="S877" s="316"/>
      <c r="T877" s="316"/>
      <c r="U877" s="374"/>
      <c r="V877" s="374"/>
      <c r="W877" s="374"/>
      <c r="X877" s="316"/>
      <c r="Y877" s="316"/>
      <c r="Z877" s="316"/>
      <c r="AA877" s="316"/>
      <c r="AB877" s="316"/>
      <c r="AC877" s="316"/>
      <c r="AD877" s="316"/>
      <c r="AE877" s="316"/>
      <c r="AF877" s="316"/>
      <c r="AG877" s="316"/>
      <c r="AH877" s="316"/>
      <c r="AI877" s="316"/>
      <c r="AJ877" s="316"/>
      <c r="AK877" s="316"/>
      <c r="AL877" s="316"/>
      <c r="AM877" s="316"/>
      <c r="AN877" s="316"/>
      <c r="AO877" s="316"/>
      <c r="AP877" s="316"/>
      <c r="AQ877" s="316"/>
      <c r="AR877" s="316"/>
      <c r="AS877" s="316"/>
    </row>
    <row r="878" spans="3:45" s="378" customFormat="1">
      <c r="C878" s="1395"/>
      <c r="D878" s="1393"/>
      <c r="E878" s="1393"/>
      <c r="F878" s="1393"/>
      <c r="I878" s="1490"/>
      <c r="K878" s="1394"/>
      <c r="P878" s="1538"/>
      <c r="Q878" s="316"/>
      <c r="R878" s="316"/>
      <c r="S878" s="316"/>
      <c r="T878" s="316"/>
      <c r="U878" s="374"/>
      <c r="V878" s="374"/>
      <c r="W878" s="374"/>
      <c r="X878" s="316"/>
      <c r="Y878" s="316"/>
      <c r="Z878" s="316"/>
      <c r="AA878" s="316"/>
      <c r="AB878" s="316"/>
      <c r="AC878" s="316"/>
      <c r="AD878" s="316"/>
      <c r="AE878" s="316"/>
      <c r="AF878" s="316"/>
      <c r="AG878" s="316"/>
      <c r="AH878" s="316"/>
      <c r="AI878" s="316"/>
      <c r="AJ878" s="316"/>
      <c r="AK878" s="316"/>
      <c r="AL878" s="316"/>
      <c r="AM878" s="316"/>
      <c r="AN878" s="316"/>
      <c r="AO878" s="316"/>
      <c r="AP878" s="316"/>
      <c r="AQ878" s="316"/>
      <c r="AR878" s="316"/>
      <c r="AS878" s="316"/>
    </row>
    <row r="879" spans="3:45" s="378" customFormat="1">
      <c r="C879" s="1395"/>
      <c r="D879" s="1393"/>
      <c r="E879" s="1393"/>
      <c r="F879" s="1393"/>
      <c r="I879" s="1490"/>
      <c r="K879" s="1394"/>
      <c r="P879" s="1538"/>
      <c r="Q879" s="316"/>
      <c r="R879" s="316"/>
      <c r="S879" s="316"/>
      <c r="T879" s="316"/>
      <c r="U879" s="374"/>
      <c r="V879" s="374"/>
      <c r="W879" s="374"/>
      <c r="X879" s="316"/>
      <c r="Y879" s="316"/>
      <c r="Z879" s="316"/>
      <c r="AA879" s="316"/>
      <c r="AB879" s="316"/>
      <c r="AC879" s="316"/>
      <c r="AD879" s="316"/>
      <c r="AE879" s="316"/>
      <c r="AF879" s="316"/>
      <c r="AG879" s="316"/>
      <c r="AH879" s="316"/>
      <c r="AI879" s="316"/>
      <c r="AJ879" s="316"/>
      <c r="AK879" s="316"/>
      <c r="AL879" s="316"/>
      <c r="AM879" s="316"/>
      <c r="AN879" s="316"/>
      <c r="AO879" s="316"/>
      <c r="AP879" s="316"/>
      <c r="AQ879" s="316"/>
      <c r="AR879" s="316"/>
      <c r="AS879" s="316"/>
    </row>
    <row r="880" spans="3:45" s="378" customFormat="1">
      <c r="C880" s="1395"/>
      <c r="D880" s="1393"/>
      <c r="E880" s="1393"/>
      <c r="F880" s="1393"/>
      <c r="I880" s="1490"/>
      <c r="K880" s="1394"/>
      <c r="P880" s="1538"/>
      <c r="Q880" s="316"/>
      <c r="R880" s="316"/>
      <c r="S880" s="316"/>
      <c r="T880" s="316"/>
      <c r="U880" s="374"/>
      <c r="V880" s="374"/>
      <c r="W880" s="374"/>
      <c r="X880" s="316"/>
      <c r="Y880" s="316"/>
      <c r="Z880" s="316"/>
      <c r="AA880" s="316"/>
      <c r="AB880" s="316"/>
      <c r="AC880" s="316"/>
      <c r="AD880" s="316"/>
      <c r="AE880" s="316"/>
      <c r="AF880" s="316"/>
      <c r="AG880" s="316"/>
      <c r="AH880" s="316"/>
      <c r="AI880" s="316"/>
      <c r="AJ880" s="316"/>
      <c r="AK880" s="316"/>
      <c r="AL880" s="316"/>
      <c r="AM880" s="316"/>
      <c r="AN880" s="316"/>
      <c r="AO880" s="316"/>
      <c r="AP880" s="316"/>
      <c r="AQ880" s="316"/>
      <c r="AR880" s="316"/>
      <c r="AS880" s="316"/>
    </row>
    <row r="881" spans="1:45" s="378" customFormat="1">
      <c r="C881" s="1395"/>
      <c r="D881" s="1393"/>
      <c r="E881" s="1393"/>
      <c r="F881" s="1393"/>
      <c r="I881" s="1490"/>
      <c r="K881" s="1394"/>
      <c r="P881" s="1538"/>
      <c r="Q881" s="316"/>
      <c r="R881" s="316"/>
      <c r="S881" s="316"/>
      <c r="T881" s="316"/>
      <c r="U881" s="374"/>
      <c r="V881" s="374"/>
      <c r="W881" s="374"/>
      <c r="X881" s="316"/>
      <c r="Y881" s="316"/>
      <c r="Z881" s="316"/>
      <c r="AA881" s="316"/>
      <c r="AB881" s="316"/>
      <c r="AC881" s="316"/>
      <c r="AD881" s="316"/>
      <c r="AE881" s="316"/>
      <c r="AF881" s="316"/>
      <c r="AG881" s="316"/>
      <c r="AH881" s="316"/>
      <c r="AI881" s="316"/>
      <c r="AJ881" s="316"/>
      <c r="AK881" s="316"/>
      <c r="AL881" s="316"/>
      <c r="AM881" s="316"/>
      <c r="AN881" s="316"/>
      <c r="AO881" s="316"/>
      <c r="AP881" s="316"/>
      <c r="AQ881" s="316"/>
      <c r="AR881" s="316"/>
      <c r="AS881" s="316"/>
    </row>
    <row r="882" spans="1:45" s="378" customFormat="1">
      <c r="C882" s="1395"/>
      <c r="D882" s="1393"/>
      <c r="E882" s="1393"/>
      <c r="F882" s="1393"/>
      <c r="I882" s="1490"/>
      <c r="K882" s="1394"/>
      <c r="P882" s="1538"/>
      <c r="Q882" s="316"/>
      <c r="R882" s="316"/>
      <c r="S882" s="316"/>
      <c r="T882" s="316"/>
      <c r="U882" s="374"/>
      <c r="V882" s="374"/>
      <c r="W882" s="374"/>
      <c r="X882" s="316"/>
      <c r="Y882" s="316"/>
      <c r="Z882" s="316"/>
      <c r="AA882" s="316"/>
      <c r="AB882" s="316"/>
      <c r="AC882" s="316"/>
      <c r="AD882" s="316"/>
      <c r="AE882" s="316"/>
      <c r="AF882" s="316"/>
      <c r="AG882" s="316"/>
      <c r="AH882" s="316"/>
      <c r="AI882" s="316"/>
      <c r="AJ882" s="316"/>
      <c r="AK882" s="316"/>
      <c r="AL882" s="316"/>
      <c r="AM882" s="316"/>
      <c r="AN882" s="316"/>
      <c r="AO882" s="316"/>
      <c r="AP882" s="316"/>
      <c r="AQ882" s="316"/>
      <c r="AR882" s="316"/>
      <c r="AS882" s="316"/>
    </row>
    <row r="883" spans="1:45" s="378" customFormat="1">
      <c r="C883" s="1395"/>
      <c r="D883" s="1393"/>
      <c r="E883" s="1393"/>
      <c r="F883" s="1393"/>
      <c r="I883" s="1490"/>
      <c r="K883" s="1394"/>
      <c r="P883" s="1538"/>
      <c r="Q883" s="316"/>
      <c r="R883" s="316"/>
      <c r="S883" s="316"/>
      <c r="T883" s="316"/>
      <c r="U883" s="374"/>
      <c r="V883" s="374"/>
      <c r="W883" s="374"/>
      <c r="X883" s="316"/>
      <c r="Y883" s="316"/>
      <c r="Z883" s="316"/>
      <c r="AA883" s="316"/>
      <c r="AB883" s="316"/>
      <c r="AC883" s="316"/>
      <c r="AD883" s="316"/>
      <c r="AE883" s="316"/>
      <c r="AF883" s="316"/>
      <c r="AG883" s="316"/>
      <c r="AH883" s="316"/>
      <c r="AI883" s="316"/>
      <c r="AJ883" s="316"/>
      <c r="AK883" s="316"/>
      <c r="AL883" s="316"/>
      <c r="AM883" s="316"/>
      <c r="AN883" s="316"/>
      <c r="AO883" s="316"/>
      <c r="AP883" s="316"/>
      <c r="AQ883" s="316"/>
      <c r="AR883" s="316"/>
      <c r="AS883" s="316"/>
    </row>
    <row r="884" spans="1:45" s="378" customFormat="1">
      <c r="C884" s="1395"/>
      <c r="D884" s="1393"/>
      <c r="E884" s="1393"/>
      <c r="F884" s="1393"/>
      <c r="I884" s="1490"/>
      <c r="K884" s="1394"/>
      <c r="P884" s="1538"/>
      <c r="Q884" s="316"/>
      <c r="R884" s="316"/>
      <c r="S884" s="316"/>
      <c r="T884" s="316"/>
      <c r="U884" s="374"/>
      <c r="V884" s="374"/>
      <c r="W884" s="374"/>
      <c r="X884" s="316"/>
      <c r="Y884" s="316"/>
      <c r="Z884" s="316"/>
      <c r="AA884" s="316"/>
      <c r="AB884" s="316"/>
      <c r="AC884" s="316"/>
      <c r="AD884" s="316"/>
      <c r="AE884" s="316"/>
      <c r="AF884" s="316"/>
      <c r="AG884" s="316"/>
      <c r="AH884" s="316"/>
      <c r="AI884" s="316"/>
      <c r="AJ884" s="316"/>
      <c r="AK884" s="316"/>
      <c r="AL884" s="316"/>
      <c r="AM884" s="316"/>
      <c r="AN884" s="316"/>
      <c r="AO884" s="316"/>
      <c r="AP884" s="316"/>
      <c r="AQ884" s="316"/>
      <c r="AR884" s="316"/>
      <c r="AS884" s="316"/>
    </row>
    <row r="885" spans="1:45" s="378" customFormat="1">
      <c r="C885" s="1395"/>
      <c r="D885" s="1393"/>
      <c r="E885" s="1393"/>
      <c r="F885" s="1393"/>
      <c r="I885" s="1490"/>
      <c r="K885" s="1394"/>
      <c r="P885" s="1538"/>
      <c r="Q885" s="316"/>
      <c r="R885" s="316"/>
      <c r="S885" s="316"/>
      <c r="T885" s="316"/>
      <c r="U885" s="374"/>
      <c r="V885" s="374"/>
      <c r="W885" s="374"/>
      <c r="X885" s="316"/>
      <c r="Y885" s="316"/>
      <c r="Z885" s="316"/>
      <c r="AA885" s="316"/>
      <c r="AB885" s="316"/>
      <c r="AC885" s="316"/>
      <c r="AD885" s="316"/>
      <c r="AE885" s="316"/>
      <c r="AF885" s="316"/>
      <c r="AG885" s="316"/>
      <c r="AH885" s="316"/>
      <c r="AI885" s="316"/>
      <c r="AJ885" s="316"/>
      <c r="AK885" s="316"/>
      <c r="AL885" s="316"/>
      <c r="AM885" s="316"/>
      <c r="AN885" s="316"/>
      <c r="AO885" s="316"/>
      <c r="AP885" s="316"/>
      <c r="AQ885" s="316"/>
      <c r="AR885" s="316"/>
      <c r="AS885" s="316"/>
    </row>
    <row r="886" spans="1:45" s="378" customFormat="1">
      <c r="C886" s="1395"/>
      <c r="D886" s="1393"/>
      <c r="E886" s="1393"/>
      <c r="F886" s="1393"/>
      <c r="I886" s="1490"/>
      <c r="K886" s="1394"/>
      <c r="P886" s="1538"/>
      <c r="Q886" s="316"/>
      <c r="R886" s="316"/>
      <c r="S886" s="316"/>
      <c r="T886" s="316"/>
      <c r="U886" s="374"/>
      <c r="V886" s="374"/>
      <c r="W886" s="374"/>
      <c r="X886" s="316"/>
      <c r="Y886" s="316"/>
      <c r="Z886" s="316"/>
      <c r="AA886" s="316"/>
      <c r="AB886" s="316"/>
      <c r="AC886" s="316"/>
      <c r="AD886" s="316"/>
      <c r="AE886" s="316"/>
      <c r="AF886" s="316"/>
      <c r="AG886" s="316"/>
      <c r="AH886" s="316"/>
      <c r="AI886" s="316"/>
      <c r="AJ886" s="316"/>
      <c r="AK886" s="316"/>
      <c r="AL886" s="316"/>
      <c r="AM886" s="316"/>
      <c r="AN886" s="316"/>
      <c r="AO886" s="316"/>
      <c r="AP886" s="316"/>
      <c r="AQ886" s="316"/>
      <c r="AR886" s="316"/>
      <c r="AS886" s="316"/>
    </row>
    <row r="887" spans="1:45" s="378" customFormat="1">
      <c r="C887" s="1395"/>
      <c r="D887" s="1393"/>
      <c r="E887" s="1393"/>
      <c r="F887" s="1393"/>
      <c r="I887" s="1490"/>
      <c r="K887" s="1394"/>
      <c r="P887" s="1538"/>
      <c r="Q887" s="316"/>
      <c r="R887" s="316"/>
      <c r="S887" s="316"/>
      <c r="T887" s="316"/>
      <c r="U887" s="374"/>
      <c r="V887" s="374"/>
      <c r="W887" s="374"/>
      <c r="X887" s="316"/>
      <c r="Y887" s="316"/>
      <c r="Z887" s="316"/>
      <c r="AA887" s="316"/>
      <c r="AB887" s="316"/>
      <c r="AC887" s="316"/>
      <c r="AD887" s="316"/>
      <c r="AE887" s="316"/>
      <c r="AF887" s="316"/>
      <c r="AG887" s="316"/>
      <c r="AH887" s="316"/>
      <c r="AI887" s="316"/>
      <c r="AJ887" s="316"/>
      <c r="AK887" s="316"/>
      <c r="AL887" s="316"/>
      <c r="AM887" s="316"/>
      <c r="AN887" s="316"/>
      <c r="AO887" s="316"/>
      <c r="AP887" s="316"/>
      <c r="AQ887" s="316"/>
      <c r="AR887" s="316"/>
      <c r="AS887" s="316"/>
    </row>
    <row r="888" spans="1:45">
      <c r="A888" s="378"/>
      <c r="B888" s="378"/>
      <c r="C888" s="1395"/>
      <c r="D888" s="1393"/>
      <c r="E888" s="1393"/>
      <c r="F888" s="1393"/>
      <c r="G888" s="378"/>
      <c r="K888" s="1394"/>
      <c r="R888" s="316"/>
      <c r="S888" s="316"/>
      <c r="T888" s="316"/>
      <c r="U888" s="374"/>
      <c r="V888" s="374"/>
      <c r="W888" s="374"/>
      <c r="X888" s="316"/>
    </row>
    <row r="889" spans="1:45" ht="14.25">
      <c r="A889" s="1391"/>
      <c r="B889" s="1391"/>
      <c r="C889" s="1392"/>
      <c r="D889" s="1393"/>
      <c r="E889" s="1393"/>
      <c r="F889" s="1393"/>
      <c r="G889" s="378"/>
      <c r="K889" s="1394"/>
      <c r="R889" s="373"/>
      <c r="S889" s="373"/>
      <c r="T889" s="373"/>
      <c r="U889" s="374"/>
      <c r="V889" s="374"/>
      <c r="W889" s="374"/>
      <c r="X889" s="316"/>
    </row>
    <row r="890" spans="1:45">
      <c r="A890" s="378"/>
      <c r="B890" s="378"/>
      <c r="C890" s="1395"/>
      <c r="D890" s="1393"/>
      <c r="E890" s="1393"/>
      <c r="F890" s="1393"/>
      <c r="G890" s="378"/>
      <c r="K890" s="1394"/>
      <c r="R890" s="316"/>
      <c r="S890" s="316"/>
      <c r="T890" s="316"/>
      <c r="U890" s="374"/>
      <c r="V890" s="374"/>
      <c r="W890" s="374"/>
      <c r="X890" s="316"/>
    </row>
    <row r="891" spans="1:45" ht="14.25">
      <c r="A891" s="1396"/>
      <c r="B891" s="1396"/>
      <c r="C891" s="1397"/>
      <c r="D891" s="1393"/>
      <c r="E891" s="1393"/>
      <c r="F891" s="1393"/>
      <c r="G891" s="378"/>
      <c r="K891" s="1394"/>
      <c r="R891" s="376"/>
      <c r="S891" s="376"/>
      <c r="T891" s="376"/>
      <c r="U891" s="374"/>
      <c r="V891" s="374"/>
      <c r="W891" s="374"/>
      <c r="X891" s="316"/>
    </row>
    <row r="892" spans="1:45">
      <c r="A892" s="378"/>
      <c r="B892" s="378"/>
      <c r="C892" s="1395"/>
      <c r="D892" s="1393"/>
      <c r="E892" s="1393"/>
      <c r="F892" s="1393"/>
      <c r="G892" s="378"/>
      <c r="K892" s="1394"/>
      <c r="R892" s="316"/>
      <c r="S892" s="316"/>
      <c r="T892" s="316"/>
      <c r="U892" s="374"/>
      <c r="V892" s="374"/>
      <c r="W892" s="374"/>
      <c r="X892" s="316"/>
    </row>
    <row r="893" spans="1:45">
      <c r="A893" s="378"/>
      <c r="B893" s="378"/>
      <c r="C893" s="1395"/>
      <c r="D893" s="1393"/>
      <c r="E893" s="1393"/>
      <c r="F893" s="1393"/>
      <c r="G893" s="378"/>
      <c r="K893" s="1394"/>
      <c r="R893" s="316"/>
      <c r="S893" s="316"/>
      <c r="T893" s="316"/>
      <c r="U893" s="374"/>
      <c r="V893" s="374"/>
      <c r="W893" s="374"/>
      <c r="X893" s="316"/>
    </row>
    <row r="894" spans="1:45">
      <c r="A894" s="378"/>
      <c r="B894" s="378"/>
      <c r="C894" s="1395"/>
      <c r="D894" s="1393"/>
      <c r="E894" s="1393"/>
      <c r="F894" s="1393"/>
      <c r="G894" s="378"/>
      <c r="K894" s="1394"/>
      <c r="R894" s="316"/>
      <c r="S894" s="316"/>
      <c r="T894" s="316"/>
      <c r="U894" s="374"/>
      <c r="V894" s="374"/>
      <c r="W894" s="374"/>
      <c r="X894" s="316"/>
    </row>
    <row r="895" spans="1:45">
      <c r="A895" s="378"/>
      <c r="B895" s="378"/>
      <c r="C895" s="1395"/>
      <c r="D895" s="1393"/>
      <c r="E895" s="1393"/>
      <c r="F895" s="1393"/>
      <c r="G895" s="378"/>
      <c r="K895" s="1394"/>
      <c r="R895" s="316"/>
      <c r="S895" s="316"/>
      <c r="T895" s="316"/>
      <c r="U895" s="374"/>
      <c r="V895" s="374"/>
      <c r="W895" s="374"/>
      <c r="X895" s="316"/>
    </row>
    <row r="896" spans="1:45">
      <c r="A896" s="378"/>
      <c r="B896" s="378"/>
      <c r="C896" s="1395"/>
      <c r="D896" s="1393"/>
      <c r="E896" s="1393"/>
      <c r="F896" s="1393"/>
      <c r="G896" s="378"/>
      <c r="K896" s="1394"/>
      <c r="R896" s="316"/>
      <c r="S896" s="316"/>
      <c r="T896" s="316"/>
      <c r="U896" s="374"/>
      <c r="V896" s="374"/>
      <c r="W896" s="374"/>
      <c r="X896" s="316"/>
    </row>
    <row r="897" spans="1:45">
      <c r="A897" s="378"/>
      <c r="B897" s="378"/>
      <c r="C897" s="1395"/>
      <c r="D897" s="1393"/>
      <c r="E897" s="1393"/>
      <c r="F897" s="1393"/>
      <c r="G897" s="378"/>
      <c r="K897" s="1394"/>
      <c r="R897" s="316"/>
      <c r="S897" s="316"/>
      <c r="T897" s="316"/>
      <c r="U897" s="374"/>
      <c r="V897" s="374"/>
      <c r="W897" s="374"/>
      <c r="X897" s="316"/>
    </row>
    <row r="898" spans="1:45">
      <c r="A898" s="378"/>
      <c r="B898" s="378"/>
      <c r="C898" s="1395"/>
      <c r="D898" s="1393"/>
      <c r="E898" s="1393"/>
      <c r="F898" s="1393"/>
      <c r="G898" s="378"/>
      <c r="K898" s="1394"/>
      <c r="R898" s="316"/>
      <c r="S898" s="316"/>
      <c r="T898" s="316"/>
      <c r="U898" s="374"/>
      <c r="V898" s="374"/>
      <c r="W898" s="374"/>
      <c r="X898" s="316"/>
    </row>
    <row r="899" spans="1:45">
      <c r="A899" s="378"/>
      <c r="B899" s="378"/>
      <c r="C899" s="1395"/>
      <c r="D899" s="1393"/>
      <c r="E899" s="1393"/>
      <c r="F899" s="1393"/>
      <c r="G899" s="378"/>
      <c r="K899" s="1394"/>
      <c r="R899" s="316"/>
      <c r="S899" s="316"/>
      <c r="T899" s="316"/>
      <c r="U899" s="374"/>
      <c r="V899" s="374"/>
      <c r="W899" s="374"/>
      <c r="X899" s="316"/>
    </row>
    <row r="900" spans="1:45">
      <c r="A900" s="378"/>
      <c r="B900" s="378"/>
      <c r="C900" s="1395"/>
      <c r="D900" s="1393"/>
      <c r="E900" s="1393"/>
      <c r="F900" s="1393"/>
      <c r="G900" s="378"/>
      <c r="K900" s="1394"/>
      <c r="R900" s="316"/>
      <c r="S900" s="316"/>
      <c r="T900" s="316"/>
      <c r="U900" s="374"/>
      <c r="V900" s="374"/>
      <c r="W900" s="374"/>
      <c r="X900" s="316"/>
    </row>
    <row r="901" spans="1:45">
      <c r="A901" s="378"/>
      <c r="B901" s="378"/>
      <c r="C901" s="1395"/>
      <c r="D901" s="1393"/>
      <c r="E901" s="1393"/>
      <c r="F901" s="1393"/>
      <c r="G901" s="378"/>
      <c r="K901" s="1394"/>
      <c r="R901" s="316"/>
      <c r="S901" s="316"/>
      <c r="T901" s="316"/>
      <c r="U901" s="374"/>
      <c r="V901" s="374"/>
      <c r="W901" s="374"/>
      <c r="X901" s="316"/>
    </row>
    <row r="902" spans="1:45">
      <c r="A902" s="378"/>
      <c r="B902" s="378"/>
      <c r="C902" s="1395"/>
      <c r="D902" s="1393"/>
      <c r="E902" s="1393"/>
      <c r="F902" s="1393"/>
      <c r="G902" s="378"/>
      <c r="K902" s="1394"/>
      <c r="R902" s="316"/>
      <c r="S902" s="316"/>
      <c r="T902" s="316"/>
      <c r="U902" s="374"/>
      <c r="V902" s="374"/>
      <c r="W902" s="374"/>
      <c r="X902" s="316"/>
    </row>
    <row r="903" spans="1:45">
      <c r="A903" s="378"/>
      <c r="B903" s="378"/>
      <c r="C903" s="1395"/>
      <c r="D903" s="1393"/>
      <c r="E903" s="1393"/>
      <c r="F903" s="1393"/>
      <c r="G903" s="378"/>
      <c r="K903" s="1394"/>
      <c r="R903" s="316"/>
      <c r="S903" s="316"/>
      <c r="T903" s="316"/>
      <c r="U903" s="374"/>
      <c r="V903" s="374"/>
      <c r="W903" s="374"/>
      <c r="X903" s="316"/>
    </row>
    <row r="904" spans="1:45" s="378" customFormat="1">
      <c r="C904" s="1395"/>
      <c r="D904" s="1393"/>
      <c r="E904" s="1393"/>
      <c r="F904" s="1393"/>
      <c r="I904" s="1490"/>
      <c r="K904" s="1394"/>
      <c r="P904" s="1538"/>
      <c r="Q904" s="316"/>
      <c r="R904" s="316"/>
      <c r="S904" s="316"/>
      <c r="T904" s="316"/>
      <c r="U904" s="374"/>
      <c r="V904" s="374"/>
      <c r="W904" s="374"/>
      <c r="X904" s="316"/>
      <c r="Y904" s="316"/>
      <c r="Z904" s="316"/>
      <c r="AA904" s="316"/>
      <c r="AB904" s="316"/>
      <c r="AC904" s="316"/>
      <c r="AD904" s="316"/>
      <c r="AE904" s="316"/>
      <c r="AF904" s="316"/>
      <c r="AG904" s="316"/>
      <c r="AH904" s="316"/>
      <c r="AI904" s="316"/>
      <c r="AJ904" s="316"/>
      <c r="AK904" s="316"/>
      <c r="AL904" s="316"/>
      <c r="AM904" s="316"/>
      <c r="AN904" s="316"/>
      <c r="AO904" s="316"/>
      <c r="AP904" s="316"/>
      <c r="AQ904" s="316"/>
      <c r="AR904" s="316"/>
      <c r="AS904" s="316"/>
    </row>
    <row r="905" spans="1:45" s="378" customFormat="1">
      <c r="C905" s="1395"/>
      <c r="D905" s="1393"/>
      <c r="E905" s="1393"/>
      <c r="F905" s="1393"/>
      <c r="I905" s="1490"/>
      <c r="K905" s="1394"/>
      <c r="P905" s="1538"/>
      <c r="Q905" s="316"/>
      <c r="R905" s="316"/>
      <c r="S905" s="316"/>
      <c r="T905" s="316"/>
      <c r="U905" s="374"/>
      <c r="V905" s="374"/>
      <c r="W905" s="374"/>
      <c r="X905" s="316"/>
      <c r="Y905" s="316"/>
      <c r="Z905" s="316"/>
      <c r="AA905" s="316"/>
      <c r="AB905" s="316"/>
      <c r="AC905" s="316"/>
      <c r="AD905" s="316"/>
      <c r="AE905" s="316"/>
      <c r="AF905" s="316"/>
      <c r="AG905" s="316"/>
      <c r="AH905" s="316"/>
      <c r="AI905" s="316"/>
      <c r="AJ905" s="316"/>
      <c r="AK905" s="316"/>
      <c r="AL905" s="316"/>
      <c r="AM905" s="316"/>
      <c r="AN905" s="316"/>
      <c r="AO905" s="316"/>
      <c r="AP905" s="316"/>
      <c r="AQ905" s="316"/>
      <c r="AR905" s="316"/>
      <c r="AS905" s="316"/>
    </row>
    <row r="906" spans="1:45" s="378" customFormat="1">
      <c r="C906" s="1395"/>
      <c r="D906" s="1393"/>
      <c r="E906" s="1393"/>
      <c r="F906" s="1393"/>
      <c r="I906" s="1490"/>
      <c r="K906" s="1394"/>
      <c r="P906" s="1538"/>
      <c r="Q906" s="316"/>
      <c r="R906" s="316"/>
      <c r="S906" s="316"/>
      <c r="T906" s="316"/>
      <c r="U906" s="374"/>
      <c r="V906" s="374"/>
      <c r="W906" s="374"/>
      <c r="X906" s="316"/>
      <c r="Y906" s="316"/>
      <c r="Z906" s="316"/>
      <c r="AA906" s="316"/>
      <c r="AB906" s="316"/>
      <c r="AC906" s="316"/>
      <c r="AD906" s="316"/>
      <c r="AE906" s="316"/>
      <c r="AF906" s="316"/>
      <c r="AG906" s="316"/>
      <c r="AH906" s="316"/>
      <c r="AI906" s="316"/>
      <c r="AJ906" s="316"/>
      <c r="AK906" s="316"/>
      <c r="AL906" s="316"/>
      <c r="AM906" s="316"/>
      <c r="AN906" s="316"/>
      <c r="AO906" s="316"/>
      <c r="AP906" s="316"/>
      <c r="AQ906" s="316"/>
      <c r="AR906" s="316"/>
      <c r="AS906" s="316"/>
    </row>
    <row r="907" spans="1:45" s="378" customFormat="1">
      <c r="C907" s="1395"/>
      <c r="D907" s="1393"/>
      <c r="E907" s="1393"/>
      <c r="F907" s="1393"/>
      <c r="I907" s="1490"/>
      <c r="K907" s="1394"/>
      <c r="P907" s="1538"/>
      <c r="Q907" s="316"/>
      <c r="R907" s="316"/>
      <c r="S907" s="316"/>
      <c r="T907" s="316"/>
      <c r="U907" s="374"/>
      <c r="V907" s="374"/>
      <c r="W907" s="374"/>
      <c r="X907" s="316"/>
      <c r="Y907" s="316"/>
      <c r="Z907" s="316"/>
      <c r="AA907" s="316"/>
      <c r="AB907" s="316"/>
      <c r="AC907" s="316"/>
      <c r="AD907" s="316"/>
      <c r="AE907" s="316"/>
      <c r="AF907" s="316"/>
      <c r="AG907" s="316"/>
      <c r="AH907" s="316"/>
      <c r="AI907" s="316"/>
      <c r="AJ907" s="316"/>
      <c r="AK907" s="316"/>
      <c r="AL907" s="316"/>
      <c r="AM907" s="316"/>
      <c r="AN907" s="316"/>
      <c r="AO907" s="316"/>
      <c r="AP907" s="316"/>
      <c r="AQ907" s="316"/>
      <c r="AR907" s="316"/>
      <c r="AS907" s="316"/>
    </row>
    <row r="908" spans="1:45" s="378" customFormat="1">
      <c r="C908" s="1395"/>
      <c r="D908" s="1393"/>
      <c r="E908" s="1393"/>
      <c r="F908" s="1393"/>
      <c r="I908" s="1490"/>
      <c r="K908" s="1394"/>
      <c r="P908" s="1538"/>
      <c r="Q908" s="316"/>
      <c r="R908" s="316"/>
      <c r="S908" s="316"/>
      <c r="T908" s="316"/>
      <c r="U908" s="374"/>
      <c r="V908" s="374"/>
      <c r="W908" s="374"/>
      <c r="X908" s="316"/>
      <c r="Y908" s="316"/>
      <c r="Z908" s="316"/>
      <c r="AA908" s="316"/>
      <c r="AB908" s="316"/>
      <c r="AC908" s="316"/>
      <c r="AD908" s="316"/>
      <c r="AE908" s="316"/>
      <c r="AF908" s="316"/>
      <c r="AG908" s="316"/>
      <c r="AH908" s="316"/>
      <c r="AI908" s="316"/>
      <c r="AJ908" s="316"/>
      <c r="AK908" s="316"/>
      <c r="AL908" s="316"/>
      <c r="AM908" s="316"/>
      <c r="AN908" s="316"/>
      <c r="AO908" s="316"/>
      <c r="AP908" s="316"/>
      <c r="AQ908" s="316"/>
      <c r="AR908" s="316"/>
      <c r="AS908" s="316"/>
    </row>
    <row r="909" spans="1:45" s="378" customFormat="1">
      <c r="C909" s="1395"/>
      <c r="D909" s="1393"/>
      <c r="E909" s="1393"/>
      <c r="F909" s="1393"/>
      <c r="I909" s="1490"/>
      <c r="K909" s="1394"/>
      <c r="P909" s="1538"/>
      <c r="Q909" s="316"/>
      <c r="R909" s="316"/>
      <c r="S909" s="316"/>
      <c r="T909" s="316"/>
      <c r="U909" s="374"/>
      <c r="V909" s="374"/>
      <c r="W909" s="374"/>
      <c r="X909" s="316"/>
      <c r="Y909" s="316"/>
      <c r="Z909" s="316"/>
      <c r="AA909" s="316"/>
      <c r="AB909" s="316"/>
      <c r="AC909" s="316"/>
      <c r="AD909" s="316"/>
      <c r="AE909" s="316"/>
      <c r="AF909" s="316"/>
      <c r="AG909" s="316"/>
      <c r="AH909" s="316"/>
      <c r="AI909" s="316"/>
      <c r="AJ909" s="316"/>
      <c r="AK909" s="316"/>
      <c r="AL909" s="316"/>
      <c r="AM909" s="316"/>
      <c r="AN909" s="316"/>
      <c r="AO909" s="316"/>
      <c r="AP909" s="316"/>
      <c r="AQ909" s="316"/>
      <c r="AR909" s="316"/>
      <c r="AS909" s="316"/>
    </row>
    <row r="910" spans="1:45" s="378" customFormat="1">
      <c r="C910" s="1395"/>
      <c r="D910" s="1393"/>
      <c r="E910" s="1393"/>
      <c r="F910" s="1393"/>
      <c r="I910" s="1490"/>
      <c r="K910" s="1394"/>
      <c r="P910" s="1538"/>
      <c r="Q910" s="316"/>
      <c r="R910" s="316"/>
      <c r="S910" s="316"/>
      <c r="T910" s="316"/>
      <c r="U910" s="374"/>
      <c r="V910" s="374"/>
      <c r="W910" s="374"/>
      <c r="X910" s="316"/>
      <c r="Y910" s="316"/>
      <c r="Z910" s="316"/>
      <c r="AA910" s="316"/>
      <c r="AB910" s="316"/>
      <c r="AC910" s="316"/>
      <c r="AD910" s="316"/>
      <c r="AE910" s="316"/>
      <c r="AF910" s="316"/>
      <c r="AG910" s="316"/>
      <c r="AH910" s="316"/>
      <c r="AI910" s="316"/>
      <c r="AJ910" s="316"/>
      <c r="AK910" s="316"/>
      <c r="AL910" s="316"/>
      <c r="AM910" s="316"/>
      <c r="AN910" s="316"/>
      <c r="AO910" s="316"/>
      <c r="AP910" s="316"/>
      <c r="AQ910" s="316"/>
      <c r="AR910" s="316"/>
      <c r="AS910" s="316"/>
    </row>
    <row r="911" spans="1:45" s="378" customFormat="1">
      <c r="C911" s="1395"/>
      <c r="D911" s="1393"/>
      <c r="E911" s="1393"/>
      <c r="F911" s="1393"/>
      <c r="I911" s="1490"/>
      <c r="K911" s="1394"/>
      <c r="P911" s="1538"/>
      <c r="Q911" s="316"/>
      <c r="R911" s="316"/>
      <c r="S911" s="316"/>
      <c r="T911" s="316"/>
      <c r="U911" s="374"/>
      <c r="V911" s="374"/>
      <c r="W911" s="374"/>
      <c r="X911" s="316"/>
      <c r="Y911" s="316"/>
      <c r="Z911" s="316"/>
      <c r="AA911" s="316"/>
      <c r="AB911" s="316"/>
      <c r="AC911" s="316"/>
      <c r="AD911" s="316"/>
      <c r="AE911" s="316"/>
      <c r="AF911" s="316"/>
      <c r="AG911" s="316"/>
      <c r="AH911" s="316"/>
      <c r="AI911" s="316"/>
      <c r="AJ911" s="316"/>
      <c r="AK911" s="316"/>
      <c r="AL911" s="316"/>
      <c r="AM911" s="316"/>
      <c r="AN911" s="316"/>
      <c r="AO911" s="316"/>
      <c r="AP911" s="316"/>
      <c r="AQ911" s="316"/>
      <c r="AR911" s="316"/>
      <c r="AS911" s="316"/>
    </row>
    <row r="912" spans="1:45" s="378" customFormat="1">
      <c r="C912" s="1395"/>
      <c r="D912" s="1393"/>
      <c r="E912" s="1393"/>
      <c r="F912" s="1393"/>
      <c r="I912" s="1490"/>
      <c r="K912" s="1394"/>
      <c r="P912" s="1538"/>
      <c r="Q912" s="316"/>
      <c r="R912" s="316"/>
      <c r="S912" s="316"/>
      <c r="T912" s="316"/>
      <c r="U912" s="374"/>
      <c r="V912" s="374"/>
      <c r="W912" s="374"/>
      <c r="X912" s="316"/>
      <c r="Y912" s="316"/>
      <c r="Z912" s="316"/>
      <c r="AA912" s="316"/>
      <c r="AB912" s="316"/>
      <c r="AC912" s="316"/>
      <c r="AD912" s="316"/>
      <c r="AE912" s="316"/>
      <c r="AF912" s="316"/>
      <c r="AG912" s="316"/>
      <c r="AH912" s="316"/>
      <c r="AI912" s="316"/>
      <c r="AJ912" s="316"/>
      <c r="AK912" s="316"/>
      <c r="AL912" s="316"/>
      <c r="AM912" s="316"/>
      <c r="AN912" s="316"/>
      <c r="AO912" s="316"/>
      <c r="AP912" s="316"/>
      <c r="AQ912" s="316"/>
      <c r="AR912" s="316"/>
      <c r="AS912" s="316"/>
    </row>
    <row r="913" spans="3:45" s="378" customFormat="1">
      <c r="C913" s="1395"/>
      <c r="D913" s="1393"/>
      <c r="E913" s="1393"/>
      <c r="F913" s="1393"/>
      <c r="I913" s="1490"/>
      <c r="K913" s="1394"/>
      <c r="P913" s="1538"/>
      <c r="Q913" s="316"/>
      <c r="R913" s="316"/>
      <c r="S913" s="316"/>
      <c r="T913" s="316"/>
      <c r="U913" s="374"/>
      <c r="V913" s="374"/>
      <c r="W913" s="374"/>
      <c r="X913" s="316"/>
      <c r="Y913" s="316"/>
      <c r="Z913" s="316"/>
      <c r="AA913" s="316"/>
      <c r="AB913" s="316"/>
      <c r="AC913" s="316"/>
      <c r="AD913" s="316"/>
      <c r="AE913" s="316"/>
      <c r="AF913" s="316"/>
      <c r="AG913" s="316"/>
      <c r="AH913" s="316"/>
      <c r="AI913" s="316"/>
      <c r="AJ913" s="316"/>
      <c r="AK913" s="316"/>
      <c r="AL913" s="316"/>
      <c r="AM913" s="316"/>
      <c r="AN913" s="316"/>
      <c r="AO913" s="316"/>
      <c r="AP913" s="316"/>
      <c r="AQ913" s="316"/>
      <c r="AR913" s="316"/>
      <c r="AS913" s="316"/>
    </row>
    <row r="914" spans="3:45" s="378" customFormat="1">
      <c r="C914" s="1395"/>
      <c r="D914" s="1393"/>
      <c r="E914" s="1393"/>
      <c r="F914" s="1393"/>
      <c r="I914" s="1490"/>
      <c r="K914" s="1394"/>
      <c r="P914" s="1538"/>
      <c r="Q914" s="316"/>
      <c r="R914" s="316"/>
      <c r="S914" s="316"/>
      <c r="T914" s="316"/>
      <c r="U914" s="374"/>
      <c r="V914" s="374"/>
      <c r="W914" s="374"/>
      <c r="X914" s="316"/>
      <c r="Y914" s="316"/>
      <c r="Z914" s="316"/>
      <c r="AA914" s="316"/>
      <c r="AB914" s="316"/>
      <c r="AC914" s="316"/>
      <c r="AD914" s="316"/>
      <c r="AE914" s="316"/>
      <c r="AF914" s="316"/>
      <c r="AG914" s="316"/>
      <c r="AH914" s="316"/>
      <c r="AI914" s="316"/>
      <c r="AJ914" s="316"/>
      <c r="AK914" s="316"/>
      <c r="AL914" s="316"/>
      <c r="AM914" s="316"/>
      <c r="AN914" s="316"/>
      <c r="AO914" s="316"/>
      <c r="AP914" s="316"/>
      <c r="AQ914" s="316"/>
      <c r="AR914" s="316"/>
      <c r="AS914" s="316"/>
    </row>
    <row r="915" spans="3:45" s="378" customFormat="1">
      <c r="C915" s="1395"/>
      <c r="D915" s="1393"/>
      <c r="E915" s="1393"/>
      <c r="F915" s="1393"/>
      <c r="I915" s="1490"/>
      <c r="K915" s="1394"/>
      <c r="P915" s="1538"/>
      <c r="Q915" s="316"/>
      <c r="R915" s="316"/>
      <c r="S915" s="316"/>
      <c r="T915" s="316"/>
      <c r="U915" s="374"/>
      <c r="V915" s="374"/>
      <c r="W915" s="374"/>
      <c r="X915" s="316"/>
      <c r="Y915" s="316"/>
      <c r="Z915" s="316"/>
      <c r="AA915" s="316"/>
      <c r="AB915" s="316"/>
      <c r="AC915" s="316"/>
      <c r="AD915" s="316"/>
      <c r="AE915" s="316"/>
      <c r="AF915" s="316"/>
      <c r="AG915" s="316"/>
      <c r="AH915" s="316"/>
      <c r="AI915" s="316"/>
      <c r="AJ915" s="316"/>
      <c r="AK915" s="316"/>
      <c r="AL915" s="316"/>
      <c r="AM915" s="316"/>
      <c r="AN915" s="316"/>
      <c r="AO915" s="316"/>
      <c r="AP915" s="316"/>
      <c r="AQ915" s="316"/>
      <c r="AR915" s="316"/>
      <c r="AS915" s="316"/>
    </row>
    <row r="916" spans="3:45" s="378" customFormat="1">
      <c r="C916" s="1395"/>
      <c r="D916" s="1393"/>
      <c r="E916" s="1393"/>
      <c r="F916" s="1393"/>
      <c r="I916" s="1490"/>
      <c r="K916" s="1394"/>
      <c r="P916" s="1538"/>
      <c r="Q916" s="316"/>
      <c r="R916" s="316"/>
      <c r="S916" s="316"/>
      <c r="T916" s="316"/>
      <c r="U916" s="374"/>
      <c r="V916" s="374"/>
      <c r="W916" s="374"/>
      <c r="X916" s="316"/>
      <c r="Y916" s="316"/>
      <c r="Z916" s="316"/>
      <c r="AA916" s="316"/>
      <c r="AB916" s="316"/>
      <c r="AC916" s="316"/>
      <c r="AD916" s="316"/>
      <c r="AE916" s="316"/>
      <c r="AF916" s="316"/>
      <c r="AG916" s="316"/>
      <c r="AH916" s="316"/>
      <c r="AI916" s="316"/>
      <c r="AJ916" s="316"/>
      <c r="AK916" s="316"/>
      <c r="AL916" s="316"/>
      <c r="AM916" s="316"/>
      <c r="AN916" s="316"/>
      <c r="AO916" s="316"/>
      <c r="AP916" s="316"/>
      <c r="AQ916" s="316"/>
      <c r="AR916" s="316"/>
      <c r="AS916" s="316"/>
    </row>
    <row r="917" spans="3:45" s="378" customFormat="1">
      <c r="C917" s="1395"/>
      <c r="D917" s="1393"/>
      <c r="E917" s="1393"/>
      <c r="F917" s="1393"/>
      <c r="I917" s="1490"/>
      <c r="K917" s="1394"/>
      <c r="P917" s="1538"/>
      <c r="Q917" s="316"/>
      <c r="R917" s="316"/>
      <c r="S917" s="316"/>
      <c r="T917" s="316"/>
      <c r="U917" s="374"/>
      <c r="V917" s="374"/>
      <c r="W917" s="374"/>
      <c r="X917" s="316"/>
      <c r="Y917" s="316"/>
      <c r="Z917" s="316"/>
      <c r="AA917" s="316"/>
      <c r="AB917" s="316"/>
      <c r="AC917" s="316"/>
      <c r="AD917" s="316"/>
      <c r="AE917" s="316"/>
      <c r="AF917" s="316"/>
      <c r="AG917" s="316"/>
      <c r="AH917" s="316"/>
      <c r="AI917" s="316"/>
      <c r="AJ917" s="316"/>
      <c r="AK917" s="316"/>
      <c r="AL917" s="316"/>
      <c r="AM917" s="316"/>
      <c r="AN917" s="316"/>
      <c r="AO917" s="316"/>
      <c r="AP917" s="316"/>
      <c r="AQ917" s="316"/>
      <c r="AR917" s="316"/>
      <c r="AS917" s="316"/>
    </row>
    <row r="918" spans="3:45" s="378" customFormat="1">
      <c r="C918" s="1395"/>
      <c r="D918" s="1393"/>
      <c r="E918" s="1393"/>
      <c r="F918" s="1393"/>
      <c r="I918" s="1490"/>
      <c r="K918" s="1394"/>
      <c r="P918" s="1538"/>
      <c r="Q918" s="316"/>
      <c r="R918" s="316"/>
      <c r="S918" s="316"/>
      <c r="T918" s="316"/>
      <c r="U918" s="374"/>
      <c r="V918" s="374"/>
      <c r="W918" s="374"/>
      <c r="X918" s="316"/>
      <c r="Y918" s="316"/>
      <c r="Z918" s="316"/>
      <c r="AA918" s="316"/>
      <c r="AB918" s="316"/>
      <c r="AC918" s="316"/>
      <c r="AD918" s="316"/>
      <c r="AE918" s="316"/>
      <c r="AF918" s="316"/>
      <c r="AG918" s="316"/>
      <c r="AH918" s="316"/>
      <c r="AI918" s="316"/>
      <c r="AJ918" s="316"/>
      <c r="AK918" s="316"/>
      <c r="AL918" s="316"/>
      <c r="AM918" s="316"/>
      <c r="AN918" s="316"/>
      <c r="AO918" s="316"/>
      <c r="AP918" s="316"/>
      <c r="AQ918" s="316"/>
      <c r="AR918" s="316"/>
      <c r="AS918" s="316"/>
    </row>
    <row r="919" spans="3:45" s="378" customFormat="1">
      <c r="C919" s="1395"/>
      <c r="D919" s="1393"/>
      <c r="E919" s="1393"/>
      <c r="F919" s="1393"/>
      <c r="I919" s="1490"/>
      <c r="K919" s="1394"/>
      <c r="P919" s="1538"/>
      <c r="Q919" s="316"/>
      <c r="R919" s="316"/>
      <c r="S919" s="316"/>
      <c r="T919" s="316"/>
      <c r="U919" s="374"/>
      <c r="V919" s="374"/>
      <c r="W919" s="374"/>
      <c r="X919" s="316"/>
      <c r="Y919" s="316"/>
      <c r="Z919" s="316"/>
      <c r="AA919" s="316"/>
      <c r="AB919" s="316"/>
      <c r="AC919" s="316"/>
      <c r="AD919" s="316"/>
      <c r="AE919" s="316"/>
      <c r="AF919" s="316"/>
      <c r="AG919" s="316"/>
      <c r="AH919" s="316"/>
      <c r="AI919" s="316"/>
      <c r="AJ919" s="316"/>
      <c r="AK919" s="316"/>
      <c r="AL919" s="316"/>
      <c r="AM919" s="316"/>
      <c r="AN919" s="316"/>
      <c r="AO919" s="316"/>
      <c r="AP919" s="316"/>
      <c r="AQ919" s="316"/>
      <c r="AR919" s="316"/>
      <c r="AS919" s="316"/>
    </row>
    <row r="920" spans="3:45" s="378" customFormat="1">
      <c r="C920" s="1395"/>
      <c r="D920" s="1393"/>
      <c r="E920" s="1393"/>
      <c r="F920" s="1393"/>
      <c r="I920" s="1490"/>
      <c r="K920" s="1394"/>
      <c r="P920" s="1538"/>
      <c r="Q920" s="316"/>
      <c r="R920" s="316"/>
      <c r="S920" s="316"/>
      <c r="T920" s="316"/>
      <c r="U920" s="374"/>
      <c r="V920" s="374"/>
      <c r="W920" s="374"/>
      <c r="X920" s="316"/>
      <c r="Y920" s="316"/>
      <c r="Z920" s="316"/>
      <c r="AA920" s="316"/>
      <c r="AB920" s="316"/>
      <c r="AC920" s="316"/>
      <c r="AD920" s="316"/>
      <c r="AE920" s="316"/>
      <c r="AF920" s="316"/>
      <c r="AG920" s="316"/>
      <c r="AH920" s="316"/>
      <c r="AI920" s="316"/>
      <c r="AJ920" s="316"/>
      <c r="AK920" s="316"/>
      <c r="AL920" s="316"/>
      <c r="AM920" s="316"/>
      <c r="AN920" s="316"/>
      <c r="AO920" s="316"/>
      <c r="AP920" s="316"/>
      <c r="AQ920" s="316"/>
      <c r="AR920" s="316"/>
      <c r="AS920" s="316"/>
    </row>
    <row r="921" spans="3:45" s="378" customFormat="1">
      <c r="C921" s="1395"/>
      <c r="D921" s="1393"/>
      <c r="E921" s="1393"/>
      <c r="F921" s="1393"/>
      <c r="I921" s="1490"/>
      <c r="K921" s="1394"/>
      <c r="P921" s="1538"/>
      <c r="Q921" s="316"/>
      <c r="R921" s="316"/>
      <c r="S921" s="316"/>
      <c r="T921" s="316"/>
      <c r="U921" s="374"/>
      <c r="V921" s="374"/>
      <c r="W921" s="374"/>
      <c r="X921" s="316"/>
      <c r="Y921" s="316"/>
      <c r="Z921" s="316"/>
      <c r="AA921" s="316"/>
      <c r="AB921" s="316"/>
      <c r="AC921" s="316"/>
      <c r="AD921" s="316"/>
      <c r="AE921" s="316"/>
      <c r="AF921" s="316"/>
      <c r="AG921" s="316"/>
      <c r="AH921" s="316"/>
      <c r="AI921" s="316"/>
      <c r="AJ921" s="316"/>
      <c r="AK921" s="316"/>
      <c r="AL921" s="316"/>
      <c r="AM921" s="316"/>
      <c r="AN921" s="316"/>
      <c r="AO921" s="316"/>
      <c r="AP921" s="316"/>
      <c r="AQ921" s="316"/>
      <c r="AR921" s="316"/>
      <c r="AS921" s="316"/>
    </row>
    <row r="922" spans="3:45" s="378" customFormat="1">
      <c r="C922" s="1395"/>
      <c r="D922" s="1393"/>
      <c r="E922" s="1393"/>
      <c r="F922" s="1393"/>
      <c r="I922" s="1490"/>
      <c r="K922" s="1394"/>
      <c r="P922" s="1538"/>
      <c r="Q922" s="316"/>
      <c r="R922" s="316"/>
      <c r="S922" s="316"/>
      <c r="T922" s="316"/>
      <c r="U922" s="374"/>
      <c r="V922" s="374"/>
      <c r="W922" s="374"/>
      <c r="X922" s="316"/>
      <c r="Y922" s="316"/>
      <c r="Z922" s="316"/>
      <c r="AA922" s="316"/>
      <c r="AB922" s="316"/>
      <c r="AC922" s="316"/>
      <c r="AD922" s="316"/>
      <c r="AE922" s="316"/>
      <c r="AF922" s="316"/>
      <c r="AG922" s="316"/>
      <c r="AH922" s="316"/>
      <c r="AI922" s="316"/>
      <c r="AJ922" s="316"/>
      <c r="AK922" s="316"/>
      <c r="AL922" s="316"/>
      <c r="AM922" s="316"/>
      <c r="AN922" s="316"/>
      <c r="AO922" s="316"/>
      <c r="AP922" s="316"/>
      <c r="AQ922" s="316"/>
      <c r="AR922" s="316"/>
      <c r="AS922" s="316"/>
    </row>
    <row r="923" spans="3:45" s="378" customFormat="1">
      <c r="C923" s="1395"/>
      <c r="D923" s="1393"/>
      <c r="E923" s="1393"/>
      <c r="F923" s="1393"/>
      <c r="I923" s="1490"/>
      <c r="K923" s="1394"/>
      <c r="P923" s="1538"/>
      <c r="Q923" s="316"/>
      <c r="R923" s="316"/>
      <c r="S923" s="316"/>
      <c r="T923" s="316"/>
      <c r="U923" s="374"/>
      <c r="V923" s="374"/>
      <c r="W923" s="374"/>
      <c r="X923" s="316"/>
      <c r="Y923" s="316"/>
      <c r="Z923" s="316"/>
      <c r="AA923" s="316"/>
      <c r="AB923" s="316"/>
      <c r="AC923" s="316"/>
      <c r="AD923" s="316"/>
      <c r="AE923" s="316"/>
      <c r="AF923" s="316"/>
      <c r="AG923" s="316"/>
      <c r="AH923" s="316"/>
      <c r="AI923" s="316"/>
      <c r="AJ923" s="316"/>
      <c r="AK923" s="316"/>
      <c r="AL923" s="316"/>
      <c r="AM923" s="316"/>
      <c r="AN923" s="316"/>
      <c r="AO923" s="316"/>
      <c r="AP923" s="316"/>
      <c r="AQ923" s="316"/>
      <c r="AR923" s="316"/>
      <c r="AS923" s="316"/>
    </row>
    <row r="924" spans="3:45" s="378" customFormat="1">
      <c r="C924" s="1395"/>
      <c r="D924" s="1393"/>
      <c r="E924" s="1393"/>
      <c r="F924" s="1393"/>
      <c r="I924" s="1490"/>
      <c r="K924" s="1394"/>
      <c r="P924" s="1538"/>
      <c r="Q924" s="316"/>
      <c r="R924" s="316"/>
      <c r="S924" s="316"/>
      <c r="T924" s="316"/>
      <c r="U924" s="374"/>
      <c r="V924" s="374"/>
      <c r="W924" s="374"/>
      <c r="X924" s="316"/>
      <c r="Y924" s="316"/>
      <c r="Z924" s="316"/>
      <c r="AA924" s="316"/>
      <c r="AB924" s="316"/>
      <c r="AC924" s="316"/>
      <c r="AD924" s="316"/>
      <c r="AE924" s="316"/>
      <c r="AF924" s="316"/>
      <c r="AG924" s="316"/>
      <c r="AH924" s="316"/>
      <c r="AI924" s="316"/>
      <c r="AJ924" s="316"/>
      <c r="AK924" s="316"/>
      <c r="AL924" s="316"/>
      <c r="AM924" s="316"/>
      <c r="AN924" s="316"/>
      <c r="AO924" s="316"/>
      <c r="AP924" s="316"/>
      <c r="AQ924" s="316"/>
      <c r="AR924" s="316"/>
      <c r="AS924" s="316"/>
    </row>
    <row r="925" spans="3:45" s="378" customFormat="1">
      <c r="C925" s="1395"/>
      <c r="D925" s="1393"/>
      <c r="E925" s="1393"/>
      <c r="F925" s="1393"/>
      <c r="I925" s="1490"/>
      <c r="K925" s="1394"/>
      <c r="P925" s="1538"/>
      <c r="Q925" s="316"/>
      <c r="R925" s="316"/>
      <c r="S925" s="316"/>
      <c r="T925" s="316"/>
      <c r="U925" s="374"/>
      <c r="V925" s="374"/>
      <c r="W925" s="374"/>
      <c r="X925" s="316"/>
      <c r="Y925" s="316"/>
      <c r="Z925" s="316"/>
      <c r="AA925" s="316"/>
      <c r="AB925" s="316"/>
      <c r="AC925" s="316"/>
      <c r="AD925" s="316"/>
      <c r="AE925" s="316"/>
      <c r="AF925" s="316"/>
      <c r="AG925" s="316"/>
      <c r="AH925" s="316"/>
      <c r="AI925" s="316"/>
      <c r="AJ925" s="316"/>
      <c r="AK925" s="316"/>
      <c r="AL925" s="316"/>
      <c r="AM925" s="316"/>
      <c r="AN925" s="316"/>
      <c r="AO925" s="316"/>
      <c r="AP925" s="316"/>
      <c r="AQ925" s="316"/>
      <c r="AR925" s="316"/>
      <c r="AS925" s="316"/>
    </row>
    <row r="926" spans="3:45" s="378" customFormat="1">
      <c r="C926" s="1395"/>
      <c r="D926" s="1393"/>
      <c r="E926" s="1393"/>
      <c r="F926" s="1393"/>
      <c r="I926" s="1490"/>
      <c r="K926" s="1394"/>
      <c r="P926" s="1538"/>
      <c r="Q926" s="316"/>
      <c r="R926" s="316"/>
      <c r="S926" s="316"/>
      <c r="T926" s="316"/>
      <c r="U926" s="374"/>
      <c r="V926" s="374"/>
      <c r="W926" s="374"/>
      <c r="X926" s="316"/>
      <c r="Y926" s="316"/>
      <c r="Z926" s="316"/>
      <c r="AA926" s="316"/>
      <c r="AB926" s="316"/>
      <c r="AC926" s="316"/>
      <c r="AD926" s="316"/>
      <c r="AE926" s="316"/>
      <c r="AF926" s="316"/>
      <c r="AG926" s="316"/>
      <c r="AH926" s="316"/>
      <c r="AI926" s="316"/>
      <c r="AJ926" s="316"/>
      <c r="AK926" s="316"/>
      <c r="AL926" s="316"/>
      <c r="AM926" s="316"/>
      <c r="AN926" s="316"/>
      <c r="AO926" s="316"/>
      <c r="AP926" s="316"/>
      <c r="AQ926" s="316"/>
      <c r="AR926" s="316"/>
      <c r="AS926" s="316"/>
    </row>
    <row r="927" spans="3:45" s="378" customFormat="1">
      <c r="C927" s="1395"/>
      <c r="D927" s="1393"/>
      <c r="E927" s="1393"/>
      <c r="F927" s="1393"/>
      <c r="I927" s="1490"/>
      <c r="K927" s="1394"/>
      <c r="P927" s="1538"/>
      <c r="Q927" s="316"/>
      <c r="R927" s="316"/>
      <c r="S927" s="316"/>
      <c r="T927" s="316"/>
      <c r="U927" s="374"/>
      <c r="V927" s="374"/>
      <c r="W927" s="374"/>
      <c r="X927" s="316"/>
      <c r="Y927" s="316"/>
      <c r="Z927" s="316"/>
      <c r="AA927" s="316"/>
      <c r="AB927" s="316"/>
      <c r="AC927" s="316"/>
      <c r="AD927" s="316"/>
      <c r="AE927" s="316"/>
      <c r="AF927" s="316"/>
      <c r="AG927" s="316"/>
      <c r="AH927" s="316"/>
      <c r="AI927" s="316"/>
      <c r="AJ927" s="316"/>
      <c r="AK927" s="316"/>
      <c r="AL927" s="316"/>
      <c r="AM927" s="316"/>
      <c r="AN927" s="316"/>
      <c r="AO927" s="316"/>
      <c r="AP927" s="316"/>
      <c r="AQ927" s="316"/>
      <c r="AR927" s="316"/>
      <c r="AS927" s="316"/>
    </row>
    <row r="928" spans="3:45" s="378" customFormat="1">
      <c r="C928" s="1395"/>
      <c r="D928" s="1393"/>
      <c r="E928" s="1393"/>
      <c r="F928" s="1393"/>
      <c r="I928" s="1490"/>
      <c r="K928" s="1394"/>
      <c r="P928" s="1538"/>
      <c r="Q928" s="316"/>
      <c r="R928" s="316"/>
      <c r="S928" s="316"/>
      <c r="T928" s="316"/>
      <c r="U928" s="374"/>
      <c r="V928" s="374"/>
      <c r="W928" s="374"/>
      <c r="X928" s="316"/>
      <c r="Y928" s="316"/>
      <c r="Z928" s="316"/>
      <c r="AA928" s="316"/>
      <c r="AB928" s="316"/>
      <c r="AC928" s="316"/>
      <c r="AD928" s="316"/>
      <c r="AE928" s="316"/>
      <c r="AF928" s="316"/>
      <c r="AG928" s="316"/>
      <c r="AH928" s="316"/>
      <c r="AI928" s="316"/>
      <c r="AJ928" s="316"/>
      <c r="AK928" s="316"/>
      <c r="AL928" s="316"/>
      <c r="AM928" s="316"/>
      <c r="AN928" s="316"/>
      <c r="AO928" s="316"/>
      <c r="AP928" s="316"/>
      <c r="AQ928" s="316"/>
      <c r="AR928" s="316"/>
      <c r="AS928" s="316"/>
    </row>
    <row r="929" spans="1:45" s="378" customFormat="1">
      <c r="C929" s="1395"/>
      <c r="D929" s="1393"/>
      <c r="E929" s="1393"/>
      <c r="F929" s="1393"/>
      <c r="I929" s="1490"/>
      <c r="K929" s="1394"/>
      <c r="P929" s="1538"/>
      <c r="Q929" s="316"/>
      <c r="R929" s="316"/>
      <c r="S929" s="316"/>
      <c r="T929" s="316"/>
      <c r="U929" s="374"/>
      <c r="V929" s="374"/>
      <c r="W929" s="374"/>
      <c r="X929" s="316"/>
      <c r="Y929" s="316"/>
      <c r="Z929" s="316"/>
      <c r="AA929" s="316"/>
      <c r="AB929" s="316"/>
      <c r="AC929" s="316"/>
      <c r="AD929" s="316"/>
      <c r="AE929" s="316"/>
      <c r="AF929" s="316"/>
      <c r="AG929" s="316"/>
      <c r="AH929" s="316"/>
      <c r="AI929" s="316"/>
      <c r="AJ929" s="316"/>
      <c r="AK929" s="316"/>
      <c r="AL929" s="316"/>
      <c r="AM929" s="316"/>
      <c r="AN929" s="316"/>
      <c r="AO929" s="316"/>
      <c r="AP929" s="316"/>
      <c r="AQ929" s="316"/>
      <c r="AR929" s="316"/>
      <c r="AS929" s="316"/>
    </row>
    <row r="930" spans="1:45" s="378" customFormat="1">
      <c r="C930" s="1395"/>
      <c r="D930" s="1393"/>
      <c r="E930" s="1393"/>
      <c r="F930" s="1393"/>
      <c r="I930" s="1490"/>
      <c r="K930" s="1394"/>
      <c r="P930" s="1538"/>
      <c r="Q930" s="316"/>
      <c r="R930" s="316"/>
      <c r="S930" s="316"/>
      <c r="T930" s="316"/>
      <c r="U930" s="374"/>
      <c r="V930" s="374"/>
      <c r="W930" s="374"/>
      <c r="X930" s="316"/>
      <c r="Y930" s="316"/>
      <c r="Z930" s="316"/>
      <c r="AA930" s="316"/>
      <c r="AB930" s="316"/>
      <c r="AC930" s="316"/>
      <c r="AD930" s="316"/>
      <c r="AE930" s="316"/>
      <c r="AF930" s="316"/>
      <c r="AG930" s="316"/>
      <c r="AH930" s="316"/>
      <c r="AI930" s="316"/>
      <c r="AJ930" s="316"/>
      <c r="AK930" s="316"/>
      <c r="AL930" s="316"/>
      <c r="AM930" s="316"/>
      <c r="AN930" s="316"/>
      <c r="AO930" s="316"/>
      <c r="AP930" s="316"/>
      <c r="AQ930" s="316"/>
      <c r="AR930" s="316"/>
      <c r="AS930" s="316"/>
    </row>
    <row r="931" spans="1:45" s="378" customFormat="1">
      <c r="C931" s="1395"/>
      <c r="D931" s="1393"/>
      <c r="E931" s="1393"/>
      <c r="F931" s="1393"/>
      <c r="I931" s="1490"/>
      <c r="K931" s="1394"/>
      <c r="P931" s="1538"/>
      <c r="Q931" s="316"/>
      <c r="R931" s="316"/>
      <c r="S931" s="316"/>
      <c r="T931" s="316"/>
      <c r="U931" s="374"/>
      <c r="V931" s="374"/>
      <c r="W931" s="374"/>
      <c r="X931" s="316"/>
      <c r="Y931" s="316"/>
      <c r="Z931" s="316"/>
      <c r="AA931" s="316"/>
      <c r="AB931" s="316"/>
      <c r="AC931" s="316"/>
      <c r="AD931" s="316"/>
      <c r="AE931" s="316"/>
      <c r="AF931" s="316"/>
      <c r="AG931" s="316"/>
      <c r="AH931" s="316"/>
      <c r="AI931" s="316"/>
      <c r="AJ931" s="316"/>
      <c r="AK931" s="316"/>
      <c r="AL931" s="316"/>
      <c r="AM931" s="316"/>
      <c r="AN931" s="316"/>
      <c r="AO931" s="316"/>
      <c r="AP931" s="316"/>
      <c r="AQ931" s="316"/>
      <c r="AR931" s="316"/>
      <c r="AS931" s="316"/>
    </row>
    <row r="932" spans="1:45" s="378" customFormat="1">
      <c r="C932" s="1395"/>
      <c r="D932" s="1393"/>
      <c r="E932" s="1393"/>
      <c r="F932" s="1393"/>
      <c r="I932" s="1490"/>
      <c r="K932" s="1394"/>
      <c r="P932" s="1538"/>
      <c r="Q932" s="316"/>
      <c r="R932" s="316"/>
      <c r="S932" s="316"/>
      <c r="T932" s="316"/>
      <c r="U932" s="374"/>
      <c r="V932" s="374"/>
      <c r="W932" s="374"/>
      <c r="X932" s="316"/>
      <c r="Y932" s="316"/>
      <c r="Z932" s="316"/>
      <c r="AA932" s="316"/>
      <c r="AB932" s="316"/>
      <c r="AC932" s="316"/>
      <c r="AD932" s="316"/>
      <c r="AE932" s="316"/>
      <c r="AF932" s="316"/>
      <c r="AG932" s="316"/>
      <c r="AH932" s="316"/>
      <c r="AI932" s="316"/>
      <c r="AJ932" s="316"/>
      <c r="AK932" s="316"/>
      <c r="AL932" s="316"/>
      <c r="AM932" s="316"/>
      <c r="AN932" s="316"/>
      <c r="AO932" s="316"/>
      <c r="AP932" s="316"/>
      <c r="AQ932" s="316"/>
      <c r="AR932" s="316"/>
      <c r="AS932" s="316"/>
    </row>
    <row r="933" spans="1:45" s="378" customFormat="1">
      <c r="C933" s="1395"/>
      <c r="D933" s="1393"/>
      <c r="E933" s="1393"/>
      <c r="F933" s="1393"/>
      <c r="I933" s="1490"/>
      <c r="K933" s="1394"/>
      <c r="P933" s="1538"/>
      <c r="Q933" s="316"/>
      <c r="R933" s="316"/>
      <c r="S933" s="316"/>
      <c r="T933" s="316"/>
      <c r="U933" s="374"/>
      <c r="V933" s="374"/>
      <c r="W933" s="374"/>
      <c r="X933" s="316"/>
      <c r="Y933" s="316"/>
      <c r="Z933" s="316"/>
      <c r="AA933" s="316"/>
      <c r="AB933" s="316"/>
      <c r="AC933" s="316"/>
      <c r="AD933" s="316"/>
      <c r="AE933" s="316"/>
      <c r="AF933" s="316"/>
      <c r="AG933" s="316"/>
      <c r="AH933" s="316"/>
      <c r="AI933" s="316"/>
      <c r="AJ933" s="316"/>
      <c r="AK933" s="316"/>
      <c r="AL933" s="316"/>
      <c r="AM933" s="316"/>
      <c r="AN933" s="316"/>
      <c r="AO933" s="316"/>
      <c r="AP933" s="316"/>
      <c r="AQ933" s="316"/>
      <c r="AR933" s="316"/>
      <c r="AS933" s="316"/>
    </row>
    <row r="934" spans="1:45" s="378" customFormat="1">
      <c r="C934" s="1395"/>
      <c r="D934" s="1393"/>
      <c r="E934" s="1393"/>
      <c r="F934" s="1393"/>
      <c r="I934" s="1490"/>
      <c r="K934" s="1394"/>
      <c r="P934" s="1538"/>
      <c r="Q934" s="316"/>
      <c r="R934" s="316"/>
      <c r="S934" s="316"/>
      <c r="T934" s="316"/>
      <c r="U934" s="374"/>
      <c r="V934" s="374"/>
      <c r="W934" s="374"/>
      <c r="X934" s="316"/>
      <c r="Y934" s="316"/>
      <c r="Z934" s="316"/>
      <c r="AA934" s="316"/>
      <c r="AB934" s="316"/>
      <c r="AC934" s="316"/>
      <c r="AD934" s="316"/>
      <c r="AE934" s="316"/>
      <c r="AF934" s="316"/>
      <c r="AG934" s="316"/>
      <c r="AH934" s="316"/>
      <c r="AI934" s="316"/>
      <c r="AJ934" s="316"/>
      <c r="AK934" s="316"/>
      <c r="AL934" s="316"/>
      <c r="AM934" s="316"/>
      <c r="AN934" s="316"/>
      <c r="AO934" s="316"/>
      <c r="AP934" s="316"/>
      <c r="AQ934" s="316"/>
      <c r="AR934" s="316"/>
      <c r="AS934" s="316"/>
    </row>
    <row r="935" spans="1:45" s="378" customFormat="1">
      <c r="C935" s="1395"/>
      <c r="D935" s="1393"/>
      <c r="E935" s="1393"/>
      <c r="F935" s="1393"/>
      <c r="I935" s="1490"/>
      <c r="K935" s="1394"/>
      <c r="P935" s="1538"/>
      <c r="Q935" s="316"/>
      <c r="R935" s="316"/>
      <c r="S935" s="316"/>
      <c r="T935" s="316"/>
      <c r="U935" s="374"/>
      <c r="V935" s="374"/>
      <c r="W935" s="374"/>
      <c r="X935" s="316"/>
      <c r="Y935" s="316"/>
      <c r="Z935" s="316"/>
      <c r="AA935" s="316"/>
      <c r="AB935" s="316"/>
      <c r="AC935" s="316"/>
      <c r="AD935" s="316"/>
      <c r="AE935" s="316"/>
      <c r="AF935" s="316"/>
      <c r="AG935" s="316"/>
      <c r="AH935" s="316"/>
      <c r="AI935" s="316"/>
      <c r="AJ935" s="316"/>
      <c r="AK935" s="316"/>
      <c r="AL935" s="316"/>
      <c r="AM935" s="316"/>
      <c r="AN935" s="316"/>
      <c r="AO935" s="316"/>
      <c r="AP935" s="316"/>
      <c r="AQ935" s="316"/>
      <c r="AR935" s="316"/>
      <c r="AS935" s="316"/>
    </row>
    <row r="936" spans="1:45">
      <c r="A936" s="378"/>
      <c r="B936" s="378"/>
      <c r="C936" s="1395"/>
      <c r="D936" s="1393"/>
      <c r="E936" s="1393"/>
      <c r="F936" s="1393"/>
      <c r="G936" s="378"/>
      <c r="K936" s="1394"/>
      <c r="R936" s="316"/>
      <c r="S936" s="316"/>
      <c r="T936" s="316"/>
      <c r="U936" s="374"/>
      <c r="V936" s="374"/>
      <c r="W936" s="374"/>
      <c r="X936" s="316"/>
    </row>
    <row r="937" spans="1:45">
      <c r="A937" s="378"/>
      <c r="B937" s="378"/>
      <c r="C937" s="1395"/>
      <c r="D937" s="1393"/>
      <c r="E937" s="1393"/>
      <c r="F937" s="1393"/>
      <c r="G937" s="378"/>
      <c r="K937" s="1394"/>
      <c r="R937" s="316"/>
      <c r="S937" s="316"/>
      <c r="T937" s="316"/>
      <c r="U937" s="374"/>
      <c r="V937" s="374"/>
      <c r="W937" s="374"/>
      <c r="X937" s="316"/>
    </row>
    <row r="938" spans="1:45">
      <c r="A938" s="378"/>
      <c r="B938" s="378"/>
      <c r="C938" s="1395"/>
      <c r="D938" s="1393"/>
      <c r="E938" s="1393"/>
      <c r="F938" s="1393"/>
      <c r="G938" s="378"/>
      <c r="K938" s="1394"/>
      <c r="R938" s="316"/>
      <c r="S938" s="316"/>
      <c r="T938" s="316"/>
      <c r="U938" s="374"/>
      <c r="V938" s="374"/>
      <c r="W938" s="374"/>
      <c r="X938" s="316"/>
    </row>
    <row r="939" spans="1:45">
      <c r="A939" s="378"/>
      <c r="B939" s="378"/>
      <c r="C939" s="1395"/>
      <c r="D939" s="1393"/>
      <c r="E939" s="1393"/>
      <c r="F939" s="1393"/>
      <c r="G939" s="378"/>
      <c r="K939" s="1394"/>
      <c r="R939" s="316"/>
      <c r="S939" s="316"/>
      <c r="T939" s="316"/>
      <c r="U939" s="374"/>
      <c r="V939" s="374"/>
      <c r="W939" s="374"/>
      <c r="X939" s="316"/>
    </row>
    <row r="940" spans="1:45">
      <c r="A940" s="378"/>
      <c r="B940" s="378"/>
      <c r="C940" s="1395"/>
      <c r="D940" s="1393"/>
      <c r="E940" s="1393"/>
      <c r="F940" s="1393"/>
      <c r="G940" s="378"/>
      <c r="K940" s="1394"/>
      <c r="R940" s="316"/>
      <c r="S940" s="316"/>
      <c r="T940" s="316"/>
      <c r="U940" s="374"/>
      <c r="V940" s="374"/>
      <c r="W940" s="374"/>
      <c r="X940" s="316"/>
    </row>
    <row r="941" spans="1:45" ht="14.25">
      <c r="A941" s="1391"/>
      <c r="B941" s="1391"/>
      <c r="C941" s="1392"/>
      <c r="D941" s="1393"/>
      <c r="E941" s="1393"/>
      <c r="F941" s="1393"/>
      <c r="G941" s="378"/>
      <c r="K941" s="1394"/>
      <c r="R941" s="373"/>
      <c r="S941" s="373"/>
      <c r="T941" s="373"/>
      <c r="U941" s="374"/>
      <c r="V941" s="374"/>
      <c r="W941" s="374"/>
      <c r="X941" s="316"/>
    </row>
    <row r="942" spans="1:45">
      <c r="A942" s="378"/>
      <c r="B942" s="378"/>
      <c r="C942" s="1395"/>
      <c r="D942" s="1393"/>
      <c r="E942" s="1393"/>
      <c r="F942" s="1393"/>
      <c r="G942" s="378"/>
      <c r="K942" s="1394"/>
      <c r="R942" s="316"/>
      <c r="S942" s="316"/>
      <c r="T942" s="316"/>
      <c r="U942" s="374"/>
      <c r="V942" s="374"/>
      <c r="W942" s="374"/>
      <c r="X942" s="316"/>
    </row>
    <row r="943" spans="1:45" ht="14.25">
      <c r="A943" s="1396"/>
      <c r="B943" s="1396"/>
      <c r="C943" s="1397"/>
      <c r="D943" s="1393"/>
      <c r="E943" s="1393"/>
      <c r="F943" s="1393"/>
      <c r="G943" s="378"/>
      <c r="K943" s="1394"/>
      <c r="R943" s="376"/>
      <c r="S943" s="376"/>
      <c r="T943" s="376"/>
      <c r="U943" s="374"/>
      <c r="V943" s="374"/>
      <c r="W943" s="374"/>
      <c r="X943" s="316"/>
    </row>
    <row r="944" spans="1:45">
      <c r="A944" s="378"/>
      <c r="B944" s="378"/>
      <c r="C944" s="1395"/>
      <c r="D944" s="1393"/>
      <c r="E944" s="1393"/>
      <c r="F944" s="1393"/>
      <c r="G944" s="378"/>
      <c r="K944" s="1394"/>
      <c r="R944" s="316"/>
      <c r="S944" s="316"/>
      <c r="T944" s="316"/>
      <c r="U944" s="374"/>
      <c r="V944" s="374"/>
      <c r="W944" s="374"/>
      <c r="X944" s="316"/>
    </row>
    <row r="945" spans="1:45">
      <c r="A945" s="378"/>
      <c r="B945" s="378"/>
      <c r="C945" s="1395"/>
      <c r="D945" s="1393"/>
      <c r="E945" s="1393"/>
      <c r="F945" s="1393"/>
      <c r="G945" s="378"/>
      <c r="K945" s="1394"/>
      <c r="R945" s="316"/>
      <c r="S945" s="316"/>
      <c r="T945" s="316"/>
      <c r="U945" s="374"/>
      <c r="V945" s="374"/>
      <c r="W945" s="374"/>
      <c r="X945" s="316"/>
    </row>
    <row r="946" spans="1:45">
      <c r="A946" s="378"/>
      <c r="B946" s="378"/>
      <c r="C946" s="1395"/>
      <c r="D946" s="1393"/>
      <c r="E946" s="1393"/>
      <c r="F946" s="1393"/>
      <c r="G946" s="378"/>
      <c r="K946" s="1394"/>
      <c r="R946" s="316"/>
      <c r="S946" s="316"/>
      <c r="T946" s="316"/>
      <c r="U946" s="374"/>
      <c r="V946" s="374"/>
      <c r="W946" s="374"/>
      <c r="X946" s="316"/>
    </row>
    <row r="947" spans="1:45">
      <c r="A947" s="378"/>
      <c r="B947" s="378"/>
      <c r="C947" s="1395"/>
      <c r="D947" s="1393"/>
      <c r="E947" s="1393"/>
      <c r="F947" s="1393"/>
      <c r="G947" s="378"/>
      <c r="K947" s="1394"/>
      <c r="R947" s="316"/>
      <c r="S947" s="316"/>
      <c r="T947" s="316"/>
      <c r="U947" s="374"/>
      <c r="V947" s="374"/>
      <c r="W947" s="374"/>
      <c r="X947" s="316"/>
    </row>
    <row r="948" spans="1:45">
      <c r="A948" s="378"/>
      <c r="B948" s="378"/>
      <c r="C948" s="1395"/>
      <c r="D948" s="1393"/>
      <c r="E948" s="1393"/>
      <c r="F948" s="1393"/>
      <c r="G948" s="378"/>
      <c r="K948" s="1394"/>
      <c r="R948" s="316"/>
      <c r="S948" s="316"/>
      <c r="T948" s="316"/>
      <c r="U948" s="374"/>
      <c r="V948" s="374"/>
      <c r="W948" s="374"/>
      <c r="X948" s="316"/>
    </row>
    <row r="949" spans="1:45">
      <c r="A949" s="378"/>
      <c r="B949" s="378"/>
      <c r="C949" s="1395"/>
      <c r="D949" s="1393"/>
      <c r="E949" s="1393"/>
      <c r="F949" s="1393"/>
      <c r="G949" s="378"/>
      <c r="K949" s="1394"/>
      <c r="R949" s="316"/>
      <c r="S949" s="316"/>
      <c r="T949" s="316"/>
      <c r="U949" s="374"/>
      <c r="V949" s="374"/>
      <c r="W949" s="374"/>
      <c r="X949" s="316"/>
    </row>
    <row r="950" spans="1:45">
      <c r="A950" s="378"/>
      <c r="B950" s="378"/>
      <c r="C950" s="1395"/>
      <c r="D950" s="1393"/>
      <c r="E950" s="1393"/>
      <c r="F950" s="1393"/>
      <c r="G950" s="378"/>
      <c r="K950" s="1394"/>
      <c r="R950" s="316"/>
      <c r="S950" s="316"/>
      <c r="T950" s="316"/>
      <c r="U950" s="374"/>
      <c r="V950" s="374"/>
      <c r="W950" s="374"/>
      <c r="X950" s="316"/>
    </row>
    <row r="951" spans="1:45">
      <c r="A951" s="378"/>
      <c r="B951" s="378"/>
      <c r="C951" s="1395"/>
      <c r="D951" s="1393"/>
      <c r="E951" s="1393"/>
      <c r="F951" s="1393"/>
      <c r="G951" s="378"/>
      <c r="K951" s="1394"/>
      <c r="R951" s="316"/>
      <c r="S951" s="316"/>
      <c r="T951" s="316"/>
      <c r="U951" s="374"/>
      <c r="V951" s="374"/>
      <c r="W951" s="374"/>
      <c r="X951" s="316"/>
    </row>
    <row r="952" spans="1:45" s="378" customFormat="1">
      <c r="C952" s="1395"/>
      <c r="D952" s="1393"/>
      <c r="E952" s="1393"/>
      <c r="F952" s="1393"/>
      <c r="I952" s="1490"/>
      <c r="K952" s="1394"/>
      <c r="P952" s="1538"/>
      <c r="Q952" s="316"/>
      <c r="R952" s="316"/>
      <c r="S952" s="316"/>
      <c r="T952" s="316"/>
      <c r="U952" s="374"/>
      <c r="V952" s="374"/>
      <c r="W952" s="374"/>
      <c r="X952" s="316"/>
      <c r="Y952" s="316"/>
      <c r="Z952" s="316"/>
      <c r="AA952" s="316"/>
      <c r="AB952" s="316"/>
      <c r="AC952" s="316"/>
      <c r="AD952" s="316"/>
      <c r="AE952" s="316"/>
      <c r="AF952" s="316"/>
      <c r="AG952" s="316"/>
      <c r="AH952" s="316"/>
      <c r="AI952" s="316"/>
      <c r="AJ952" s="316"/>
      <c r="AK952" s="316"/>
      <c r="AL952" s="316"/>
      <c r="AM952" s="316"/>
      <c r="AN952" s="316"/>
      <c r="AO952" s="316"/>
      <c r="AP952" s="316"/>
      <c r="AQ952" s="316"/>
      <c r="AR952" s="316"/>
      <c r="AS952" s="316"/>
    </row>
    <row r="953" spans="1:45" s="378" customFormat="1">
      <c r="C953" s="1395"/>
      <c r="D953" s="1393"/>
      <c r="E953" s="1393"/>
      <c r="F953" s="1393"/>
      <c r="I953" s="1490"/>
      <c r="K953" s="1394"/>
      <c r="P953" s="1538"/>
      <c r="Q953" s="316"/>
      <c r="R953" s="316"/>
      <c r="S953" s="316"/>
      <c r="T953" s="316"/>
      <c r="U953" s="374"/>
      <c r="V953" s="374"/>
      <c r="W953" s="374"/>
      <c r="X953" s="316"/>
      <c r="Y953" s="316"/>
      <c r="Z953" s="316"/>
      <c r="AA953" s="316"/>
      <c r="AB953" s="316"/>
      <c r="AC953" s="316"/>
      <c r="AD953" s="316"/>
      <c r="AE953" s="316"/>
      <c r="AF953" s="316"/>
      <c r="AG953" s="316"/>
      <c r="AH953" s="316"/>
      <c r="AI953" s="316"/>
      <c r="AJ953" s="316"/>
      <c r="AK953" s="316"/>
      <c r="AL953" s="316"/>
      <c r="AM953" s="316"/>
      <c r="AN953" s="316"/>
      <c r="AO953" s="316"/>
      <c r="AP953" s="316"/>
      <c r="AQ953" s="316"/>
      <c r="AR953" s="316"/>
      <c r="AS953" s="316"/>
    </row>
    <row r="954" spans="1:45" s="378" customFormat="1">
      <c r="C954" s="1395"/>
      <c r="D954" s="1393"/>
      <c r="E954" s="1393"/>
      <c r="F954" s="1393"/>
      <c r="I954" s="1490"/>
      <c r="K954" s="1394"/>
      <c r="P954" s="1538"/>
      <c r="Q954" s="316"/>
      <c r="R954" s="316"/>
      <c r="S954" s="316"/>
      <c r="T954" s="316"/>
      <c r="U954" s="374"/>
      <c r="V954" s="374"/>
      <c r="W954" s="374"/>
      <c r="X954" s="316"/>
      <c r="Y954" s="316"/>
      <c r="Z954" s="316"/>
      <c r="AA954" s="316"/>
      <c r="AB954" s="316"/>
      <c r="AC954" s="316"/>
      <c r="AD954" s="316"/>
      <c r="AE954" s="316"/>
      <c r="AF954" s="316"/>
      <c r="AG954" s="316"/>
      <c r="AH954" s="316"/>
      <c r="AI954" s="316"/>
      <c r="AJ954" s="316"/>
      <c r="AK954" s="316"/>
      <c r="AL954" s="316"/>
      <c r="AM954" s="316"/>
      <c r="AN954" s="316"/>
      <c r="AO954" s="316"/>
      <c r="AP954" s="316"/>
      <c r="AQ954" s="316"/>
      <c r="AR954" s="316"/>
      <c r="AS954" s="316"/>
    </row>
    <row r="955" spans="1:45" s="378" customFormat="1">
      <c r="C955" s="1395"/>
      <c r="D955" s="1393"/>
      <c r="E955" s="1393"/>
      <c r="F955" s="1393"/>
      <c r="I955" s="1490"/>
      <c r="K955" s="1394"/>
      <c r="P955" s="1538"/>
      <c r="Q955" s="316"/>
      <c r="R955" s="316"/>
      <c r="S955" s="316"/>
      <c r="T955" s="316"/>
      <c r="U955" s="374"/>
      <c r="V955" s="374"/>
      <c r="W955" s="374"/>
      <c r="X955" s="316"/>
      <c r="Y955" s="316"/>
      <c r="Z955" s="316"/>
      <c r="AA955" s="316"/>
      <c r="AB955" s="316"/>
      <c r="AC955" s="316"/>
      <c r="AD955" s="316"/>
      <c r="AE955" s="316"/>
      <c r="AF955" s="316"/>
      <c r="AG955" s="316"/>
      <c r="AH955" s="316"/>
      <c r="AI955" s="316"/>
      <c r="AJ955" s="316"/>
      <c r="AK955" s="316"/>
      <c r="AL955" s="316"/>
      <c r="AM955" s="316"/>
      <c r="AN955" s="316"/>
      <c r="AO955" s="316"/>
      <c r="AP955" s="316"/>
      <c r="AQ955" s="316"/>
      <c r="AR955" s="316"/>
      <c r="AS955" s="316"/>
    </row>
    <row r="956" spans="1:45" s="378" customFormat="1">
      <c r="C956" s="1395"/>
      <c r="D956" s="1393"/>
      <c r="E956" s="1393"/>
      <c r="F956" s="1393"/>
      <c r="I956" s="1490"/>
      <c r="K956" s="1394"/>
      <c r="P956" s="1538"/>
      <c r="Q956" s="316"/>
      <c r="R956" s="316"/>
      <c r="S956" s="316"/>
      <c r="T956" s="316"/>
      <c r="U956" s="374"/>
      <c r="V956" s="374"/>
      <c r="W956" s="374"/>
      <c r="X956" s="316"/>
      <c r="Y956" s="316"/>
      <c r="Z956" s="316"/>
      <c r="AA956" s="316"/>
      <c r="AB956" s="316"/>
      <c r="AC956" s="316"/>
      <c r="AD956" s="316"/>
      <c r="AE956" s="316"/>
      <c r="AF956" s="316"/>
      <c r="AG956" s="316"/>
      <c r="AH956" s="316"/>
      <c r="AI956" s="316"/>
      <c r="AJ956" s="316"/>
      <c r="AK956" s="316"/>
      <c r="AL956" s="316"/>
      <c r="AM956" s="316"/>
      <c r="AN956" s="316"/>
      <c r="AO956" s="316"/>
      <c r="AP956" s="316"/>
      <c r="AQ956" s="316"/>
      <c r="AR956" s="316"/>
      <c r="AS956" s="316"/>
    </row>
    <row r="957" spans="1:45" s="378" customFormat="1">
      <c r="C957" s="1395"/>
      <c r="D957" s="1393"/>
      <c r="E957" s="1393"/>
      <c r="F957" s="1393"/>
      <c r="I957" s="1490"/>
      <c r="K957" s="1394"/>
      <c r="P957" s="1538"/>
      <c r="Q957" s="316"/>
      <c r="R957" s="316"/>
      <c r="S957" s="316"/>
      <c r="T957" s="316"/>
      <c r="U957" s="374"/>
      <c r="V957" s="374"/>
      <c r="W957" s="374"/>
      <c r="X957" s="316"/>
      <c r="Y957" s="316"/>
      <c r="Z957" s="316"/>
      <c r="AA957" s="316"/>
      <c r="AB957" s="316"/>
      <c r="AC957" s="316"/>
      <c r="AD957" s="316"/>
      <c r="AE957" s="316"/>
      <c r="AF957" s="316"/>
      <c r="AG957" s="316"/>
      <c r="AH957" s="316"/>
      <c r="AI957" s="316"/>
      <c r="AJ957" s="316"/>
      <c r="AK957" s="316"/>
      <c r="AL957" s="316"/>
      <c r="AM957" s="316"/>
      <c r="AN957" s="316"/>
      <c r="AO957" s="316"/>
      <c r="AP957" s="316"/>
      <c r="AQ957" s="316"/>
      <c r="AR957" s="316"/>
      <c r="AS957" s="316"/>
    </row>
    <row r="958" spans="1:45" s="378" customFormat="1">
      <c r="C958" s="1395"/>
      <c r="D958" s="1393"/>
      <c r="E958" s="1393"/>
      <c r="F958" s="1393"/>
      <c r="I958" s="1490"/>
      <c r="K958" s="1394"/>
      <c r="P958" s="1538"/>
      <c r="Q958" s="316"/>
      <c r="R958" s="316"/>
      <c r="S958" s="316"/>
      <c r="T958" s="316"/>
      <c r="U958" s="374"/>
      <c r="V958" s="374"/>
      <c r="W958" s="374"/>
      <c r="X958" s="316"/>
      <c r="Y958" s="316"/>
      <c r="Z958" s="316"/>
      <c r="AA958" s="316"/>
      <c r="AB958" s="316"/>
      <c r="AC958" s="316"/>
      <c r="AD958" s="316"/>
      <c r="AE958" s="316"/>
      <c r="AF958" s="316"/>
      <c r="AG958" s="316"/>
      <c r="AH958" s="316"/>
      <c r="AI958" s="316"/>
      <c r="AJ958" s="316"/>
      <c r="AK958" s="316"/>
      <c r="AL958" s="316"/>
      <c r="AM958" s="316"/>
      <c r="AN958" s="316"/>
      <c r="AO958" s="316"/>
      <c r="AP958" s="316"/>
      <c r="AQ958" s="316"/>
      <c r="AR958" s="316"/>
      <c r="AS958" s="316"/>
    </row>
    <row r="959" spans="1:45" s="378" customFormat="1">
      <c r="C959" s="1395"/>
      <c r="D959" s="1393"/>
      <c r="E959" s="1393"/>
      <c r="F959" s="1393"/>
      <c r="I959" s="1490"/>
      <c r="K959" s="1394"/>
      <c r="P959" s="1538"/>
      <c r="Q959" s="316"/>
      <c r="R959" s="316"/>
      <c r="S959" s="316"/>
      <c r="T959" s="316"/>
      <c r="U959" s="374"/>
      <c r="V959" s="374"/>
      <c r="W959" s="374"/>
      <c r="X959" s="316"/>
      <c r="Y959" s="316"/>
      <c r="Z959" s="316"/>
      <c r="AA959" s="316"/>
      <c r="AB959" s="316"/>
      <c r="AC959" s="316"/>
      <c r="AD959" s="316"/>
      <c r="AE959" s="316"/>
      <c r="AF959" s="316"/>
      <c r="AG959" s="316"/>
      <c r="AH959" s="316"/>
      <c r="AI959" s="316"/>
      <c r="AJ959" s="316"/>
      <c r="AK959" s="316"/>
      <c r="AL959" s="316"/>
      <c r="AM959" s="316"/>
      <c r="AN959" s="316"/>
      <c r="AO959" s="316"/>
      <c r="AP959" s="316"/>
      <c r="AQ959" s="316"/>
      <c r="AR959" s="316"/>
      <c r="AS959" s="316"/>
    </row>
    <row r="960" spans="1:45" s="378" customFormat="1">
      <c r="C960" s="1395"/>
      <c r="D960" s="1393"/>
      <c r="E960" s="1393"/>
      <c r="F960" s="1393"/>
      <c r="I960" s="1490"/>
      <c r="K960" s="1394"/>
      <c r="P960" s="1538"/>
      <c r="Q960" s="316"/>
      <c r="R960" s="316"/>
      <c r="S960" s="316"/>
      <c r="T960" s="316"/>
      <c r="U960" s="374"/>
      <c r="V960" s="374"/>
      <c r="W960" s="374"/>
      <c r="X960" s="316"/>
      <c r="Y960" s="316"/>
      <c r="Z960" s="316"/>
      <c r="AA960" s="316"/>
      <c r="AB960" s="316"/>
      <c r="AC960" s="316"/>
      <c r="AD960" s="316"/>
      <c r="AE960" s="316"/>
      <c r="AF960" s="316"/>
      <c r="AG960" s="316"/>
      <c r="AH960" s="316"/>
      <c r="AI960" s="316"/>
      <c r="AJ960" s="316"/>
      <c r="AK960" s="316"/>
      <c r="AL960" s="316"/>
      <c r="AM960" s="316"/>
      <c r="AN960" s="316"/>
      <c r="AO960" s="316"/>
      <c r="AP960" s="316"/>
      <c r="AQ960" s="316"/>
      <c r="AR960" s="316"/>
      <c r="AS960" s="316"/>
    </row>
    <row r="961" spans="3:45" s="378" customFormat="1">
      <c r="C961" s="1395"/>
      <c r="D961" s="1393"/>
      <c r="E961" s="1393"/>
      <c r="F961" s="1393"/>
      <c r="I961" s="1490"/>
      <c r="K961" s="1394"/>
      <c r="P961" s="1538"/>
      <c r="Q961" s="316"/>
      <c r="R961" s="316"/>
      <c r="S961" s="316"/>
      <c r="T961" s="316"/>
      <c r="U961" s="374"/>
      <c r="V961" s="374"/>
      <c r="W961" s="374"/>
      <c r="X961" s="316"/>
      <c r="Y961" s="316"/>
      <c r="Z961" s="316"/>
      <c r="AA961" s="316"/>
      <c r="AB961" s="316"/>
      <c r="AC961" s="316"/>
      <c r="AD961" s="316"/>
      <c r="AE961" s="316"/>
      <c r="AF961" s="316"/>
      <c r="AG961" s="316"/>
      <c r="AH961" s="316"/>
      <c r="AI961" s="316"/>
      <c r="AJ961" s="316"/>
      <c r="AK961" s="316"/>
      <c r="AL961" s="316"/>
      <c r="AM961" s="316"/>
      <c r="AN961" s="316"/>
      <c r="AO961" s="316"/>
      <c r="AP961" s="316"/>
      <c r="AQ961" s="316"/>
      <c r="AR961" s="316"/>
      <c r="AS961" s="316"/>
    </row>
    <row r="962" spans="3:45" s="378" customFormat="1">
      <c r="C962" s="1395"/>
      <c r="D962" s="1393"/>
      <c r="E962" s="1393"/>
      <c r="F962" s="1393"/>
      <c r="I962" s="1490"/>
      <c r="K962" s="1394"/>
      <c r="P962" s="1538"/>
      <c r="Q962" s="316"/>
      <c r="R962" s="316"/>
      <c r="S962" s="316"/>
      <c r="T962" s="316"/>
      <c r="U962" s="374"/>
      <c r="V962" s="374"/>
      <c r="W962" s="374"/>
      <c r="X962" s="316"/>
      <c r="Y962" s="316"/>
      <c r="Z962" s="316"/>
      <c r="AA962" s="316"/>
      <c r="AB962" s="316"/>
      <c r="AC962" s="316"/>
      <c r="AD962" s="316"/>
      <c r="AE962" s="316"/>
      <c r="AF962" s="316"/>
      <c r="AG962" s="316"/>
      <c r="AH962" s="316"/>
      <c r="AI962" s="316"/>
      <c r="AJ962" s="316"/>
      <c r="AK962" s="316"/>
      <c r="AL962" s="316"/>
      <c r="AM962" s="316"/>
      <c r="AN962" s="316"/>
      <c r="AO962" s="316"/>
      <c r="AP962" s="316"/>
      <c r="AQ962" s="316"/>
      <c r="AR962" s="316"/>
      <c r="AS962" s="316"/>
    </row>
    <row r="963" spans="3:45" s="378" customFormat="1">
      <c r="C963" s="1395"/>
      <c r="D963" s="1393"/>
      <c r="E963" s="1393"/>
      <c r="F963" s="1393"/>
      <c r="I963" s="1490"/>
      <c r="K963" s="1394"/>
      <c r="P963" s="1538"/>
      <c r="Q963" s="316"/>
      <c r="R963" s="316"/>
      <c r="S963" s="316"/>
      <c r="T963" s="316"/>
      <c r="U963" s="374"/>
      <c r="V963" s="374"/>
      <c r="W963" s="374"/>
      <c r="X963" s="316"/>
      <c r="Y963" s="316"/>
      <c r="Z963" s="316"/>
      <c r="AA963" s="316"/>
      <c r="AB963" s="316"/>
      <c r="AC963" s="316"/>
      <c r="AD963" s="316"/>
      <c r="AE963" s="316"/>
      <c r="AF963" s="316"/>
      <c r="AG963" s="316"/>
      <c r="AH963" s="316"/>
      <c r="AI963" s="316"/>
      <c r="AJ963" s="316"/>
      <c r="AK963" s="316"/>
      <c r="AL963" s="316"/>
      <c r="AM963" s="316"/>
      <c r="AN963" s="316"/>
      <c r="AO963" s="316"/>
      <c r="AP963" s="316"/>
      <c r="AQ963" s="316"/>
      <c r="AR963" s="316"/>
      <c r="AS963" s="316"/>
    </row>
    <row r="964" spans="3:45" s="378" customFormat="1">
      <c r="C964" s="1395"/>
      <c r="D964" s="1393"/>
      <c r="E964" s="1393"/>
      <c r="F964" s="1393"/>
      <c r="I964" s="1490"/>
      <c r="K964" s="1394"/>
      <c r="P964" s="1538"/>
      <c r="Q964" s="316"/>
      <c r="R964" s="316"/>
      <c r="S964" s="316"/>
      <c r="T964" s="316"/>
      <c r="U964" s="374"/>
      <c r="V964" s="374"/>
      <c r="W964" s="374"/>
      <c r="X964" s="316"/>
      <c r="Y964" s="316"/>
      <c r="Z964" s="316"/>
      <c r="AA964" s="316"/>
      <c r="AB964" s="316"/>
      <c r="AC964" s="316"/>
      <c r="AD964" s="316"/>
      <c r="AE964" s="316"/>
      <c r="AF964" s="316"/>
      <c r="AG964" s="316"/>
      <c r="AH964" s="316"/>
      <c r="AI964" s="316"/>
      <c r="AJ964" s="316"/>
      <c r="AK964" s="316"/>
      <c r="AL964" s="316"/>
      <c r="AM964" s="316"/>
      <c r="AN964" s="316"/>
      <c r="AO964" s="316"/>
      <c r="AP964" s="316"/>
      <c r="AQ964" s="316"/>
      <c r="AR964" s="316"/>
      <c r="AS964" s="316"/>
    </row>
    <row r="965" spans="3:45" s="378" customFormat="1">
      <c r="C965" s="1395"/>
      <c r="D965" s="1393"/>
      <c r="E965" s="1393"/>
      <c r="F965" s="1393"/>
      <c r="I965" s="1490"/>
      <c r="K965" s="1394"/>
      <c r="P965" s="1538"/>
      <c r="Q965" s="316"/>
      <c r="R965" s="316"/>
      <c r="S965" s="316"/>
      <c r="T965" s="316"/>
      <c r="U965" s="374"/>
      <c r="V965" s="374"/>
      <c r="W965" s="374"/>
      <c r="X965" s="316"/>
      <c r="Y965" s="316"/>
      <c r="Z965" s="316"/>
      <c r="AA965" s="316"/>
      <c r="AB965" s="316"/>
      <c r="AC965" s="316"/>
      <c r="AD965" s="316"/>
      <c r="AE965" s="316"/>
      <c r="AF965" s="316"/>
      <c r="AG965" s="316"/>
      <c r="AH965" s="316"/>
      <c r="AI965" s="316"/>
      <c r="AJ965" s="316"/>
      <c r="AK965" s="316"/>
      <c r="AL965" s="316"/>
      <c r="AM965" s="316"/>
      <c r="AN965" s="316"/>
      <c r="AO965" s="316"/>
      <c r="AP965" s="316"/>
      <c r="AQ965" s="316"/>
      <c r="AR965" s="316"/>
      <c r="AS965" s="316"/>
    </row>
    <row r="966" spans="3:45" s="378" customFormat="1">
      <c r="C966" s="1395"/>
      <c r="D966" s="1393"/>
      <c r="E966" s="1393"/>
      <c r="F966" s="1393"/>
      <c r="I966" s="1490"/>
      <c r="K966" s="1394"/>
      <c r="P966" s="1538"/>
      <c r="Q966" s="316"/>
      <c r="R966" s="316"/>
      <c r="S966" s="316"/>
      <c r="T966" s="316"/>
      <c r="U966" s="374"/>
      <c r="V966" s="374"/>
      <c r="W966" s="374"/>
      <c r="X966" s="316"/>
      <c r="Y966" s="316"/>
      <c r="Z966" s="316"/>
      <c r="AA966" s="316"/>
      <c r="AB966" s="316"/>
      <c r="AC966" s="316"/>
      <c r="AD966" s="316"/>
      <c r="AE966" s="316"/>
      <c r="AF966" s="316"/>
      <c r="AG966" s="316"/>
      <c r="AH966" s="316"/>
      <c r="AI966" s="316"/>
      <c r="AJ966" s="316"/>
      <c r="AK966" s="316"/>
      <c r="AL966" s="316"/>
      <c r="AM966" s="316"/>
      <c r="AN966" s="316"/>
      <c r="AO966" s="316"/>
      <c r="AP966" s="316"/>
      <c r="AQ966" s="316"/>
      <c r="AR966" s="316"/>
      <c r="AS966" s="316"/>
    </row>
    <row r="967" spans="3:45" s="378" customFormat="1">
      <c r="C967" s="1395"/>
      <c r="D967" s="1393"/>
      <c r="E967" s="1393"/>
      <c r="F967" s="1393"/>
      <c r="I967" s="1490"/>
      <c r="K967" s="1394"/>
      <c r="P967" s="1538"/>
      <c r="Q967" s="316"/>
      <c r="R967" s="316"/>
      <c r="S967" s="316"/>
      <c r="T967" s="316"/>
      <c r="U967" s="374"/>
      <c r="V967" s="374"/>
      <c r="W967" s="374"/>
      <c r="X967" s="316"/>
      <c r="Y967" s="316"/>
      <c r="Z967" s="316"/>
      <c r="AA967" s="316"/>
      <c r="AB967" s="316"/>
      <c r="AC967" s="316"/>
      <c r="AD967" s="316"/>
      <c r="AE967" s="316"/>
      <c r="AF967" s="316"/>
      <c r="AG967" s="316"/>
      <c r="AH967" s="316"/>
      <c r="AI967" s="316"/>
      <c r="AJ967" s="316"/>
      <c r="AK967" s="316"/>
      <c r="AL967" s="316"/>
      <c r="AM967" s="316"/>
      <c r="AN967" s="316"/>
      <c r="AO967" s="316"/>
      <c r="AP967" s="316"/>
      <c r="AQ967" s="316"/>
      <c r="AR967" s="316"/>
      <c r="AS967" s="316"/>
    </row>
    <row r="968" spans="3:45" s="378" customFormat="1">
      <c r="C968" s="1395"/>
      <c r="D968" s="1393"/>
      <c r="E968" s="1393"/>
      <c r="F968" s="1393"/>
      <c r="I968" s="1490"/>
      <c r="K968" s="1394"/>
      <c r="P968" s="1538"/>
      <c r="Q968" s="316"/>
      <c r="R968" s="316"/>
      <c r="S968" s="316"/>
      <c r="T968" s="316"/>
      <c r="U968" s="374"/>
      <c r="V968" s="374"/>
      <c r="W968" s="374"/>
      <c r="X968" s="316"/>
      <c r="Y968" s="316"/>
      <c r="Z968" s="316"/>
      <c r="AA968" s="316"/>
      <c r="AB968" s="316"/>
      <c r="AC968" s="316"/>
      <c r="AD968" s="316"/>
      <c r="AE968" s="316"/>
      <c r="AF968" s="316"/>
      <c r="AG968" s="316"/>
      <c r="AH968" s="316"/>
      <c r="AI968" s="316"/>
      <c r="AJ968" s="316"/>
      <c r="AK968" s="316"/>
      <c r="AL968" s="316"/>
      <c r="AM968" s="316"/>
      <c r="AN968" s="316"/>
      <c r="AO968" s="316"/>
      <c r="AP968" s="316"/>
      <c r="AQ968" s="316"/>
      <c r="AR968" s="316"/>
      <c r="AS968" s="316"/>
    </row>
    <row r="969" spans="3:45" s="378" customFormat="1">
      <c r="C969" s="1395"/>
      <c r="D969" s="1393"/>
      <c r="E969" s="1393"/>
      <c r="F969" s="1393"/>
      <c r="I969" s="1490"/>
      <c r="K969" s="1394"/>
      <c r="P969" s="1538"/>
      <c r="Q969" s="316"/>
      <c r="R969" s="316"/>
      <c r="S969" s="316"/>
      <c r="T969" s="316"/>
      <c r="U969" s="374"/>
      <c r="V969" s="374"/>
      <c r="W969" s="374"/>
      <c r="X969" s="316"/>
      <c r="Y969" s="316"/>
      <c r="Z969" s="316"/>
      <c r="AA969" s="316"/>
      <c r="AB969" s="316"/>
      <c r="AC969" s="316"/>
      <c r="AD969" s="316"/>
      <c r="AE969" s="316"/>
      <c r="AF969" s="316"/>
      <c r="AG969" s="316"/>
      <c r="AH969" s="316"/>
      <c r="AI969" s="316"/>
      <c r="AJ969" s="316"/>
      <c r="AK969" s="316"/>
      <c r="AL969" s="316"/>
      <c r="AM969" s="316"/>
      <c r="AN969" s="316"/>
      <c r="AO969" s="316"/>
      <c r="AP969" s="316"/>
      <c r="AQ969" s="316"/>
      <c r="AR969" s="316"/>
      <c r="AS969" s="316"/>
    </row>
    <row r="970" spans="3:45" s="378" customFormat="1">
      <c r="C970" s="1395"/>
      <c r="D970" s="1393"/>
      <c r="E970" s="1393"/>
      <c r="F970" s="1393"/>
      <c r="I970" s="1490"/>
      <c r="K970" s="1394"/>
      <c r="P970" s="1538"/>
      <c r="Q970" s="316"/>
      <c r="R970" s="316"/>
      <c r="S970" s="316"/>
      <c r="T970" s="316"/>
      <c r="U970" s="374"/>
      <c r="V970" s="374"/>
      <c r="W970" s="374"/>
      <c r="X970" s="316"/>
      <c r="Y970" s="316"/>
      <c r="Z970" s="316"/>
      <c r="AA970" s="316"/>
      <c r="AB970" s="316"/>
      <c r="AC970" s="316"/>
      <c r="AD970" s="316"/>
      <c r="AE970" s="316"/>
      <c r="AF970" s="316"/>
      <c r="AG970" s="316"/>
      <c r="AH970" s="316"/>
      <c r="AI970" s="316"/>
      <c r="AJ970" s="316"/>
      <c r="AK970" s="316"/>
      <c r="AL970" s="316"/>
      <c r="AM970" s="316"/>
      <c r="AN970" s="316"/>
      <c r="AO970" s="316"/>
      <c r="AP970" s="316"/>
      <c r="AQ970" s="316"/>
      <c r="AR970" s="316"/>
      <c r="AS970" s="316"/>
    </row>
    <row r="971" spans="3:45" s="378" customFormat="1">
      <c r="C971" s="1395"/>
      <c r="D971" s="1393"/>
      <c r="E971" s="1393"/>
      <c r="F971" s="1393"/>
      <c r="I971" s="1490"/>
      <c r="K971" s="1394"/>
      <c r="P971" s="1538"/>
      <c r="Q971" s="316"/>
      <c r="R971" s="316"/>
      <c r="S971" s="316"/>
      <c r="T971" s="316"/>
      <c r="U971" s="374"/>
      <c r="V971" s="374"/>
      <c r="W971" s="374"/>
      <c r="X971" s="316"/>
      <c r="Y971" s="316"/>
      <c r="Z971" s="316"/>
      <c r="AA971" s="316"/>
      <c r="AB971" s="316"/>
      <c r="AC971" s="316"/>
      <c r="AD971" s="316"/>
      <c r="AE971" s="316"/>
      <c r="AF971" s="316"/>
      <c r="AG971" s="316"/>
      <c r="AH971" s="316"/>
      <c r="AI971" s="316"/>
      <c r="AJ971" s="316"/>
      <c r="AK971" s="316"/>
      <c r="AL971" s="316"/>
      <c r="AM971" s="316"/>
      <c r="AN971" s="316"/>
      <c r="AO971" s="316"/>
      <c r="AP971" s="316"/>
      <c r="AQ971" s="316"/>
      <c r="AR971" s="316"/>
      <c r="AS971" s="316"/>
    </row>
    <row r="972" spans="3:45" s="378" customFormat="1">
      <c r="C972" s="1395"/>
      <c r="D972" s="1393"/>
      <c r="E972" s="1393"/>
      <c r="F972" s="1393"/>
      <c r="I972" s="1490"/>
      <c r="K972" s="1394"/>
      <c r="P972" s="1538"/>
      <c r="Q972" s="316"/>
      <c r="R972" s="316"/>
      <c r="S972" s="316"/>
      <c r="T972" s="316"/>
      <c r="U972" s="374"/>
      <c r="V972" s="374"/>
      <c r="W972" s="374"/>
      <c r="X972" s="316"/>
      <c r="Y972" s="316"/>
      <c r="Z972" s="316"/>
      <c r="AA972" s="316"/>
      <c r="AB972" s="316"/>
      <c r="AC972" s="316"/>
      <c r="AD972" s="316"/>
      <c r="AE972" s="316"/>
      <c r="AF972" s="316"/>
      <c r="AG972" s="316"/>
      <c r="AH972" s="316"/>
      <c r="AI972" s="316"/>
      <c r="AJ972" s="316"/>
      <c r="AK972" s="316"/>
      <c r="AL972" s="316"/>
      <c r="AM972" s="316"/>
      <c r="AN972" s="316"/>
      <c r="AO972" s="316"/>
      <c r="AP972" s="316"/>
      <c r="AQ972" s="316"/>
      <c r="AR972" s="316"/>
      <c r="AS972" s="316"/>
    </row>
    <row r="973" spans="3:45" s="378" customFormat="1">
      <c r="C973" s="1395"/>
      <c r="D973" s="1393"/>
      <c r="E973" s="1393"/>
      <c r="F973" s="1393"/>
      <c r="I973" s="1490"/>
      <c r="K973" s="1394"/>
      <c r="P973" s="1538"/>
      <c r="Q973" s="316"/>
      <c r="R973" s="316"/>
      <c r="S973" s="316"/>
      <c r="T973" s="316"/>
      <c r="U973" s="374"/>
      <c r="V973" s="374"/>
      <c r="W973" s="374"/>
      <c r="X973" s="316"/>
      <c r="Y973" s="316"/>
      <c r="Z973" s="316"/>
      <c r="AA973" s="316"/>
      <c r="AB973" s="316"/>
      <c r="AC973" s="316"/>
      <c r="AD973" s="316"/>
      <c r="AE973" s="316"/>
      <c r="AF973" s="316"/>
      <c r="AG973" s="316"/>
      <c r="AH973" s="316"/>
      <c r="AI973" s="316"/>
      <c r="AJ973" s="316"/>
      <c r="AK973" s="316"/>
      <c r="AL973" s="316"/>
      <c r="AM973" s="316"/>
      <c r="AN973" s="316"/>
      <c r="AO973" s="316"/>
      <c r="AP973" s="316"/>
      <c r="AQ973" s="316"/>
      <c r="AR973" s="316"/>
      <c r="AS973" s="316"/>
    </row>
    <row r="974" spans="3:45" s="378" customFormat="1">
      <c r="C974" s="1395"/>
      <c r="D974" s="1393"/>
      <c r="E974" s="1393"/>
      <c r="F974" s="1393"/>
      <c r="I974" s="1490"/>
      <c r="K974" s="1394"/>
      <c r="P974" s="1538"/>
      <c r="Q974" s="316"/>
      <c r="R974" s="316"/>
      <c r="S974" s="316"/>
      <c r="T974" s="316"/>
      <c r="U974" s="374"/>
      <c r="V974" s="374"/>
      <c r="W974" s="374"/>
      <c r="X974" s="316"/>
      <c r="Y974" s="316"/>
      <c r="Z974" s="316"/>
      <c r="AA974" s="316"/>
      <c r="AB974" s="316"/>
      <c r="AC974" s="316"/>
      <c r="AD974" s="316"/>
      <c r="AE974" s="316"/>
      <c r="AF974" s="316"/>
      <c r="AG974" s="316"/>
      <c r="AH974" s="316"/>
      <c r="AI974" s="316"/>
      <c r="AJ974" s="316"/>
      <c r="AK974" s="316"/>
      <c r="AL974" s="316"/>
      <c r="AM974" s="316"/>
      <c r="AN974" s="316"/>
      <c r="AO974" s="316"/>
      <c r="AP974" s="316"/>
      <c r="AQ974" s="316"/>
      <c r="AR974" s="316"/>
      <c r="AS974" s="316"/>
    </row>
    <row r="975" spans="3:45" s="378" customFormat="1">
      <c r="C975" s="1395"/>
      <c r="D975" s="1393"/>
      <c r="E975" s="1393"/>
      <c r="F975" s="1393"/>
      <c r="I975" s="1490"/>
      <c r="K975" s="1394"/>
      <c r="P975" s="1538"/>
      <c r="Q975" s="316"/>
      <c r="R975" s="316"/>
      <c r="S975" s="316"/>
      <c r="T975" s="316"/>
      <c r="U975" s="374"/>
      <c r="V975" s="374"/>
      <c r="W975" s="374"/>
      <c r="X975" s="316"/>
      <c r="Y975" s="316"/>
      <c r="Z975" s="316"/>
      <c r="AA975" s="316"/>
      <c r="AB975" s="316"/>
      <c r="AC975" s="316"/>
      <c r="AD975" s="316"/>
      <c r="AE975" s="316"/>
      <c r="AF975" s="316"/>
      <c r="AG975" s="316"/>
      <c r="AH975" s="316"/>
      <c r="AI975" s="316"/>
      <c r="AJ975" s="316"/>
      <c r="AK975" s="316"/>
      <c r="AL975" s="316"/>
      <c r="AM975" s="316"/>
      <c r="AN975" s="316"/>
      <c r="AO975" s="316"/>
      <c r="AP975" s="316"/>
      <c r="AQ975" s="316"/>
      <c r="AR975" s="316"/>
      <c r="AS975" s="316"/>
    </row>
    <row r="976" spans="3:45" s="378" customFormat="1">
      <c r="C976" s="1395"/>
      <c r="D976" s="1393"/>
      <c r="E976" s="1393"/>
      <c r="F976" s="1393"/>
      <c r="I976" s="1490"/>
      <c r="K976" s="1394"/>
      <c r="P976" s="1538"/>
      <c r="Q976" s="316"/>
      <c r="R976" s="316"/>
      <c r="S976" s="316"/>
      <c r="T976" s="316"/>
      <c r="U976" s="374"/>
      <c r="V976" s="374"/>
      <c r="W976" s="374"/>
      <c r="X976" s="316"/>
      <c r="Y976" s="316"/>
      <c r="Z976" s="316"/>
      <c r="AA976" s="316"/>
      <c r="AB976" s="316"/>
      <c r="AC976" s="316"/>
      <c r="AD976" s="316"/>
      <c r="AE976" s="316"/>
      <c r="AF976" s="316"/>
      <c r="AG976" s="316"/>
      <c r="AH976" s="316"/>
      <c r="AI976" s="316"/>
      <c r="AJ976" s="316"/>
      <c r="AK976" s="316"/>
      <c r="AL976" s="316"/>
      <c r="AM976" s="316"/>
      <c r="AN976" s="316"/>
      <c r="AO976" s="316"/>
      <c r="AP976" s="316"/>
      <c r="AQ976" s="316"/>
      <c r="AR976" s="316"/>
      <c r="AS976" s="316"/>
    </row>
    <row r="977" spans="1:45" s="378" customFormat="1">
      <c r="C977" s="1395"/>
      <c r="D977" s="1393"/>
      <c r="E977" s="1393"/>
      <c r="F977" s="1393"/>
      <c r="I977" s="1490"/>
      <c r="K977" s="1394"/>
      <c r="P977" s="1538"/>
      <c r="Q977" s="316"/>
      <c r="R977" s="316"/>
      <c r="S977" s="316"/>
      <c r="T977" s="316"/>
      <c r="U977" s="374"/>
      <c r="V977" s="374"/>
      <c r="W977" s="374"/>
      <c r="X977" s="316"/>
      <c r="Y977" s="316"/>
      <c r="Z977" s="316"/>
      <c r="AA977" s="316"/>
      <c r="AB977" s="316"/>
      <c r="AC977" s="316"/>
      <c r="AD977" s="316"/>
      <c r="AE977" s="316"/>
      <c r="AF977" s="316"/>
      <c r="AG977" s="316"/>
      <c r="AH977" s="316"/>
      <c r="AI977" s="316"/>
      <c r="AJ977" s="316"/>
      <c r="AK977" s="316"/>
      <c r="AL977" s="316"/>
      <c r="AM977" s="316"/>
      <c r="AN977" s="316"/>
      <c r="AO977" s="316"/>
      <c r="AP977" s="316"/>
      <c r="AQ977" s="316"/>
      <c r="AR977" s="316"/>
      <c r="AS977" s="316"/>
    </row>
    <row r="978" spans="1:45" s="378" customFormat="1">
      <c r="C978" s="1395"/>
      <c r="D978" s="1393"/>
      <c r="E978" s="1393"/>
      <c r="F978" s="1393"/>
      <c r="I978" s="1490"/>
      <c r="K978" s="1394"/>
      <c r="P978" s="1538"/>
      <c r="Q978" s="316"/>
      <c r="R978" s="316"/>
      <c r="S978" s="316"/>
      <c r="T978" s="316"/>
      <c r="U978" s="374"/>
      <c r="V978" s="374"/>
      <c r="W978" s="374"/>
      <c r="X978" s="316"/>
      <c r="Y978" s="316"/>
      <c r="Z978" s="316"/>
      <c r="AA978" s="316"/>
      <c r="AB978" s="316"/>
      <c r="AC978" s="316"/>
      <c r="AD978" s="316"/>
      <c r="AE978" s="316"/>
      <c r="AF978" s="316"/>
      <c r="AG978" s="316"/>
      <c r="AH978" s="316"/>
      <c r="AI978" s="316"/>
      <c r="AJ978" s="316"/>
      <c r="AK978" s="316"/>
      <c r="AL978" s="316"/>
      <c r="AM978" s="316"/>
      <c r="AN978" s="316"/>
      <c r="AO978" s="316"/>
      <c r="AP978" s="316"/>
      <c r="AQ978" s="316"/>
      <c r="AR978" s="316"/>
      <c r="AS978" s="316"/>
    </row>
    <row r="979" spans="1:45" s="378" customFormat="1">
      <c r="C979" s="1395"/>
      <c r="D979" s="1393"/>
      <c r="E979" s="1393"/>
      <c r="F979" s="1393"/>
      <c r="I979" s="1490"/>
      <c r="K979" s="1394"/>
      <c r="P979" s="1538"/>
      <c r="Q979" s="316"/>
      <c r="R979" s="316"/>
      <c r="S979" s="316"/>
      <c r="T979" s="316"/>
      <c r="U979" s="374"/>
      <c r="V979" s="374"/>
      <c r="W979" s="374"/>
      <c r="X979" s="316"/>
      <c r="Y979" s="316"/>
      <c r="Z979" s="316"/>
      <c r="AA979" s="316"/>
      <c r="AB979" s="316"/>
      <c r="AC979" s="316"/>
      <c r="AD979" s="316"/>
      <c r="AE979" s="316"/>
      <c r="AF979" s="316"/>
      <c r="AG979" s="316"/>
      <c r="AH979" s="316"/>
      <c r="AI979" s="316"/>
      <c r="AJ979" s="316"/>
      <c r="AK979" s="316"/>
      <c r="AL979" s="316"/>
      <c r="AM979" s="316"/>
      <c r="AN979" s="316"/>
      <c r="AO979" s="316"/>
      <c r="AP979" s="316"/>
      <c r="AQ979" s="316"/>
      <c r="AR979" s="316"/>
      <c r="AS979" s="316"/>
    </row>
    <row r="980" spans="1:45" s="378" customFormat="1">
      <c r="C980" s="1395"/>
      <c r="D980" s="1393"/>
      <c r="E980" s="1393"/>
      <c r="F980" s="1393"/>
      <c r="I980" s="1490"/>
      <c r="K980" s="1394"/>
      <c r="P980" s="1538"/>
      <c r="Q980" s="316"/>
      <c r="R980" s="316"/>
      <c r="S980" s="316"/>
      <c r="T980" s="316"/>
      <c r="U980" s="374"/>
      <c r="V980" s="374"/>
      <c r="W980" s="374"/>
      <c r="X980" s="316"/>
      <c r="Y980" s="316"/>
      <c r="Z980" s="316"/>
      <c r="AA980" s="316"/>
      <c r="AB980" s="316"/>
      <c r="AC980" s="316"/>
      <c r="AD980" s="316"/>
      <c r="AE980" s="316"/>
      <c r="AF980" s="316"/>
      <c r="AG980" s="316"/>
      <c r="AH980" s="316"/>
      <c r="AI980" s="316"/>
      <c r="AJ980" s="316"/>
      <c r="AK980" s="316"/>
      <c r="AL980" s="316"/>
      <c r="AM980" s="316"/>
      <c r="AN980" s="316"/>
      <c r="AO980" s="316"/>
      <c r="AP980" s="316"/>
      <c r="AQ980" s="316"/>
      <c r="AR980" s="316"/>
      <c r="AS980" s="316"/>
    </row>
    <row r="981" spans="1:45" s="378" customFormat="1">
      <c r="C981" s="1395"/>
      <c r="D981" s="1393"/>
      <c r="E981" s="1393"/>
      <c r="F981" s="1393"/>
      <c r="I981" s="1490"/>
      <c r="K981" s="1394"/>
      <c r="P981" s="1538"/>
      <c r="Q981" s="316"/>
      <c r="R981" s="316"/>
      <c r="S981" s="316"/>
      <c r="T981" s="316"/>
      <c r="U981" s="374"/>
      <c r="V981" s="374"/>
      <c r="W981" s="374"/>
      <c r="X981" s="316"/>
      <c r="Y981" s="316"/>
      <c r="Z981" s="316"/>
      <c r="AA981" s="316"/>
      <c r="AB981" s="316"/>
      <c r="AC981" s="316"/>
      <c r="AD981" s="316"/>
      <c r="AE981" s="316"/>
      <c r="AF981" s="316"/>
      <c r="AG981" s="316"/>
      <c r="AH981" s="316"/>
      <c r="AI981" s="316"/>
      <c r="AJ981" s="316"/>
      <c r="AK981" s="316"/>
      <c r="AL981" s="316"/>
      <c r="AM981" s="316"/>
      <c r="AN981" s="316"/>
      <c r="AO981" s="316"/>
      <c r="AP981" s="316"/>
      <c r="AQ981" s="316"/>
      <c r="AR981" s="316"/>
      <c r="AS981" s="316"/>
    </row>
    <row r="982" spans="1:45" s="378" customFormat="1">
      <c r="C982" s="1395"/>
      <c r="D982" s="1393"/>
      <c r="E982" s="1393"/>
      <c r="F982" s="1393"/>
      <c r="I982" s="1490"/>
      <c r="K982" s="1394"/>
      <c r="P982" s="1538"/>
      <c r="Q982" s="316"/>
      <c r="R982" s="316"/>
      <c r="S982" s="316"/>
      <c r="T982" s="316"/>
      <c r="U982" s="374"/>
      <c r="V982" s="374"/>
      <c r="W982" s="374"/>
      <c r="X982" s="316"/>
      <c r="Y982" s="316"/>
      <c r="Z982" s="316"/>
      <c r="AA982" s="316"/>
      <c r="AB982" s="316"/>
      <c r="AC982" s="316"/>
      <c r="AD982" s="316"/>
      <c r="AE982" s="316"/>
      <c r="AF982" s="316"/>
      <c r="AG982" s="316"/>
      <c r="AH982" s="316"/>
      <c r="AI982" s="316"/>
      <c r="AJ982" s="316"/>
      <c r="AK982" s="316"/>
      <c r="AL982" s="316"/>
      <c r="AM982" s="316"/>
      <c r="AN982" s="316"/>
      <c r="AO982" s="316"/>
      <c r="AP982" s="316"/>
      <c r="AQ982" s="316"/>
      <c r="AR982" s="316"/>
      <c r="AS982" s="316"/>
    </row>
    <row r="983" spans="1:45" s="378" customFormat="1">
      <c r="C983" s="1395"/>
      <c r="D983" s="1393"/>
      <c r="E983" s="1393"/>
      <c r="F983" s="1393"/>
      <c r="I983" s="1490"/>
      <c r="K983" s="1394"/>
      <c r="P983" s="1538"/>
      <c r="Q983" s="316"/>
      <c r="R983" s="316"/>
      <c r="S983" s="316"/>
      <c r="T983" s="316"/>
      <c r="U983" s="374"/>
      <c r="V983" s="374"/>
      <c r="W983" s="374"/>
      <c r="X983" s="316"/>
      <c r="Y983" s="316"/>
      <c r="Z983" s="316"/>
      <c r="AA983" s="316"/>
      <c r="AB983" s="316"/>
      <c r="AC983" s="316"/>
      <c r="AD983" s="316"/>
      <c r="AE983" s="316"/>
      <c r="AF983" s="316"/>
      <c r="AG983" s="316"/>
      <c r="AH983" s="316"/>
      <c r="AI983" s="316"/>
      <c r="AJ983" s="316"/>
      <c r="AK983" s="316"/>
      <c r="AL983" s="316"/>
      <c r="AM983" s="316"/>
      <c r="AN983" s="316"/>
      <c r="AO983" s="316"/>
      <c r="AP983" s="316"/>
      <c r="AQ983" s="316"/>
      <c r="AR983" s="316"/>
      <c r="AS983" s="316"/>
    </row>
    <row r="984" spans="1:45">
      <c r="A984" s="378"/>
      <c r="B984" s="378"/>
      <c r="C984" s="1395"/>
      <c r="D984" s="1393"/>
      <c r="E984" s="1393"/>
      <c r="F984" s="1393"/>
      <c r="G984" s="378"/>
      <c r="K984" s="1394"/>
      <c r="R984" s="316"/>
      <c r="S984" s="316"/>
      <c r="T984" s="316"/>
      <c r="U984" s="374"/>
      <c r="V984" s="374"/>
      <c r="W984" s="374"/>
      <c r="X984" s="316"/>
    </row>
    <row r="985" spans="1:45">
      <c r="A985" s="378"/>
      <c r="B985" s="378"/>
      <c r="C985" s="1395"/>
      <c r="D985" s="1393"/>
      <c r="E985" s="1393"/>
      <c r="F985" s="1393"/>
      <c r="G985" s="378"/>
      <c r="K985" s="1394"/>
      <c r="R985" s="316"/>
      <c r="S985" s="316"/>
      <c r="T985" s="316"/>
      <c r="U985" s="374"/>
      <c r="V985" s="374"/>
      <c r="W985" s="374"/>
      <c r="X985" s="316"/>
    </row>
    <row r="986" spans="1:45">
      <c r="A986" s="378"/>
      <c r="B986" s="378"/>
      <c r="C986" s="1395"/>
      <c r="D986" s="1393"/>
      <c r="E986" s="1393"/>
      <c r="F986" s="1393"/>
      <c r="G986" s="378"/>
      <c r="K986" s="1394"/>
      <c r="R986" s="316"/>
      <c r="S986" s="316"/>
      <c r="T986" s="316"/>
      <c r="U986" s="374"/>
      <c r="V986" s="374"/>
      <c r="W986" s="374"/>
      <c r="X986" s="316"/>
    </row>
    <row r="987" spans="1:45">
      <c r="A987" s="378"/>
      <c r="B987" s="378"/>
      <c r="C987" s="1395"/>
      <c r="D987" s="1393"/>
      <c r="E987" s="1393"/>
      <c r="F987" s="1393"/>
      <c r="G987" s="378"/>
      <c r="K987" s="1394"/>
      <c r="R987" s="316"/>
      <c r="S987" s="316"/>
      <c r="T987" s="316"/>
      <c r="U987" s="374"/>
      <c r="V987" s="374"/>
      <c r="W987" s="374"/>
      <c r="X987" s="316"/>
    </row>
    <row r="988" spans="1:45">
      <c r="A988" s="378"/>
      <c r="B988" s="378"/>
      <c r="C988" s="1395"/>
      <c r="D988" s="1393"/>
      <c r="E988" s="1393"/>
      <c r="F988" s="1393"/>
      <c r="G988" s="378"/>
      <c r="K988" s="1394"/>
      <c r="R988" s="316"/>
      <c r="S988" s="316"/>
      <c r="T988" s="316"/>
      <c r="U988" s="374"/>
      <c r="V988" s="374"/>
      <c r="W988" s="374"/>
      <c r="X988" s="316"/>
    </row>
    <row r="989" spans="1:45">
      <c r="A989" s="378"/>
      <c r="B989" s="378"/>
      <c r="C989" s="1395"/>
      <c r="D989" s="1393"/>
      <c r="E989" s="1393"/>
      <c r="F989" s="1393"/>
      <c r="G989" s="378"/>
      <c r="K989" s="1394"/>
      <c r="R989" s="316"/>
      <c r="S989" s="316"/>
      <c r="T989" s="316"/>
      <c r="U989" s="374"/>
      <c r="V989" s="374"/>
      <c r="W989" s="374"/>
      <c r="X989" s="316"/>
    </row>
    <row r="990" spans="1:45">
      <c r="A990" s="378"/>
      <c r="B990" s="378"/>
      <c r="C990" s="1395"/>
      <c r="D990" s="1393"/>
      <c r="E990" s="1393"/>
      <c r="F990" s="1393"/>
      <c r="G990" s="378"/>
      <c r="K990" s="1394"/>
      <c r="R990" s="316"/>
      <c r="S990" s="316"/>
      <c r="T990" s="316"/>
      <c r="U990" s="374"/>
      <c r="V990" s="374"/>
      <c r="W990" s="374"/>
      <c r="X990" s="316"/>
    </row>
    <row r="991" spans="1:45">
      <c r="A991" s="378"/>
      <c r="B991" s="378"/>
      <c r="C991" s="1395"/>
      <c r="D991" s="1393"/>
      <c r="E991" s="1393"/>
      <c r="F991" s="1393"/>
      <c r="G991" s="378"/>
      <c r="K991" s="1394"/>
      <c r="R991" s="316"/>
      <c r="S991" s="316"/>
      <c r="T991" s="316"/>
      <c r="U991" s="374"/>
      <c r="V991" s="374"/>
      <c r="W991" s="374"/>
      <c r="X991" s="316"/>
    </row>
    <row r="992" spans="1:45">
      <c r="A992" s="378"/>
      <c r="B992" s="378"/>
      <c r="C992" s="1395"/>
      <c r="D992" s="1393"/>
      <c r="E992" s="1393"/>
      <c r="F992" s="1393"/>
      <c r="G992" s="378"/>
      <c r="K992" s="1394"/>
      <c r="R992" s="316"/>
      <c r="S992" s="316"/>
      <c r="T992" s="316"/>
      <c r="U992" s="374"/>
      <c r="V992" s="374"/>
      <c r="W992" s="374"/>
      <c r="X992" s="316"/>
    </row>
    <row r="993" spans="1:45" ht="14.25">
      <c r="A993" s="1391"/>
      <c r="B993" s="1391"/>
      <c r="C993" s="1392"/>
      <c r="D993" s="1393"/>
      <c r="E993" s="1393"/>
      <c r="F993" s="1393"/>
      <c r="G993" s="378"/>
      <c r="K993" s="1394"/>
      <c r="R993" s="373"/>
      <c r="S993" s="373"/>
      <c r="T993" s="373"/>
      <c r="U993" s="374"/>
      <c r="V993" s="374"/>
      <c r="W993" s="374"/>
      <c r="X993" s="316"/>
    </row>
    <row r="994" spans="1:45">
      <c r="A994" s="378"/>
      <c r="B994" s="378"/>
      <c r="C994" s="1395"/>
      <c r="D994" s="1393"/>
      <c r="E994" s="1393"/>
      <c r="F994" s="1393"/>
      <c r="G994" s="378"/>
      <c r="K994" s="1394"/>
      <c r="R994" s="316"/>
      <c r="S994" s="316"/>
      <c r="T994" s="316"/>
      <c r="U994" s="374"/>
      <c r="V994" s="374"/>
      <c r="W994" s="374"/>
      <c r="X994" s="316"/>
    </row>
    <row r="995" spans="1:45" ht="14.25">
      <c r="A995" s="1396"/>
      <c r="B995" s="1396"/>
      <c r="C995" s="1397"/>
      <c r="D995" s="1393"/>
      <c r="E995" s="1393"/>
      <c r="F995" s="1393"/>
      <c r="G995" s="378"/>
      <c r="K995" s="1394"/>
      <c r="R995" s="376"/>
      <c r="S995" s="376"/>
      <c r="T995" s="376"/>
      <c r="U995" s="374"/>
      <c r="V995" s="374"/>
      <c r="W995" s="374"/>
      <c r="X995" s="316"/>
    </row>
    <row r="996" spans="1:45">
      <c r="A996" s="378"/>
      <c r="B996" s="378"/>
      <c r="C996" s="1395"/>
      <c r="D996" s="1393"/>
      <c r="E996" s="1393"/>
      <c r="F996" s="1393"/>
      <c r="G996" s="378"/>
      <c r="K996" s="1394"/>
      <c r="R996" s="316"/>
      <c r="S996" s="316"/>
      <c r="T996" s="316"/>
      <c r="U996" s="374"/>
      <c r="V996" s="374"/>
      <c r="W996" s="374"/>
      <c r="X996" s="316"/>
    </row>
    <row r="997" spans="1:45">
      <c r="A997" s="378"/>
      <c r="B997" s="378"/>
      <c r="C997" s="1395"/>
      <c r="D997" s="1393"/>
      <c r="E997" s="1393"/>
      <c r="F997" s="1393"/>
      <c r="G997" s="378"/>
      <c r="K997" s="1394"/>
      <c r="R997" s="316"/>
      <c r="S997" s="316"/>
      <c r="T997" s="316"/>
      <c r="U997" s="374"/>
      <c r="V997" s="374"/>
      <c r="W997" s="374"/>
      <c r="X997" s="316"/>
    </row>
    <row r="998" spans="1:45">
      <c r="A998" s="378"/>
      <c r="B998" s="378"/>
      <c r="C998" s="1395"/>
      <c r="D998" s="1393"/>
      <c r="E998" s="1393"/>
      <c r="F998" s="1393"/>
      <c r="G998" s="378"/>
      <c r="K998" s="1394"/>
      <c r="R998" s="316"/>
      <c r="S998" s="316"/>
      <c r="T998" s="316"/>
      <c r="U998" s="374"/>
      <c r="V998" s="374"/>
      <c r="W998" s="374"/>
      <c r="X998" s="316"/>
    </row>
    <row r="999" spans="1:45">
      <c r="A999" s="378"/>
      <c r="B999" s="378"/>
      <c r="C999" s="1395"/>
      <c r="D999" s="1393"/>
      <c r="E999" s="1393"/>
      <c r="F999" s="1393"/>
      <c r="G999" s="378"/>
      <c r="K999" s="1394"/>
      <c r="R999" s="316"/>
      <c r="S999" s="316"/>
      <c r="T999" s="316"/>
      <c r="U999" s="374"/>
      <c r="V999" s="374"/>
      <c r="W999" s="374"/>
      <c r="X999" s="316"/>
    </row>
    <row r="1000" spans="1:45" s="378" customFormat="1">
      <c r="C1000" s="1395"/>
      <c r="D1000" s="1393"/>
      <c r="E1000" s="1393"/>
      <c r="F1000" s="1393"/>
      <c r="I1000" s="1490"/>
      <c r="K1000" s="1394"/>
      <c r="P1000" s="1538"/>
      <c r="Q1000" s="316"/>
      <c r="R1000" s="316"/>
      <c r="S1000" s="316"/>
      <c r="T1000" s="316"/>
      <c r="U1000" s="374"/>
      <c r="V1000" s="374"/>
      <c r="W1000" s="374"/>
      <c r="X1000" s="316"/>
      <c r="Y1000" s="316"/>
      <c r="Z1000" s="316"/>
      <c r="AA1000" s="316"/>
      <c r="AB1000" s="316"/>
      <c r="AC1000" s="316"/>
      <c r="AD1000" s="316"/>
      <c r="AE1000" s="316"/>
      <c r="AF1000" s="316"/>
      <c r="AG1000" s="316"/>
      <c r="AH1000" s="316"/>
      <c r="AI1000" s="316"/>
      <c r="AJ1000" s="316"/>
      <c r="AK1000" s="316"/>
      <c r="AL1000" s="316"/>
      <c r="AM1000" s="316"/>
      <c r="AN1000" s="316"/>
      <c r="AO1000" s="316"/>
      <c r="AP1000" s="316"/>
      <c r="AQ1000" s="316"/>
      <c r="AR1000" s="316"/>
      <c r="AS1000" s="316"/>
    </row>
    <row r="1001" spans="1:45" s="378" customFormat="1">
      <c r="C1001" s="1395"/>
      <c r="D1001" s="1393"/>
      <c r="E1001" s="1393"/>
      <c r="F1001" s="1393"/>
      <c r="I1001" s="1490"/>
      <c r="K1001" s="1394"/>
      <c r="P1001" s="1538"/>
      <c r="Q1001" s="316"/>
      <c r="R1001" s="316"/>
      <c r="S1001" s="316"/>
      <c r="T1001" s="316"/>
      <c r="U1001" s="374"/>
      <c r="V1001" s="374"/>
      <c r="W1001" s="374"/>
      <c r="X1001" s="316"/>
      <c r="Y1001" s="316"/>
      <c r="Z1001" s="316"/>
      <c r="AA1001" s="316"/>
      <c r="AB1001" s="316"/>
      <c r="AC1001" s="316"/>
      <c r="AD1001" s="316"/>
      <c r="AE1001" s="316"/>
      <c r="AF1001" s="316"/>
      <c r="AG1001" s="316"/>
      <c r="AH1001" s="316"/>
      <c r="AI1001" s="316"/>
      <c r="AJ1001" s="316"/>
      <c r="AK1001" s="316"/>
      <c r="AL1001" s="316"/>
      <c r="AM1001" s="316"/>
      <c r="AN1001" s="316"/>
      <c r="AO1001" s="316"/>
      <c r="AP1001" s="316"/>
      <c r="AQ1001" s="316"/>
      <c r="AR1001" s="316"/>
      <c r="AS1001" s="316"/>
    </row>
    <row r="1002" spans="1:45" s="378" customFormat="1">
      <c r="C1002" s="1395"/>
      <c r="D1002" s="1393"/>
      <c r="E1002" s="1393"/>
      <c r="F1002" s="1393"/>
      <c r="I1002" s="1490"/>
      <c r="K1002" s="1394"/>
      <c r="P1002" s="1538"/>
      <c r="Q1002" s="316"/>
      <c r="R1002" s="316"/>
      <c r="S1002" s="316"/>
      <c r="T1002" s="316"/>
      <c r="U1002" s="374"/>
      <c r="V1002" s="374"/>
      <c r="W1002" s="374"/>
      <c r="X1002" s="316"/>
      <c r="Y1002" s="316"/>
      <c r="Z1002" s="316"/>
      <c r="AA1002" s="316"/>
      <c r="AB1002" s="316"/>
      <c r="AC1002" s="316"/>
      <c r="AD1002" s="316"/>
      <c r="AE1002" s="316"/>
      <c r="AF1002" s="316"/>
      <c r="AG1002" s="316"/>
      <c r="AH1002" s="316"/>
      <c r="AI1002" s="316"/>
      <c r="AJ1002" s="316"/>
      <c r="AK1002" s="316"/>
      <c r="AL1002" s="316"/>
      <c r="AM1002" s="316"/>
      <c r="AN1002" s="316"/>
      <c r="AO1002" s="316"/>
      <c r="AP1002" s="316"/>
      <c r="AQ1002" s="316"/>
      <c r="AR1002" s="316"/>
      <c r="AS1002" s="316"/>
    </row>
    <row r="1003" spans="1:45" s="378" customFormat="1">
      <c r="C1003" s="1395"/>
      <c r="D1003" s="1393"/>
      <c r="E1003" s="1393"/>
      <c r="F1003" s="1393"/>
      <c r="I1003" s="1490"/>
      <c r="K1003" s="1394"/>
      <c r="P1003" s="1538"/>
      <c r="Q1003" s="316"/>
      <c r="R1003" s="316"/>
      <c r="S1003" s="316"/>
      <c r="T1003" s="316"/>
      <c r="U1003" s="374"/>
      <c r="V1003" s="374"/>
      <c r="W1003" s="374"/>
      <c r="X1003" s="316"/>
      <c r="Y1003" s="316"/>
      <c r="Z1003" s="316"/>
      <c r="AA1003" s="316"/>
      <c r="AB1003" s="316"/>
      <c r="AC1003" s="316"/>
      <c r="AD1003" s="316"/>
      <c r="AE1003" s="316"/>
      <c r="AF1003" s="316"/>
      <c r="AG1003" s="316"/>
      <c r="AH1003" s="316"/>
      <c r="AI1003" s="316"/>
      <c r="AJ1003" s="316"/>
      <c r="AK1003" s="316"/>
      <c r="AL1003" s="316"/>
      <c r="AM1003" s="316"/>
      <c r="AN1003" s="316"/>
      <c r="AO1003" s="316"/>
      <c r="AP1003" s="316"/>
      <c r="AQ1003" s="316"/>
      <c r="AR1003" s="316"/>
      <c r="AS1003" s="316"/>
    </row>
    <row r="1004" spans="1:45" s="378" customFormat="1">
      <c r="C1004" s="1395"/>
      <c r="D1004" s="1393"/>
      <c r="E1004" s="1393"/>
      <c r="F1004" s="1393"/>
      <c r="I1004" s="1490"/>
      <c r="K1004" s="1394"/>
      <c r="P1004" s="1538"/>
      <c r="Q1004" s="316"/>
      <c r="R1004" s="316"/>
      <c r="S1004" s="316"/>
      <c r="T1004" s="316"/>
      <c r="U1004" s="374"/>
      <c r="V1004" s="374"/>
      <c r="W1004" s="374"/>
      <c r="X1004" s="316"/>
      <c r="Y1004" s="316"/>
      <c r="Z1004" s="316"/>
      <c r="AA1004" s="316"/>
      <c r="AB1004" s="316"/>
      <c r="AC1004" s="316"/>
      <c r="AD1004" s="316"/>
      <c r="AE1004" s="316"/>
      <c r="AF1004" s="316"/>
      <c r="AG1004" s="316"/>
      <c r="AH1004" s="316"/>
      <c r="AI1004" s="316"/>
      <c r="AJ1004" s="316"/>
      <c r="AK1004" s="316"/>
      <c r="AL1004" s="316"/>
      <c r="AM1004" s="316"/>
      <c r="AN1004" s="316"/>
      <c r="AO1004" s="316"/>
      <c r="AP1004" s="316"/>
      <c r="AQ1004" s="316"/>
      <c r="AR1004" s="316"/>
      <c r="AS1004" s="316"/>
    </row>
    <row r="1005" spans="1:45" s="378" customFormat="1">
      <c r="C1005" s="1395"/>
      <c r="D1005" s="1393"/>
      <c r="E1005" s="1393"/>
      <c r="F1005" s="1393"/>
      <c r="I1005" s="1490"/>
      <c r="K1005" s="1394"/>
      <c r="P1005" s="1538"/>
      <c r="Q1005" s="316"/>
      <c r="R1005" s="316"/>
      <c r="S1005" s="316"/>
      <c r="T1005" s="316"/>
      <c r="U1005" s="374"/>
      <c r="V1005" s="374"/>
      <c r="W1005" s="374"/>
      <c r="X1005" s="316"/>
      <c r="Y1005" s="316"/>
      <c r="Z1005" s="316"/>
      <c r="AA1005" s="316"/>
      <c r="AB1005" s="316"/>
      <c r="AC1005" s="316"/>
      <c r="AD1005" s="316"/>
      <c r="AE1005" s="316"/>
      <c r="AF1005" s="316"/>
      <c r="AG1005" s="316"/>
      <c r="AH1005" s="316"/>
      <c r="AI1005" s="316"/>
      <c r="AJ1005" s="316"/>
      <c r="AK1005" s="316"/>
      <c r="AL1005" s="316"/>
      <c r="AM1005" s="316"/>
      <c r="AN1005" s="316"/>
      <c r="AO1005" s="316"/>
      <c r="AP1005" s="316"/>
      <c r="AQ1005" s="316"/>
      <c r="AR1005" s="316"/>
      <c r="AS1005" s="316"/>
    </row>
    <row r="1006" spans="1:45" s="378" customFormat="1">
      <c r="C1006" s="1395"/>
      <c r="D1006" s="1393"/>
      <c r="E1006" s="1393"/>
      <c r="F1006" s="1393"/>
      <c r="I1006" s="1490"/>
      <c r="K1006" s="1394"/>
      <c r="P1006" s="1538"/>
      <c r="Q1006" s="316"/>
      <c r="R1006" s="316"/>
      <c r="S1006" s="316"/>
      <c r="T1006" s="316"/>
      <c r="U1006" s="374"/>
      <c r="V1006" s="374"/>
      <c r="W1006" s="374"/>
      <c r="X1006" s="316"/>
      <c r="Y1006" s="316"/>
      <c r="Z1006" s="316"/>
      <c r="AA1006" s="316"/>
      <c r="AB1006" s="316"/>
      <c r="AC1006" s="316"/>
      <c r="AD1006" s="316"/>
      <c r="AE1006" s="316"/>
      <c r="AF1006" s="316"/>
      <c r="AG1006" s="316"/>
      <c r="AH1006" s="316"/>
      <c r="AI1006" s="316"/>
      <c r="AJ1006" s="316"/>
      <c r="AK1006" s="316"/>
      <c r="AL1006" s="316"/>
      <c r="AM1006" s="316"/>
      <c r="AN1006" s="316"/>
      <c r="AO1006" s="316"/>
      <c r="AP1006" s="316"/>
      <c r="AQ1006" s="316"/>
      <c r="AR1006" s="316"/>
      <c r="AS1006" s="316"/>
    </row>
    <row r="1007" spans="1:45" s="378" customFormat="1">
      <c r="C1007" s="1395"/>
      <c r="D1007" s="1393"/>
      <c r="E1007" s="1393"/>
      <c r="F1007" s="1393"/>
      <c r="I1007" s="1490"/>
      <c r="K1007" s="1394"/>
      <c r="P1007" s="1538"/>
      <c r="Q1007" s="316"/>
      <c r="R1007" s="316"/>
      <c r="S1007" s="316"/>
      <c r="T1007" s="316"/>
      <c r="U1007" s="374"/>
      <c r="V1007" s="374"/>
      <c r="W1007" s="374"/>
      <c r="X1007" s="316"/>
      <c r="Y1007" s="316"/>
      <c r="Z1007" s="316"/>
      <c r="AA1007" s="316"/>
      <c r="AB1007" s="316"/>
      <c r="AC1007" s="316"/>
      <c r="AD1007" s="316"/>
      <c r="AE1007" s="316"/>
      <c r="AF1007" s="316"/>
      <c r="AG1007" s="316"/>
      <c r="AH1007" s="316"/>
      <c r="AI1007" s="316"/>
      <c r="AJ1007" s="316"/>
      <c r="AK1007" s="316"/>
      <c r="AL1007" s="316"/>
      <c r="AM1007" s="316"/>
      <c r="AN1007" s="316"/>
      <c r="AO1007" s="316"/>
      <c r="AP1007" s="316"/>
      <c r="AQ1007" s="316"/>
      <c r="AR1007" s="316"/>
      <c r="AS1007" s="316"/>
    </row>
    <row r="1008" spans="1:45" s="378" customFormat="1">
      <c r="C1008" s="1395"/>
      <c r="D1008" s="1393"/>
      <c r="E1008" s="1393"/>
      <c r="F1008" s="1393"/>
      <c r="I1008" s="1490"/>
      <c r="K1008" s="1394"/>
      <c r="P1008" s="1538"/>
      <c r="Q1008" s="316"/>
      <c r="R1008" s="316"/>
      <c r="S1008" s="316"/>
      <c r="T1008" s="316"/>
      <c r="U1008" s="374"/>
      <c r="V1008" s="374"/>
      <c r="W1008" s="374"/>
      <c r="X1008" s="316"/>
      <c r="Y1008" s="316"/>
      <c r="Z1008" s="316"/>
      <c r="AA1008" s="316"/>
      <c r="AB1008" s="316"/>
      <c r="AC1008" s="316"/>
      <c r="AD1008" s="316"/>
      <c r="AE1008" s="316"/>
      <c r="AF1008" s="316"/>
      <c r="AG1008" s="316"/>
      <c r="AH1008" s="316"/>
      <c r="AI1008" s="316"/>
      <c r="AJ1008" s="316"/>
      <c r="AK1008" s="316"/>
      <c r="AL1008" s="316"/>
      <c r="AM1008" s="316"/>
      <c r="AN1008" s="316"/>
      <c r="AO1008" s="316"/>
      <c r="AP1008" s="316"/>
      <c r="AQ1008" s="316"/>
      <c r="AR1008" s="316"/>
      <c r="AS1008" s="316"/>
    </row>
    <row r="1009" spans="3:45" s="378" customFormat="1">
      <c r="C1009" s="1395"/>
      <c r="D1009" s="1393"/>
      <c r="E1009" s="1393"/>
      <c r="F1009" s="1393"/>
      <c r="I1009" s="1490"/>
      <c r="K1009" s="1394"/>
      <c r="P1009" s="1538"/>
      <c r="Q1009" s="316"/>
      <c r="R1009" s="316"/>
      <c r="S1009" s="316"/>
      <c r="T1009" s="316"/>
      <c r="U1009" s="374"/>
      <c r="V1009" s="374"/>
      <c r="W1009" s="374"/>
      <c r="X1009" s="316"/>
      <c r="Y1009" s="316"/>
      <c r="Z1009" s="316"/>
      <c r="AA1009" s="316"/>
      <c r="AB1009" s="316"/>
      <c r="AC1009" s="316"/>
      <c r="AD1009" s="316"/>
      <c r="AE1009" s="316"/>
      <c r="AF1009" s="316"/>
      <c r="AG1009" s="316"/>
      <c r="AH1009" s="316"/>
      <c r="AI1009" s="316"/>
      <c r="AJ1009" s="316"/>
      <c r="AK1009" s="316"/>
      <c r="AL1009" s="316"/>
      <c r="AM1009" s="316"/>
      <c r="AN1009" s="316"/>
      <c r="AO1009" s="316"/>
      <c r="AP1009" s="316"/>
      <c r="AQ1009" s="316"/>
      <c r="AR1009" s="316"/>
      <c r="AS1009" s="316"/>
    </row>
    <row r="1010" spans="3:45" s="378" customFormat="1">
      <c r="C1010" s="1395"/>
      <c r="D1010" s="1393"/>
      <c r="E1010" s="1393"/>
      <c r="F1010" s="1393"/>
      <c r="I1010" s="1490"/>
      <c r="K1010" s="1394"/>
      <c r="P1010" s="1538"/>
      <c r="Q1010" s="316"/>
      <c r="R1010" s="316"/>
      <c r="S1010" s="316"/>
      <c r="T1010" s="316"/>
      <c r="U1010" s="374"/>
      <c r="V1010" s="374"/>
      <c r="W1010" s="374"/>
      <c r="X1010" s="316"/>
      <c r="Y1010" s="316"/>
      <c r="Z1010" s="316"/>
      <c r="AA1010" s="316"/>
      <c r="AB1010" s="316"/>
      <c r="AC1010" s="316"/>
      <c r="AD1010" s="316"/>
      <c r="AE1010" s="316"/>
      <c r="AF1010" s="316"/>
      <c r="AG1010" s="316"/>
      <c r="AH1010" s="316"/>
      <c r="AI1010" s="316"/>
      <c r="AJ1010" s="316"/>
      <c r="AK1010" s="316"/>
      <c r="AL1010" s="316"/>
      <c r="AM1010" s="316"/>
      <c r="AN1010" s="316"/>
      <c r="AO1010" s="316"/>
      <c r="AP1010" s="316"/>
      <c r="AQ1010" s="316"/>
      <c r="AR1010" s="316"/>
      <c r="AS1010" s="316"/>
    </row>
    <row r="1011" spans="3:45" s="378" customFormat="1">
      <c r="C1011" s="1395"/>
      <c r="D1011" s="1393"/>
      <c r="E1011" s="1393"/>
      <c r="F1011" s="1393"/>
      <c r="I1011" s="1490"/>
      <c r="K1011" s="1394"/>
      <c r="P1011" s="1538"/>
      <c r="Q1011" s="316"/>
      <c r="R1011" s="316"/>
      <c r="S1011" s="316"/>
      <c r="T1011" s="316"/>
      <c r="U1011" s="374"/>
      <c r="V1011" s="374"/>
      <c r="W1011" s="374"/>
      <c r="X1011" s="316"/>
      <c r="Y1011" s="316"/>
      <c r="Z1011" s="316"/>
      <c r="AA1011" s="316"/>
      <c r="AB1011" s="316"/>
      <c r="AC1011" s="316"/>
      <c r="AD1011" s="316"/>
      <c r="AE1011" s="316"/>
      <c r="AF1011" s="316"/>
      <c r="AG1011" s="316"/>
      <c r="AH1011" s="316"/>
      <c r="AI1011" s="316"/>
      <c r="AJ1011" s="316"/>
      <c r="AK1011" s="316"/>
      <c r="AL1011" s="316"/>
      <c r="AM1011" s="316"/>
      <c r="AN1011" s="316"/>
      <c r="AO1011" s="316"/>
      <c r="AP1011" s="316"/>
      <c r="AQ1011" s="316"/>
      <c r="AR1011" s="316"/>
      <c r="AS1011" s="316"/>
    </row>
    <row r="1012" spans="3:45" s="378" customFormat="1">
      <c r="C1012" s="1395"/>
      <c r="D1012" s="1393"/>
      <c r="E1012" s="1393"/>
      <c r="F1012" s="1393"/>
      <c r="I1012" s="1490"/>
      <c r="K1012" s="1394"/>
      <c r="P1012" s="1538"/>
      <c r="Q1012" s="316"/>
      <c r="R1012" s="316"/>
      <c r="S1012" s="316"/>
      <c r="T1012" s="316"/>
      <c r="U1012" s="374"/>
      <c r="V1012" s="374"/>
      <c r="W1012" s="374"/>
      <c r="X1012" s="316"/>
      <c r="Y1012" s="316"/>
      <c r="Z1012" s="316"/>
      <c r="AA1012" s="316"/>
      <c r="AB1012" s="316"/>
      <c r="AC1012" s="316"/>
      <c r="AD1012" s="316"/>
      <c r="AE1012" s="316"/>
      <c r="AF1012" s="316"/>
      <c r="AG1012" s="316"/>
      <c r="AH1012" s="316"/>
      <c r="AI1012" s="316"/>
      <c r="AJ1012" s="316"/>
      <c r="AK1012" s="316"/>
      <c r="AL1012" s="316"/>
      <c r="AM1012" s="316"/>
      <c r="AN1012" s="316"/>
      <c r="AO1012" s="316"/>
      <c r="AP1012" s="316"/>
      <c r="AQ1012" s="316"/>
      <c r="AR1012" s="316"/>
      <c r="AS1012" s="316"/>
    </row>
    <row r="1013" spans="3:45" s="378" customFormat="1">
      <c r="C1013" s="1395"/>
      <c r="D1013" s="1393"/>
      <c r="E1013" s="1393"/>
      <c r="F1013" s="1393"/>
      <c r="I1013" s="1490"/>
      <c r="K1013" s="1394"/>
      <c r="P1013" s="1538"/>
      <c r="Q1013" s="316"/>
      <c r="R1013" s="316"/>
      <c r="S1013" s="316"/>
      <c r="T1013" s="316"/>
      <c r="U1013" s="374"/>
      <c r="V1013" s="374"/>
      <c r="W1013" s="374"/>
      <c r="X1013" s="316"/>
      <c r="Y1013" s="316"/>
      <c r="Z1013" s="316"/>
      <c r="AA1013" s="316"/>
      <c r="AB1013" s="316"/>
      <c r="AC1013" s="316"/>
      <c r="AD1013" s="316"/>
      <c r="AE1013" s="316"/>
      <c r="AF1013" s="316"/>
      <c r="AG1013" s="316"/>
      <c r="AH1013" s="316"/>
      <c r="AI1013" s="316"/>
      <c r="AJ1013" s="316"/>
      <c r="AK1013" s="316"/>
      <c r="AL1013" s="316"/>
      <c r="AM1013" s="316"/>
      <c r="AN1013" s="316"/>
      <c r="AO1013" s="316"/>
      <c r="AP1013" s="316"/>
      <c r="AQ1013" s="316"/>
      <c r="AR1013" s="316"/>
      <c r="AS1013" s="316"/>
    </row>
    <row r="1014" spans="3:45" s="378" customFormat="1">
      <c r="C1014" s="1395"/>
      <c r="D1014" s="1393"/>
      <c r="E1014" s="1393"/>
      <c r="F1014" s="1393"/>
      <c r="I1014" s="1490"/>
      <c r="K1014" s="1394"/>
      <c r="P1014" s="1538"/>
      <c r="Q1014" s="316"/>
      <c r="R1014" s="316"/>
      <c r="S1014" s="316"/>
      <c r="T1014" s="316"/>
      <c r="U1014" s="374"/>
      <c r="V1014" s="374"/>
      <c r="W1014" s="374"/>
      <c r="X1014" s="316"/>
      <c r="Y1014" s="316"/>
      <c r="Z1014" s="316"/>
      <c r="AA1014" s="316"/>
      <c r="AB1014" s="316"/>
      <c r="AC1014" s="316"/>
      <c r="AD1014" s="316"/>
      <c r="AE1014" s="316"/>
      <c r="AF1014" s="316"/>
      <c r="AG1014" s="316"/>
      <c r="AH1014" s="316"/>
      <c r="AI1014" s="316"/>
      <c r="AJ1014" s="316"/>
      <c r="AK1014" s="316"/>
      <c r="AL1014" s="316"/>
      <c r="AM1014" s="316"/>
      <c r="AN1014" s="316"/>
      <c r="AO1014" s="316"/>
      <c r="AP1014" s="316"/>
      <c r="AQ1014" s="316"/>
      <c r="AR1014" s="316"/>
      <c r="AS1014" s="316"/>
    </row>
    <row r="1015" spans="3:45" s="378" customFormat="1">
      <c r="C1015" s="1395"/>
      <c r="D1015" s="1393"/>
      <c r="E1015" s="1393"/>
      <c r="F1015" s="1393"/>
      <c r="I1015" s="1490"/>
      <c r="K1015" s="1394"/>
      <c r="P1015" s="1538"/>
      <c r="Q1015" s="316"/>
      <c r="R1015" s="316"/>
      <c r="S1015" s="316"/>
      <c r="T1015" s="316"/>
      <c r="U1015" s="374"/>
      <c r="V1015" s="374"/>
      <c r="W1015" s="374"/>
      <c r="X1015" s="316"/>
      <c r="Y1015" s="316"/>
      <c r="Z1015" s="316"/>
      <c r="AA1015" s="316"/>
      <c r="AB1015" s="316"/>
      <c r="AC1015" s="316"/>
      <c r="AD1015" s="316"/>
      <c r="AE1015" s="316"/>
      <c r="AF1015" s="316"/>
      <c r="AG1015" s="316"/>
      <c r="AH1015" s="316"/>
      <c r="AI1015" s="316"/>
      <c r="AJ1015" s="316"/>
      <c r="AK1015" s="316"/>
      <c r="AL1015" s="316"/>
      <c r="AM1015" s="316"/>
      <c r="AN1015" s="316"/>
      <c r="AO1015" s="316"/>
      <c r="AP1015" s="316"/>
      <c r="AQ1015" s="316"/>
      <c r="AR1015" s="316"/>
      <c r="AS1015" s="316"/>
    </row>
    <row r="1016" spans="3:45" s="378" customFormat="1">
      <c r="C1016" s="1395"/>
      <c r="D1016" s="1393"/>
      <c r="E1016" s="1393"/>
      <c r="F1016" s="1393"/>
      <c r="I1016" s="1490"/>
      <c r="K1016" s="1394"/>
      <c r="P1016" s="1538"/>
      <c r="Q1016" s="316"/>
      <c r="R1016" s="316"/>
      <c r="S1016" s="316"/>
      <c r="T1016" s="316"/>
      <c r="U1016" s="374"/>
      <c r="V1016" s="374"/>
      <c r="W1016" s="374"/>
      <c r="X1016" s="316"/>
      <c r="Y1016" s="316"/>
      <c r="Z1016" s="316"/>
      <c r="AA1016" s="316"/>
      <c r="AB1016" s="316"/>
      <c r="AC1016" s="316"/>
      <c r="AD1016" s="316"/>
      <c r="AE1016" s="316"/>
      <c r="AF1016" s="316"/>
      <c r="AG1016" s="316"/>
      <c r="AH1016" s="316"/>
      <c r="AI1016" s="316"/>
      <c r="AJ1016" s="316"/>
      <c r="AK1016" s="316"/>
      <c r="AL1016" s="316"/>
      <c r="AM1016" s="316"/>
      <c r="AN1016" s="316"/>
      <c r="AO1016" s="316"/>
      <c r="AP1016" s="316"/>
      <c r="AQ1016" s="316"/>
      <c r="AR1016" s="316"/>
      <c r="AS1016" s="316"/>
    </row>
    <row r="1017" spans="3:45" s="378" customFormat="1">
      <c r="C1017" s="1395"/>
      <c r="D1017" s="1393"/>
      <c r="E1017" s="1393"/>
      <c r="F1017" s="1393"/>
      <c r="I1017" s="1490"/>
      <c r="K1017" s="1394"/>
      <c r="P1017" s="1538"/>
      <c r="Q1017" s="316"/>
      <c r="R1017" s="316"/>
      <c r="S1017" s="316"/>
      <c r="T1017" s="316"/>
      <c r="U1017" s="374"/>
      <c r="V1017" s="374"/>
      <c r="W1017" s="374"/>
      <c r="X1017" s="316"/>
      <c r="Y1017" s="316"/>
      <c r="Z1017" s="316"/>
      <c r="AA1017" s="316"/>
      <c r="AB1017" s="316"/>
      <c r="AC1017" s="316"/>
      <c r="AD1017" s="316"/>
      <c r="AE1017" s="316"/>
      <c r="AF1017" s="316"/>
      <c r="AG1017" s="316"/>
      <c r="AH1017" s="316"/>
      <c r="AI1017" s="316"/>
      <c r="AJ1017" s="316"/>
      <c r="AK1017" s="316"/>
      <c r="AL1017" s="316"/>
      <c r="AM1017" s="316"/>
      <c r="AN1017" s="316"/>
      <c r="AO1017" s="316"/>
      <c r="AP1017" s="316"/>
      <c r="AQ1017" s="316"/>
      <c r="AR1017" s="316"/>
      <c r="AS1017" s="316"/>
    </row>
    <row r="1018" spans="3:45" s="378" customFormat="1">
      <c r="C1018" s="1395"/>
      <c r="D1018" s="1393"/>
      <c r="E1018" s="1393"/>
      <c r="F1018" s="1393"/>
      <c r="I1018" s="1490"/>
      <c r="K1018" s="1394"/>
      <c r="P1018" s="1538"/>
      <c r="Q1018" s="316"/>
      <c r="R1018" s="316"/>
      <c r="S1018" s="316"/>
      <c r="T1018" s="316"/>
      <c r="U1018" s="374"/>
      <c r="V1018" s="374"/>
      <c r="W1018" s="374"/>
      <c r="X1018" s="316"/>
      <c r="Y1018" s="316"/>
      <c r="Z1018" s="316"/>
      <c r="AA1018" s="316"/>
      <c r="AB1018" s="316"/>
      <c r="AC1018" s="316"/>
      <c r="AD1018" s="316"/>
      <c r="AE1018" s="316"/>
      <c r="AF1018" s="316"/>
      <c r="AG1018" s="316"/>
      <c r="AH1018" s="316"/>
      <c r="AI1018" s="316"/>
      <c r="AJ1018" s="316"/>
      <c r="AK1018" s="316"/>
      <c r="AL1018" s="316"/>
      <c r="AM1018" s="316"/>
      <c r="AN1018" s="316"/>
      <c r="AO1018" s="316"/>
      <c r="AP1018" s="316"/>
      <c r="AQ1018" s="316"/>
      <c r="AR1018" s="316"/>
      <c r="AS1018" s="316"/>
    </row>
    <row r="1019" spans="3:45" s="378" customFormat="1">
      <c r="C1019" s="1395"/>
      <c r="D1019" s="1393"/>
      <c r="E1019" s="1393"/>
      <c r="F1019" s="1393"/>
      <c r="I1019" s="1490"/>
      <c r="K1019" s="1394"/>
      <c r="P1019" s="1538"/>
      <c r="Q1019" s="316"/>
      <c r="R1019" s="316"/>
      <c r="S1019" s="316"/>
      <c r="T1019" s="316"/>
      <c r="U1019" s="374"/>
      <c r="V1019" s="374"/>
      <c r="W1019" s="374"/>
      <c r="X1019" s="316"/>
      <c r="Y1019" s="316"/>
      <c r="Z1019" s="316"/>
      <c r="AA1019" s="316"/>
      <c r="AB1019" s="316"/>
      <c r="AC1019" s="316"/>
      <c r="AD1019" s="316"/>
      <c r="AE1019" s="316"/>
      <c r="AF1019" s="316"/>
      <c r="AG1019" s="316"/>
      <c r="AH1019" s="316"/>
      <c r="AI1019" s="316"/>
      <c r="AJ1019" s="316"/>
      <c r="AK1019" s="316"/>
      <c r="AL1019" s="316"/>
      <c r="AM1019" s="316"/>
      <c r="AN1019" s="316"/>
      <c r="AO1019" s="316"/>
      <c r="AP1019" s="316"/>
      <c r="AQ1019" s="316"/>
      <c r="AR1019" s="316"/>
      <c r="AS1019" s="316"/>
    </row>
    <row r="1020" spans="3:45" s="378" customFormat="1">
      <c r="C1020" s="1395"/>
      <c r="D1020" s="1393"/>
      <c r="E1020" s="1393"/>
      <c r="F1020" s="1393"/>
      <c r="I1020" s="1490"/>
      <c r="K1020" s="1394"/>
      <c r="P1020" s="1538"/>
      <c r="Q1020" s="316"/>
      <c r="R1020" s="316"/>
      <c r="S1020" s="316"/>
      <c r="T1020" s="316"/>
      <c r="U1020" s="374"/>
      <c r="V1020" s="374"/>
      <c r="W1020" s="374"/>
      <c r="X1020" s="316"/>
      <c r="Y1020" s="316"/>
      <c r="Z1020" s="316"/>
      <c r="AA1020" s="316"/>
      <c r="AB1020" s="316"/>
      <c r="AC1020" s="316"/>
      <c r="AD1020" s="316"/>
      <c r="AE1020" s="316"/>
      <c r="AF1020" s="316"/>
      <c r="AG1020" s="316"/>
      <c r="AH1020" s="316"/>
      <c r="AI1020" s="316"/>
      <c r="AJ1020" s="316"/>
      <c r="AK1020" s="316"/>
      <c r="AL1020" s="316"/>
      <c r="AM1020" s="316"/>
      <c r="AN1020" s="316"/>
      <c r="AO1020" s="316"/>
      <c r="AP1020" s="316"/>
      <c r="AQ1020" s="316"/>
      <c r="AR1020" s="316"/>
      <c r="AS1020" s="316"/>
    </row>
    <row r="1021" spans="3:45" s="378" customFormat="1">
      <c r="C1021" s="1395"/>
      <c r="D1021" s="1393"/>
      <c r="E1021" s="1393"/>
      <c r="F1021" s="1393"/>
      <c r="I1021" s="1490"/>
      <c r="K1021" s="1394"/>
      <c r="P1021" s="1538"/>
      <c r="Q1021" s="316"/>
      <c r="R1021" s="316"/>
      <c r="S1021" s="316"/>
      <c r="T1021" s="316"/>
      <c r="U1021" s="374"/>
      <c r="V1021" s="374"/>
      <c r="W1021" s="374"/>
      <c r="X1021" s="316"/>
      <c r="Y1021" s="316"/>
      <c r="Z1021" s="316"/>
      <c r="AA1021" s="316"/>
      <c r="AB1021" s="316"/>
      <c r="AC1021" s="316"/>
      <c r="AD1021" s="316"/>
      <c r="AE1021" s="316"/>
      <c r="AF1021" s="316"/>
      <c r="AG1021" s="316"/>
      <c r="AH1021" s="316"/>
      <c r="AI1021" s="316"/>
      <c r="AJ1021" s="316"/>
      <c r="AK1021" s="316"/>
      <c r="AL1021" s="316"/>
      <c r="AM1021" s="316"/>
      <c r="AN1021" s="316"/>
      <c r="AO1021" s="316"/>
      <c r="AP1021" s="316"/>
      <c r="AQ1021" s="316"/>
      <c r="AR1021" s="316"/>
      <c r="AS1021" s="316"/>
    </row>
    <row r="1022" spans="3:45" s="378" customFormat="1">
      <c r="C1022" s="1395"/>
      <c r="D1022" s="1393"/>
      <c r="E1022" s="1393"/>
      <c r="F1022" s="1393"/>
      <c r="I1022" s="1490"/>
      <c r="K1022" s="1394"/>
      <c r="P1022" s="1538"/>
      <c r="Q1022" s="316"/>
      <c r="R1022" s="316"/>
      <c r="S1022" s="316"/>
      <c r="T1022" s="316"/>
      <c r="U1022" s="374"/>
      <c r="V1022" s="374"/>
      <c r="W1022" s="374"/>
      <c r="X1022" s="316"/>
      <c r="Y1022" s="316"/>
      <c r="Z1022" s="316"/>
      <c r="AA1022" s="316"/>
      <c r="AB1022" s="316"/>
      <c r="AC1022" s="316"/>
      <c r="AD1022" s="316"/>
      <c r="AE1022" s="316"/>
      <c r="AF1022" s="316"/>
      <c r="AG1022" s="316"/>
      <c r="AH1022" s="316"/>
      <c r="AI1022" s="316"/>
      <c r="AJ1022" s="316"/>
      <c r="AK1022" s="316"/>
      <c r="AL1022" s="316"/>
      <c r="AM1022" s="316"/>
      <c r="AN1022" s="316"/>
      <c r="AO1022" s="316"/>
      <c r="AP1022" s="316"/>
      <c r="AQ1022" s="316"/>
      <c r="AR1022" s="316"/>
      <c r="AS1022" s="316"/>
    </row>
    <row r="1023" spans="3:45" s="378" customFormat="1">
      <c r="C1023" s="1395"/>
      <c r="D1023" s="1393"/>
      <c r="E1023" s="1393"/>
      <c r="F1023" s="1393"/>
      <c r="I1023" s="1490"/>
      <c r="K1023" s="1394"/>
      <c r="P1023" s="1538"/>
      <c r="Q1023" s="316"/>
      <c r="R1023" s="316"/>
      <c r="S1023" s="316"/>
      <c r="T1023" s="316"/>
      <c r="U1023" s="374"/>
      <c r="V1023" s="374"/>
      <c r="W1023" s="374"/>
      <c r="X1023" s="316"/>
      <c r="Y1023" s="316"/>
      <c r="Z1023" s="316"/>
      <c r="AA1023" s="316"/>
      <c r="AB1023" s="316"/>
      <c r="AC1023" s="316"/>
      <c r="AD1023" s="316"/>
      <c r="AE1023" s="316"/>
      <c r="AF1023" s="316"/>
      <c r="AG1023" s="316"/>
      <c r="AH1023" s="316"/>
      <c r="AI1023" s="316"/>
      <c r="AJ1023" s="316"/>
      <c r="AK1023" s="316"/>
      <c r="AL1023" s="316"/>
      <c r="AM1023" s="316"/>
      <c r="AN1023" s="316"/>
      <c r="AO1023" s="316"/>
      <c r="AP1023" s="316"/>
      <c r="AQ1023" s="316"/>
      <c r="AR1023" s="316"/>
      <c r="AS1023" s="316"/>
    </row>
    <row r="1024" spans="3:45" s="378" customFormat="1">
      <c r="C1024" s="1395"/>
      <c r="D1024" s="1393"/>
      <c r="E1024" s="1393"/>
      <c r="F1024" s="1393"/>
      <c r="I1024" s="1490"/>
      <c r="K1024" s="1394"/>
      <c r="P1024" s="1538"/>
      <c r="Q1024" s="316"/>
      <c r="R1024" s="316"/>
      <c r="S1024" s="316"/>
      <c r="T1024" s="316"/>
      <c r="U1024" s="374"/>
      <c r="V1024" s="374"/>
      <c r="W1024" s="374"/>
      <c r="X1024" s="316"/>
      <c r="Y1024" s="316"/>
      <c r="Z1024" s="316"/>
      <c r="AA1024" s="316"/>
      <c r="AB1024" s="316"/>
      <c r="AC1024" s="316"/>
      <c r="AD1024" s="316"/>
      <c r="AE1024" s="316"/>
      <c r="AF1024" s="316"/>
      <c r="AG1024" s="316"/>
      <c r="AH1024" s="316"/>
      <c r="AI1024" s="316"/>
      <c r="AJ1024" s="316"/>
      <c r="AK1024" s="316"/>
      <c r="AL1024" s="316"/>
      <c r="AM1024" s="316"/>
      <c r="AN1024" s="316"/>
      <c r="AO1024" s="316"/>
      <c r="AP1024" s="316"/>
      <c r="AQ1024" s="316"/>
      <c r="AR1024" s="316"/>
      <c r="AS1024" s="316"/>
    </row>
    <row r="1025" spans="1:45" s="378" customFormat="1">
      <c r="C1025" s="1395"/>
      <c r="D1025" s="1393"/>
      <c r="E1025" s="1393"/>
      <c r="F1025" s="1393"/>
      <c r="I1025" s="1490"/>
      <c r="K1025" s="1394"/>
      <c r="P1025" s="1538"/>
      <c r="Q1025" s="316"/>
      <c r="R1025" s="316"/>
      <c r="S1025" s="316"/>
      <c r="T1025" s="316"/>
      <c r="U1025" s="374"/>
      <c r="V1025" s="374"/>
      <c r="W1025" s="374"/>
      <c r="X1025" s="316"/>
      <c r="Y1025" s="316"/>
      <c r="Z1025" s="316"/>
      <c r="AA1025" s="316"/>
      <c r="AB1025" s="316"/>
      <c r="AC1025" s="316"/>
      <c r="AD1025" s="316"/>
      <c r="AE1025" s="316"/>
      <c r="AF1025" s="316"/>
      <c r="AG1025" s="316"/>
      <c r="AH1025" s="316"/>
      <c r="AI1025" s="316"/>
      <c r="AJ1025" s="316"/>
      <c r="AK1025" s="316"/>
      <c r="AL1025" s="316"/>
      <c r="AM1025" s="316"/>
      <c r="AN1025" s="316"/>
      <c r="AO1025" s="316"/>
      <c r="AP1025" s="316"/>
      <c r="AQ1025" s="316"/>
      <c r="AR1025" s="316"/>
      <c r="AS1025" s="316"/>
    </row>
    <row r="1026" spans="1:45" s="378" customFormat="1">
      <c r="C1026" s="1395"/>
      <c r="D1026" s="1393"/>
      <c r="E1026" s="1393"/>
      <c r="F1026" s="1393"/>
      <c r="I1026" s="1490"/>
      <c r="K1026" s="1394"/>
      <c r="P1026" s="1538"/>
      <c r="Q1026" s="316"/>
      <c r="R1026" s="316"/>
      <c r="S1026" s="316"/>
      <c r="T1026" s="316"/>
      <c r="U1026" s="374"/>
      <c r="V1026" s="374"/>
      <c r="W1026" s="374"/>
      <c r="X1026" s="316"/>
      <c r="Y1026" s="316"/>
      <c r="Z1026" s="316"/>
      <c r="AA1026" s="316"/>
      <c r="AB1026" s="316"/>
      <c r="AC1026" s="316"/>
      <c r="AD1026" s="316"/>
      <c r="AE1026" s="316"/>
      <c r="AF1026" s="316"/>
      <c r="AG1026" s="316"/>
      <c r="AH1026" s="316"/>
      <c r="AI1026" s="316"/>
      <c r="AJ1026" s="316"/>
      <c r="AK1026" s="316"/>
      <c r="AL1026" s="316"/>
      <c r="AM1026" s="316"/>
      <c r="AN1026" s="316"/>
      <c r="AO1026" s="316"/>
      <c r="AP1026" s="316"/>
      <c r="AQ1026" s="316"/>
      <c r="AR1026" s="316"/>
      <c r="AS1026" s="316"/>
    </row>
    <row r="1027" spans="1:45" s="378" customFormat="1">
      <c r="C1027" s="1395"/>
      <c r="D1027" s="1393"/>
      <c r="E1027" s="1393"/>
      <c r="F1027" s="1393"/>
      <c r="I1027" s="1490"/>
      <c r="K1027" s="1394"/>
      <c r="P1027" s="1538"/>
      <c r="Q1027" s="316"/>
      <c r="R1027" s="316"/>
      <c r="S1027" s="316"/>
      <c r="T1027" s="316"/>
      <c r="U1027" s="374"/>
      <c r="V1027" s="374"/>
      <c r="W1027" s="374"/>
      <c r="X1027" s="316"/>
      <c r="Y1027" s="316"/>
      <c r="Z1027" s="316"/>
      <c r="AA1027" s="316"/>
      <c r="AB1027" s="316"/>
      <c r="AC1027" s="316"/>
      <c r="AD1027" s="316"/>
      <c r="AE1027" s="316"/>
      <c r="AF1027" s="316"/>
      <c r="AG1027" s="316"/>
      <c r="AH1027" s="316"/>
      <c r="AI1027" s="316"/>
      <c r="AJ1027" s="316"/>
      <c r="AK1027" s="316"/>
      <c r="AL1027" s="316"/>
      <c r="AM1027" s="316"/>
      <c r="AN1027" s="316"/>
      <c r="AO1027" s="316"/>
      <c r="AP1027" s="316"/>
      <c r="AQ1027" s="316"/>
      <c r="AR1027" s="316"/>
      <c r="AS1027" s="316"/>
    </row>
    <row r="1028" spans="1:45" s="378" customFormat="1">
      <c r="C1028" s="1395"/>
      <c r="D1028" s="1393"/>
      <c r="E1028" s="1393"/>
      <c r="F1028" s="1393"/>
      <c r="I1028" s="1490"/>
      <c r="K1028" s="1394"/>
      <c r="P1028" s="1538"/>
      <c r="Q1028" s="316"/>
      <c r="R1028" s="316"/>
      <c r="S1028" s="316"/>
      <c r="T1028" s="316"/>
      <c r="U1028" s="374"/>
      <c r="V1028" s="374"/>
      <c r="W1028" s="374"/>
      <c r="X1028" s="316"/>
      <c r="Y1028" s="316"/>
      <c r="Z1028" s="316"/>
      <c r="AA1028" s="316"/>
      <c r="AB1028" s="316"/>
      <c r="AC1028" s="316"/>
      <c r="AD1028" s="316"/>
      <c r="AE1028" s="316"/>
      <c r="AF1028" s="316"/>
      <c r="AG1028" s="316"/>
      <c r="AH1028" s="316"/>
      <c r="AI1028" s="316"/>
      <c r="AJ1028" s="316"/>
      <c r="AK1028" s="316"/>
      <c r="AL1028" s="316"/>
      <c r="AM1028" s="316"/>
      <c r="AN1028" s="316"/>
      <c r="AO1028" s="316"/>
      <c r="AP1028" s="316"/>
      <c r="AQ1028" s="316"/>
      <c r="AR1028" s="316"/>
      <c r="AS1028" s="316"/>
    </row>
    <row r="1029" spans="1:45" s="378" customFormat="1">
      <c r="C1029" s="1395"/>
      <c r="D1029" s="1393"/>
      <c r="E1029" s="1393"/>
      <c r="F1029" s="1393"/>
      <c r="I1029" s="1490"/>
      <c r="K1029" s="1394"/>
      <c r="P1029" s="1538"/>
      <c r="Q1029" s="316"/>
      <c r="R1029" s="316"/>
      <c r="S1029" s="316"/>
      <c r="T1029" s="316"/>
      <c r="U1029" s="374"/>
      <c r="V1029" s="374"/>
      <c r="W1029" s="374"/>
      <c r="X1029" s="316"/>
      <c r="Y1029" s="316"/>
      <c r="Z1029" s="316"/>
      <c r="AA1029" s="316"/>
      <c r="AB1029" s="316"/>
      <c r="AC1029" s="316"/>
      <c r="AD1029" s="316"/>
      <c r="AE1029" s="316"/>
      <c r="AF1029" s="316"/>
      <c r="AG1029" s="316"/>
      <c r="AH1029" s="316"/>
      <c r="AI1029" s="316"/>
      <c r="AJ1029" s="316"/>
      <c r="AK1029" s="316"/>
      <c r="AL1029" s="316"/>
      <c r="AM1029" s="316"/>
      <c r="AN1029" s="316"/>
      <c r="AO1029" s="316"/>
      <c r="AP1029" s="316"/>
      <c r="AQ1029" s="316"/>
      <c r="AR1029" s="316"/>
      <c r="AS1029" s="316"/>
    </row>
    <row r="1030" spans="1:45" s="378" customFormat="1">
      <c r="C1030" s="1395"/>
      <c r="D1030" s="1393"/>
      <c r="E1030" s="1393"/>
      <c r="F1030" s="1393"/>
      <c r="I1030" s="1490"/>
      <c r="K1030" s="1394"/>
      <c r="P1030" s="1538"/>
      <c r="Q1030" s="316"/>
      <c r="R1030" s="316"/>
      <c r="S1030" s="316"/>
      <c r="T1030" s="316"/>
      <c r="U1030" s="374"/>
      <c r="V1030" s="374"/>
      <c r="W1030" s="374"/>
      <c r="X1030" s="316"/>
      <c r="Y1030" s="316"/>
      <c r="Z1030" s="316"/>
      <c r="AA1030" s="316"/>
      <c r="AB1030" s="316"/>
      <c r="AC1030" s="316"/>
      <c r="AD1030" s="316"/>
      <c r="AE1030" s="316"/>
      <c r="AF1030" s="316"/>
      <c r="AG1030" s="316"/>
      <c r="AH1030" s="316"/>
      <c r="AI1030" s="316"/>
      <c r="AJ1030" s="316"/>
      <c r="AK1030" s="316"/>
      <c r="AL1030" s="316"/>
      <c r="AM1030" s="316"/>
      <c r="AN1030" s="316"/>
      <c r="AO1030" s="316"/>
      <c r="AP1030" s="316"/>
      <c r="AQ1030" s="316"/>
      <c r="AR1030" s="316"/>
      <c r="AS1030" s="316"/>
    </row>
    <row r="1031" spans="1:45" s="378" customFormat="1">
      <c r="C1031" s="1395"/>
      <c r="D1031" s="1393"/>
      <c r="E1031" s="1393"/>
      <c r="F1031" s="1393"/>
      <c r="I1031" s="1490"/>
      <c r="K1031" s="1394"/>
      <c r="P1031" s="1538"/>
      <c r="Q1031" s="316"/>
      <c r="R1031" s="316"/>
      <c r="S1031" s="316"/>
      <c r="T1031" s="316"/>
      <c r="U1031" s="374"/>
      <c r="V1031" s="374"/>
      <c r="W1031" s="374"/>
      <c r="X1031" s="316"/>
      <c r="Y1031" s="316"/>
      <c r="Z1031" s="316"/>
      <c r="AA1031" s="316"/>
      <c r="AB1031" s="316"/>
      <c r="AC1031" s="316"/>
      <c r="AD1031" s="316"/>
      <c r="AE1031" s="316"/>
      <c r="AF1031" s="316"/>
      <c r="AG1031" s="316"/>
      <c r="AH1031" s="316"/>
      <c r="AI1031" s="316"/>
      <c r="AJ1031" s="316"/>
      <c r="AK1031" s="316"/>
      <c r="AL1031" s="316"/>
      <c r="AM1031" s="316"/>
      <c r="AN1031" s="316"/>
      <c r="AO1031" s="316"/>
      <c r="AP1031" s="316"/>
      <c r="AQ1031" s="316"/>
      <c r="AR1031" s="316"/>
      <c r="AS1031" s="316"/>
    </row>
    <row r="1032" spans="1:45">
      <c r="A1032" s="378"/>
      <c r="B1032" s="378"/>
      <c r="C1032" s="1395"/>
      <c r="D1032" s="1393"/>
      <c r="E1032" s="1393"/>
      <c r="F1032" s="1393"/>
      <c r="G1032" s="378"/>
      <c r="K1032" s="1394"/>
      <c r="R1032" s="316"/>
      <c r="S1032" s="316"/>
      <c r="T1032" s="316"/>
      <c r="U1032" s="374"/>
      <c r="V1032" s="374"/>
      <c r="W1032" s="374"/>
      <c r="X1032" s="316"/>
    </row>
    <row r="1033" spans="1:45">
      <c r="A1033" s="378"/>
      <c r="B1033" s="378"/>
      <c r="C1033" s="1395"/>
      <c r="D1033" s="1393"/>
      <c r="E1033" s="1393"/>
      <c r="F1033" s="1393"/>
      <c r="G1033" s="378"/>
      <c r="K1033" s="1394"/>
      <c r="R1033" s="316"/>
      <c r="S1033" s="316"/>
      <c r="T1033" s="316"/>
      <c r="U1033" s="374"/>
      <c r="V1033" s="374"/>
      <c r="W1033" s="374"/>
      <c r="X1033" s="316"/>
    </row>
    <row r="1034" spans="1:45">
      <c r="A1034" s="378"/>
      <c r="B1034" s="378"/>
      <c r="C1034" s="1395"/>
      <c r="D1034" s="1393"/>
      <c r="E1034" s="1393"/>
      <c r="F1034" s="1393"/>
      <c r="G1034" s="378"/>
      <c r="K1034" s="1394"/>
      <c r="R1034" s="316"/>
      <c r="S1034" s="316"/>
      <c r="T1034" s="316"/>
      <c r="U1034" s="374"/>
      <c r="V1034" s="374"/>
      <c r="W1034" s="374"/>
      <c r="X1034" s="316"/>
    </row>
    <row r="1035" spans="1:45">
      <c r="A1035" s="378"/>
      <c r="B1035" s="378"/>
      <c r="C1035" s="1395"/>
      <c r="D1035" s="1393"/>
      <c r="E1035" s="1393"/>
      <c r="F1035" s="1393"/>
      <c r="G1035" s="378"/>
      <c r="K1035" s="1394"/>
      <c r="R1035" s="316"/>
      <c r="S1035" s="316"/>
      <c r="T1035" s="316"/>
      <c r="U1035" s="374"/>
      <c r="V1035" s="374"/>
      <c r="W1035" s="374"/>
      <c r="X1035" s="316"/>
    </row>
    <row r="1036" spans="1:45">
      <c r="A1036" s="378"/>
      <c r="B1036" s="378"/>
      <c r="C1036" s="1395"/>
      <c r="D1036" s="1393"/>
      <c r="E1036" s="1393"/>
      <c r="F1036" s="1393"/>
      <c r="G1036" s="378"/>
      <c r="K1036" s="1394"/>
      <c r="R1036" s="316"/>
      <c r="S1036" s="316"/>
      <c r="T1036" s="316"/>
      <c r="U1036" s="374"/>
      <c r="V1036" s="374"/>
      <c r="W1036" s="374"/>
      <c r="X1036" s="316"/>
    </row>
    <row r="1037" spans="1:45">
      <c r="A1037" s="378"/>
      <c r="B1037" s="378"/>
      <c r="C1037" s="1395"/>
      <c r="D1037" s="1393"/>
      <c r="E1037" s="1393"/>
      <c r="F1037" s="1393"/>
      <c r="G1037" s="378"/>
      <c r="K1037" s="1394"/>
      <c r="R1037" s="316"/>
      <c r="S1037" s="316"/>
      <c r="T1037" s="316"/>
      <c r="U1037" s="374"/>
      <c r="V1037" s="374"/>
      <c r="W1037" s="374"/>
      <c r="X1037" s="316"/>
    </row>
    <row r="1038" spans="1:45">
      <c r="A1038" s="378"/>
      <c r="B1038" s="378"/>
      <c r="C1038" s="1395"/>
      <c r="D1038" s="1393"/>
      <c r="E1038" s="1393"/>
      <c r="F1038" s="1393"/>
      <c r="G1038" s="378"/>
      <c r="K1038" s="1394"/>
      <c r="R1038" s="316"/>
      <c r="S1038" s="316"/>
      <c r="T1038" s="316"/>
      <c r="U1038" s="374"/>
      <c r="V1038" s="374"/>
      <c r="W1038" s="374"/>
      <c r="X1038" s="316"/>
    </row>
    <row r="1039" spans="1:45">
      <c r="A1039" s="378"/>
      <c r="B1039" s="378"/>
      <c r="C1039" s="1395"/>
      <c r="D1039" s="1393"/>
      <c r="E1039" s="1393"/>
      <c r="F1039" s="1393"/>
      <c r="G1039" s="378"/>
      <c r="K1039" s="1394"/>
      <c r="R1039" s="316"/>
      <c r="S1039" s="316"/>
      <c r="T1039" s="316"/>
      <c r="U1039" s="374"/>
      <c r="V1039" s="374"/>
      <c r="W1039" s="374"/>
      <c r="X1039" s="316"/>
    </row>
    <row r="1040" spans="1:45">
      <c r="A1040" s="378"/>
      <c r="B1040" s="378"/>
      <c r="C1040" s="1395"/>
      <c r="D1040" s="1393"/>
      <c r="E1040" s="1393"/>
      <c r="F1040" s="1393"/>
      <c r="G1040" s="378"/>
      <c r="K1040" s="1394"/>
      <c r="R1040" s="316"/>
      <c r="S1040" s="316"/>
      <c r="T1040" s="316"/>
      <c r="U1040" s="374"/>
      <c r="V1040" s="374"/>
      <c r="W1040" s="374"/>
      <c r="X1040" s="316"/>
    </row>
    <row r="1041" spans="1:45">
      <c r="A1041" s="378"/>
      <c r="B1041" s="378"/>
      <c r="C1041" s="1395"/>
      <c r="D1041" s="1393"/>
      <c r="E1041" s="1393"/>
      <c r="F1041" s="1393"/>
      <c r="G1041" s="378"/>
      <c r="K1041" s="1394"/>
      <c r="R1041" s="316"/>
      <c r="S1041" s="316"/>
      <c r="T1041" s="316"/>
      <c r="U1041" s="374"/>
      <c r="V1041" s="374"/>
      <c r="W1041" s="374"/>
      <c r="X1041" s="316"/>
    </row>
    <row r="1042" spans="1:45">
      <c r="A1042" s="378"/>
      <c r="B1042" s="378"/>
      <c r="C1042" s="1395"/>
      <c r="D1042" s="1393"/>
      <c r="E1042" s="1393"/>
      <c r="F1042" s="1393"/>
      <c r="G1042" s="378"/>
      <c r="K1042" s="1394"/>
      <c r="R1042" s="316"/>
      <c r="S1042" s="316"/>
      <c r="T1042" s="316"/>
      <c r="U1042" s="374"/>
      <c r="V1042" s="374"/>
      <c r="W1042" s="374"/>
      <c r="X1042" s="316"/>
    </row>
    <row r="1043" spans="1:45">
      <c r="A1043" s="378"/>
      <c r="B1043" s="378"/>
      <c r="C1043" s="1395"/>
      <c r="D1043" s="1393"/>
      <c r="E1043" s="1393"/>
      <c r="F1043" s="1393"/>
      <c r="G1043" s="378"/>
      <c r="K1043" s="1394"/>
      <c r="R1043" s="316"/>
      <c r="S1043" s="316"/>
      <c r="T1043" s="316"/>
      <c r="U1043" s="374"/>
      <c r="V1043" s="374"/>
      <c r="W1043" s="374"/>
      <c r="X1043" s="316"/>
    </row>
    <row r="1044" spans="1:45">
      <c r="A1044" s="378"/>
      <c r="B1044" s="378"/>
      <c r="C1044" s="1395"/>
      <c r="D1044" s="1393"/>
      <c r="E1044" s="1393"/>
      <c r="F1044" s="1393"/>
      <c r="G1044" s="378"/>
      <c r="K1044" s="1394"/>
      <c r="R1044" s="316"/>
      <c r="S1044" s="316"/>
      <c r="T1044" s="316"/>
      <c r="U1044" s="374"/>
      <c r="V1044" s="374"/>
      <c r="W1044" s="374"/>
      <c r="X1044" s="316"/>
    </row>
    <row r="1045" spans="1:45" ht="14.25">
      <c r="A1045" s="1391"/>
      <c r="B1045" s="1391"/>
      <c r="C1045" s="1392"/>
      <c r="D1045" s="1393"/>
      <c r="E1045" s="1393"/>
      <c r="F1045" s="1393"/>
      <c r="G1045" s="378"/>
      <c r="K1045" s="1394"/>
      <c r="R1045" s="373"/>
      <c r="S1045" s="373"/>
      <c r="T1045" s="373"/>
      <c r="U1045" s="374"/>
      <c r="V1045" s="374"/>
      <c r="W1045" s="374"/>
      <c r="X1045" s="316"/>
    </row>
    <row r="1046" spans="1:45">
      <c r="A1046" s="378"/>
      <c r="B1046" s="378"/>
      <c r="C1046" s="1395"/>
      <c r="D1046" s="1393"/>
      <c r="E1046" s="1393"/>
      <c r="F1046" s="1393"/>
      <c r="G1046" s="378"/>
      <c r="K1046" s="1394"/>
      <c r="R1046" s="316"/>
      <c r="S1046" s="316"/>
      <c r="T1046" s="316"/>
      <c r="U1046" s="374"/>
      <c r="V1046" s="374"/>
      <c r="W1046" s="374"/>
      <c r="X1046" s="316"/>
    </row>
    <row r="1047" spans="1:45" ht="14.25">
      <c r="A1047" s="1396"/>
      <c r="B1047" s="1396"/>
      <c r="C1047" s="1397"/>
      <c r="D1047" s="1393"/>
      <c r="E1047" s="1393"/>
      <c r="F1047" s="1393"/>
      <c r="G1047" s="378"/>
      <c r="K1047" s="1394"/>
      <c r="R1047" s="376"/>
      <c r="S1047" s="376"/>
      <c r="T1047" s="376"/>
      <c r="U1047" s="374"/>
      <c r="V1047" s="374"/>
      <c r="W1047" s="374"/>
      <c r="X1047" s="316"/>
    </row>
    <row r="1048" spans="1:45" s="378" customFormat="1">
      <c r="C1048" s="1395"/>
      <c r="D1048" s="1393"/>
      <c r="E1048" s="1393"/>
      <c r="F1048" s="1393"/>
      <c r="I1048" s="1490"/>
      <c r="K1048" s="1394"/>
      <c r="P1048" s="1538"/>
      <c r="Q1048" s="316"/>
      <c r="R1048" s="316"/>
      <c r="S1048" s="316"/>
      <c r="T1048" s="316"/>
      <c r="U1048" s="374"/>
      <c r="V1048" s="374"/>
      <c r="W1048" s="374"/>
      <c r="X1048" s="316"/>
      <c r="Y1048" s="316"/>
      <c r="Z1048" s="316"/>
      <c r="AA1048" s="316"/>
      <c r="AB1048" s="316"/>
      <c r="AC1048" s="316"/>
      <c r="AD1048" s="316"/>
      <c r="AE1048" s="316"/>
      <c r="AF1048" s="316"/>
      <c r="AG1048" s="316"/>
      <c r="AH1048" s="316"/>
      <c r="AI1048" s="316"/>
      <c r="AJ1048" s="316"/>
      <c r="AK1048" s="316"/>
      <c r="AL1048" s="316"/>
      <c r="AM1048" s="316"/>
      <c r="AN1048" s="316"/>
      <c r="AO1048" s="316"/>
      <c r="AP1048" s="316"/>
      <c r="AQ1048" s="316"/>
      <c r="AR1048" s="316"/>
      <c r="AS1048" s="316"/>
    </row>
    <row r="1049" spans="1:45" s="378" customFormat="1">
      <c r="C1049" s="1395"/>
      <c r="D1049" s="1393"/>
      <c r="E1049" s="1393"/>
      <c r="F1049" s="1393"/>
      <c r="I1049" s="1490"/>
      <c r="K1049" s="1394"/>
      <c r="P1049" s="1538"/>
      <c r="Q1049" s="316"/>
      <c r="R1049" s="316"/>
      <c r="S1049" s="316"/>
      <c r="T1049" s="316"/>
      <c r="U1049" s="374"/>
      <c r="V1049" s="374"/>
      <c r="W1049" s="374"/>
      <c r="X1049" s="316"/>
      <c r="Y1049" s="316"/>
      <c r="Z1049" s="316"/>
      <c r="AA1049" s="316"/>
      <c r="AB1049" s="316"/>
      <c r="AC1049" s="316"/>
      <c r="AD1049" s="316"/>
      <c r="AE1049" s="316"/>
      <c r="AF1049" s="316"/>
      <c r="AG1049" s="316"/>
      <c r="AH1049" s="316"/>
      <c r="AI1049" s="316"/>
      <c r="AJ1049" s="316"/>
      <c r="AK1049" s="316"/>
      <c r="AL1049" s="316"/>
      <c r="AM1049" s="316"/>
      <c r="AN1049" s="316"/>
      <c r="AO1049" s="316"/>
      <c r="AP1049" s="316"/>
      <c r="AQ1049" s="316"/>
      <c r="AR1049" s="316"/>
      <c r="AS1049" s="316"/>
    </row>
    <row r="1050" spans="1:45" s="378" customFormat="1">
      <c r="C1050" s="1395"/>
      <c r="D1050" s="1393"/>
      <c r="E1050" s="1393"/>
      <c r="F1050" s="1393"/>
      <c r="I1050" s="1490"/>
      <c r="K1050" s="1394"/>
      <c r="P1050" s="1538"/>
      <c r="Q1050" s="316"/>
      <c r="R1050" s="316"/>
      <c r="S1050" s="316"/>
      <c r="T1050" s="316"/>
      <c r="U1050" s="374"/>
      <c r="V1050" s="374"/>
      <c r="W1050" s="374"/>
      <c r="X1050" s="316"/>
      <c r="Y1050" s="316"/>
      <c r="Z1050" s="316"/>
      <c r="AA1050" s="316"/>
      <c r="AB1050" s="316"/>
      <c r="AC1050" s="316"/>
      <c r="AD1050" s="316"/>
      <c r="AE1050" s="316"/>
      <c r="AF1050" s="316"/>
      <c r="AG1050" s="316"/>
      <c r="AH1050" s="316"/>
      <c r="AI1050" s="316"/>
      <c r="AJ1050" s="316"/>
      <c r="AK1050" s="316"/>
      <c r="AL1050" s="316"/>
      <c r="AM1050" s="316"/>
      <c r="AN1050" s="316"/>
      <c r="AO1050" s="316"/>
      <c r="AP1050" s="316"/>
      <c r="AQ1050" s="316"/>
      <c r="AR1050" s="316"/>
      <c r="AS1050" s="316"/>
    </row>
    <row r="1051" spans="1:45" s="378" customFormat="1">
      <c r="C1051" s="1395"/>
      <c r="D1051" s="1393"/>
      <c r="E1051" s="1393"/>
      <c r="F1051" s="1393"/>
      <c r="I1051" s="1490"/>
      <c r="K1051" s="1394"/>
      <c r="P1051" s="1538"/>
      <c r="Q1051" s="316"/>
      <c r="R1051" s="316"/>
      <c r="S1051" s="316"/>
      <c r="T1051" s="316"/>
      <c r="U1051" s="374"/>
      <c r="V1051" s="374"/>
      <c r="W1051" s="374"/>
      <c r="X1051" s="316"/>
      <c r="Y1051" s="316"/>
      <c r="Z1051" s="316"/>
      <c r="AA1051" s="316"/>
      <c r="AB1051" s="316"/>
      <c r="AC1051" s="316"/>
      <c r="AD1051" s="316"/>
      <c r="AE1051" s="316"/>
      <c r="AF1051" s="316"/>
      <c r="AG1051" s="316"/>
      <c r="AH1051" s="316"/>
      <c r="AI1051" s="316"/>
      <c r="AJ1051" s="316"/>
      <c r="AK1051" s="316"/>
      <c r="AL1051" s="316"/>
      <c r="AM1051" s="316"/>
      <c r="AN1051" s="316"/>
      <c r="AO1051" s="316"/>
      <c r="AP1051" s="316"/>
      <c r="AQ1051" s="316"/>
      <c r="AR1051" s="316"/>
      <c r="AS1051" s="316"/>
    </row>
    <row r="1052" spans="1:45" s="378" customFormat="1">
      <c r="C1052" s="1395"/>
      <c r="D1052" s="1393"/>
      <c r="E1052" s="1393"/>
      <c r="F1052" s="1393"/>
      <c r="I1052" s="1490"/>
      <c r="K1052" s="1394"/>
      <c r="P1052" s="1538"/>
      <c r="Q1052" s="316"/>
      <c r="R1052" s="316"/>
      <c r="S1052" s="316"/>
      <c r="T1052" s="316"/>
      <c r="U1052" s="374"/>
      <c r="V1052" s="374"/>
      <c r="W1052" s="374"/>
      <c r="X1052" s="316"/>
      <c r="Y1052" s="316"/>
      <c r="Z1052" s="316"/>
      <c r="AA1052" s="316"/>
      <c r="AB1052" s="316"/>
      <c r="AC1052" s="316"/>
      <c r="AD1052" s="316"/>
      <c r="AE1052" s="316"/>
      <c r="AF1052" s="316"/>
      <c r="AG1052" s="316"/>
      <c r="AH1052" s="316"/>
      <c r="AI1052" s="316"/>
      <c r="AJ1052" s="316"/>
      <c r="AK1052" s="316"/>
      <c r="AL1052" s="316"/>
      <c r="AM1052" s="316"/>
      <c r="AN1052" s="316"/>
      <c r="AO1052" s="316"/>
      <c r="AP1052" s="316"/>
      <c r="AQ1052" s="316"/>
      <c r="AR1052" s="316"/>
      <c r="AS1052" s="316"/>
    </row>
    <row r="1053" spans="1:45" s="378" customFormat="1">
      <c r="C1053" s="1395"/>
      <c r="D1053" s="1393"/>
      <c r="E1053" s="1393"/>
      <c r="F1053" s="1393"/>
      <c r="I1053" s="1490"/>
      <c r="K1053" s="1394"/>
      <c r="P1053" s="1538"/>
      <c r="Q1053" s="316"/>
      <c r="R1053" s="316"/>
      <c r="S1053" s="316"/>
      <c r="T1053" s="316"/>
      <c r="U1053" s="374"/>
      <c r="V1053" s="374"/>
      <c r="W1053" s="374"/>
      <c r="X1053" s="316"/>
      <c r="Y1053" s="316"/>
      <c r="Z1053" s="316"/>
      <c r="AA1053" s="316"/>
      <c r="AB1053" s="316"/>
      <c r="AC1053" s="316"/>
      <c r="AD1053" s="316"/>
      <c r="AE1053" s="316"/>
      <c r="AF1053" s="316"/>
      <c r="AG1053" s="316"/>
      <c r="AH1053" s="316"/>
      <c r="AI1053" s="316"/>
      <c r="AJ1053" s="316"/>
      <c r="AK1053" s="316"/>
      <c r="AL1053" s="316"/>
      <c r="AM1053" s="316"/>
      <c r="AN1053" s="316"/>
      <c r="AO1053" s="316"/>
      <c r="AP1053" s="316"/>
      <c r="AQ1053" s="316"/>
      <c r="AR1053" s="316"/>
      <c r="AS1053" s="316"/>
    </row>
    <row r="1054" spans="1:45" s="378" customFormat="1">
      <c r="C1054" s="1395"/>
      <c r="D1054" s="1393"/>
      <c r="E1054" s="1393"/>
      <c r="F1054" s="1393"/>
      <c r="I1054" s="1490"/>
      <c r="K1054" s="1394"/>
      <c r="P1054" s="1538"/>
      <c r="Q1054" s="316"/>
      <c r="R1054" s="316"/>
      <c r="S1054" s="316"/>
      <c r="T1054" s="316"/>
      <c r="U1054" s="374"/>
      <c r="V1054" s="374"/>
      <c r="W1054" s="374"/>
      <c r="X1054" s="316"/>
      <c r="Y1054" s="316"/>
      <c r="Z1054" s="316"/>
      <c r="AA1054" s="316"/>
      <c r="AB1054" s="316"/>
      <c r="AC1054" s="316"/>
      <c r="AD1054" s="316"/>
      <c r="AE1054" s="316"/>
      <c r="AF1054" s="316"/>
      <c r="AG1054" s="316"/>
      <c r="AH1054" s="316"/>
      <c r="AI1054" s="316"/>
      <c r="AJ1054" s="316"/>
      <c r="AK1054" s="316"/>
      <c r="AL1054" s="316"/>
      <c r="AM1054" s="316"/>
      <c r="AN1054" s="316"/>
      <c r="AO1054" s="316"/>
      <c r="AP1054" s="316"/>
      <c r="AQ1054" s="316"/>
      <c r="AR1054" s="316"/>
      <c r="AS1054" s="316"/>
    </row>
    <row r="1055" spans="1:45" s="378" customFormat="1">
      <c r="C1055" s="1395"/>
      <c r="D1055" s="1393"/>
      <c r="E1055" s="1393"/>
      <c r="F1055" s="1393"/>
      <c r="I1055" s="1490"/>
      <c r="K1055" s="1394"/>
      <c r="P1055" s="1538"/>
      <c r="Q1055" s="316"/>
      <c r="R1055" s="316"/>
      <c r="S1055" s="316"/>
      <c r="T1055" s="316"/>
      <c r="U1055" s="374"/>
      <c r="V1055" s="374"/>
      <c r="W1055" s="374"/>
      <c r="X1055" s="316"/>
      <c r="Y1055" s="316"/>
      <c r="Z1055" s="316"/>
      <c r="AA1055" s="316"/>
      <c r="AB1055" s="316"/>
      <c r="AC1055" s="316"/>
      <c r="AD1055" s="316"/>
      <c r="AE1055" s="316"/>
      <c r="AF1055" s="316"/>
      <c r="AG1055" s="316"/>
      <c r="AH1055" s="316"/>
      <c r="AI1055" s="316"/>
      <c r="AJ1055" s="316"/>
      <c r="AK1055" s="316"/>
      <c r="AL1055" s="316"/>
      <c r="AM1055" s="316"/>
      <c r="AN1055" s="316"/>
      <c r="AO1055" s="316"/>
      <c r="AP1055" s="316"/>
      <c r="AQ1055" s="316"/>
      <c r="AR1055" s="316"/>
      <c r="AS1055" s="316"/>
    </row>
    <row r="1056" spans="1:45" s="378" customFormat="1">
      <c r="C1056" s="1395"/>
      <c r="D1056" s="1393"/>
      <c r="E1056" s="1393"/>
      <c r="F1056" s="1393"/>
      <c r="I1056" s="1490"/>
      <c r="K1056" s="1394"/>
      <c r="P1056" s="1538"/>
      <c r="Q1056" s="316"/>
      <c r="R1056" s="316"/>
      <c r="S1056" s="316"/>
      <c r="T1056" s="316"/>
      <c r="U1056" s="374"/>
      <c r="V1056" s="374"/>
      <c r="W1056" s="374"/>
      <c r="X1056" s="316"/>
      <c r="Y1056" s="316"/>
      <c r="Z1056" s="316"/>
      <c r="AA1056" s="316"/>
      <c r="AB1056" s="316"/>
      <c r="AC1056" s="316"/>
      <c r="AD1056" s="316"/>
      <c r="AE1056" s="316"/>
      <c r="AF1056" s="316"/>
      <c r="AG1056" s="316"/>
      <c r="AH1056" s="316"/>
      <c r="AI1056" s="316"/>
      <c r="AJ1056" s="316"/>
      <c r="AK1056" s="316"/>
      <c r="AL1056" s="316"/>
      <c r="AM1056" s="316"/>
      <c r="AN1056" s="316"/>
      <c r="AO1056" s="316"/>
      <c r="AP1056" s="316"/>
      <c r="AQ1056" s="316"/>
      <c r="AR1056" s="316"/>
      <c r="AS1056" s="316"/>
    </row>
    <row r="1057" spans="3:45" s="378" customFormat="1">
      <c r="C1057" s="1395"/>
      <c r="D1057" s="1393"/>
      <c r="E1057" s="1393"/>
      <c r="F1057" s="1393"/>
      <c r="I1057" s="1490"/>
      <c r="K1057" s="1394"/>
      <c r="P1057" s="1538"/>
      <c r="Q1057" s="316"/>
      <c r="R1057" s="316"/>
      <c r="S1057" s="316"/>
      <c r="T1057" s="316"/>
      <c r="U1057" s="374"/>
      <c r="V1057" s="374"/>
      <c r="W1057" s="374"/>
      <c r="X1057" s="316"/>
      <c r="Y1057" s="316"/>
      <c r="Z1057" s="316"/>
      <c r="AA1057" s="316"/>
      <c r="AB1057" s="316"/>
      <c r="AC1057" s="316"/>
      <c r="AD1057" s="316"/>
      <c r="AE1057" s="316"/>
      <c r="AF1057" s="316"/>
      <c r="AG1057" s="316"/>
      <c r="AH1057" s="316"/>
      <c r="AI1057" s="316"/>
      <c r="AJ1057" s="316"/>
      <c r="AK1057" s="316"/>
      <c r="AL1057" s="316"/>
      <c r="AM1057" s="316"/>
      <c r="AN1057" s="316"/>
      <c r="AO1057" s="316"/>
      <c r="AP1057" s="316"/>
      <c r="AQ1057" s="316"/>
      <c r="AR1057" s="316"/>
      <c r="AS1057" s="316"/>
    </row>
    <row r="1058" spans="3:45" s="378" customFormat="1">
      <c r="C1058" s="1395"/>
      <c r="D1058" s="1393"/>
      <c r="E1058" s="1393"/>
      <c r="F1058" s="1393"/>
      <c r="I1058" s="1490"/>
      <c r="K1058" s="1394"/>
      <c r="P1058" s="1538"/>
      <c r="Q1058" s="316"/>
      <c r="R1058" s="316"/>
      <c r="S1058" s="316"/>
      <c r="T1058" s="316"/>
      <c r="U1058" s="374"/>
      <c r="V1058" s="374"/>
      <c r="W1058" s="374"/>
      <c r="X1058" s="316"/>
      <c r="Y1058" s="316"/>
      <c r="Z1058" s="316"/>
      <c r="AA1058" s="316"/>
      <c r="AB1058" s="316"/>
      <c r="AC1058" s="316"/>
      <c r="AD1058" s="316"/>
      <c r="AE1058" s="316"/>
      <c r="AF1058" s="316"/>
      <c r="AG1058" s="316"/>
      <c r="AH1058" s="316"/>
      <c r="AI1058" s="316"/>
      <c r="AJ1058" s="316"/>
      <c r="AK1058" s="316"/>
      <c r="AL1058" s="316"/>
      <c r="AM1058" s="316"/>
      <c r="AN1058" s="316"/>
      <c r="AO1058" s="316"/>
      <c r="AP1058" s="316"/>
      <c r="AQ1058" s="316"/>
      <c r="AR1058" s="316"/>
      <c r="AS1058" s="316"/>
    </row>
    <row r="1059" spans="3:45" s="378" customFormat="1">
      <c r="C1059" s="1395"/>
      <c r="D1059" s="1393"/>
      <c r="E1059" s="1393"/>
      <c r="F1059" s="1393"/>
      <c r="I1059" s="1490"/>
      <c r="K1059" s="1394"/>
      <c r="P1059" s="1538"/>
      <c r="Q1059" s="316"/>
      <c r="R1059" s="316"/>
      <c r="S1059" s="316"/>
      <c r="T1059" s="316"/>
      <c r="U1059" s="374"/>
      <c r="V1059" s="374"/>
      <c r="W1059" s="374"/>
      <c r="X1059" s="316"/>
      <c r="Y1059" s="316"/>
      <c r="Z1059" s="316"/>
      <c r="AA1059" s="316"/>
      <c r="AB1059" s="316"/>
      <c r="AC1059" s="316"/>
      <c r="AD1059" s="316"/>
      <c r="AE1059" s="316"/>
      <c r="AF1059" s="316"/>
      <c r="AG1059" s="316"/>
      <c r="AH1059" s="316"/>
      <c r="AI1059" s="316"/>
      <c r="AJ1059" s="316"/>
      <c r="AK1059" s="316"/>
      <c r="AL1059" s="316"/>
      <c r="AM1059" s="316"/>
      <c r="AN1059" s="316"/>
      <c r="AO1059" s="316"/>
      <c r="AP1059" s="316"/>
      <c r="AQ1059" s="316"/>
      <c r="AR1059" s="316"/>
      <c r="AS1059" s="316"/>
    </row>
    <row r="1060" spans="3:45" s="378" customFormat="1">
      <c r="C1060" s="1395"/>
      <c r="D1060" s="1393"/>
      <c r="E1060" s="1393"/>
      <c r="F1060" s="1393"/>
      <c r="I1060" s="1490"/>
      <c r="K1060" s="1394"/>
      <c r="P1060" s="1538"/>
      <c r="Q1060" s="316"/>
      <c r="R1060" s="316"/>
      <c r="S1060" s="316"/>
      <c r="T1060" s="316"/>
      <c r="U1060" s="374"/>
      <c r="V1060" s="374"/>
      <c r="W1060" s="374"/>
      <c r="X1060" s="316"/>
      <c r="Y1060" s="316"/>
      <c r="Z1060" s="316"/>
      <c r="AA1060" s="316"/>
      <c r="AB1060" s="316"/>
      <c r="AC1060" s="316"/>
      <c r="AD1060" s="316"/>
      <c r="AE1060" s="316"/>
      <c r="AF1060" s="316"/>
      <c r="AG1060" s="316"/>
      <c r="AH1060" s="316"/>
      <c r="AI1060" s="316"/>
      <c r="AJ1060" s="316"/>
      <c r="AK1060" s="316"/>
      <c r="AL1060" s="316"/>
      <c r="AM1060" s="316"/>
      <c r="AN1060" s="316"/>
      <c r="AO1060" s="316"/>
      <c r="AP1060" s="316"/>
      <c r="AQ1060" s="316"/>
      <c r="AR1060" s="316"/>
      <c r="AS1060" s="316"/>
    </row>
    <row r="1061" spans="3:45" s="378" customFormat="1">
      <c r="C1061" s="1395"/>
      <c r="D1061" s="1393"/>
      <c r="E1061" s="1393"/>
      <c r="F1061" s="1393"/>
      <c r="I1061" s="1490"/>
      <c r="K1061" s="1394"/>
      <c r="P1061" s="1538"/>
      <c r="Q1061" s="316"/>
      <c r="R1061" s="316"/>
      <c r="S1061" s="316"/>
      <c r="T1061" s="316"/>
      <c r="U1061" s="374"/>
      <c r="V1061" s="374"/>
      <c r="W1061" s="374"/>
      <c r="X1061" s="316"/>
      <c r="Y1061" s="316"/>
      <c r="Z1061" s="316"/>
      <c r="AA1061" s="316"/>
      <c r="AB1061" s="316"/>
      <c r="AC1061" s="316"/>
      <c r="AD1061" s="316"/>
      <c r="AE1061" s="316"/>
      <c r="AF1061" s="316"/>
      <c r="AG1061" s="316"/>
      <c r="AH1061" s="316"/>
      <c r="AI1061" s="316"/>
      <c r="AJ1061" s="316"/>
      <c r="AK1061" s="316"/>
      <c r="AL1061" s="316"/>
      <c r="AM1061" s="316"/>
      <c r="AN1061" s="316"/>
      <c r="AO1061" s="316"/>
      <c r="AP1061" s="316"/>
      <c r="AQ1061" s="316"/>
      <c r="AR1061" s="316"/>
      <c r="AS1061" s="316"/>
    </row>
    <row r="1062" spans="3:45" s="378" customFormat="1">
      <c r="C1062" s="1395"/>
      <c r="D1062" s="1393"/>
      <c r="E1062" s="1393"/>
      <c r="F1062" s="1393"/>
      <c r="I1062" s="1490"/>
      <c r="K1062" s="1394"/>
      <c r="P1062" s="1538"/>
      <c r="Q1062" s="316"/>
      <c r="R1062" s="316"/>
      <c r="S1062" s="316"/>
      <c r="T1062" s="316"/>
      <c r="U1062" s="374"/>
      <c r="V1062" s="374"/>
      <c r="W1062" s="374"/>
      <c r="X1062" s="316"/>
      <c r="Y1062" s="316"/>
      <c r="Z1062" s="316"/>
      <c r="AA1062" s="316"/>
      <c r="AB1062" s="316"/>
      <c r="AC1062" s="316"/>
      <c r="AD1062" s="316"/>
      <c r="AE1062" s="316"/>
      <c r="AF1062" s="316"/>
      <c r="AG1062" s="316"/>
      <c r="AH1062" s="316"/>
      <c r="AI1062" s="316"/>
      <c r="AJ1062" s="316"/>
      <c r="AK1062" s="316"/>
      <c r="AL1062" s="316"/>
      <c r="AM1062" s="316"/>
      <c r="AN1062" s="316"/>
      <c r="AO1062" s="316"/>
      <c r="AP1062" s="316"/>
      <c r="AQ1062" s="316"/>
      <c r="AR1062" s="316"/>
      <c r="AS1062" s="316"/>
    </row>
    <row r="1063" spans="3:45" s="378" customFormat="1">
      <c r="C1063" s="1395"/>
      <c r="D1063" s="1393"/>
      <c r="E1063" s="1393"/>
      <c r="F1063" s="1393"/>
      <c r="I1063" s="1490"/>
      <c r="K1063" s="1394"/>
      <c r="P1063" s="1538"/>
      <c r="Q1063" s="316"/>
      <c r="R1063" s="316"/>
      <c r="S1063" s="316"/>
      <c r="T1063" s="316"/>
      <c r="U1063" s="374"/>
      <c r="V1063" s="374"/>
      <c r="W1063" s="374"/>
      <c r="X1063" s="316"/>
      <c r="Y1063" s="316"/>
      <c r="Z1063" s="316"/>
      <c r="AA1063" s="316"/>
      <c r="AB1063" s="316"/>
      <c r="AC1063" s="316"/>
      <c r="AD1063" s="316"/>
      <c r="AE1063" s="316"/>
      <c r="AF1063" s="316"/>
      <c r="AG1063" s="316"/>
      <c r="AH1063" s="316"/>
      <c r="AI1063" s="316"/>
      <c r="AJ1063" s="316"/>
      <c r="AK1063" s="316"/>
      <c r="AL1063" s="316"/>
      <c r="AM1063" s="316"/>
      <c r="AN1063" s="316"/>
      <c r="AO1063" s="316"/>
      <c r="AP1063" s="316"/>
      <c r="AQ1063" s="316"/>
      <c r="AR1063" s="316"/>
      <c r="AS1063" s="316"/>
    </row>
    <row r="1064" spans="3:45" s="378" customFormat="1">
      <c r="C1064" s="1395"/>
      <c r="D1064" s="1393"/>
      <c r="E1064" s="1393"/>
      <c r="F1064" s="1393"/>
      <c r="I1064" s="1490"/>
      <c r="K1064" s="1394"/>
      <c r="P1064" s="1538"/>
      <c r="Q1064" s="316"/>
      <c r="R1064" s="316"/>
      <c r="S1064" s="316"/>
      <c r="T1064" s="316"/>
      <c r="U1064" s="374"/>
      <c r="V1064" s="374"/>
      <c r="W1064" s="374"/>
      <c r="X1064" s="316"/>
      <c r="Y1064" s="316"/>
      <c r="Z1064" s="316"/>
      <c r="AA1064" s="316"/>
      <c r="AB1064" s="316"/>
      <c r="AC1064" s="316"/>
      <c r="AD1064" s="316"/>
      <c r="AE1064" s="316"/>
      <c r="AF1064" s="316"/>
      <c r="AG1064" s="316"/>
      <c r="AH1064" s="316"/>
      <c r="AI1064" s="316"/>
      <c r="AJ1064" s="316"/>
      <c r="AK1064" s="316"/>
      <c r="AL1064" s="316"/>
      <c r="AM1064" s="316"/>
      <c r="AN1064" s="316"/>
      <c r="AO1064" s="316"/>
      <c r="AP1064" s="316"/>
      <c r="AQ1064" s="316"/>
      <c r="AR1064" s="316"/>
      <c r="AS1064" s="316"/>
    </row>
    <row r="1065" spans="3:45" s="378" customFormat="1">
      <c r="C1065" s="1395"/>
      <c r="D1065" s="1393"/>
      <c r="E1065" s="1393"/>
      <c r="F1065" s="1393"/>
      <c r="I1065" s="1490"/>
      <c r="K1065" s="1394"/>
      <c r="P1065" s="1538"/>
      <c r="Q1065" s="316"/>
      <c r="R1065" s="316"/>
      <c r="S1065" s="316"/>
      <c r="T1065" s="316"/>
      <c r="U1065" s="374"/>
      <c r="V1065" s="374"/>
      <c r="W1065" s="374"/>
      <c r="X1065" s="316"/>
      <c r="Y1065" s="316"/>
      <c r="Z1065" s="316"/>
      <c r="AA1065" s="316"/>
      <c r="AB1065" s="316"/>
      <c r="AC1065" s="316"/>
      <c r="AD1065" s="316"/>
      <c r="AE1065" s="316"/>
      <c r="AF1065" s="316"/>
      <c r="AG1065" s="316"/>
      <c r="AH1065" s="316"/>
      <c r="AI1065" s="316"/>
      <c r="AJ1065" s="316"/>
      <c r="AK1065" s="316"/>
      <c r="AL1065" s="316"/>
      <c r="AM1065" s="316"/>
      <c r="AN1065" s="316"/>
      <c r="AO1065" s="316"/>
      <c r="AP1065" s="316"/>
      <c r="AQ1065" s="316"/>
      <c r="AR1065" s="316"/>
      <c r="AS1065" s="316"/>
    </row>
    <row r="1066" spans="3:45" s="378" customFormat="1">
      <c r="C1066" s="1395"/>
      <c r="D1066" s="1393"/>
      <c r="E1066" s="1393"/>
      <c r="F1066" s="1393"/>
      <c r="I1066" s="1490"/>
      <c r="K1066" s="1394"/>
      <c r="P1066" s="1538"/>
      <c r="Q1066" s="316"/>
      <c r="R1066" s="316"/>
      <c r="S1066" s="316"/>
      <c r="T1066" s="316"/>
      <c r="U1066" s="374"/>
      <c r="V1066" s="374"/>
      <c r="W1066" s="374"/>
      <c r="X1066" s="316"/>
      <c r="Y1066" s="316"/>
      <c r="Z1066" s="316"/>
      <c r="AA1066" s="316"/>
      <c r="AB1066" s="316"/>
      <c r="AC1066" s="316"/>
      <c r="AD1066" s="316"/>
      <c r="AE1066" s="316"/>
      <c r="AF1066" s="316"/>
      <c r="AG1066" s="316"/>
      <c r="AH1066" s="316"/>
      <c r="AI1066" s="316"/>
      <c r="AJ1066" s="316"/>
      <c r="AK1066" s="316"/>
      <c r="AL1066" s="316"/>
      <c r="AM1066" s="316"/>
      <c r="AN1066" s="316"/>
      <c r="AO1066" s="316"/>
      <c r="AP1066" s="316"/>
      <c r="AQ1066" s="316"/>
      <c r="AR1066" s="316"/>
      <c r="AS1066" s="316"/>
    </row>
    <row r="1067" spans="3:45" s="378" customFormat="1">
      <c r="C1067" s="1395"/>
      <c r="D1067" s="1393"/>
      <c r="E1067" s="1393"/>
      <c r="F1067" s="1393"/>
      <c r="I1067" s="1490"/>
      <c r="K1067" s="1394"/>
      <c r="P1067" s="1538"/>
      <c r="Q1067" s="316"/>
      <c r="R1067" s="316"/>
      <c r="S1067" s="316"/>
      <c r="T1067" s="316"/>
      <c r="U1067" s="374"/>
      <c r="V1067" s="374"/>
      <c r="W1067" s="374"/>
      <c r="X1067" s="316"/>
      <c r="Y1067" s="316"/>
      <c r="Z1067" s="316"/>
      <c r="AA1067" s="316"/>
      <c r="AB1067" s="316"/>
      <c r="AC1067" s="316"/>
      <c r="AD1067" s="316"/>
      <c r="AE1067" s="316"/>
      <c r="AF1067" s="316"/>
      <c r="AG1067" s="316"/>
      <c r="AH1067" s="316"/>
      <c r="AI1067" s="316"/>
      <c r="AJ1067" s="316"/>
      <c r="AK1067" s="316"/>
      <c r="AL1067" s="316"/>
      <c r="AM1067" s="316"/>
      <c r="AN1067" s="316"/>
      <c r="AO1067" s="316"/>
      <c r="AP1067" s="316"/>
      <c r="AQ1067" s="316"/>
      <c r="AR1067" s="316"/>
      <c r="AS1067" s="316"/>
    </row>
    <row r="1068" spans="3:45" s="378" customFormat="1">
      <c r="C1068" s="1395"/>
      <c r="D1068" s="1393"/>
      <c r="E1068" s="1393"/>
      <c r="F1068" s="1393"/>
      <c r="I1068" s="1490"/>
      <c r="K1068" s="1394"/>
      <c r="P1068" s="1538"/>
      <c r="Q1068" s="316"/>
      <c r="R1068" s="316"/>
      <c r="S1068" s="316"/>
      <c r="T1068" s="316"/>
      <c r="U1068" s="374"/>
      <c r="V1068" s="374"/>
      <c r="W1068" s="374"/>
      <c r="X1068" s="316"/>
      <c r="Y1068" s="316"/>
      <c r="Z1068" s="316"/>
      <c r="AA1068" s="316"/>
      <c r="AB1068" s="316"/>
      <c r="AC1068" s="316"/>
      <c r="AD1068" s="316"/>
      <c r="AE1068" s="316"/>
      <c r="AF1068" s="316"/>
      <c r="AG1068" s="316"/>
      <c r="AH1068" s="316"/>
      <c r="AI1068" s="316"/>
      <c r="AJ1068" s="316"/>
      <c r="AK1068" s="316"/>
      <c r="AL1068" s="316"/>
      <c r="AM1068" s="316"/>
      <c r="AN1068" s="316"/>
      <c r="AO1068" s="316"/>
      <c r="AP1068" s="316"/>
      <c r="AQ1068" s="316"/>
      <c r="AR1068" s="316"/>
      <c r="AS1068" s="316"/>
    </row>
    <row r="1069" spans="3:45" s="378" customFormat="1">
      <c r="C1069" s="1395"/>
      <c r="D1069" s="1393"/>
      <c r="E1069" s="1393"/>
      <c r="F1069" s="1393"/>
      <c r="I1069" s="1490"/>
      <c r="K1069" s="1394"/>
      <c r="P1069" s="1538"/>
      <c r="Q1069" s="316"/>
      <c r="R1069" s="316"/>
      <c r="S1069" s="316"/>
      <c r="T1069" s="316"/>
      <c r="U1069" s="374"/>
      <c r="V1069" s="374"/>
      <c r="W1069" s="374"/>
      <c r="X1069" s="316"/>
      <c r="Y1069" s="316"/>
      <c r="Z1069" s="316"/>
      <c r="AA1069" s="316"/>
      <c r="AB1069" s="316"/>
      <c r="AC1069" s="316"/>
      <c r="AD1069" s="316"/>
      <c r="AE1069" s="316"/>
      <c r="AF1069" s="316"/>
      <c r="AG1069" s="316"/>
      <c r="AH1069" s="316"/>
      <c r="AI1069" s="316"/>
      <c r="AJ1069" s="316"/>
      <c r="AK1069" s="316"/>
      <c r="AL1069" s="316"/>
      <c r="AM1069" s="316"/>
      <c r="AN1069" s="316"/>
      <c r="AO1069" s="316"/>
      <c r="AP1069" s="316"/>
      <c r="AQ1069" s="316"/>
      <c r="AR1069" s="316"/>
      <c r="AS1069" s="316"/>
    </row>
    <row r="1070" spans="3:45" s="378" customFormat="1">
      <c r="C1070" s="1395"/>
      <c r="D1070" s="1393"/>
      <c r="E1070" s="1393"/>
      <c r="F1070" s="1393"/>
      <c r="I1070" s="1490"/>
      <c r="K1070" s="1394"/>
      <c r="P1070" s="1538"/>
      <c r="Q1070" s="316"/>
      <c r="R1070" s="316"/>
      <c r="S1070" s="316"/>
      <c r="T1070" s="316"/>
      <c r="U1070" s="374"/>
      <c r="V1070" s="374"/>
      <c r="W1070" s="374"/>
      <c r="X1070" s="316"/>
      <c r="Y1070" s="316"/>
      <c r="Z1070" s="316"/>
      <c r="AA1070" s="316"/>
      <c r="AB1070" s="316"/>
      <c r="AC1070" s="316"/>
      <c r="AD1070" s="316"/>
      <c r="AE1070" s="316"/>
      <c r="AF1070" s="316"/>
      <c r="AG1070" s="316"/>
      <c r="AH1070" s="316"/>
      <c r="AI1070" s="316"/>
      <c r="AJ1070" s="316"/>
      <c r="AK1070" s="316"/>
      <c r="AL1070" s="316"/>
      <c r="AM1070" s="316"/>
      <c r="AN1070" s="316"/>
      <c r="AO1070" s="316"/>
      <c r="AP1070" s="316"/>
      <c r="AQ1070" s="316"/>
      <c r="AR1070" s="316"/>
      <c r="AS1070" s="316"/>
    </row>
    <row r="1071" spans="3:45" s="378" customFormat="1">
      <c r="C1071" s="1395"/>
      <c r="D1071" s="1393"/>
      <c r="E1071" s="1393"/>
      <c r="F1071" s="1393"/>
      <c r="I1071" s="1490"/>
      <c r="K1071" s="1394"/>
      <c r="P1071" s="1538"/>
      <c r="Q1071" s="316"/>
      <c r="R1071" s="316"/>
      <c r="S1071" s="316"/>
      <c r="T1071" s="316"/>
      <c r="U1071" s="374"/>
      <c r="V1071" s="374"/>
      <c r="W1071" s="374"/>
      <c r="X1071" s="316"/>
      <c r="Y1071" s="316"/>
      <c r="Z1071" s="316"/>
      <c r="AA1071" s="316"/>
      <c r="AB1071" s="316"/>
      <c r="AC1071" s="316"/>
      <c r="AD1071" s="316"/>
      <c r="AE1071" s="316"/>
      <c r="AF1071" s="316"/>
      <c r="AG1071" s="316"/>
      <c r="AH1071" s="316"/>
      <c r="AI1071" s="316"/>
      <c r="AJ1071" s="316"/>
      <c r="AK1071" s="316"/>
      <c r="AL1071" s="316"/>
      <c r="AM1071" s="316"/>
      <c r="AN1071" s="316"/>
      <c r="AO1071" s="316"/>
      <c r="AP1071" s="316"/>
      <c r="AQ1071" s="316"/>
      <c r="AR1071" s="316"/>
      <c r="AS1071" s="316"/>
    </row>
    <row r="1072" spans="3:45" s="378" customFormat="1">
      <c r="C1072" s="1395"/>
      <c r="D1072" s="1393"/>
      <c r="E1072" s="1393"/>
      <c r="F1072" s="1393"/>
      <c r="I1072" s="1490"/>
      <c r="K1072" s="1394"/>
      <c r="P1072" s="1538"/>
      <c r="Q1072" s="316"/>
      <c r="R1072" s="316"/>
      <c r="S1072" s="316"/>
      <c r="T1072" s="316"/>
      <c r="U1072" s="374"/>
      <c r="V1072" s="374"/>
      <c r="W1072" s="374"/>
      <c r="X1072" s="316"/>
      <c r="Y1072" s="316"/>
      <c r="Z1072" s="316"/>
      <c r="AA1072" s="316"/>
      <c r="AB1072" s="316"/>
      <c r="AC1072" s="316"/>
      <c r="AD1072" s="316"/>
      <c r="AE1072" s="316"/>
      <c r="AF1072" s="316"/>
      <c r="AG1072" s="316"/>
      <c r="AH1072" s="316"/>
      <c r="AI1072" s="316"/>
      <c r="AJ1072" s="316"/>
      <c r="AK1072" s="316"/>
      <c r="AL1072" s="316"/>
      <c r="AM1072" s="316"/>
      <c r="AN1072" s="316"/>
      <c r="AO1072" s="316"/>
      <c r="AP1072" s="316"/>
      <c r="AQ1072" s="316"/>
      <c r="AR1072" s="316"/>
      <c r="AS1072" s="316"/>
    </row>
    <row r="1073" spans="3:45" s="378" customFormat="1">
      <c r="C1073" s="1395"/>
      <c r="D1073" s="1393"/>
      <c r="E1073" s="1393"/>
      <c r="F1073" s="1393"/>
      <c r="I1073" s="1490"/>
      <c r="K1073" s="1394"/>
      <c r="P1073" s="1538"/>
      <c r="Q1073" s="316"/>
      <c r="R1073" s="316"/>
      <c r="S1073" s="316"/>
      <c r="T1073" s="316"/>
      <c r="U1073" s="374"/>
      <c r="V1073" s="374"/>
      <c r="W1073" s="374"/>
      <c r="X1073" s="316"/>
      <c r="Y1073" s="316"/>
      <c r="Z1073" s="316"/>
      <c r="AA1073" s="316"/>
      <c r="AB1073" s="316"/>
      <c r="AC1073" s="316"/>
      <c r="AD1073" s="316"/>
      <c r="AE1073" s="316"/>
      <c r="AF1073" s="316"/>
      <c r="AG1073" s="316"/>
      <c r="AH1073" s="316"/>
      <c r="AI1073" s="316"/>
      <c r="AJ1073" s="316"/>
      <c r="AK1073" s="316"/>
      <c r="AL1073" s="316"/>
      <c r="AM1073" s="316"/>
      <c r="AN1073" s="316"/>
      <c r="AO1073" s="316"/>
      <c r="AP1073" s="316"/>
      <c r="AQ1073" s="316"/>
      <c r="AR1073" s="316"/>
      <c r="AS1073" s="316"/>
    </row>
    <row r="1074" spans="3:45" s="378" customFormat="1">
      <c r="C1074" s="1395"/>
      <c r="D1074" s="1393"/>
      <c r="E1074" s="1393"/>
      <c r="F1074" s="1393"/>
      <c r="I1074" s="1490"/>
      <c r="K1074" s="1394"/>
      <c r="P1074" s="1538"/>
      <c r="Q1074" s="316"/>
      <c r="R1074" s="316"/>
      <c r="S1074" s="316"/>
      <c r="T1074" s="316"/>
      <c r="U1074" s="374"/>
      <c r="V1074" s="374"/>
      <c r="W1074" s="374"/>
      <c r="X1074" s="316"/>
      <c r="Y1074" s="316"/>
      <c r="Z1074" s="316"/>
      <c r="AA1074" s="316"/>
      <c r="AB1074" s="316"/>
      <c r="AC1074" s="316"/>
      <c r="AD1074" s="316"/>
      <c r="AE1074" s="316"/>
      <c r="AF1074" s="316"/>
      <c r="AG1074" s="316"/>
      <c r="AH1074" s="316"/>
      <c r="AI1074" s="316"/>
      <c r="AJ1074" s="316"/>
      <c r="AK1074" s="316"/>
      <c r="AL1074" s="316"/>
      <c r="AM1074" s="316"/>
      <c r="AN1074" s="316"/>
      <c r="AO1074" s="316"/>
      <c r="AP1074" s="316"/>
      <c r="AQ1074" s="316"/>
      <c r="AR1074" s="316"/>
      <c r="AS1074" s="316"/>
    </row>
    <row r="1075" spans="3:45" s="378" customFormat="1">
      <c r="C1075" s="1395"/>
      <c r="D1075" s="1393"/>
      <c r="E1075" s="1393"/>
      <c r="F1075" s="1393"/>
      <c r="I1075" s="1490"/>
      <c r="K1075" s="1394"/>
      <c r="P1075" s="1538"/>
      <c r="Q1075" s="316"/>
      <c r="R1075" s="316"/>
      <c r="S1075" s="316"/>
      <c r="T1075" s="316"/>
      <c r="U1075" s="374"/>
      <c r="V1075" s="374"/>
      <c r="W1075" s="374"/>
      <c r="X1075" s="316"/>
      <c r="Y1075" s="316"/>
      <c r="Z1075" s="316"/>
      <c r="AA1075" s="316"/>
      <c r="AB1075" s="316"/>
      <c r="AC1075" s="316"/>
      <c r="AD1075" s="316"/>
      <c r="AE1075" s="316"/>
      <c r="AF1075" s="316"/>
      <c r="AG1075" s="316"/>
      <c r="AH1075" s="316"/>
      <c r="AI1075" s="316"/>
      <c r="AJ1075" s="316"/>
      <c r="AK1075" s="316"/>
      <c r="AL1075" s="316"/>
      <c r="AM1075" s="316"/>
      <c r="AN1075" s="316"/>
      <c r="AO1075" s="316"/>
      <c r="AP1075" s="316"/>
      <c r="AQ1075" s="316"/>
      <c r="AR1075" s="316"/>
      <c r="AS1075" s="316"/>
    </row>
    <row r="1076" spans="3:45" s="378" customFormat="1">
      <c r="C1076" s="1395"/>
      <c r="D1076" s="1393"/>
      <c r="E1076" s="1393"/>
      <c r="F1076" s="1393"/>
      <c r="I1076" s="1490"/>
      <c r="K1076" s="1394"/>
      <c r="P1076" s="1538"/>
      <c r="Q1076" s="316"/>
      <c r="R1076" s="316"/>
      <c r="S1076" s="316"/>
      <c r="T1076" s="316"/>
      <c r="U1076" s="374"/>
      <c r="V1076" s="374"/>
      <c r="W1076" s="374"/>
      <c r="X1076" s="316"/>
      <c r="Y1076" s="316"/>
      <c r="Z1076" s="316"/>
      <c r="AA1076" s="316"/>
      <c r="AB1076" s="316"/>
      <c r="AC1076" s="316"/>
      <c r="AD1076" s="316"/>
      <c r="AE1076" s="316"/>
      <c r="AF1076" s="316"/>
      <c r="AG1076" s="316"/>
      <c r="AH1076" s="316"/>
      <c r="AI1076" s="316"/>
      <c r="AJ1076" s="316"/>
      <c r="AK1076" s="316"/>
      <c r="AL1076" s="316"/>
      <c r="AM1076" s="316"/>
      <c r="AN1076" s="316"/>
      <c r="AO1076" s="316"/>
      <c r="AP1076" s="316"/>
      <c r="AQ1076" s="316"/>
      <c r="AR1076" s="316"/>
      <c r="AS1076" s="316"/>
    </row>
    <row r="1077" spans="3:45" s="378" customFormat="1">
      <c r="C1077" s="1395"/>
      <c r="D1077" s="1393"/>
      <c r="E1077" s="1393"/>
      <c r="F1077" s="1393"/>
      <c r="I1077" s="1490"/>
      <c r="K1077" s="1394"/>
      <c r="P1077" s="1538"/>
      <c r="Q1077" s="316"/>
      <c r="R1077" s="316"/>
      <c r="S1077" s="316"/>
      <c r="T1077" s="316"/>
      <c r="U1077" s="374"/>
      <c r="V1077" s="374"/>
      <c r="W1077" s="374"/>
      <c r="X1077" s="316"/>
      <c r="Y1077" s="316"/>
      <c r="Z1077" s="316"/>
      <c r="AA1077" s="316"/>
      <c r="AB1077" s="316"/>
      <c r="AC1077" s="316"/>
      <c r="AD1077" s="316"/>
      <c r="AE1077" s="316"/>
      <c r="AF1077" s="316"/>
      <c r="AG1077" s="316"/>
      <c r="AH1077" s="316"/>
      <c r="AI1077" s="316"/>
      <c r="AJ1077" s="316"/>
      <c r="AK1077" s="316"/>
      <c r="AL1077" s="316"/>
      <c r="AM1077" s="316"/>
      <c r="AN1077" s="316"/>
      <c r="AO1077" s="316"/>
      <c r="AP1077" s="316"/>
      <c r="AQ1077" s="316"/>
      <c r="AR1077" s="316"/>
      <c r="AS1077" s="316"/>
    </row>
    <row r="1078" spans="3:45" s="378" customFormat="1">
      <c r="C1078" s="1395"/>
      <c r="D1078" s="1393"/>
      <c r="E1078" s="1393"/>
      <c r="F1078" s="1393"/>
      <c r="I1078" s="1490"/>
      <c r="K1078" s="1394"/>
      <c r="P1078" s="1538"/>
      <c r="Q1078" s="316"/>
      <c r="R1078" s="316"/>
      <c r="S1078" s="316"/>
      <c r="T1078" s="316"/>
      <c r="U1078" s="374"/>
      <c r="V1078" s="374"/>
      <c r="W1078" s="374"/>
      <c r="X1078" s="316"/>
      <c r="Y1078" s="316"/>
      <c r="Z1078" s="316"/>
      <c r="AA1078" s="316"/>
      <c r="AB1078" s="316"/>
      <c r="AC1078" s="316"/>
      <c r="AD1078" s="316"/>
      <c r="AE1078" s="316"/>
      <c r="AF1078" s="316"/>
      <c r="AG1078" s="316"/>
      <c r="AH1078" s="316"/>
      <c r="AI1078" s="316"/>
      <c r="AJ1078" s="316"/>
      <c r="AK1078" s="316"/>
      <c r="AL1078" s="316"/>
      <c r="AM1078" s="316"/>
      <c r="AN1078" s="316"/>
      <c r="AO1078" s="316"/>
      <c r="AP1078" s="316"/>
      <c r="AQ1078" s="316"/>
      <c r="AR1078" s="316"/>
      <c r="AS1078" s="316"/>
    </row>
    <row r="1079" spans="3:45" s="378" customFormat="1">
      <c r="C1079" s="1395"/>
      <c r="D1079" s="1393"/>
      <c r="E1079" s="1393"/>
      <c r="F1079" s="1393"/>
      <c r="I1079" s="1490"/>
      <c r="K1079" s="1394"/>
      <c r="P1079" s="1538"/>
      <c r="Q1079" s="316"/>
      <c r="R1079" s="316"/>
      <c r="S1079" s="316"/>
      <c r="T1079" s="316"/>
      <c r="U1079" s="374"/>
      <c r="V1079" s="374"/>
      <c r="W1079" s="374"/>
      <c r="X1079" s="316"/>
      <c r="Y1079" s="316"/>
      <c r="Z1079" s="316"/>
      <c r="AA1079" s="316"/>
      <c r="AB1079" s="316"/>
      <c r="AC1079" s="316"/>
      <c r="AD1079" s="316"/>
      <c r="AE1079" s="316"/>
      <c r="AF1079" s="316"/>
      <c r="AG1079" s="316"/>
      <c r="AH1079" s="316"/>
      <c r="AI1079" s="316"/>
      <c r="AJ1079" s="316"/>
      <c r="AK1079" s="316"/>
      <c r="AL1079" s="316"/>
      <c r="AM1079" s="316"/>
      <c r="AN1079" s="316"/>
      <c r="AO1079" s="316"/>
      <c r="AP1079" s="316"/>
      <c r="AQ1079" s="316"/>
      <c r="AR1079" s="316"/>
      <c r="AS1079" s="316"/>
    </row>
    <row r="1080" spans="3:45" s="378" customFormat="1">
      <c r="C1080" s="1395"/>
      <c r="D1080" s="1393"/>
      <c r="E1080" s="1393"/>
      <c r="F1080" s="1393"/>
      <c r="I1080" s="1490"/>
      <c r="K1080" s="1394"/>
      <c r="P1080" s="1538"/>
      <c r="Q1080" s="316"/>
      <c r="R1080" s="316"/>
      <c r="S1080" s="316"/>
      <c r="T1080" s="316"/>
      <c r="U1080" s="374"/>
      <c r="V1080" s="374"/>
      <c r="W1080" s="374"/>
      <c r="X1080" s="316"/>
      <c r="Y1080" s="316"/>
      <c r="Z1080" s="316"/>
      <c r="AA1080" s="316"/>
      <c r="AB1080" s="316"/>
      <c r="AC1080" s="316"/>
      <c r="AD1080" s="316"/>
      <c r="AE1080" s="316"/>
      <c r="AF1080" s="316"/>
      <c r="AG1080" s="316"/>
      <c r="AH1080" s="316"/>
      <c r="AI1080" s="316"/>
      <c r="AJ1080" s="316"/>
      <c r="AK1080" s="316"/>
      <c r="AL1080" s="316"/>
      <c r="AM1080" s="316"/>
      <c r="AN1080" s="316"/>
      <c r="AO1080" s="316"/>
      <c r="AP1080" s="316"/>
      <c r="AQ1080" s="316"/>
      <c r="AR1080" s="316"/>
      <c r="AS1080" s="316"/>
    </row>
    <row r="1081" spans="3:45" s="378" customFormat="1">
      <c r="C1081" s="1395"/>
      <c r="D1081" s="1393"/>
      <c r="E1081" s="1393"/>
      <c r="F1081" s="1393"/>
      <c r="I1081" s="1490"/>
      <c r="K1081" s="1394"/>
      <c r="P1081" s="1538"/>
      <c r="Q1081" s="316"/>
      <c r="R1081" s="316"/>
      <c r="S1081" s="316"/>
      <c r="T1081" s="316"/>
      <c r="U1081" s="374"/>
      <c r="V1081" s="374"/>
      <c r="W1081" s="374"/>
      <c r="X1081" s="316"/>
      <c r="Y1081" s="316"/>
      <c r="Z1081" s="316"/>
      <c r="AA1081" s="316"/>
      <c r="AB1081" s="316"/>
      <c r="AC1081" s="316"/>
      <c r="AD1081" s="316"/>
      <c r="AE1081" s="316"/>
      <c r="AF1081" s="316"/>
      <c r="AG1081" s="316"/>
      <c r="AH1081" s="316"/>
      <c r="AI1081" s="316"/>
      <c r="AJ1081" s="316"/>
      <c r="AK1081" s="316"/>
      <c r="AL1081" s="316"/>
      <c r="AM1081" s="316"/>
      <c r="AN1081" s="316"/>
      <c r="AO1081" s="316"/>
      <c r="AP1081" s="316"/>
      <c r="AQ1081" s="316"/>
      <c r="AR1081" s="316"/>
      <c r="AS1081" s="316"/>
    </row>
    <row r="1082" spans="3:45" s="378" customFormat="1">
      <c r="C1082" s="1395"/>
      <c r="D1082" s="1393"/>
      <c r="E1082" s="1393"/>
      <c r="F1082" s="1393"/>
      <c r="I1082" s="1490"/>
      <c r="K1082" s="1394"/>
      <c r="P1082" s="1538"/>
      <c r="Q1082" s="316"/>
      <c r="R1082" s="316"/>
      <c r="S1082" s="316"/>
      <c r="T1082" s="316"/>
      <c r="U1082" s="374"/>
      <c r="V1082" s="374"/>
      <c r="W1082" s="374"/>
      <c r="X1082" s="316"/>
      <c r="Y1082" s="316"/>
      <c r="Z1082" s="316"/>
      <c r="AA1082" s="316"/>
      <c r="AB1082" s="316"/>
      <c r="AC1082" s="316"/>
      <c r="AD1082" s="316"/>
      <c r="AE1082" s="316"/>
      <c r="AF1082" s="316"/>
      <c r="AG1082" s="316"/>
      <c r="AH1082" s="316"/>
      <c r="AI1082" s="316"/>
      <c r="AJ1082" s="316"/>
      <c r="AK1082" s="316"/>
      <c r="AL1082" s="316"/>
      <c r="AM1082" s="316"/>
      <c r="AN1082" s="316"/>
      <c r="AO1082" s="316"/>
      <c r="AP1082" s="316"/>
      <c r="AQ1082" s="316"/>
      <c r="AR1082" s="316"/>
      <c r="AS1082" s="316"/>
    </row>
    <row r="1083" spans="3:45" s="378" customFormat="1">
      <c r="C1083" s="1395"/>
      <c r="D1083" s="1393"/>
      <c r="E1083" s="1393"/>
      <c r="F1083" s="1393"/>
      <c r="I1083" s="1490"/>
      <c r="K1083" s="1394"/>
      <c r="P1083" s="1538"/>
      <c r="Q1083" s="316"/>
      <c r="R1083" s="316"/>
      <c r="S1083" s="316"/>
      <c r="T1083" s="316"/>
      <c r="U1083" s="374"/>
      <c r="V1083" s="374"/>
      <c r="W1083" s="374"/>
      <c r="X1083" s="316"/>
      <c r="Y1083" s="316"/>
      <c r="Z1083" s="316"/>
      <c r="AA1083" s="316"/>
      <c r="AB1083" s="316"/>
      <c r="AC1083" s="316"/>
      <c r="AD1083" s="316"/>
      <c r="AE1083" s="316"/>
      <c r="AF1083" s="316"/>
      <c r="AG1083" s="316"/>
      <c r="AH1083" s="316"/>
      <c r="AI1083" s="316"/>
      <c r="AJ1083" s="316"/>
      <c r="AK1083" s="316"/>
      <c r="AL1083" s="316"/>
      <c r="AM1083" s="316"/>
      <c r="AN1083" s="316"/>
      <c r="AO1083" s="316"/>
      <c r="AP1083" s="316"/>
      <c r="AQ1083" s="316"/>
      <c r="AR1083" s="316"/>
      <c r="AS1083" s="316"/>
    </row>
    <row r="1084" spans="3:45" s="378" customFormat="1">
      <c r="C1084" s="1395"/>
      <c r="D1084" s="1393"/>
      <c r="E1084" s="1393"/>
      <c r="F1084" s="1393"/>
      <c r="I1084" s="1490"/>
      <c r="K1084" s="1394"/>
      <c r="P1084" s="1538"/>
      <c r="Q1084" s="316"/>
      <c r="R1084" s="316"/>
      <c r="S1084" s="316"/>
      <c r="T1084" s="316"/>
      <c r="U1084" s="374"/>
      <c r="V1084" s="374"/>
      <c r="W1084" s="374"/>
      <c r="X1084" s="316"/>
      <c r="Y1084" s="316"/>
      <c r="Z1084" s="316"/>
      <c r="AA1084" s="316"/>
      <c r="AB1084" s="316"/>
      <c r="AC1084" s="316"/>
      <c r="AD1084" s="316"/>
      <c r="AE1084" s="316"/>
      <c r="AF1084" s="316"/>
      <c r="AG1084" s="316"/>
      <c r="AH1084" s="316"/>
      <c r="AI1084" s="316"/>
      <c r="AJ1084" s="316"/>
      <c r="AK1084" s="316"/>
      <c r="AL1084" s="316"/>
      <c r="AM1084" s="316"/>
      <c r="AN1084" s="316"/>
      <c r="AO1084" s="316"/>
      <c r="AP1084" s="316"/>
      <c r="AQ1084" s="316"/>
      <c r="AR1084" s="316"/>
      <c r="AS1084" s="316"/>
    </row>
    <row r="1085" spans="3:45" s="378" customFormat="1">
      <c r="C1085" s="1395"/>
      <c r="D1085" s="1393"/>
      <c r="E1085" s="1393"/>
      <c r="F1085" s="1393"/>
      <c r="I1085" s="1490"/>
      <c r="K1085" s="1394"/>
      <c r="P1085" s="1538"/>
      <c r="Q1085" s="316"/>
      <c r="R1085" s="316"/>
      <c r="S1085" s="316"/>
      <c r="T1085" s="316"/>
      <c r="U1085" s="374"/>
      <c r="V1085" s="374"/>
      <c r="W1085" s="374"/>
      <c r="X1085" s="316"/>
      <c r="Y1085" s="316"/>
      <c r="Z1085" s="316"/>
      <c r="AA1085" s="316"/>
      <c r="AB1085" s="316"/>
      <c r="AC1085" s="316"/>
      <c r="AD1085" s="316"/>
      <c r="AE1085" s="316"/>
      <c r="AF1085" s="316"/>
      <c r="AG1085" s="316"/>
      <c r="AH1085" s="316"/>
      <c r="AI1085" s="316"/>
      <c r="AJ1085" s="316"/>
      <c r="AK1085" s="316"/>
      <c r="AL1085" s="316"/>
      <c r="AM1085" s="316"/>
      <c r="AN1085" s="316"/>
      <c r="AO1085" s="316"/>
      <c r="AP1085" s="316"/>
      <c r="AQ1085" s="316"/>
      <c r="AR1085" s="316"/>
      <c r="AS1085" s="316"/>
    </row>
    <row r="1086" spans="3:45" s="378" customFormat="1">
      <c r="C1086" s="1395"/>
      <c r="D1086" s="1393"/>
      <c r="E1086" s="1393"/>
      <c r="F1086" s="1393"/>
      <c r="I1086" s="1490"/>
      <c r="K1086" s="1394"/>
      <c r="P1086" s="1538"/>
      <c r="Q1086" s="316"/>
      <c r="R1086" s="316"/>
      <c r="S1086" s="316"/>
      <c r="T1086" s="316"/>
      <c r="U1086" s="374"/>
      <c r="V1086" s="374"/>
      <c r="W1086" s="374"/>
      <c r="X1086" s="316"/>
      <c r="Y1086" s="316"/>
      <c r="Z1086" s="316"/>
      <c r="AA1086" s="316"/>
      <c r="AB1086" s="316"/>
      <c r="AC1086" s="316"/>
      <c r="AD1086" s="316"/>
      <c r="AE1086" s="316"/>
      <c r="AF1086" s="316"/>
      <c r="AG1086" s="316"/>
      <c r="AH1086" s="316"/>
      <c r="AI1086" s="316"/>
      <c r="AJ1086" s="316"/>
      <c r="AK1086" s="316"/>
      <c r="AL1086" s="316"/>
      <c r="AM1086" s="316"/>
      <c r="AN1086" s="316"/>
      <c r="AO1086" s="316"/>
      <c r="AP1086" s="316"/>
      <c r="AQ1086" s="316"/>
      <c r="AR1086" s="316"/>
      <c r="AS1086" s="316"/>
    </row>
    <row r="1087" spans="3:45" s="378" customFormat="1">
      <c r="C1087" s="1395"/>
      <c r="D1087" s="1393"/>
      <c r="E1087" s="1393"/>
      <c r="F1087" s="1393"/>
      <c r="I1087" s="1490"/>
      <c r="K1087" s="1394"/>
      <c r="P1087" s="1538"/>
      <c r="Q1087" s="316"/>
      <c r="R1087" s="316"/>
      <c r="S1087" s="316"/>
      <c r="T1087" s="316"/>
      <c r="U1087" s="374"/>
      <c r="V1087" s="374"/>
      <c r="W1087" s="374"/>
      <c r="X1087" s="316"/>
      <c r="Y1087" s="316"/>
      <c r="Z1087" s="316"/>
      <c r="AA1087" s="316"/>
      <c r="AB1087" s="316"/>
      <c r="AC1087" s="316"/>
      <c r="AD1087" s="316"/>
      <c r="AE1087" s="316"/>
      <c r="AF1087" s="316"/>
      <c r="AG1087" s="316"/>
      <c r="AH1087" s="316"/>
      <c r="AI1087" s="316"/>
      <c r="AJ1087" s="316"/>
      <c r="AK1087" s="316"/>
      <c r="AL1087" s="316"/>
      <c r="AM1087" s="316"/>
      <c r="AN1087" s="316"/>
      <c r="AO1087" s="316"/>
      <c r="AP1087" s="316"/>
      <c r="AQ1087" s="316"/>
      <c r="AR1087" s="316"/>
      <c r="AS1087" s="316"/>
    </row>
    <row r="1088" spans="3:45" s="378" customFormat="1">
      <c r="C1088" s="1395"/>
      <c r="D1088" s="1393"/>
      <c r="E1088" s="1393"/>
      <c r="F1088" s="1393"/>
      <c r="I1088" s="1490"/>
      <c r="K1088" s="1394"/>
      <c r="P1088" s="1538"/>
      <c r="Q1088" s="316"/>
      <c r="R1088" s="316"/>
      <c r="S1088" s="316"/>
      <c r="T1088" s="316"/>
      <c r="U1088" s="374"/>
      <c r="V1088" s="374"/>
      <c r="W1088" s="374"/>
      <c r="X1088" s="316"/>
      <c r="Y1088" s="316"/>
      <c r="Z1088" s="316"/>
      <c r="AA1088" s="316"/>
      <c r="AB1088" s="316"/>
      <c r="AC1088" s="316"/>
      <c r="AD1088" s="316"/>
      <c r="AE1088" s="316"/>
      <c r="AF1088" s="316"/>
      <c r="AG1088" s="316"/>
      <c r="AH1088" s="316"/>
      <c r="AI1088" s="316"/>
      <c r="AJ1088" s="316"/>
      <c r="AK1088" s="316"/>
      <c r="AL1088" s="316"/>
      <c r="AM1088" s="316"/>
      <c r="AN1088" s="316"/>
      <c r="AO1088" s="316"/>
      <c r="AP1088" s="316"/>
      <c r="AQ1088" s="316"/>
      <c r="AR1088" s="316"/>
      <c r="AS1088" s="316"/>
    </row>
    <row r="1089" spans="1:45" s="378" customFormat="1">
      <c r="C1089" s="1395"/>
      <c r="D1089" s="1393"/>
      <c r="E1089" s="1393"/>
      <c r="F1089" s="1393"/>
      <c r="I1089" s="1490"/>
      <c r="K1089" s="1394"/>
      <c r="P1089" s="1538"/>
      <c r="Q1089" s="316"/>
      <c r="R1089" s="316"/>
      <c r="S1089" s="316"/>
      <c r="T1089" s="316"/>
      <c r="U1089" s="374"/>
      <c r="V1089" s="374"/>
      <c r="W1089" s="374"/>
      <c r="X1089" s="316"/>
      <c r="Y1089" s="316"/>
      <c r="Z1089" s="316"/>
      <c r="AA1089" s="316"/>
      <c r="AB1089" s="316"/>
      <c r="AC1089" s="316"/>
      <c r="AD1089" s="316"/>
      <c r="AE1089" s="316"/>
      <c r="AF1089" s="316"/>
      <c r="AG1089" s="316"/>
      <c r="AH1089" s="316"/>
      <c r="AI1089" s="316"/>
      <c r="AJ1089" s="316"/>
      <c r="AK1089" s="316"/>
      <c r="AL1089" s="316"/>
      <c r="AM1089" s="316"/>
      <c r="AN1089" s="316"/>
      <c r="AO1089" s="316"/>
      <c r="AP1089" s="316"/>
      <c r="AQ1089" s="316"/>
      <c r="AR1089" s="316"/>
      <c r="AS1089" s="316"/>
    </row>
    <row r="1090" spans="1:45" s="378" customFormat="1">
      <c r="C1090" s="1395"/>
      <c r="D1090" s="1393"/>
      <c r="E1090" s="1393"/>
      <c r="F1090" s="1393"/>
      <c r="I1090" s="1490"/>
      <c r="K1090" s="1394"/>
      <c r="P1090" s="1538"/>
      <c r="Q1090" s="316"/>
      <c r="R1090" s="316"/>
      <c r="S1090" s="316"/>
      <c r="T1090" s="316"/>
      <c r="U1090" s="374"/>
      <c r="V1090" s="374"/>
      <c r="W1090" s="374"/>
      <c r="X1090" s="316"/>
      <c r="Y1090" s="316"/>
      <c r="Z1090" s="316"/>
      <c r="AA1090" s="316"/>
      <c r="AB1090" s="316"/>
      <c r="AC1090" s="316"/>
      <c r="AD1090" s="316"/>
      <c r="AE1090" s="316"/>
      <c r="AF1090" s="316"/>
      <c r="AG1090" s="316"/>
      <c r="AH1090" s="316"/>
      <c r="AI1090" s="316"/>
      <c r="AJ1090" s="316"/>
      <c r="AK1090" s="316"/>
      <c r="AL1090" s="316"/>
      <c r="AM1090" s="316"/>
      <c r="AN1090" s="316"/>
      <c r="AO1090" s="316"/>
      <c r="AP1090" s="316"/>
      <c r="AQ1090" s="316"/>
      <c r="AR1090" s="316"/>
      <c r="AS1090" s="316"/>
    </row>
    <row r="1091" spans="1:45" s="378" customFormat="1">
      <c r="C1091" s="1395"/>
      <c r="D1091" s="1393"/>
      <c r="E1091" s="1393"/>
      <c r="F1091" s="1393"/>
      <c r="I1091" s="1490"/>
      <c r="K1091" s="1394"/>
      <c r="P1091" s="1538"/>
      <c r="Q1091" s="316"/>
      <c r="R1091" s="316"/>
      <c r="S1091" s="316"/>
      <c r="T1091" s="316"/>
      <c r="U1091" s="374"/>
      <c r="V1091" s="374"/>
      <c r="W1091" s="374"/>
      <c r="X1091" s="316"/>
      <c r="Y1091" s="316"/>
      <c r="Z1091" s="316"/>
      <c r="AA1091" s="316"/>
      <c r="AB1091" s="316"/>
      <c r="AC1091" s="316"/>
      <c r="AD1091" s="316"/>
      <c r="AE1091" s="316"/>
      <c r="AF1091" s="316"/>
      <c r="AG1091" s="316"/>
      <c r="AH1091" s="316"/>
      <c r="AI1091" s="316"/>
      <c r="AJ1091" s="316"/>
      <c r="AK1091" s="316"/>
      <c r="AL1091" s="316"/>
      <c r="AM1091" s="316"/>
      <c r="AN1091" s="316"/>
      <c r="AO1091" s="316"/>
      <c r="AP1091" s="316"/>
      <c r="AQ1091" s="316"/>
      <c r="AR1091" s="316"/>
      <c r="AS1091" s="316"/>
    </row>
    <row r="1092" spans="1:45" s="378" customFormat="1">
      <c r="C1092" s="1395"/>
      <c r="D1092" s="1393"/>
      <c r="E1092" s="1393"/>
      <c r="F1092" s="1393"/>
      <c r="I1092" s="1490"/>
      <c r="K1092" s="1394"/>
      <c r="P1092" s="1538"/>
      <c r="Q1092" s="316"/>
      <c r="R1092" s="316"/>
      <c r="S1092" s="316"/>
      <c r="T1092" s="316"/>
      <c r="U1092" s="374"/>
      <c r="V1092" s="374"/>
      <c r="W1092" s="374"/>
      <c r="X1092" s="316"/>
      <c r="Y1092" s="316"/>
      <c r="Z1092" s="316"/>
      <c r="AA1092" s="316"/>
      <c r="AB1092" s="316"/>
      <c r="AC1092" s="316"/>
      <c r="AD1092" s="316"/>
      <c r="AE1092" s="316"/>
      <c r="AF1092" s="316"/>
      <c r="AG1092" s="316"/>
      <c r="AH1092" s="316"/>
      <c r="AI1092" s="316"/>
      <c r="AJ1092" s="316"/>
      <c r="AK1092" s="316"/>
      <c r="AL1092" s="316"/>
      <c r="AM1092" s="316"/>
      <c r="AN1092" s="316"/>
      <c r="AO1092" s="316"/>
      <c r="AP1092" s="316"/>
      <c r="AQ1092" s="316"/>
      <c r="AR1092" s="316"/>
      <c r="AS1092" s="316"/>
    </row>
    <row r="1093" spans="1:45" s="378" customFormat="1">
      <c r="C1093" s="1395"/>
      <c r="D1093" s="1393"/>
      <c r="E1093" s="1393"/>
      <c r="F1093" s="1393"/>
      <c r="I1093" s="1490"/>
      <c r="K1093" s="1394"/>
      <c r="P1093" s="1538"/>
      <c r="Q1093" s="316"/>
      <c r="R1093" s="316"/>
      <c r="S1093" s="316"/>
      <c r="T1093" s="316"/>
      <c r="U1093" s="374"/>
      <c r="V1093" s="374"/>
      <c r="W1093" s="374"/>
      <c r="X1093" s="316"/>
      <c r="Y1093" s="316"/>
      <c r="Z1093" s="316"/>
      <c r="AA1093" s="316"/>
      <c r="AB1093" s="316"/>
      <c r="AC1093" s="316"/>
      <c r="AD1093" s="316"/>
      <c r="AE1093" s="316"/>
      <c r="AF1093" s="316"/>
      <c r="AG1093" s="316"/>
      <c r="AH1093" s="316"/>
      <c r="AI1093" s="316"/>
      <c r="AJ1093" s="316"/>
      <c r="AK1093" s="316"/>
      <c r="AL1093" s="316"/>
      <c r="AM1093" s="316"/>
      <c r="AN1093" s="316"/>
      <c r="AO1093" s="316"/>
      <c r="AP1093" s="316"/>
      <c r="AQ1093" s="316"/>
      <c r="AR1093" s="316"/>
      <c r="AS1093" s="316"/>
    </row>
    <row r="1094" spans="1:45" s="378" customFormat="1">
      <c r="C1094" s="1395"/>
      <c r="D1094" s="1393"/>
      <c r="E1094" s="1393"/>
      <c r="F1094" s="1393"/>
      <c r="I1094" s="1490"/>
      <c r="K1094" s="1394"/>
      <c r="P1094" s="1538"/>
      <c r="Q1094" s="316"/>
      <c r="R1094" s="316"/>
      <c r="S1094" s="316"/>
      <c r="T1094" s="316"/>
      <c r="U1094" s="374"/>
      <c r="V1094" s="374"/>
      <c r="W1094" s="374"/>
      <c r="X1094" s="316"/>
      <c r="Y1094" s="316"/>
      <c r="Z1094" s="316"/>
      <c r="AA1094" s="316"/>
      <c r="AB1094" s="316"/>
      <c r="AC1094" s="316"/>
      <c r="AD1094" s="316"/>
      <c r="AE1094" s="316"/>
      <c r="AF1094" s="316"/>
      <c r="AG1094" s="316"/>
      <c r="AH1094" s="316"/>
      <c r="AI1094" s="316"/>
      <c r="AJ1094" s="316"/>
      <c r="AK1094" s="316"/>
      <c r="AL1094" s="316"/>
      <c r="AM1094" s="316"/>
      <c r="AN1094" s="316"/>
      <c r="AO1094" s="316"/>
      <c r="AP1094" s="316"/>
      <c r="AQ1094" s="316"/>
      <c r="AR1094" s="316"/>
      <c r="AS1094" s="316"/>
    </row>
    <row r="1095" spans="1:45" s="378" customFormat="1">
      <c r="C1095" s="1395"/>
      <c r="D1095" s="1393"/>
      <c r="E1095" s="1393"/>
      <c r="F1095" s="1393"/>
      <c r="I1095" s="1490"/>
      <c r="K1095" s="1394"/>
      <c r="P1095" s="1538"/>
      <c r="Q1095" s="316"/>
      <c r="R1095" s="316"/>
      <c r="S1095" s="316"/>
      <c r="T1095" s="316"/>
      <c r="U1095" s="374"/>
      <c r="V1095" s="374"/>
      <c r="W1095" s="374"/>
      <c r="X1095" s="316"/>
      <c r="Y1095" s="316"/>
      <c r="Z1095" s="316"/>
      <c r="AA1095" s="316"/>
      <c r="AB1095" s="316"/>
      <c r="AC1095" s="316"/>
      <c r="AD1095" s="316"/>
      <c r="AE1095" s="316"/>
      <c r="AF1095" s="316"/>
      <c r="AG1095" s="316"/>
      <c r="AH1095" s="316"/>
      <c r="AI1095" s="316"/>
      <c r="AJ1095" s="316"/>
      <c r="AK1095" s="316"/>
      <c r="AL1095" s="316"/>
      <c r="AM1095" s="316"/>
      <c r="AN1095" s="316"/>
      <c r="AO1095" s="316"/>
      <c r="AP1095" s="316"/>
      <c r="AQ1095" s="316"/>
      <c r="AR1095" s="316"/>
      <c r="AS1095" s="316"/>
    </row>
    <row r="1096" spans="1:45">
      <c r="A1096" s="378"/>
      <c r="B1096" s="378"/>
      <c r="C1096" s="1395"/>
      <c r="D1096" s="1393"/>
      <c r="E1096" s="1393"/>
      <c r="F1096" s="1393"/>
      <c r="G1096" s="378"/>
      <c r="K1096" s="1394"/>
      <c r="R1096" s="316"/>
      <c r="S1096" s="316"/>
      <c r="T1096" s="316"/>
      <c r="U1096" s="374"/>
      <c r="V1096" s="374"/>
      <c r="W1096" s="374"/>
      <c r="X1096" s="316"/>
    </row>
    <row r="1097" spans="1:45" ht="14.25">
      <c r="A1097" s="1391"/>
      <c r="B1097" s="1391"/>
      <c r="C1097" s="1392"/>
      <c r="D1097" s="1393"/>
      <c r="E1097" s="1393"/>
      <c r="F1097" s="1393"/>
      <c r="G1097" s="378"/>
      <c r="K1097" s="1394"/>
      <c r="R1097" s="373"/>
      <c r="S1097" s="373"/>
      <c r="T1097" s="373"/>
      <c r="U1097" s="374"/>
      <c r="V1097" s="374"/>
      <c r="W1097" s="374"/>
      <c r="X1097" s="316"/>
    </row>
    <row r="1098" spans="1:45">
      <c r="A1098" s="378"/>
      <c r="B1098" s="378"/>
      <c r="C1098" s="1395"/>
      <c r="D1098" s="1393"/>
      <c r="E1098" s="1393"/>
      <c r="F1098" s="1393"/>
      <c r="G1098" s="378"/>
      <c r="K1098" s="1394"/>
      <c r="R1098" s="316"/>
      <c r="S1098" s="316"/>
      <c r="T1098" s="316"/>
      <c r="U1098" s="374"/>
      <c r="V1098" s="374"/>
      <c r="W1098" s="374"/>
      <c r="X1098" s="316"/>
    </row>
    <row r="1099" spans="1:45" ht="14.25">
      <c r="A1099" s="1396"/>
      <c r="B1099" s="1396"/>
      <c r="C1099" s="1397"/>
      <c r="D1099" s="1393"/>
      <c r="E1099" s="1393"/>
      <c r="F1099" s="1393"/>
      <c r="G1099" s="378"/>
      <c r="K1099" s="1394"/>
      <c r="R1099" s="376"/>
      <c r="S1099" s="376"/>
      <c r="T1099" s="376"/>
      <c r="U1099" s="374"/>
      <c r="V1099" s="374"/>
      <c r="W1099" s="374"/>
      <c r="X1099" s="316"/>
    </row>
    <row r="1100" spans="1:45">
      <c r="A1100" s="378"/>
      <c r="B1100" s="378"/>
      <c r="C1100" s="1395"/>
      <c r="D1100" s="1393"/>
      <c r="E1100" s="1393"/>
      <c r="F1100" s="1393"/>
      <c r="G1100" s="378"/>
      <c r="K1100" s="1394"/>
      <c r="R1100" s="316"/>
      <c r="S1100" s="316"/>
      <c r="T1100" s="316"/>
      <c r="U1100" s="374"/>
      <c r="V1100" s="374"/>
      <c r="W1100" s="374"/>
      <c r="X1100" s="316"/>
    </row>
    <row r="1101" spans="1:45">
      <c r="A1101" s="378"/>
      <c r="B1101" s="378"/>
      <c r="C1101" s="1395"/>
      <c r="D1101" s="1393"/>
      <c r="E1101" s="1393"/>
      <c r="F1101" s="1393"/>
      <c r="G1101" s="378"/>
      <c r="K1101" s="1394"/>
      <c r="R1101" s="316"/>
      <c r="S1101" s="316"/>
      <c r="T1101" s="316"/>
      <c r="U1101" s="374"/>
      <c r="V1101" s="374"/>
      <c r="W1101" s="374"/>
      <c r="X1101" s="316"/>
    </row>
    <row r="1102" spans="1:45">
      <c r="A1102" s="378"/>
      <c r="B1102" s="378"/>
      <c r="C1102" s="1395"/>
      <c r="D1102" s="1393"/>
      <c r="E1102" s="1393"/>
      <c r="F1102" s="1393"/>
      <c r="G1102" s="378"/>
      <c r="K1102" s="1394"/>
      <c r="R1102" s="316"/>
      <c r="S1102" s="316"/>
      <c r="T1102" s="316"/>
      <c r="U1102" s="374"/>
      <c r="V1102" s="374"/>
      <c r="W1102" s="374"/>
      <c r="X1102" s="316"/>
    </row>
    <row r="1103" spans="1:45">
      <c r="A1103" s="378"/>
      <c r="B1103" s="378"/>
      <c r="C1103" s="1395"/>
      <c r="D1103" s="1393"/>
      <c r="E1103" s="1393"/>
      <c r="F1103" s="1393"/>
      <c r="G1103" s="378"/>
      <c r="K1103" s="1394"/>
      <c r="R1103" s="316"/>
      <c r="S1103" s="316"/>
      <c r="T1103" s="316"/>
      <c r="U1103" s="374"/>
      <c r="V1103" s="374"/>
      <c r="W1103" s="374"/>
      <c r="X1103" s="316"/>
    </row>
    <row r="1104" spans="1:45">
      <c r="A1104" s="378"/>
      <c r="B1104" s="378"/>
      <c r="C1104" s="1395"/>
      <c r="D1104" s="1393"/>
      <c r="E1104" s="1393"/>
      <c r="F1104" s="1393"/>
      <c r="G1104" s="378"/>
      <c r="K1104" s="1394"/>
      <c r="R1104" s="316"/>
      <c r="S1104" s="316"/>
      <c r="T1104" s="316"/>
      <c r="U1104" s="374"/>
      <c r="V1104" s="374"/>
      <c r="W1104" s="374"/>
      <c r="X1104" s="316"/>
    </row>
    <row r="1105" spans="1:45">
      <c r="A1105" s="378"/>
      <c r="B1105" s="378"/>
      <c r="C1105" s="1395"/>
      <c r="D1105" s="1393"/>
      <c r="E1105" s="1393"/>
      <c r="F1105" s="1393"/>
      <c r="G1105" s="378"/>
      <c r="K1105" s="1394"/>
      <c r="R1105" s="316"/>
      <c r="S1105" s="316"/>
      <c r="T1105" s="316"/>
      <c r="U1105" s="374"/>
      <c r="V1105" s="374"/>
      <c r="W1105" s="374"/>
      <c r="X1105" s="316"/>
    </row>
    <row r="1106" spans="1:45">
      <c r="A1106" s="378"/>
      <c r="B1106" s="378"/>
      <c r="C1106" s="1395"/>
      <c r="D1106" s="1393"/>
      <c r="E1106" s="1393"/>
      <c r="F1106" s="1393"/>
      <c r="G1106" s="378"/>
      <c r="K1106" s="1394"/>
      <c r="R1106" s="316"/>
      <c r="S1106" s="316"/>
      <c r="T1106" s="316"/>
      <c r="U1106" s="374"/>
      <c r="V1106" s="374"/>
      <c r="W1106" s="374"/>
      <c r="X1106" s="316"/>
    </row>
    <row r="1107" spans="1:45">
      <c r="A1107" s="378"/>
      <c r="B1107" s="378"/>
      <c r="C1107" s="1395"/>
      <c r="D1107" s="1393"/>
      <c r="E1107" s="1393"/>
      <c r="F1107" s="1393"/>
      <c r="G1107" s="378"/>
      <c r="K1107" s="1394"/>
      <c r="R1107" s="316"/>
      <c r="S1107" s="316"/>
      <c r="T1107" s="316"/>
      <c r="U1107" s="374"/>
      <c r="V1107" s="374"/>
      <c r="W1107" s="374"/>
      <c r="X1107" s="316"/>
    </row>
    <row r="1108" spans="1:45">
      <c r="A1108" s="378"/>
      <c r="B1108" s="378"/>
      <c r="C1108" s="1395"/>
      <c r="D1108" s="1393"/>
      <c r="E1108" s="1393"/>
      <c r="F1108" s="1393"/>
      <c r="G1108" s="378"/>
      <c r="K1108" s="1394"/>
      <c r="R1108" s="316"/>
      <c r="S1108" s="316"/>
      <c r="T1108" s="316"/>
      <c r="U1108" s="374"/>
      <c r="V1108" s="374"/>
      <c r="W1108" s="374"/>
      <c r="X1108" s="316"/>
    </row>
    <row r="1109" spans="1:45">
      <c r="A1109" s="378"/>
      <c r="B1109" s="378"/>
      <c r="C1109" s="1395"/>
      <c r="D1109" s="1393"/>
      <c r="E1109" s="1393"/>
      <c r="F1109" s="1393"/>
      <c r="G1109" s="378"/>
      <c r="K1109" s="1394"/>
      <c r="R1109" s="316"/>
      <c r="S1109" s="316"/>
      <c r="T1109" s="316"/>
      <c r="U1109" s="374"/>
      <c r="V1109" s="374"/>
      <c r="W1109" s="374"/>
      <c r="X1109" s="316"/>
    </row>
    <row r="1110" spans="1:45">
      <c r="A1110" s="378"/>
      <c r="B1110" s="378"/>
      <c r="C1110" s="1395"/>
      <c r="D1110" s="1393"/>
      <c r="E1110" s="1393"/>
      <c r="F1110" s="1393"/>
      <c r="G1110" s="378"/>
      <c r="K1110" s="1394"/>
      <c r="R1110" s="316"/>
      <c r="S1110" s="316"/>
      <c r="T1110" s="316"/>
      <c r="U1110" s="374"/>
      <c r="V1110" s="374"/>
      <c r="W1110" s="374"/>
      <c r="X1110" s="316"/>
    </row>
    <row r="1111" spans="1:45">
      <c r="A1111" s="378"/>
      <c r="B1111" s="378"/>
      <c r="C1111" s="1395"/>
      <c r="D1111" s="1393"/>
      <c r="E1111" s="1393"/>
      <c r="F1111" s="1393"/>
      <c r="G1111" s="378"/>
      <c r="K1111" s="1394"/>
      <c r="R1111" s="316"/>
      <c r="S1111" s="316"/>
      <c r="T1111" s="316"/>
      <c r="U1111" s="374"/>
      <c r="V1111" s="374"/>
      <c r="W1111" s="374"/>
      <c r="X1111" s="316"/>
    </row>
    <row r="1112" spans="1:45" s="378" customFormat="1">
      <c r="C1112" s="1395"/>
      <c r="D1112" s="1393"/>
      <c r="E1112" s="1393"/>
      <c r="F1112" s="1393"/>
      <c r="I1112" s="1490"/>
      <c r="K1112" s="1394"/>
      <c r="P1112" s="1538"/>
      <c r="Q1112" s="316"/>
      <c r="R1112" s="316"/>
      <c r="S1112" s="316"/>
      <c r="T1112" s="316"/>
      <c r="U1112" s="374"/>
      <c r="V1112" s="374"/>
      <c r="W1112" s="374"/>
      <c r="X1112" s="316"/>
      <c r="Y1112" s="316"/>
      <c r="Z1112" s="316"/>
      <c r="AA1112" s="316"/>
      <c r="AB1112" s="316"/>
      <c r="AC1112" s="316"/>
      <c r="AD1112" s="316"/>
      <c r="AE1112" s="316"/>
      <c r="AF1112" s="316"/>
      <c r="AG1112" s="316"/>
      <c r="AH1112" s="316"/>
      <c r="AI1112" s="316"/>
      <c r="AJ1112" s="316"/>
      <c r="AK1112" s="316"/>
      <c r="AL1112" s="316"/>
      <c r="AM1112" s="316"/>
      <c r="AN1112" s="316"/>
      <c r="AO1112" s="316"/>
      <c r="AP1112" s="316"/>
      <c r="AQ1112" s="316"/>
      <c r="AR1112" s="316"/>
      <c r="AS1112" s="316"/>
    </row>
    <row r="1113" spans="1:45" s="378" customFormat="1">
      <c r="C1113" s="1395"/>
      <c r="D1113" s="1393"/>
      <c r="E1113" s="1393"/>
      <c r="F1113" s="1393"/>
      <c r="I1113" s="1490"/>
      <c r="K1113" s="1394"/>
      <c r="P1113" s="1538"/>
      <c r="Q1113" s="316"/>
      <c r="R1113" s="316"/>
      <c r="S1113" s="316"/>
      <c r="T1113" s="316"/>
      <c r="U1113" s="374"/>
      <c r="V1113" s="374"/>
      <c r="W1113" s="374"/>
      <c r="X1113" s="316"/>
      <c r="Y1113" s="316"/>
      <c r="Z1113" s="316"/>
      <c r="AA1113" s="316"/>
      <c r="AB1113" s="316"/>
      <c r="AC1113" s="316"/>
      <c r="AD1113" s="316"/>
      <c r="AE1113" s="316"/>
      <c r="AF1113" s="316"/>
      <c r="AG1113" s="316"/>
      <c r="AH1113" s="316"/>
      <c r="AI1113" s="316"/>
      <c r="AJ1113" s="316"/>
      <c r="AK1113" s="316"/>
      <c r="AL1113" s="316"/>
      <c r="AM1113" s="316"/>
      <c r="AN1113" s="316"/>
      <c r="AO1113" s="316"/>
      <c r="AP1113" s="316"/>
      <c r="AQ1113" s="316"/>
      <c r="AR1113" s="316"/>
      <c r="AS1113" s="316"/>
    </row>
    <row r="1114" spans="1:45" s="378" customFormat="1">
      <c r="C1114" s="1395"/>
      <c r="D1114" s="1393"/>
      <c r="E1114" s="1393"/>
      <c r="F1114" s="1393"/>
      <c r="I1114" s="1490"/>
      <c r="K1114" s="1394"/>
      <c r="P1114" s="1538"/>
      <c r="Q1114" s="316"/>
      <c r="R1114" s="316"/>
      <c r="S1114" s="316"/>
      <c r="T1114" s="316"/>
      <c r="U1114" s="374"/>
      <c r="V1114" s="374"/>
      <c r="W1114" s="374"/>
      <c r="X1114" s="316"/>
      <c r="Y1114" s="316"/>
      <c r="Z1114" s="316"/>
      <c r="AA1114" s="316"/>
      <c r="AB1114" s="316"/>
      <c r="AC1114" s="316"/>
      <c r="AD1114" s="316"/>
      <c r="AE1114" s="316"/>
      <c r="AF1114" s="316"/>
      <c r="AG1114" s="316"/>
      <c r="AH1114" s="316"/>
      <c r="AI1114" s="316"/>
      <c r="AJ1114" s="316"/>
      <c r="AK1114" s="316"/>
      <c r="AL1114" s="316"/>
      <c r="AM1114" s="316"/>
      <c r="AN1114" s="316"/>
      <c r="AO1114" s="316"/>
      <c r="AP1114" s="316"/>
      <c r="AQ1114" s="316"/>
      <c r="AR1114" s="316"/>
      <c r="AS1114" s="316"/>
    </row>
    <row r="1115" spans="1:45" s="378" customFormat="1">
      <c r="C1115" s="1395"/>
      <c r="D1115" s="1393"/>
      <c r="E1115" s="1393"/>
      <c r="F1115" s="1393"/>
      <c r="I1115" s="1490"/>
      <c r="K1115" s="1394"/>
      <c r="P1115" s="1538"/>
      <c r="Q1115" s="316"/>
      <c r="R1115" s="316"/>
      <c r="S1115" s="316"/>
      <c r="T1115" s="316"/>
      <c r="U1115" s="374"/>
      <c r="V1115" s="374"/>
      <c r="W1115" s="374"/>
      <c r="X1115" s="316"/>
      <c r="Y1115" s="316"/>
      <c r="Z1115" s="316"/>
      <c r="AA1115" s="316"/>
      <c r="AB1115" s="316"/>
      <c r="AC1115" s="316"/>
      <c r="AD1115" s="316"/>
      <c r="AE1115" s="316"/>
      <c r="AF1115" s="316"/>
      <c r="AG1115" s="316"/>
      <c r="AH1115" s="316"/>
      <c r="AI1115" s="316"/>
      <c r="AJ1115" s="316"/>
      <c r="AK1115" s="316"/>
      <c r="AL1115" s="316"/>
      <c r="AM1115" s="316"/>
      <c r="AN1115" s="316"/>
      <c r="AO1115" s="316"/>
      <c r="AP1115" s="316"/>
      <c r="AQ1115" s="316"/>
      <c r="AR1115" s="316"/>
      <c r="AS1115" s="316"/>
    </row>
    <row r="1116" spans="1:45" s="378" customFormat="1">
      <c r="C1116" s="1395"/>
      <c r="D1116" s="1393"/>
      <c r="E1116" s="1393"/>
      <c r="F1116" s="1393"/>
      <c r="I1116" s="1490"/>
      <c r="K1116" s="1394"/>
      <c r="P1116" s="1538"/>
      <c r="Q1116" s="316"/>
      <c r="R1116" s="316"/>
      <c r="S1116" s="316"/>
      <c r="T1116" s="316"/>
      <c r="U1116" s="374"/>
      <c r="V1116" s="374"/>
      <c r="W1116" s="374"/>
      <c r="X1116" s="316"/>
      <c r="Y1116" s="316"/>
      <c r="Z1116" s="316"/>
      <c r="AA1116" s="316"/>
      <c r="AB1116" s="316"/>
      <c r="AC1116" s="316"/>
      <c r="AD1116" s="316"/>
      <c r="AE1116" s="316"/>
      <c r="AF1116" s="316"/>
      <c r="AG1116" s="316"/>
      <c r="AH1116" s="316"/>
      <c r="AI1116" s="316"/>
      <c r="AJ1116" s="316"/>
      <c r="AK1116" s="316"/>
      <c r="AL1116" s="316"/>
      <c r="AM1116" s="316"/>
      <c r="AN1116" s="316"/>
      <c r="AO1116" s="316"/>
      <c r="AP1116" s="316"/>
      <c r="AQ1116" s="316"/>
      <c r="AR1116" s="316"/>
      <c r="AS1116" s="316"/>
    </row>
    <row r="1117" spans="1:45" s="378" customFormat="1">
      <c r="C1117" s="1395"/>
      <c r="D1117" s="1393"/>
      <c r="E1117" s="1393"/>
      <c r="F1117" s="1393"/>
      <c r="I1117" s="1490"/>
      <c r="K1117" s="1394"/>
      <c r="P1117" s="1538"/>
      <c r="Q1117" s="316"/>
      <c r="R1117" s="316"/>
      <c r="S1117" s="316"/>
      <c r="T1117" s="316"/>
      <c r="U1117" s="374"/>
      <c r="V1117" s="374"/>
      <c r="W1117" s="374"/>
      <c r="X1117" s="316"/>
      <c r="Y1117" s="316"/>
      <c r="Z1117" s="316"/>
      <c r="AA1117" s="316"/>
      <c r="AB1117" s="316"/>
      <c r="AC1117" s="316"/>
      <c r="AD1117" s="316"/>
      <c r="AE1117" s="316"/>
      <c r="AF1117" s="316"/>
      <c r="AG1117" s="316"/>
      <c r="AH1117" s="316"/>
      <c r="AI1117" s="316"/>
      <c r="AJ1117" s="316"/>
      <c r="AK1117" s="316"/>
      <c r="AL1117" s="316"/>
      <c r="AM1117" s="316"/>
      <c r="AN1117" s="316"/>
      <c r="AO1117" s="316"/>
      <c r="AP1117" s="316"/>
      <c r="AQ1117" s="316"/>
      <c r="AR1117" s="316"/>
      <c r="AS1117" s="316"/>
    </row>
    <row r="1118" spans="1:45" s="378" customFormat="1">
      <c r="C1118" s="1395"/>
      <c r="D1118" s="1393"/>
      <c r="E1118" s="1393"/>
      <c r="F1118" s="1393"/>
      <c r="I1118" s="1490"/>
      <c r="K1118" s="1394"/>
      <c r="P1118" s="1538"/>
      <c r="Q1118" s="316"/>
      <c r="R1118" s="316"/>
      <c r="S1118" s="316"/>
      <c r="T1118" s="316"/>
      <c r="U1118" s="374"/>
      <c r="V1118" s="374"/>
      <c r="W1118" s="374"/>
      <c r="X1118" s="316"/>
      <c r="Y1118" s="316"/>
      <c r="Z1118" s="316"/>
      <c r="AA1118" s="316"/>
      <c r="AB1118" s="316"/>
      <c r="AC1118" s="316"/>
      <c r="AD1118" s="316"/>
      <c r="AE1118" s="316"/>
      <c r="AF1118" s="316"/>
      <c r="AG1118" s="316"/>
      <c r="AH1118" s="316"/>
      <c r="AI1118" s="316"/>
      <c r="AJ1118" s="316"/>
      <c r="AK1118" s="316"/>
      <c r="AL1118" s="316"/>
      <c r="AM1118" s="316"/>
      <c r="AN1118" s="316"/>
      <c r="AO1118" s="316"/>
      <c r="AP1118" s="316"/>
      <c r="AQ1118" s="316"/>
      <c r="AR1118" s="316"/>
      <c r="AS1118" s="316"/>
    </row>
    <row r="1119" spans="1:45" s="378" customFormat="1">
      <c r="C1119" s="1395"/>
      <c r="D1119" s="1393"/>
      <c r="E1119" s="1393"/>
      <c r="F1119" s="1393"/>
      <c r="I1119" s="1490"/>
      <c r="K1119" s="1394"/>
      <c r="P1119" s="1538"/>
      <c r="Q1119" s="316"/>
      <c r="R1119" s="316"/>
      <c r="S1119" s="316"/>
      <c r="T1119" s="316"/>
      <c r="U1119" s="374"/>
      <c r="V1119" s="374"/>
      <c r="W1119" s="374"/>
      <c r="X1119" s="316"/>
      <c r="Y1119" s="316"/>
      <c r="Z1119" s="316"/>
      <c r="AA1119" s="316"/>
      <c r="AB1119" s="316"/>
      <c r="AC1119" s="316"/>
      <c r="AD1119" s="316"/>
      <c r="AE1119" s="316"/>
      <c r="AF1119" s="316"/>
      <c r="AG1119" s="316"/>
      <c r="AH1119" s="316"/>
      <c r="AI1119" s="316"/>
      <c r="AJ1119" s="316"/>
      <c r="AK1119" s="316"/>
      <c r="AL1119" s="316"/>
      <c r="AM1119" s="316"/>
      <c r="AN1119" s="316"/>
      <c r="AO1119" s="316"/>
      <c r="AP1119" s="316"/>
      <c r="AQ1119" s="316"/>
      <c r="AR1119" s="316"/>
      <c r="AS1119" s="316"/>
    </row>
    <row r="1120" spans="1:45" s="378" customFormat="1">
      <c r="C1120" s="1395"/>
      <c r="D1120" s="1393"/>
      <c r="E1120" s="1393"/>
      <c r="F1120" s="1393"/>
      <c r="I1120" s="1490"/>
      <c r="K1120" s="1394"/>
      <c r="P1120" s="1538"/>
      <c r="Q1120" s="316"/>
      <c r="R1120" s="316"/>
      <c r="S1120" s="316"/>
      <c r="T1120" s="316"/>
      <c r="U1120" s="374"/>
      <c r="V1120" s="374"/>
      <c r="W1120" s="374"/>
      <c r="X1120" s="316"/>
      <c r="Y1120" s="316"/>
      <c r="Z1120" s="316"/>
      <c r="AA1120" s="316"/>
      <c r="AB1120" s="316"/>
      <c r="AC1120" s="316"/>
      <c r="AD1120" s="316"/>
      <c r="AE1120" s="316"/>
      <c r="AF1120" s="316"/>
      <c r="AG1120" s="316"/>
      <c r="AH1120" s="316"/>
      <c r="AI1120" s="316"/>
      <c r="AJ1120" s="316"/>
      <c r="AK1120" s="316"/>
      <c r="AL1120" s="316"/>
      <c r="AM1120" s="316"/>
      <c r="AN1120" s="316"/>
      <c r="AO1120" s="316"/>
      <c r="AP1120" s="316"/>
      <c r="AQ1120" s="316"/>
      <c r="AR1120" s="316"/>
      <c r="AS1120" s="316"/>
    </row>
    <row r="1121" spans="3:45" s="378" customFormat="1">
      <c r="C1121" s="1395"/>
      <c r="D1121" s="1393"/>
      <c r="E1121" s="1393"/>
      <c r="F1121" s="1393"/>
      <c r="I1121" s="1490"/>
      <c r="K1121" s="1394"/>
      <c r="P1121" s="1538"/>
      <c r="Q1121" s="316"/>
      <c r="R1121" s="316"/>
      <c r="S1121" s="316"/>
      <c r="T1121" s="316"/>
      <c r="U1121" s="374"/>
      <c r="V1121" s="374"/>
      <c r="W1121" s="374"/>
      <c r="X1121" s="316"/>
      <c r="Y1121" s="316"/>
      <c r="Z1121" s="316"/>
      <c r="AA1121" s="316"/>
      <c r="AB1121" s="316"/>
      <c r="AC1121" s="316"/>
      <c r="AD1121" s="316"/>
      <c r="AE1121" s="316"/>
      <c r="AF1121" s="316"/>
      <c r="AG1121" s="316"/>
      <c r="AH1121" s="316"/>
      <c r="AI1121" s="316"/>
      <c r="AJ1121" s="316"/>
      <c r="AK1121" s="316"/>
      <c r="AL1121" s="316"/>
      <c r="AM1121" s="316"/>
      <c r="AN1121" s="316"/>
      <c r="AO1121" s="316"/>
      <c r="AP1121" s="316"/>
      <c r="AQ1121" s="316"/>
      <c r="AR1121" s="316"/>
      <c r="AS1121" s="316"/>
    </row>
    <row r="1122" spans="3:45" s="378" customFormat="1">
      <c r="C1122" s="1395"/>
      <c r="D1122" s="1393"/>
      <c r="E1122" s="1393"/>
      <c r="F1122" s="1393"/>
      <c r="I1122" s="1490"/>
      <c r="K1122" s="1394"/>
      <c r="P1122" s="1538"/>
      <c r="Q1122" s="316"/>
      <c r="R1122" s="316"/>
      <c r="S1122" s="316"/>
      <c r="T1122" s="316"/>
      <c r="U1122" s="374"/>
      <c r="V1122" s="374"/>
      <c r="W1122" s="374"/>
      <c r="X1122" s="316"/>
      <c r="Y1122" s="316"/>
      <c r="Z1122" s="316"/>
      <c r="AA1122" s="316"/>
      <c r="AB1122" s="316"/>
      <c r="AC1122" s="316"/>
      <c r="AD1122" s="316"/>
      <c r="AE1122" s="316"/>
      <c r="AF1122" s="316"/>
      <c r="AG1122" s="316"/>
      <c r="AH1122" s="316"/>
      <c r="AI1122" s="316"/>
      <c r="AJ1122" s="316"/>
      <c r="AK1122" s="316"/>
      <c r="AL1122" s="316"/>
      <c r="AM1122" s="316"/>
      <c r="AN1122" s="316"/>
      <c r="AO1122" s="316"/>
      <c r="AP1122" s="316"/>
      <c r="AQ1122" s="316"/>
      <c r="AR1122" s="316"/>
      <c r="AS1122" s="316"/>
    </row>
    <row r="1123" spans="3:45" s="378" customFormat="1">
      <c r="C1123" s="1395"/>
      <c r="D1123" s="1393"/>
      <c r="E1123" s="1393"/>
      <c r="F1123" s="1393"/>
      <c r="I1123" s="1490"/>
      <c r="K1123" s="1394"/>
      <c r="P1123" s="1538"/>
      <c r="Q1123" s="316"/>
      <c r="R1123" s="316"/>
      <c r="S1123" s="316"/>
      <c r="T1123" s="316"/>
      <c r="U1123" s="374"/>
      <c r="V1123" s="374"/>
      <c r="W1123" s="374"/>
      <c r="X1123" s="316"/>
      <c r="Y1123" s="316"/>
      <c r="Z1123" s="316"/>
      <c r="AA1123" s="316"/>
      <c r="AB1123" s="316"/>
      <c r="AC1123" s="316"/>
      <c r="AD1123" s="316"/>
      <c r="AE1123" s="316"/>
      <c r="AF1123" s="316"/>
      <c r="AG1123" s="316"/>
      <c r="AH1123" s="316"/>
      <c r="AI1123" s="316"/>
      <c r="AJ1123" s="316"/>
      <c r="AK1123" s="316"/>
      <c r="AL1123" s="316"/>
      <c r="AM1123" s="316"/>
      <c r="AN1123" s="316"/>
      <c r="AO1123" s="316"/>
      <c r="AP1123" s="316"/>
      <c r="AQ1123" s="316"/>
      <c r="AR1123" s="316"/>
      <c r="AS1123" s="316"/>
    </row>
    <row r="1124" spans="3:45" s="378" customFormat="1">
      <c r="C1124" s="1395"/>
      <c r="D1124" s="1393"/>
      <c r="E1124" s="1393"/>
      <c r="F1124" s="1393"/>
      <c r="I1124" s="1490"/>
      <c r="K1124" s="1394"/>
      <c r="P1124" s="1538"/>
      <c r="Q1124" s="316"/>
      <c r="R1124" s="316"/>
      <c r="S1124" s="316"/>
      <c r="T1124" s="316"/>
      <c r="U1124" s="374"/>
      <c r="V1124" s="374"/>
      <c r="W1124" s="374"/>
      <c r="X1124" s="316"/>
      <c r="Y1124" s="316"/>
      <c r="Z1124" s="316"/>
      <c r="AA1124" s="316"/>
      <c r="AB1124" s="316"/>
      <c r="AC1124" s="316"/>
      <c r="AD1124" s="316"/>
      <c r="AE1124" s="316"/>
      <c r="AF1124" s="316"/>
      <c r="AG1124" s="316"/>
      <c r="AH1124" s="316"/>
      <c r="AI1124" s="316"/>
      <c r="AJ1124" s="316"/>
      <c r="AK1124" s="316"/>
      <c r="AL1124" s="316"/>
      <c r="AM1124" s="316"/>
      <c r="AN1124" s="316"/>
      <c r="AO1124" s="316"/>
      <c r="AP1124" s="316"/>
      <c r="AQ1124" s="316"/>
      <c r="AR1124" s="316"/>
      <c r="AS1124" s="316"/>
    </row>
    <row r="1125" spans="3:45" s="378" customFormat="1">
      <c r="C1125" s="1395"/>
      <c r="D1125" s="1393"/>
      <c r="E1125" s="1393"/>
      <c r="F1125" s="1393"/>
      <c r="I1125" s="1490"/>
      <c r="K1125" s="1394"/>
      <c r="P1125" s="1538"/>
      <c r="Q1125" s="316"/>
      <c r="R1125" s="316"/>
      <c r="S1125" s="316"/>
      <c r="T1125" s="316"/>
      <c r="U1125" s="374"/>
      <c r="V1125" s="374"/>
      <c r="W1125" s="374"/>
      <c r="X1125" s="316"/>
      <c r="Y1125" s="316"/>
      <c r="Z1125" s="316"/>
      <c r="AA1125" s="316"/>
      <c r="AB1125" s="316"/>
      <c r="AC1125" s="316"/>
      <c r="AD1125" s="316"/>
      <c r="AE1125" s="316"/>
      <c r="AF1125" s="316"/>
      <c r="AG1125" s="316"/>
      <c r="AH1125" s="316"/>
      <c r="AI1125" s="316"/>
      <c r="AJ1125" s="316"/>
      <c r="AK1125" s="316"/>
      <c r="AL1125" s="316"/>
      <c r="AM1125" s="316"/>
      <c r="AN1125" s="316"/>
      <c r="AO1125" s="316"/>
      <c r="AP1125" s="316"/>
      <c r="AQ1125" s="316"/>
      <c r="AR1125" s="316"/>
      <c r="AS1125" s="316"/>
    </row>
    <row r="1126" spans="3:45" s="378" customFormat="1">
      <c r="C1126" s="1395"/>
      <c r="D1126" s="1393"/>
      <c r="E1126" s="1393"/>
      <c r="F1126" s="1393"/>
      <c r="I1126" s="1490"/>
      <c r="K1126" s="1394"/>
      <c r="P1126" s="1538"/>
      <c r="Q1126" s="316"/>
      <c r="R1126" s="316"/>
      <c r="S1126" s="316"/>
      <c r="T1126" s="316"/>
      <c r="U1126" s="374"/>
      <c r="V1126" s="374"/>
      <c r="W1126" s="374"/>
      <c r="X1126" s="316"/>
      <c r="Y1126" s="316"/>
      <c r="Z1126" s="316"/>
      <c r="AA1126" s="316"/>
      <c r="AB1126" s="316"/>
      <c r="AC1126" s="316"/>
      <c r="AD1126" s="316"/>
      <c r="AE1126" s="316"/>
      <c r="AF1126" s="316"/>
      <c r="AG1126" s="316"/>
      <c r="AH1126" s="316"/>
      <c r="AI1126" s="316"/>
      <c r="AJ1126" s="316"/>
      <c r="AK1126" s="316"/>
      <c r="AL1126" s="316"/>
      <c r="AM1126" s="316"/>
      <c r="AN1126" s="316"/>
      <c r="AO1126" s="316"/>
      <c r="AP1126" s="316"/>
      <c r="AQ1126" s="316"/>
      <c r="AR1126" s="316"/>
      <c r="AS1126" s="316"/>
    </row>
    <row r="1127" spans="3:45" s="378" customFormat="1">
      <c r="C1127" s="1395"/>
      <c r="D1127" s="1393"/>
      <c r="E1127" s="1393"/>
      <c r="F1127" s="1393"/>
      <c r="I1127" s="1490"/>
      <c r="K1127" s="1394"/>
      <c r="P1127" s="1538"/>
      <c r="Q1127" s="316"/>
      <c r="R1127" s="316"/>
      <c r="S1127" s="316"/>
      <c r="T1127" s="316"/>
      <c r="U1127" s="374"/>
      <c r="V1127" s="374"/>
      <c r="W1127" s="374"/>
      <c r="X1127" s="316"/>
      <c r="Y1127" s="316"/>
      <c r="Z1127" s="316"/>
      <c r="AA1127" s="316"/>
      <c r="AB1127" s="316"/>
      <c r="AC1127" s="316"/>
      <c r="AD1127" s="316"/>
      <c r="AE1127" s="316"/>
      <c r="AF1127" s="316"/>
      <c r="AG1127" s="316"/>
      <c r="AH1127" s="316"/>
      <c r="AI1127" s="316"/>
      <c r="AJ1127" s="316"/>
      <c r="AK1127" s="316"/>
      <c r="AL1127" s="316"/>
      <c r="AM1127" s="316"/>
      <c r="AN1127" s="316"/>
      <c r="AO1127" s="316"/>
      <c r="AP1127" s="316"/>
      <c r="AQ1127" s="316"/>
      <c r="AR1127" s="316"/>
      <c r="AS1127" s="316"/>
    </row>
    <row r="1128" spans="3:45" s="378" customFormat="1">
      <c r="C1128" s="1395"/>
      <c r="D1128" s="1393"/>
      <c r="E1128" s="1393"/>
      <c r="F1128" s="1393"/>
      <c r="I1128" s="1490"/>
      <c r="K1128" s="1394"/>
      <c r="P1128" s="1538"/>
      <c r="Q1128" s="316"/>
      <c r="R1128" s="316"/>
      <c r="S1128" s="316"/>
      <c r="T1128" s="316"/>
      <c r="U1128" s="374"/>
      <c r="V1128" s="374"/>
      <c r="W1128" s="374"/>
      <c r="X1128" s="316"/>
      <c r="Y1128" s="316"/>
      <c r="Z1128" s="316"/>
      <c r="AA1128" s="316"/>
      <c r="AB1128" s="316"/>
      <c r="AC1128" s="316"/>
      <c r="AD1128" s="316"/>
      <c r="AE1128" s="316"/>
      <c r="AF1128" s="316"/>
      <c r="AG1128" s="316"/>
      <c r="AH1128" s="316"/>
      <c r="AI1128" s="316"/>
      <c r="AJ1128" s="316"/>
      <c r="AK1128" s="316"/>
      <c r="AL1128" s="316"/>
      <c r="AM1128" s="316"/>
      <c r="AN1128" s="316"/>
      <c r="AO1128" s="316"/>
      <c r="AP1128" s="316"/>
      <c r="AQ1128" s="316"/>
      <c r="AR1128" s="316"/>
      <c r="AS1128" s="316"/>
    </row>
    <row r="1129" spans="3:45" s="378" customFormat="1">
      <c r="C1129" s="1395"/>
      <c r="D1129" s="1393"/>
      <c r="E1129" s="1393"/>
      <c r="F1129" s="1393"/>
      <c r="I1129" s="1490"/>
      <c r="K1129" s="1394"/>
      <c r="P1129" s="1538"/>
      <c r="Q1129" s="316"/>
      <c r="R1129" s="316"/>
      <c r="S1129" s="316"/>
      <c r="T1129" s="316"/>
      <c r="U1129" s="374"/>
      <c r="V1129" s="374"/>
      <c r="W1129" s="374"/>
      <c r="X1129" s="316"/>
      <c r="Y1129" s="316"/>
      <c r="Z1129" s="316"/>
      <c r="AA1129" s="316"/>
      <c r="AB1129" s="316"/>
      <c r="AC1129" s="316"/>
      <c r="AD1129" s="316"/>
      <c r="AE1129" s="316"/>
      <c r="AF1129" s="316"/>
      <c r="AG1129" s="316"/>
      <c r="AH1129" s="316"/>
      <c r="AI1129" s="316"/>
      <c r="AJ1129" s="316"/>
      <c r="AK1129" s="316"/>
      <c r="AL1129" s="316"/>
      <c r="AM1129" s="316"/>
      <c r="AN1129" s="316"/>
      <c r="AO1129" s="316"/>
      <c r="AP1129" s="316"/>
      <c r="AQ1129" s="316"/>
      <c r="AR1129" s="316"/>
      <c r="AS1129" s="316"/>
    </row>
    <row r="1130" spans="3:45" s="378" customFormat="1">
      <c r="C1130" s="1395"/>
      <c r="D1130" s="1393"/>
      <c r="E1130" s="1393"/>
      <c r="F1130" s="1393"/>
      <c r="I1130" s="1490"/>
      <c r="K1130" s="1394"/>
      <c r="P1130" s="1538"/>
      <c r="Q1130" s="316"/>
      <c r="R1130" s="316"/>
      <c r="S1130" s="316"/>
      <c r="T1130" s="316"/>
      <c r="U1130" s="374"/>
      <c r="V1130" s="374"/>
      <c r="W1130" s="374"/>
      <c r="X1130" s="316"/>
      <c r="Y1130" s="316"/>
      <c r="Z1130" s="316"/>
      <c r="AA1130" s="316"/>
      <c r="AB1130" s="316"/>
      <c r="AC1130" s="316"/>
      <c r="AD1130" s="316"/>
      <c r="AE1130" s="316"/>
      <c r="AF1130" s="316"/>
      <c r="AG1130" s="316"/>
      <c r="AH1130" s="316"/>
      <c r="AI1130" s="316"/>
      <c r="AJ1130" s="316"/>
      <c r="AK1130" s="316"/>
      <c r="AL1130" s="316"/>
      <c r="AM1130" s="316"/>
      <c r="AN1130" s="316"/>
      <c r="AO1130" s="316"/>
      <c r="AP1130" s="316"/>
      <c r="AQ1130" s="316"/>
      <c r="AR1130" s="316"/>
      <c r="AS1130" s="316"/>
    </row>
    <row r="1131" spans="3:45" s="378" customFormat="1">
      <c r="C1131" s="1395"/>
      <c r="D1131" s="1393"/>
      <c r="E1131" s="1393"/>
      <c r="F1131" s="1393"/>
      <c r="I1131" s="1490"/>
      <c r="K1131" s="1394"/>
      <c r="P1131" s="1538"/>
      <c r="Q1131" s="316"/>
      <c r="R1131" s="316"/>
      <c r="S1131" s="316"/>
      <c r="T1131" s="316"/>
      <c r="U1131" s="374"/>
      <c r="V1131" s="374"/>
      <c r="W1131" s="374"/>
      <c r="X1131" s="316"/>
      <c r="Y1131" s="316"/>
      <c r="Z1131" s="316"/>
      <c r="AA1131" s="316"/>
      <c r="AB1131" s="316"/>
      <c r="AC1131" s="316"/>
      <c r="AD1131" s="316"/>
      <c r="AE1131" s="316"/>
      <c r="AF1131" s="316"/>
      <c r="AG1131" s="316"/>
      <c r="AH1131" s="316"/>
      <c r="AI1131" s="316"/>
      <c r="AJ1131" s="316"/>
      <c r="AK1131" s="316"/>
      <c r="AL1131" s="316"/>
      <c r="AM1131" s="316"/>
      <c r="AN1131" s="316"/>
      <c r="AO1131" s="316"/>
      <c r="AP1131" s="316"/>
      <c r="AQ1131" s="316"/>
      <c r="AR1131" s="316"/>
      <c r="AS1131" s="316"/>
    </row>
    <row r="1132" spans="3:45" s="378" customFormat="1">
      <c r="C1132" s="1395"/>
      <c r="D1132" s="1393"/>
      <c r="E1132" s="1393"/>
      <c r="F1132" s="1393"/>
      <c r="I1132" s="1490"/>
      <c r="K1132" s="1394"/>
      <c r="P1132" s="1538"/>
      <c r="Q1132" s="316"/>
      <c r="R1132" s="316"/>
      <c r="S1132" s="316"/>
      <c r="T1132" s="316"/>
      <c r="U1132" s="374"/>
      <c r="V1132" s="374"/>
      <c r="W1132" s="374"/>
      <c r="X1132" s="316"/>
      <c r="Y1132" s="316"/>
      <c r="Z1132" s="316"/>
      <c r="AA1132" s="316"/>
      <c r="AB1132" s="316"/>
      <c r="AC1132" s="316"/>
      <c r="AD1132" s="316"/>
      <c r="AE1132" s="316"/>
      <c r="AF1132" s="316"/>
      <c r="AG1132" s="316"/>
      <c r="AH1132" s="316"/>
      <c r="AI1132" s="316"/>
      <c r="AJ1132" s="316"/>
      <c r="AK1132" s="316"/>
      <c r="AL1132" s="316"/>
      <c r="AM1132" s="316"/>
      <c r="AN1132" s="316"/>
      <c r="AO1132" s="316"/>
      <c r="AP1132" s="316"/>
      <c r="AQ1132" s="316"/>
      <c r="AR1132" s="316"/>
      <c r="AS1132" s="316"/>
    </row>
    <row r="1133" spans="3:45" s="378" customFormat="1">
      <c r="C1133" s="1395"/>
      <c r="D1133" s="1393"/>
      <c r="E1133" s="1393"/>
      <c r="F1133" s="1393"/>
      <c r="I1133" s="1490"/>
      <c r="K1133" s="1394"/>
      <c r="P1133" s="1538"/>
      <c r="Q1133" s="316"/>
      <c r="R1133" s="316"/>
      <c r="S1133" s="316"/>
      <c r="T1133" s="316"/>
      <c r="U1133" s="374"/>
      <c r="V1133" s="374"/>
      <c r="W1133" s="374"/>
      <c r="X1133" s="316"/>
      <c r="Y1133" s="316"/>
      <c r="Z1133" s="316"/>
      <c r="AA1133" s="316"/>
      <c r="AB1133" s="316"/>
      <c r="AC1133" s="316"/>
      <c r="AD1133" s="316"/>
      <c r="AE1133" s="316"/>
      <c r="AF1133" s="316"/>
      <c r="AG1133" s="316"/>
      <c r="AH1133" s="316"/>
      <c r="AI1133" s="316"/>
      <c r="AJ1133" s="316"/>
      <c r="AK1133" s="316"/>
      <c r="AL1133" s="316"/>
      <c r="AM1133" s="316"/>
      <c r="AN1133" s="316"/>
      <c r="AO1133" s="316"/>
      <c r="AP1133" s="316"/>
      <c r="AQ1133" s="316"/>
      <c r="AR1133" s="316"/>
      <c r="AS1133" s="316"/>
    </row>
    <row r="1134" spans="3:45" s="378" customFormat="1">
      <c r="C1134" s="1395"/>
      <c r="D1134" s="1393"/>
      <c r="E1134" s="1393"/>
      <c r="F1134" s="1393"/>
      <c r="I1134" s="1490"/>
      <c r="K1134" s="1394"/>
      <c r="P1134" s="1538"/>
      <c r="Q1134" s="316"/>
      <c r="R1134" s="316"/>
      <c r="S1134" s="316"/>
      <c r="T1134" s="316"/>
      <c r="U1134" s="374"/>
      <c r="V1134" s="374"/>
      <c r="W1134" s="374"/>
      <c r="X1134" s="316"/>
      <c r="Y1134" s="316"/>
      <c r="Z1134" s="316"/>
      <c r="AA1134" s="316"/>
      <c r="AB1134" s="316"/>
      <c r="AC1134" s="316"/>
      <c r="AD1134" s="316"/>
      <c r="AE1134" s="316"/>
      <c r="AF1134" s="316"/>
      <c r="AG1134" s="316"/>
      <c r="AH1134" s="316"/>
      <c r="AI1134" s="316"/>
      <c r="AJ1134" s="316"/>
      <c r="AK1134" s="316"/>
      <c r="AL1134" s="316"/>
      <c r="AM1134" s="316"/>
      <c r="AN1134" s="316"/>
      <c r="AO1134" s="316"/>
      <c r="AP1134" s="316"/>
      <c r="AQ1134" s="316"/>
      <c r="AR1134" s="316"/>
      <c r="AS1134" s="316"/>
    </row>
    <row r="1135" spans="3:45" s="378" customFormat="1">
      <c r="C1135" s="1395"/>
      <c r="D1135" s="1393"/>
      <c r="E1135" s="1393"/>
      <c r="F1135" s="1393"/>
      <c r="I1135" s="1490"/>
      <c r="K1135" s="1394"/>
      <c r="P1135" s="1538"/>
      <c r="Q1135" s="316"/>
      <c r="R1135" s="316"/>
      <c r="S1135" s="316"/>
      <c r="T1135" s="316"/>
      <c r="U1135" s="374"/>
      <c r="V1135" s="374"/>
      <c r="W1135" s="374"/>
      <c r="X1135" s="316"/>
      <c r="Y1135" s="316"/>
      <c r="Z1135" s="316"/>
      <c r="AA1135" s="316"/>
      <c r="AB1135" s="316"/>
      <c r="AC1135" s="316"/>
      <c r="AD1135" s="316"/>
      <c r="AE1135" s="316"/>
      <c r="AF1135" s="316"/>
      <c r="AG1135" s="316"/>
      <c r="AH1135" s="316"/>
      <c r="AI1135" s="316"/>
      <c r="AJ1135" s="316"/>
      <c r="AK1135" s="316"/>
      <c r="AL1135" s="316"/>
      <c r="AM1135" s="316"/>
      <c r="AN1135" s="316"/>
      <c r="AO1135" s="316"/>
      <c r="AP1135" s="316"/>
      <c r="AQ1135" s="316"/>
      <c r="AR1135" s="316"/>
      <c r="AS1135" s="316"/>
    </row>
    <row r="1136" spans="3:45" s="378" customFormat="1">
      <c r="C1136" s="1395"/>
      <c r="D1136" s="1393"/>
      <c r="E1136" s="1393"/>
      <c r="F1136" s="1393"/>
      <c r="I1136" s="1490"/>
      <c r="K1136" s="1394"/>
      <c r="P1136" s="1538"/>
      <c r="Q1136" s="316"/>
      <c r="R1136" s="316"/>
      <c r="S1136" s="316"/>
      <c r="T1136" s="316"/>
      <c r="U1136" s="374"/>
      <c r="V1136" s="374"/>
      <c r="W1136" s="374"/>
      <c r="X1136" s="316"/>
      <c r="Y1136" s="316"/>
      <c r="Z1136" s="316"/>
      <c r="AA1136" s="316"/>
      <c r="AB1136" s="316"/>
      <c r="AC1136" s="316"/>
      <c r="AD1136" s="316"/>
      <c r="AE1136" s="316"/>
      <c r="AF1136" s="316"/>
      <c r="AG1136" s="316"/>
      <c r="AH1136" s="316"/>
      <c r="AI1136" s="316"/>
      <c r="AJ1136" s="316"/>
      <c r="AK1136" s="316"/>
      <c r="AL1136" s="316"/>
      <c r="AM1136" s="316"/>
      <c r="AN1136" s="316"/>
      <c r="AO1136" s="316"/>
      <c r="AP1136" s="316"/>
      <c r="AQ1136" s="316"/>
      <c r="AR1136" s="316"/>
      <c r="AS1136" s="316"/>
    </row>
    <row r="1137" spans="3:45" s="378" customFormat="1">
      <c r="C1137" s="1395"/>
      <c r="D1137" s="1393"/>
      <c r="E1137" s="1393"/>
      <c r="F1137" s="1393"/>
      <c r="I1137" s="1490"/>
      <c r="K1137" s="1394"/>
      <c r="P1137" s="1538"/>
      <c r="Q1137" s="316"/>
      <c r="R1137" s="316"/>
      <c r="S1137" s="316"/>
      <c r="T1137" s="316"/>
      <c r="U1137" s="374"/>
      <c r="V1137" s="374"/>
      <c r="W1137" s="374"/>
      <c r="X1137" s="316"/>
      <c r="Y1137" s="316"/>
      <c r="Z1137" s="316"/>
      <c r="AA1137" s="316"/>
      <c r="AB1137" s="316"/>
      <c r="AC1137" s="316"/>
      <c r="AD1137" s="316"/>
      <c r="AE1137" s="316"/>
      <c r="AF1137" s="316"/>
      <c r="AG1137" s="316"/>
      <c r="AH1137" s="316"/>
      <c r="AI1137" s="316"/>
      <c r="AJ1137" s="316"/>
      <c r="AK1137" s="316"/>
      <c r="AL1137" s="316"/>
      <c r="AM1137" s="316"/>
      <c r="AN1137" s="316"/>
      <c r="AO1137" s="316"/>
      <c r="AP1137" s="316"/>
      <c r="AQ1137" s="316"/>
      <c r="AR1137" s="316"/>
      <c r="AS1137" s="316"/>
    </row>
  </sheetData>
  <sheetProtection insertColumns="0" insertRows="0"/>
  <mergeCells count="4">
    <mergeCell ref="A1:G1"/>
    <mergeCell ref="A2:G2"/>
    <mergeCell ref="R1:X1"/>
    <mergeCell ref="R2:X2"/>
  </mergeCells>
  <phoneticPr fontId="16" type="noConversion"/>
  <hyperlinks>
    <hyperlink ref="L1" location="'Съдържание 1'!A1" display="'Съдържание 1'!A1"/>
    <hyperlink ref="L3" location="Apendix!A96" display="Apendix!A96"/>
    <hyperlink ref="P27" r:id="rId1" display="http://eifrs.ifrs.org/eifrs/XBRL?type=IAS&amp;num=32&amp;date=2012-03-27&amp;anchor=para_IE33&amp;doctype=Illustrative%20Examples"/>
    <hyperlink ref="P29" r:id="rId2" display="http://eifrs.ifrs.org/eifrs/XBRL?type=IFRIC&amp;num=17&amp;date=2012-03-27&amp;anchor=para_15&amp;doctype=Standard"/>
    <hyperlink ref="P30" r:id="rId3" display="http://eifrs.ifrs.org/eifrs/XBRL?type=IAS&amp;num=29&amp;date=2012-03-27&amp;anchor=para_9&amp;doctype=Standard"/>
    <hyperlink ref="P31" r:id="rId4" display="http://eifrs.ifrs.org/eifrs/XBRL?type=IAS&amp;num=1&amp;date=2012-03-27&amp;anchor=para_82_aa&amp;doctype=Standard"/>
    <hyperlink ref="I27" r:id="rId5" display="http://eifrs.ifrs.org/eifrs/XBRL?type=IAS&amp;num=32&amp;date=2012-03-27&amp;anchor=para_IE33&amp;doctype=Illustrative%20Examples"/>
    <hyperlink ref="I29" r:id="rId6" display="http://eifrs.ifrs.org/eifrs/XBRL?type=IFRIC&amp;num=17&amp;date=2012-03-27&amp;anchor=para_15&amp;doctype=Standard"/>
    <hyperlink ref="I30" r:id="rId7" display="http://eifrs.ifrs.org/eifrs/XBRL?type=IAS&amp;num=29&amp;date=2012-03-27&amp;anchor=para_9&amp;doctype=Standard"/>
    <hyperlink ref="I31" r:id="rId8" display="http://eifrs.ifrs.org/eifrs/XBRL?type=IAS&amp;num=1&amp;date=2012-03-27&amp;anchor=para_82_aa&amp;doctype=Standard"/>
    <hyperlink ref="P32" r:id="rId9" display="http://eifrs.ifrs.org/eifrs/XBRL?type=IAS&amp;num=1&amp;date=2012-03-27&amp;anchor=para_85&amp;doctype=Standard"/>
    <hyperlink ref="P35" r:id="rId10" display="http://eifrs.ifrs.org/eifrs/XBRL?type=IAS&amp;num=1&amp;date=2012-03-27&amp;anchor=para_82_b&amp;doctype=Standard"/>
    <hyperlink ref="K53" location="'P&amp;L разходи'!A1" display="'P&amp;L разходи'!A1"/>
    <hyperlink ref="P55" r:id="rId11" display="http://eifrs.ifrs.org/eifrs/XBRL?type=IAS&amp;num=1&amp;date=2012-03-27&amp;anchor=para_7&amp;doctype=Standard"/>
    <hyperlink ref="P58" r:id="rId12" display="http://eifrs.ifrs.org/eifrs/XBRL?type=IAS&amp;num=1&amp;date=2012-03-27&amp;anchor=para_7&amp;doctype=Standard"/>
    <hyperlink ref="P59" r:id="rId13" display="http://eifrs.ifrs.org/eifrs/XBRL?type=IAS&amp;num=1&amp;date=2012-03-27&amp;anchor=para_82A_a&amp;doctype=Standard"/>
    <hyperlink ref="P60" r:id="rId14" display="http://eifrs.ifrs.org/eifrs/XBRL?type=IAS&amp;num=1&amp;date=2012-03-27&amp;anchor=para_IG6&amp;doctype=Implementation%20Guidance"/>
    <hyperlink ref="P62" r:id="rId15" display="http://eifrs.ifrs.org/eifrs/XBRL?type=IAS&amp;num=1&amp;date=2012-03-27&amp;anchor=para_91_b&amp;doctype=Standard"/>
    <hyperlink ref="P71" r:id="rId16" display="http://eifrs.ifrs.org/eifrs/XBRL?type=IFRS&amp;num=7&amp;date=2012-03-27&amp;anchor=para_23_e&amp;doctype=Standard"/>
    <hyperlink ref="P76" r:id="rId17" display="http://eifrs.ifrs.org/eifrs/XBRL?type=IAS&amp;num=1&amp;date=2012-03-27&amp;anchor=para_IG6&amp;doctype=Implementation%20Guidance"/>
    <hyperlink ref="P78" r:id="rId18" display="http://eifrs.ifrs.org/eifrs/XBRL?type=IAS&amp;num=1&amp;date=2012-03-27&amp;anchor=para_91&amp;doctype=Standard"/>
  </hyperlinks>
  <pageMargins left="0.75" right="0.75" top="1" bottom="1" header="0.5" footer="0.5"/>
  <pageSetup paperSize="9" scale="85" orientation="portrait" r:id="rId19"/>
  <headerFooter alignWithMargins="0"/>
</worksheet>
</file>

<file path=xl/worksheets/sheet12.xml><?xml version="1.0" encoding="utf-8"?>
<worksheet xmlns="http://schemas.openxmlformats.org/spreadsheetml/2006/main" xmlns:r="http://schemas.openxmlformats.org/officeDocument/2006/relationships">
  <sheetPr>
    <tabColor theme="4" tint="-0.249977111117893"/>
  </sheetPr>
  <dimension ref="A1:AB142"/>
  <sheetViews>
    <sheetView topLeftCell="A82" workbookViewId="0">
      <selection activeCell="G26" sqref="G26"/>
    </sheetView>
  </sheetViews>
  <sheetFormatPr defaultColWidth="9.140625" defaultRowHeight="14.25"/>
  <cols>
    <col min="1" max="1" width="52.140625" style="380" customWidth="1"/>
    <col min="2" max="2" width="1.7109375" style="380" customWidth="1"/>
    <col min="3" max="3" width="10.28515625" style="1357" customWidth="1"/>
    <col min="4" max="4" width="1.7109375" style="1358" customWidth="1"/>
    <col min="5" max="5" width="15.7109375" style="380" customWidth="1"/>
    <col min="6" max="6" width="1.7109375" style="380" customWidth="1"/>
    <col min="7" max="7" width="15.42578125" style="380" customWidth="1"/>
    <col min="8" max="8" width="2" style="380" customWidth="1"/>
    <col min="9" max="9" width="14.28515625" style="380" hidden="1" customWidth="1"/>
    <col min="10" max="10" width="2.28515625" style="380" hidden="1" customWidth="1"/>
    <col min="11" max="11" width="9.140625" style="1501" hidden="1" customWidth="1"/>
    <col min="12" max="14" width="9.140625" style="380" hidden="1" customWidth="1"/>
    <col min="15" max="15" width="36.28515625" style="333" hidden="1" customWidth="1"/>
    <col min="16" max="16" width="1.7109375" style="333" hidden="1" customWidth="1"/>
    <col min="17" max="17" width="52.140625" style="333" hidden="1" customWidth="1"/>
    <col min="18" max="18" width="1.7109375" style="333" hidden="1" customWidth="1"/>
    <col min="19" max="19" width="10.28515625" style="451" hidden="1" customWidth="1"/>
    <col min="20" max="20" width="1.7109375" style="452" hidden="1" customWidth="1"/>
    <col min="21" max="21" width="15.28515625" style="333" hidden="1" customWidth="1"/>
    <col min="22" max="22" width="1.7109375" style="333" hidden="1" customWidth="1"/>
    <col min="23" max="23" width="14.28515625" style="333" hidden="1" customWidth="1"/>
    <col min="24" max="24" width="2" style="333" hidden="1" customWidth="1"/>
    <col min="25" max="25" width="14.28515625" style="333" hidden="1" customWidth="1"/>
    <col min="26" max="26" width="3" style="333" hidden="1" customWidth="1"/>
    <col min="27" max="28" width="9.140625" style="380" customWidth="1"/>
    <col min="29" max="16384" width="9.140625" style="380"/>
  </cols>
  <sheetData>
    <row r="1" spans="1:28">
      <c r="A1" s="2076" t="str">
        <f>'P&amp;L ОД'!A1</f>
        <v>ЛОВЕЧТУРС АД</v>
      </c>
      <c r="B1" s="2076"/>
      <c r="C1" s="2076"/>
      <c r="D1" s="2076"/>
      <c r="E1" s="2076"/>
      <c r="F1" s="2076"/>
      <c r="G1" s="2076"/>
      <c r="H1" s="491"/>
      <c r="I1" s="491"/>
      <c r="K1" s="1482"/>
      <c r="O1" s="652"/>
      <c r="Q1" s="2077" t="str">
        <f>'[1]Cover page'!B6</f>
        <v>АБС Ltd.</v>
      </c>
      <c r="R1" s="2077"/>
      <c r="S1" s="2077"/>
      <c r="T1" s="2077"/>
      <c r="U1" s="2077"/>
      <c r="V1" s="2077"/>
      <c r="W1" s="2077"/>
      <c r="X1" s="408"/>
      <c r="Y1" s="408"/>
      <c r="Z1" s="337"/>
      <c r="AB1" s="2009" t="s">
        <v>1323</v>
      </c>
    </row>
    <row r="2" spans="1:28" s="1322" customFormat="1" ht="39" customHeight="1">
      <c r="A2" s="2069" t="str">
        <f>CONCATENATE("ОТЧЕТ ЗА ФИНАНСОВОТО СЪСТОЯНИЕ, ПРЕДСТАВЕН НА БАЗА ЛИКВИДНОСТ ","към ",DAY(НАЧАЛО!AA$2),".",MONTH(НАЧАЛО!AA$2),".",YEAR(НАЧАЛО!AA$2)," г.")</f>
        <v>ОТЧЕТ ЗА ФИНАНСОВОТО СЪСТОЯНИЕ, ПРЕДСТАВЕН НА БАЗА ЛИКВИДНОСТ към 31.12.2013 г.</v>
      </c>
      <c r="B2" s="2069"/>
      <c r="C2" s="2069"/>
      <c r="D2" s="2069"/>
      <c r="E2" s="2069"/>
      <c r="F2" s="2069"/>
      <c r="G2" s="2069"/>
      <c r="H2" s="491"/>
      <c r="I2" s="492"/>
      <c r="K2" s="1321"/>
      <c r="M2" s="1324" t="s">
        <v>1323</v>
      </c>
      <c r="O2" s="1496"/>
      <c r="P2" s="410"/>
      <c r="Q2" s="2071" t="str">
        <f>CONCATENATE("STATEMENT OF FINANCIAL POSITION, ORDER OF LIQUIDITY  ","AT ","31.12.2012 ")</f>
        <v xml:space="preserve">STATEMENT OF FINANCIAL POSITION, ORDER OF LIQUIDITY  AT 31.12.2012 </v>
      </c>
      <c r="R2" s="2071"/>
      <c r="S2" s="2071"/>
      <c r="T2" s="2071"/>
      <c r="U2" s="2071"/>
      <c r="V2" s="2071"/>
      <c r="W2" s="2071"/>
      <c r="X2" s="408"/>
      <c r="Y2" s="1988"/>
      <c r="Z2" s="409"/>
    </row>
    <row r="3" spans="1:28">
      <c r="A3" s="1325"/>
      <c r="B3" s="1325"/>
      <c r="C3" s="1326"/>
      <c r="D3" s="1325"/>
      <c r="E3" s="493"/>
      <c r="F3" s="1325"/>
      <c r="G3" s="493"/>
      <c r="H3" s="493"/>
      <c r="I3" s="493"/>
      <c r="K3" s="1482"/>
      <c r="O3" s="652"/>
      <c r="Q3" s="411"/>
      <c r="R3" s="411"/>
      <c r="S3" s="412"/>
      <c r="T3" s="411"/>
      <c r="U3" s="413"/>
      <c r="V3" s="411"/>
      <c r="W3" s="413"/>
      <c r="X3" s="413"/>
      <c r="Y3" s="413"/>
      <c r="Z3" s="337"/>
    </row>
    <row r="4" spans="1:28" s="1327" customFormat="1" ht="28.5">
      <c r="A4" s="1328"/>
      <c r="B4" s="1328"/>
      <c r="C4" s="1329" t="s">
        <v>0</v>
      </c>
      <c r="D4" s="491"/>
      <c r="E4" s="494">
        <f>НАЧАЛО!AA2</f>
        <v>41639</v>
      </c>
      <c r="F4" s="1329"/>
      <c r="G4" s="494" t="str">
        <f>CONCATENATE("31.12.",YEAR(НАЧАЛО!AA2)-1," г.")</f>
        <v>31.12.2012 г.</v>
      </c>
      <c r="H4" s="494"/>
      <c r="I4" s="494" t="str">
        <f>CONCATENATE("1.1.",YEAR([1]НАЧАЛО!AA2)-1," г.")</f>
        <v>1.1.2011 г.</v>
      </c>
      <c r="K4" s="1321"/>
      <c r="O4" s="651"/>
      <c r="P4" s="418"/>
      <c r="Q4" s="414"/>
      <c r="R4" s="414"/>
      <c r="S4" s="415" t="s">
        <v>3678</v>
      </c>
      <c r="T4" s="408"/>
      <c r="U4" s="416">
        <f>[1]НАЧАЛО!AA2</f>
        <v>41274</v>
      </c>
      <c r="V4" s="415"/>
      <c r="W4" s="416" t="str">
        <f>CONCATENATE("31.12.",YEAR([1]НАЧАЛО!AA2)-1,"")</f>
        <v>31.12.2011</v>
      </c>
      <c r="X4" s="416"/>
      <c r="Y4" s="416" t="str">
        <f>CONCATENATE("1.1.",YEAR([1]НАЧАЛО!AA2)-1,"")</f>
        <v>1.1.2011</v>
      </c>
      <c r="Z4" s="417"/>
    </row>
    <row r="5" spans="1:28">
      <c r="A5" s="69" t="s">
        <v>1965</v>
      </c>
      <c r="B5" s="69"/>
      <c r="C5" s="1326"/>
      <c r="D5" s="1325"/>
      <c r="E5" s="495" t="s">
        <v>13</v>
      </c>
      <c r="F5" s="1330"/>
      <c r="G5" s="495" t="s">
        <v>13</v>
      </c>
      <c r="H5" s="495"/>
      <c r="I5" s="495" t="s">
        <v>13</v>
      </c>
      <c r="K5" s="1500"/>
      <c r="O5" s="1539" t="s">
        <v>3389</v>
      </c>
      <c r="Q5" s="326" t="s">
        <v>3437</v>
      </c>
      <c r="R5" s="326"/>
      <c r="S5" s="412"/>
      <c r="T5" s="411"/>
      <c r="U5" s="419" t="s">
        <v>13</v>
      </c>
      <c r="V5" s="420"/>
      <c r="W5" s="419" t="s">
        <v>13</v>
      </c>
      <c r="X5" s="419"/>
      <c r="Y5" s="419" t="s">
        <v>13</v>
      </c>
      <c r="Z5" s="337"/>
    </row>
    <row r="6" spans="1:28">
      <c r="A6" s="1331"/>
      <c r="B6" s="1331"/>
      <c r="C6" s="1326"/>
      <c r="D6" s="1325"/>
      <c r="E6" s="495"/>
      <c r="F6" s="1330"/>
      <c r="G6" s="495"/>
      <c r="H6" s="495"/>
      <c r="I6" s="495"/>
      <c r="K6" s="1500"/>
      <c r="O6" s="652"/>
      <c r="Q6" s="421"/>
      <c r="R6" s="421"/>
      <c r="S6" s="412"/>
      <c r="T6" s="411"/>
      <c r="U6" s="419"/>
      <c r="V6" s="420"/>
      <c r="W6" s="419"/>
      <c r="X6" s="419"/>
      <c r="Y6" s="419"/>
      <c r="Z6" s="337"/>
    </row>
    <row r="7" spans="1:28">
      <c r="A7" s="381"/>
      <c r="B7" s="57"/>
      <c r="C7" s="72"/>
      <c r="D7" s="58"/>
      <c r="E7" s="496"/>
      <c r="F7" s="1332"/>
      <c r="G7" s="496"/>
      <c r="H7" s="496"/>
      <c r="I7" s="496"/>
      <c r="K7" s="1500"/>
      <c r="O7" s="652"/>
      <c r="Q7" s="337"/>
      <c r="R7" s="394"/>
      <c r="S7" s="342"/>
      <c r="T7" s="334"/>
      <c r="U7" s="422"/>
      <c r="V7" s="423"/>
      <c r="W7" s="422"/>
      <c r="X7" s="422"/>
      <c r="Y7" s="422"/>
      <c r="Z7" s="337"/>
    </row>
    <row r="8" spans="1:28" ht="15">
      <c r="A8" s="297" t="s">
        <v>1882</v>
      </c>
      <c r="B8" s="69"/>
      <c r="C8" s="55" t="s">
        <v>536</v>
      </c>
      <c r="D8" s="58"/>
      <c r="E8" s="1994">
        <f>'парични средства'!C12</f>
        <v>32</v>
      </c>
      <c r="F8" s="1994">
        <f>'[1]парични средства'!C12</f>
        <v>602</v>
      </c>
      <c r="G8" s="1994">
        <f>'парични средства'!D12</f>
        <v>32</v>
      </c>
      <c r="H8" s="127"/>
      <c r="I8" s="1994">
        <v>0</v>
      </c>
      <c r="K8" s="1500"/>
      <c r="O8" s="1539" t="s">
        <v>7106</v>
      </c>
      <c r="Q8" s="428" t="s">
        <v>3171</v>
      </c>
      <c r="R8" s="326"/>
      <c r="S8" s="704" t="str">
        <f>C8</f>
        <v>2.1.</v>
      </c>
      <c r="T8" s="334"/>
      <c r="U8" s="425">
        <f>E8</f>
        <v>32</v>
      </c>
      <c r="V8" s="426"/>
      <c r="W8" s="425">
        <f>G8</f>
        <v>32</v>
      </c>
      <c r="X8" s="427"/>
      <c r="Y8" s="425">
        <f>I8</f>
        <v>0</v>
      </c>
      <c r="Z8" s="337"/>
      <c r="AB8" s="2009" t="s">
        <v>1273</v>
      </c>
    </row>
    <row r="9" spans="1:28">
      <c r="A9" s="1336" t="s">
        <v>27</v>
      </c>
      <c r="B9" s="69"/>
      <c r="C9" s="126"/>
      <c r="D9" s="105"/>
      <c r="E9" s="1995"/>
      <c r="F9" s="137"/>
      <c r="G9" s="137"/>
      <c r="H9" s="137"/>
      <c r="I9" s="137"/>
      <c r="K9" s="1500"/>
      <c r="O9" s="652"/>
      <c r="Q9" s="350" t="s">
        <v>27</v>
      </c>
      <c r="R9" s="326"/>
      <c r="S9" s="460"/>
      <c r="T9" s="331"/>
      <c r="U9" s="431"/>
      <c r="V9" s="431"/>
      <c r="W9" s="431"/>
      <c r="X9" s="431"/>
      <c r="Y9" s="431"/>
      <c r="Z9" s="337"/>
    </row>
    <row r="10" spans="1:28">
      <c r="A10" s="297" t="s">
        <v>7042</v>
      </c>
      <c r="B10" s="69"/>
      <c r="C10" s="125"/>
      <c r="D10" s="58"/>
      <c r="E10" s="1996"/>
      <c r="F10" s="124"/>
      <c r="G10" s="123"/>
      <c r="H10" s="127"/>
      <c r="I10" s="123"/>
      <c r="K10" s="1500"/>
      <c r="O10" s="1539"/>
      <c r="Q10" s="428"/>
      <c r="R10" s="326"/>
      <c r="S10" s="704"/>
      <c r="T10" s="334"/>
      <c r="U10" s="425"/>
      <c r="V10" s="426"/>
      <c r="W10" s="425"/>
      <c r="X10" s="427"/>
      <c r="Y10" s="425"/>
      <c r="Z10" s="337"/>
      <c r="AB10" s="1334" t="s">
        <v>1675</v>
      </c>
    </row>
    <row r="11" spans="1:28">
      <c r="A11" s="1997" t="s">
        <v>7043</v>
      </c>
      <c r="B11" s="69"/>
      <c r="C11" s="126"/>
      <c r="D11" s="105"/>
      <c r="E11" s="1995"/>
      <c r="F11" s="137"/>
      <c r="G11" s="137"/>
      <c r="H11" s="137"/>
      <c r="I11" s="137"/>
      <c r="K11" s="1500"/>
      <c r="O11" s="652"/>
      <c r="Q11" s="350"/>
      <c r="R11" s="326"/>
      <c r="S11" s="460"/>
      <c r="T11" s="331"/>
      <c r="U11" s="431"/>
      <c r="V11" s="431"/>
      <c r="W11" s="431"/>
      <c r="X11" s="431"/>
      <c r="Y11" s="431"/>
      <c r="Z11" s="337"/>
    </row>
    <row r="12" spans="1:28">
      <c r="A12" s="1997" t="s">
        <v>7044</v>
      </c>
      <c r="B12" s="69"/>
      <c r="C12" s="126"/>
      <c r="D12" s="105"/>
      <c r="E12" s="1995"/>
      <c r="F12" s="137"/>
      <c r="G12" s="137"/>
      <c r="H12" s="137"/>
      <c r="I12" s="137"/>
      <c r="K12" s="1500"/>
      <c r="O12" s="652"/>
      <c r="Q12" s="350"/>
      <c r="R12" s="326"/>
      <c r="S12" s="460"/>
      <c r="T12" s="331"/>
      <c r="U12" s="431"/>
      <c r="V12" s="431"/>
      <c r="W12" s="431"/>
      <c r="X12" s="431"/>
      <c r="Y12" s="431"/>
      <c r="Z12" s="337"/>
    </row>
    <row r="13" spans="1:28">
      <c r="A13" s="1997" t="s">
        <v>7045</v>
      </c>
      <c r="B13" s="69"/>
      <c r="C13" s="126"/>
      <c r="D13" s="105"/>
      <c r="E13" s="1995"/>
      <c r="F13" s="137"/>
      <c r="G13" s="137"/>
      <c r="H13" s="137"/>
      <c r="I13" s="137"/>
      <c r="K13" s="1500"/>
      <c r="O13" s="652"/>
      <c r="Q13" s="350"/>
      <c r="R13" s="326"/>
      <c r="S13" s="460"/>
      <c r="T13" s="331"/>
      <c r="U13" s="431"/>
      <c r="V13" s="431"/>
      <c r="W13" s="431"/>
      <c r="X13" s="431"/>
      <c r="Y13" s="431"/>
      <c r="Z13" s="337"/>
    </row>
    <row r="14" spans="1:28">
      <c r="A14" s="2010"/>
      <c r="B14" s="69"/>
      <c r="C14" s="126"/>
      <c r="D14" s="105"/>
      <c r="E14" s="1995"/>
      <c r="F14" s="137"/>
      <c r="G14" s="137"/>
      <c r="H14" s="137"/>
      <c r="I14" s="137"/>
      <c r="K14" s="1500"/>
      <c r="O14" s="652"/>
      <c r="Q14" s="350"/>
      <c r="R14" s="326"/>
      <c r="S14" s="460"/>
      <c r="T14" s="331"/>
      <c r="U14" s="431"/>
      <c r="V14" s="431"/>
      <c r="W14" s="431"/>
      <c r="X14" s="431"/>
      <c r="Y14" s="431"/>
      <c r="Z14" s="337"/>
    </row>
    <row r="15" spans="1:28" ht="27">
      <c r="A15" s="297" t="s">
        <v>7107</v>
      </c>
      <c r="B15" s="69"/>
      <c r="C15" s="125"/>
      <c r="D15" s="58"/>
      <c r="E15" s="1996"/>
      <c r="F15" s="124"/>
      <c r="G15" s="123"/>
      <c r="H15" s="127"/>
      <c r="I15" s="123"/>
      <c r="K15" s="1500"/>
      <c r="O15" s="1539"/>
      <c r="Q15" s="428"/>
      <c r="R15" s="326"/>
      <c r="S15" s="704"/>
      <c r="T15" s="334"/>
      <c r="U15" s="425"/>
      <c r="V15" s="426"/>
      <c r="W15" s="425"/>
      <c r="X15" s="427"/>
      <c r="Y15" s="425"/>
      <c r="Z15" s="337"/>
    </row>
    <row r="16" spans="1:28">
      <c r="A16" s="2010"/>
      <c r="B16" s="69"/>
      <c r="C16" s="126"/>
      <c r="D16" s="105"/>
      <c r="E16" s="1995"/>
      <c r="F16" s="137"/>
      <c r="G16" s="137"/>
      <c r="H16" s="137"/>
      <c r="I16" s="137"/>
      <c r="K16" s="1500"/>
      <c r="O16" s="652"/>
      <c r="Q16" s="350"/>
      <c r="R16" s="326"/>
      <c r="S16" s="460"/>
      <c r="T16" s="331"/>
      <c r="U16" s="431"/>
      <c r="V16" s="431"/>
      <c r="W16" s="431"/>
      <c r="X16" s="431"/>
      <c r="Y16" s="431"/>
      <c r="Z16" s="337"/>
    </row>
    <row r="17" spans="1:26" ht="28.5">
      <c r="A17" s="297" t="s">
        <v>522</v>
      </c>
      <c r="B17" s="69"/>
      <c r="C17" s="125"/>
      <c r="D17" s="58"/>
      <c r="E17" s="1996"/>
      <c r="F17" s="124"/>
      <c r="G17" s="123"/>
      <c r="H17" s="127"/>
      <c r="I17" s="123"/>
      <c r="K17" s="1500"/>
      <c r="O17" s="1539"/>
      <c r="Q17" s="428"/>
      <c r="R17" s="326"/>
      <c r="S17" s="704"/>
      <c r="T17" s="334"/>
      <c r="U17" s="425"/>
      <c r="V17" s="426"/>
      <c r="W17" s="425"/>
      <c r="X17" s="427"/>
      <c r="Y17" s="425"/>
      <c r="Z17" s="337"/>
    </row>
    <row r="18" spans="1:26">
      <c r="A18" s="1997" t="s">
        <v>7044</v>
      </c>
      <c r="B18" s="69"/>
      <c r="C18" s="126"/>
      <c r="D18" s="105"/>
      <c r="E18" s="1995"/>
      <c r="F18" s="137"/>
      <c r="G18" s="137"/>
      <c r="H18" s="137"/>
      <c r="I18" s="137"/>
      <c r="K18" s="1500"/>
      <c r="O18" s="652"/>
      <c r="Q18" s="350"/>
      <c r="R18" s="326"/>
      <c r="S18" s="460"/>
      <c r="T18" s="331"/>
      <c r="U18" s="431"/>
      <c r="V18" s="431"/>
      <c r="W18" s="431"/>
      <c r="X18" s="431"/>
      <c r="Y18" s="431"/>
      <c r="Z18" s="337"/>
    </row>
    <row r="19" spans="1:26">
      <c r="A19" s="1997" t="s">
        <v>7045</v>
      </c>
      <c r="B19" s="69"/>
      <c r="C19" s="126"/>
      <c r="D19" s="105"/>
      <c r="E19" s="1995"/>
      <c r="F19" s="137"/>
      <c r="G19" s="137"/>
      <c r="H19" s="137"/>
      <c r="I19" s="137"/>
      <c r="K19" s="1500"/>
      <c r="O19" s="652"/>
      <c r="Q19" s="350"/>
      <c r="R19" s="326"/>
      <c r="S19" s="460"/>
      <c r="T19" s="331"/>
      <c r="U19" s="431"/>
      <c r="V19" s="431"/>
      <c r="W19" s="431"/>
      <c r="X19" s="431"/>
      <c r="Y19" s="431"/>
      <c r="Z19" s="337"/>
    </row>
    <row r="20" spans="1:26">
      <c r="A20" s="1336"/>
      <c r="B20" s="69"/>
      <c r="C20" s="126"/>
      <c r="D20" s="105"/>
      <c r="E20" s="1995"/>
      <c r="F20" s="137"/>
      <c r="G20" s="137"/>
      <c r="H20" s="137"/>
      <c r="I20" s="137"/>
      <c r="K20" s="1500"/>
      <c r="O20" s="652"/>
      <c r="Q20" s="350"/>
      <c r="R20" s="326"/>
      <c r="S20" s="460"/>
      <c r="T20" s="331"/>
      <c r="U20" s="431"/>
      <c r="V20" s="431"/>
      <c r="W20" s="431"/>
      <c r="X20" s="431"/>
      <c r="Y20" s="431"/>
      <c r="Z20" s="337"/>
    </row>
    <row r="21" spans="1:26" ht="28.5">
      <c r="A21" s="297" t="s">
        <v>7046</v>
      </c>
      <c r="B21" s="69"/>
      <c r="C21" s="55" t="s">
        <v>537</v>
      </c>
      <c r="D21" s="58"/>
      <c r="E21" s="1998">
        <f>E22+E23+E28</f>
        <v>0</v>
      </c>
      <c r="F21" s="124"/>
      <c r="G21" s="1998">
        <f>G22+G23+G28</f>
        <v>0</v>
      </c>
      <c r="H21" s="127"/>
      <c r="I21" s="123"/>
      <c r="K21" s="1500"/>
      <c r="O21" s="1539"/>
      <c r="Q21" s="428"/>
      <c r="R21" s="326"/>
      <c r="S21" s="704"/>
      <c r="T21" s="334"/>
      <c r="U21" s="425"/>
      <c r="V21" s="426"/>
      <c r="W21" s="425"/>
      <c r="X21" s="427"/>
      <c r="Y21" s="425"/>
      <c r="Z21" s="337"/>
    </row>
    <row r="22" spans="1:26">
      <c r="A22" s="1997" t="s">
        <v>7045</v>
      </c>
      <c r="B22" s="69"/>
      <c r="C22" s="126"/>
      <c r="D22" s="105"/>
      <c r="E22" s="1995"/>
      <c r="F22" s="137"/>
      <c r="G22" s="137"/>
      <c r="H22" s="137"/>
      <c r="I22" s="137"/>
      <c r="K22" s="1500"/>
      <c r="O22" s="652"/>
      <c r="Q22" s="350"/>
      <c r="R22" s="326"/>
      <c r="S22" s="460"/>
      <c r="T22" s="331"/>
      <c r="U22" s="431"/>
      <c r="V22" s="431"/>
      <c r="W22" s="431"/>
      <c r="X22" s="431"/>
      <c r="Y22" s="431"/>
      <c r="Z22" s="337"/>
    </row>
    <row r="23" spans="1:26">
      <c r="A23" s="1997" t="s">
        <v>7047</v>
      </c>
      <c r="B23" s="69"/>
      <c r="C23" s="126"/>
      <c r="D23" s="105"/>
      <c r="E23" s="497">
        <f>E24+E25+E26+E27</f>
        <v>0</v>
      </c>
      <c r="F23" s="497"/>
      <c r="G23" s="497">
        <f>G24+G25+G26+G27</f>
        <v>0</v>
      </c>
      <c r="H23" s="137"/>
      <c r="I23" s="137"/>
      <c r="K23" s="1500"/>
      <c r="O23" s="652"/>
      <c r="Q23" s="350"/>
      <c r="R23" s="326"/>
      <c r="S23" s="460"/>
      <c r="T23" s="331"/>
      <c r="U23" s="431"/>
      <c r="V23" s="431"/>
      <c r="W23" s="431"/>
      <c r="X23" s="431"/>
      <c r="Y23" s="431"/>
      <c r="Z23" s="337"/>
    </row>
    <row r="24" spans="1:26">
      <c r="A24" s="1997" t="s">
        <v>7048</v>
      </c>
      <c r="B24" s="69"/>
      <c r="C24" s="126"/>
      <c r="D24" s="105"/>
      <c r="E24" s="497">
        <v>0</v>
      </c>
      <c r="F24" s="497"/>
      <c r="G24" s="497">
        <v>0</v>
      </c>
      <c r="H24" s="137"/>
      <c r="I24" s="137"/>
      <c r="K24" s="1500"/>
      <c r="O24" s="652"/>
      <c r="Q24" s="350"/>
      <c r="R24" s="326"/>
      <c r="S24" s="460"/>
      <c r="T24" s="331"/>
      <c r="U24" s="431"/>
      <c r="V24" s="431"/>
      <c r="W24" s="431"/>
      <c r="X24" s="431"/>
      <c r="Y24" s="431"/>
      <c r="Z24" s="337"/>
    </row>
    <row r="25" spans="1:26" ht="25.5">
      <c r="A25" s="1999" t="s">
        <v>7049</v>
      </c>
      <c r="B25" s="69"/>
      <c r="C25" s="126"/>
      <c r="D25" s="105"/>
      <c r="E25" s="497"/>
      <c r="F25" s="497"/>
      <c r="G25" s="497"/>
      <c r="H25" s="137"/>
      <c r="I25" s="137"/>
      <c r="K25" s="1500"/>
      <c r="O25" s="652"/>
      <c r="Q25" s="350"/>
      <c r="R25" s="326"/>
      <c r="S25" s="460"/>
      <c r="T25" s="331"/>
      <c r="U25" s="431"/>
      <c r="V25" s="431"/>
      <c r="W25" s="431"/>
      <c r="X25" s="431"/>
      <c r="Y25" s="431"/>
      <c r="Z25" s="337"/>
    </row>
    <row r="26" spans="1:26">
      <c r="A26" s="1997" t="s">
        <v>7050</v>
      </c>
      <c r="B26" s="69"/>
      <c r="C26" s="126"/>
      <c r="D26" s="105"/>
      <c r="E26" s="497">
        <v>0</v>
      </c>
      <c r="F26" s="497"/>
      <c r="G26" s="497">
        <v>0</v>
      </c>
      <c r="H26" s="137"/>
      <c r="I26" s="137"/>
      <c r="K26" s="1500"/>
      <c r="O26" s="652"/>
      <c r="Q26" s="350"/>
      <c r="R26" s="326"/>
      <c r="S26" s="460"/>
      <c r="T26" s="331"/>
      <c r="U26" s="431"/>
      <c r="V26" s="431"/>
      <c r="W26" s="431"/>
      <c r="X26" s="431"/>
      <c r="Y26" s="431"/>
      <c r="Z26" s="337"/>
    </row>
    <row r="27" spans="1:26">
      <c r="A27" s="1997" t="s">
        <v>7051</v>
      </c>
      <c r="B27" s="69"/>
      <c r="C27" s="126"/>
      <c r="D27" s="105"/>
      <c r="E27" s="497"/>
      <c r="F27" s="497"/>
      <c r="G27" s="497"/>
      <c r="H27" s="137"/>
      <c r="I27" s="137"/>
      <c r="K27" s="1500"/>
      <c r="O27" s="652"/>
      <c r="Q27" s="350"/>
      <c r="R27" s="326"/>
      <c r="S27" s="460"/>
      <c r="T27" s="331"/>
      <c r="U27" s="431"/>
      <c r="V27" s="431"/>
      <c r="W27" s="431"/>
      <c r="X27" s="431"/>
      <c r="Y27" s="431"/>
      <c r="Z27" s="337"/>
    </row>
    <row r="28" spans="1:26">
      <c r="A28" s="1997" t="s">
        <v>7052</v>
      </c>
      <c r="B28" s="69"/>
      <c r="C28" s="126"/>
      <c r="D28" s="105"/>
      <c r="E28" s="497">
        <v>0</v>
      </c>
      <c r="F28" s="497"/>
      <c r="G28" s="497"/>
      <c r="H28" s="137"/>
      <c r="I28" s="137"/>
      <c r="K28" s="1500"/>
      <c r="O28" s="652"/>
      <c r="Q28" s="350"/>
      <c r="R28" s="326"/>
      <c r="S28" s="460"/>
      <c r="T28" s="331"/>
      <c r="U28" s="431"/>
      <c r="V28" s="431"/>
      <c r="W28" s="431"/>
      <c r="X28" s="431"/>
      <c r="Y28" s="431"/>
      <c r="Z28" s="337"/>
    </row>
    <row r="29" spans="1:26">
      <c r="A29" s="2011"/>
      <c r="B29" s="69"/>
      <c r="C29" s="126"/>
      <c r="D29" s="105"/>
      <c r="E29" s="497"/>
      <c r="F29" s="497"/>
      <c r="G29" s="497"/>
      <c r="H29" s="137"/>
      <c r="I29" s="137"/>
      <c r="K29" s="1500"/>
      <c r="O29" s="652"/>
      <c r="Q29" s="350"/>
      <c r="R29" s="326"/>
      <c r="S29" s="460"/>
      <c r="T29" s="331"/>
      <c r="U29" s="431"/>
      <c r="V29" s="431"/>
      <c r="W29" s="431"/>
      <c r="X29" s="431"/>
      <c r="Y29" s="431"/>
      <c r="Z29" s="337"/>
    </row>
    <row r="30" spans="1:26">
      <c r="A30" s="297" t="s">
        <v>7053</v>
      </c>
      <c r="B30" s="69"/>
      <c r="C30" s="125"/>
      <c r="D30" s="58"/>
      <c r="E30" s="1996"/>
      <c r="F30" s="124"/>
      <c r="G30" s="123"/>
      <c r="H30" s="127"/>
      <c r="I30" s="123"/>
      <c r="K30" s="1500"/>
      <c r="O30" s="1539"/>
      <c r="Q30" s="428"/>
      <c r="R30" s="326"/>
      <c r="S30" s="704"/>
      <c r="T30" s="334"/>
      <c r="U30" s="425"/>
      <c r="V30" s="426"/>
      <c r="W30" s="425"/>
      <c r="X30" s="427"/>
      <c r="Y30" s="425"/>
      <c r="Z30" s="337"/>
    </row>
    <row r="31" spans="1:26">
      <c r="A31" s="2010"/>
      <c r="B31" s="69"/>
      <c r="C31" s="126"/>
      <c r="D31" s="105"/>
      <c r="E31" s="1995"/>
      <c r="F31" s="137"/>
      <c r="G31" s="137"/>
      <c r="H31" s="137"/>
      <c r="I31" s="137"/>
      <c r="K31" s="1500"/>
      <c r="O31" s="652"/>
      <c r="Q31" s="350"/>
      <c r="R31" s="326"/>
      <c r="S31" s="460"/>
      <c r="T31" s="331"/>
      <c r="U31" s="431"/>
      <c r="V31" s="431"/>
      <c r="W31" s="431"/>
      <c r="X31" s="431"/>
      <c r="Y31" s="431"/>
      <c r="Z31" s="337"/>
    </row>
    <row r="32" spans="1:26" ht="15">
      <c r="A32" s="297" t="s">
        <v>7054</v>
      </c>
      <c r="B32" s="69"/>
      <c r="C32" s="55" t="s">
        <v>538</v>
      </c>
      <c r="D32" s="58"/>
      <c r="E32" s="2000">
        <f>SUM(E33:E34)</f>
        <v>1</v>
      </c>
      <c r="F32" s="2001"/>
      <c r="G32" s="2000">
        <f>SUM(G33:G34)</f>
        <v>1</v>
      </c>
      <c r="H32" s="127"/>
      <c r="I32" s="123"/>
      <c r="K32" s="1500"/>
      <c r="O32" s="1539"/>
      <c r="Q32" s="428"/>
      <c r="R32" s="326"/>
      <c r="S32" s="704"/>
      <c r="T32" s="334"/>
      <c r="U32" s="425"/>
      <c r="V32" s="426"/>
      <c r="W32" s="425"/>
      <c r="X32" s="427"/>
      <c r="Y32" s="425"/>
      <c r="Z32" s="337"/>
    </row>
    <row r="33" spans="1:26">
      <c r="A33" s="1997" t="s">
        <v>7055</v>
      </c>
      <c r="B33" s="69"/>
      <c r="C33" s="126"/>
      <c r="D33" s="105"/>
      <c r="E33" s="497">
        <f>'Имоти, Машини и съоръжения'!T62</f>
        <v>1</v>
      </c>
      <c r="F33" s="497"/>
      <c r="G33" s="497">
        <f>'Имоти, Машини и съоръжения'!T61</f>
        <v>1</v>
      </c>
      <c r="H33" s="137"/>
      <c r="I33" s="137"/>
      <c r="K33" s="1500"/>
      <c r="O33" s="652"/>
      <c r="Q33" s="350"/>
      <c r="R33" s="326"/>
      <c r="S33" s="460"/>
      <c r="T33" s="331"/>
      <c r="U33" s="431"/>
      <c r="V33" s="431"/>
      <c r="W33" s="431"/>
      <c r="X33" s="431"/>
      <c r="Y33" s="431"/>
      <c r="Z33" s="337"/>
    </row>
    <row r="34" spans="1:26">
      <c r="A34" s="1997" t="s">
        <v>33</v>
      </c>
      <c r="B34" s="69"/>
      <c r="C34" s="126"/>
      <c r="D34" s="105"/>
      <c r="E34" s="497">
        <f>'Инвестиционни имоти'!G56</f>
        <v>0</v>
      </c>
      <c r="F34" s="497"/>
      <c r="G34" s="497">
        <f>'Инвестиционни имоти'!G55</f>
        <v>0</v>
      </c>
      <c r="H34" s="137"/>
      <c r="I34" s="137"/>
      <c r="K34" s="1500"/>
      <c r="O34" s="652"/>
      <c r="Q34" s="350"/>
      <c r="R34" s="326"/>
      <c r="S34" s="460"/>
      <c r="T34" s="331"/>
      <c r="U34" s="431"/>
      <c r="V34" s="431"/>
      <c r="W34" s="431"/>
      <c r="X34" s="431"/>
      <c r="Y34" s="431"/>
      <c r="Z34" s="337"/>
    </row>
    <row r="35" spans="1:26">
      <c r="A35" s="2012"/>
      <c r="B35" s="69"/>
      <c r="C35" s="126"/>
      <c r="D35" s="105"/>
      <c r="E35" s="1995"/>
      <c r="F35" s="137"/>
      <c r="G35" s="137"/>
      <c r="H35" s="137"/>
      <c r="I35" s="137"/>
      <c r="K35" s="1500"/>
      <c r="O35" s="652"/>
      <c r="Q35" s="350"/>
      <c r="R35" s="326"/>
      <c r="S35" s="460"/>
      <c r="T35" s="331"/>
      <c r="U35" s="431"/>
      <c r="V35" s="431"/>
      <c r="W35" s="431"/>
      <c r="X35" s="431"/>
      <c r="Y35" s="431"/>
      <c r="Z35" s="337"/>
    </row>
    <row r="36" spans="1:26" ht="15">
      <c r="A36" s="297" t="s">
        <v>7056</v>
      </c>
      <c r="B36" s="69"/>
      <c r="C36" s="55" t="s">
        <v>539</v>
      </c>
      <c r="D36" s="58"/>
      <c r="E36" s="2000">
        <f>SUM(E37:E38)</f>
        <v>0</v>
      </c>
      <c r="F36" s="2001"/>
      <c r="G36" s="2000">
        <f>SUM(G37:G38)</f>
        <v>0</v>
      </c>
      <c r="H36" s="127"/>
      <c r="I36" s="123"/>
      <c r="K36" s="1500"/>
      <c r="O36" s="1539"/>
      <c r="Q36" s="428"/>
      <c r="R36" s="326"/>
      <c r="S36" s="704"/>
      <c r="T36" s="334"/>
      <c r="U36" s="425"/>
      <c r="V36" s="426"/>
      <c r="W36" s="425"/>
      <c r="X36" s="427"/>
      <c r="Y36" s="425"/>
      <c r="Z36" s="337"/>
    </row>
    <row r="37" spans="1:26">
      <c r="A37" s="1997" t="s">
        <v>1863</v>
      </c>
      <c r="B37" s="69"/>
      <c r="C37" s="126"/>
      <c r="D37" s="105"/>
      <c r="E37" s="497">
        <f>Репутация!C28</f>
        <v>0</v>
      </c>
      <c r="F37" s="497"/>
      <c r="G37" s="497">
        <f>Репутация!D28</f>
        <v>0</v>
      </c>
      <c r="H37" s="137"/>
      <c r="I37" s="137"/>
      <c r="K37" s="1500"/>
      <c r="O37" s="652"/>
      <c r="Q37" s="350"/>
      <c r="R37" s="326"/>
      <c r="S37" s="460"/>
      <c r="T37" s="331"/>
      <c r="U37" s="431"/>
      <c r="V37" s="431"/>
      <c r="W37" s="431"/>
      <c r="X37" s="431"/>
      <c r="Y37" s="431"/>
      <c r="Z37" s="337"/>
    </row>
    <row r="38" spans="1:26">
      <c r="A38" s="1997" t="s">
        <v>1948</v>
      </c>
      <c r="B38" s="69"/>
      <c r="C38" s="126"/>
      <c r="D38" s="105"/>
      <c r="E38" s="497">
        <f>'Нематериални  активи '!M62</f>
        <v>0</v>
      </c>
      <c r="F38" s="497"/>
      <c r="G38" s="497">
        <f>'Нематериални  активи '!M62</f>
        <v>0</v>
      </c>
      <c r="H38" s="137"/>
      <c r="I38" s="137"/>
      <c r="K38" s="1500"/>
      <c r="O38" s="652"/>
      <c r="Q38" s="350"/>
      <c r="R38" s="326"/>
      <c r="S38" s="460"/>
      <c r="T38" s="331"/>
      <c r="U38" s="431"/>
      <c r="V38" s="431"/>
      <c r="W38" s="431"/>
      <c r="X38" s="431"/>
      <c r="Y38" s="431"/>
      <c r="Z38" s="337"/>
    </row>
    <row r="39" spans="1:26">
      <c r="A39" s="2012"/>
      <c r="B39" s="69"/>
      <c r="C39" s="126"/>
      <c r="D39" s="105"/>
      <c r="E39" s="1995"/>
      <c r="F39" s="137"/>
      <c r="G39" s="137"/>
      <c r="H39" s="137"/>
      <c r="I39" s="137"/>
      <c r="K39" s="1500"/>
      <c r="O39" s="652"/>
      <c r="Q39" s="350"/>
      <c r="R39" s="326"/>
      <c r="S39" s="460"/>
      <c r="T39" s="331"/>
      <c r="U39" s="431"/>
      <c r="V39" s="431"/>
      <c r="W39" s="431"/>
      <c r="X39" s="431"/>
      <c r="Y39" s="431"/>
      <c r="Z39" s="337"/>
    </row>
    <row r="40" spans="1:26" ht="28.5">
      <c r="A40" s="297" t="s">
        <v>7057</v>
      </c>
      <c r="B40" s="69"/>
      <c r="C40" s="55" t="s">
        <v>777</v>
      </c>
      <c r="D40" s="58"/>
      <c r="E40" s="1998">
        <f>'Инвест в дъщ,асоц,съвместни'!E6</f>
        <v>0</v>
      </c>
      <c r="F40" s="127"/>
      <c r="G40" s="1998">
        <f>'Инвест в дъщ,асоц,съвместни'!F6</f>
        <v>0</v>
      </c>
      <c r="H40" s="127"/>
      <c r="I40" s="123"/>
      <c r="K40" s="1500"/>
      <c r="O40" s="1539"/>
      <c r="Q40" s="428"/>
      <c r="R40" s="326"/>
      <c r="S40" s="704"/>
      <c r="T40" s="334"/>
      <c r="U40" s="425"/>
      <c r="V40" s="426"/>
      <c r="W40" s="425"/>
      <c r="X40" s="427"/>
      <c r="Y40" s="425"/>
      <c r="Z40" s="337"/>
    </row>
    <row r="41" spans="1:26">
      <c r="A41" s="2013"/>
      <c r="B41" s="69"/>
      <c r="C41" s="126"/>
      <c r="D41" s="105"/>
      <c r="E41" s="1995"/>
      <c r="F41" s="137"/>
      <c r="G41" s="137"/>
      <c r="H41" s="137"/>
      <c r="I41" s="137"/>
      <c r="K41" s="1500"/>
      <c r="O41" s="652"/>
      <c r="Q41" s="350"/>
      <c r="R41" s="326"/>
      <c r="S41" s="460"/>
      <c r="T41" s="331"/>
      <c r="U41" s="431"/>
      <c r="V41" s="431"/>
      <c r="W41" s="431"/>
      <c r="X41" s="431"/>
      <c r="Y41" s="431"/>
      <c r="Z41" s="337"/>
    </row>
    <row r="42" spans="1:26" ht="15">
      <c r="A42" s="297" t="s">
        <v>7058</v>
      </c>
      <c r="B42" s="69"/>
      <c r="C42" s="55" t="s">
        <v>778</v>
      </c>
      <c r="D42" s="58"/>
      <c r="E42" s="2000">
        <f>SUM(E43:E44)</f>
        <v>0</v>
      </c>
      <c r="F42" s="124"/>
      <c r="G42" s="2000">
        <f>SUM(G43:G44)</f>
        <v>0</v>
      </c>
      <c r="H42" s="127"/>
      <c r="I42" s="123"/>
      <c r="K42" s="1500"/>
      <c r="O42" s="1539"/>
      <c r="Q42" s="428"/>
      <c r="R42" s="326"/>
      <c r="S42" s="704"/>
      <c r="T42" s="334"/>
      <c r="U42" s="425"/>
      <c r="V42" s="426"/>
      <c r="W42" s="425"/>
      <c r="X42" s="427"/>
      <c r="Y42" s="425"/>
      <c r="Z42" s="337"/>
    </row>
    <row r="43" spans="1:26">
      <c r="A43" s="1997" t="s">
        <v>1957</v>
      </c>
      <c r="B43" s="69"/>
      <c r="C43" s="126"/>
      <c r="D43" s="105"/>
      <c r="E43" s="497">
        <f>'Данъци върху дохода'!C8</f>
        <v>0</v>
      </c>
      <c r="F43" s="137"/>
      <c r="G43" s="497">
        <f>'Данъци върху дохода'!F8</f>
        <v>0</v>
      </c>
      <c r="H43" s="137"/>
      <c r="I43" s="1995"/>
      <c r="K43" s="1500"/>
      <c r="O43" s="652"/>
      <c r="Q43" s="350"/>
      <c r="R43" s="326"/>
      <c r="S43" s="460"/>
      <c r="T43" s="331"/>
      <c r="U43" s="431"/>
      <c r="V43" s="431"/>
      <c r="W43" s="431"/>
      <c r="X43" s="431"/>
      <c r="Y43" s="431"/>
      <c r="Z43" s="337"/>
    </row>
    <row r="44" spans="1:26">
      <c r="A44" s="1997" t="s">
        <v>7059</v>
      </c>
      <c r="B44" s="69"/>
      <c r="C44" s="126"/>
      <c r="D44" s="105"/>
      <c r="E44" s="497"/>
      <c r="F44" s="137"/>
      <c r="G44" s="137"/>
      <c r="H44" s="137"/>
      <c r="I44" s="137"/>
      <c r="K44" s="1500"/>
      <c r="O44" s="652"/>
      <c r="Q44" s="350"/>
      <c r="R44" s="326"/>
      <c r="S44" s="460"/>
      <c r="T44" s="331"/>
      <c r="U44" s="431"/>
      <c r="V44" s="431"/>
      <c r="W44" s="431"/>
      <c r="X44" s="431"/>
      <c r="Y44" s="431"/>
      <c r="Z44" s="337"/>
    </row>
    <row r="45" spans="1:26">
      <c r="A45" s="2012"/>
      <c r="B45" s="69"/>
      <c r="C45" s="126"/>
      <c r="D45" s="105"/>
      <c r="E45" s="1995"/>
      <c r="F45" s="137"/>
      <c r="G45" s="137"/>
      <c r="H45" s="137"/>
      <c r="I45" s="137"/>
      <c r="K45" s="1500"/>
      <c r="O45" s="652"/>
      <c r="Q45" s="350"/>
      <c r="R45" s="326"/>
      <c r="S45" s="460"/>
      <c r="T45" s="331"/>
      <c r="U45" s="431"/>
      <c r="V45" s="431"/>
      <c r="W45" s="431"/>
      <c r="X45" s="431"/>
      <c r="Y45" s="431"/>
      <c r="Z45" s="337"/>
    </row>
    <row r="46" spans="1:26" ht="15">
      <c r="A46" s="297" t="s">
        <v>133</v>
      </c>
      <c r="B46" s="69"/>
      <c r="C46" s="55" t="s">
        <v>540</v>
      </c>
      <c r="D46" s="58"/>
      <c r="E46" s="1998">
        <v>0</v>
      </c>
      <c r="F46" s="2000"/>
      <c r="G46" s="2000">
        <v>0</v>
      </c>
      <c r="H46" s="127"/>
      <c r="I46" s="123"/>
      <c r="K46" s="1500"/>
      <c r="O46" s="1539"/>
      <c r="Q46" s="428"/>
      <c r="R46" s="326"/>
      <c r="S46" s="704"/>
      <c r="T46" s="334"/>
      <c r="U46" s="425"/>
      <c r="V46" s="426"/>
      <c r="W46" s="425"/>
      <c r="X46" s="427"/>
      <c r="Y46" s="425"/>
      <c r="Z46" s="337"/>
    </row>
    <row r="47" spans="1:26" ht="25.5">
      <c r="A47" s="2014" t="s">
        <v>7060</v>
      </c>
      <c r="B47" s="69"/>
      <c r="C47" s="126"/>
      <c r="D47" s="105"/>
      <c r="E47" s="1995"/>
      <c r="F47" s="137"/>
      <c r="G47" s="137"/>
      <c r="H47" s="137"/>
      <c r="I47" s="137"/>
      <c r="K47" s="1500"/>
      <c r="O47" s="652"/>
      <c r="Q47" s="350"/>
      <c r="R47" s="326"/>
      <c r="S47" s="460"/>
      <c r="T47" s="331"/>
      <c r="U47" s="431"/>
      <c r="V47" s="431"/>
      <c r="W47" s="431"/>
      <c r="X47" s="431"/>
      <c r="Y47" s="431"/>
      <c r="Z47" s="337"/>
    </row>
    <row r="48" spans="1:26">
      <c r="A48" s="2012"/>
      <c r="B48" s="69"/>
      <c r="C48" s="126"/>
      <c r="D48" s="105"/>
      <c r="E48" s="1995"/>
      <c r="F48" s="137"/>
      <c r="G48" s="137"/>
      <c r="H48" s="137"/>
      <c r="I48" s="137"/>
      <c r="K48" s="1500"/>
      <c r="O48" s="652"/>
      <c r="Q48" s="350"/>
      <c r="R48" s="326"/>
      <c r="S48" s="460"/>
      <c r="T48" s="331"/>
      <c r="U48" s="431"/>
      <c r="V48" s="431"/>
      <c r="W48" s="431"/>
      <c r="X48" s="431"/>
      <c r="Y48" s="431"/>
      <c r="Z48" s="337"/>
    </row>
    <row r="49" spans="1:26" ht="42.75">
      <c r="A49" s="297" t="s">
        <v>7061</v>
      </c>
      <c r="B49" s="69"/>
      <c r="C49" s="55" t="s">
        <v>779</v>
      </c>
      <c r="D49" s="58"/>
      <c r="E49" s="1998">
        <v>0</v>
      </c>
      <c r="F49" s="2002"/>
      <c r="G49" s="2000">
        <v>0</v>
      </c>
      <c r="H49" s="127"/>
      <c r="I49" s="123"/>
      <c r="K49" s="1500"/>
      <c r="O49" s="1539"/>
      <c r="Q49" s="428"/>
      <c r="R49" s="326"/>
      <c r="S49" s="704"/>
      <c r="T49" s="334"/>
      <c r="U49" s="425"/>
      <c r="V49" s="426"/>
      <c r="W49" s="425"/>
      <c r="X49" s="427"/>
      <c r="Y49" s="425"/>
      <c r="Z49" s="337"/>
    </row>
    <row r="50" spans="1:26">
      <c r="A50" s="2015" t="s">
        <v>7062</v>
      </c>
      <c r="B50" s="57"/>
      <c r="C50" s="72"/>
      <c r="D50" s="58"/>
      <c r="E50" s="496">
        <v>0</v>
      </c>
      <c r="F50" s="1332"/>
      <c r="G50" s="496">
        <v>0</v>
      </c>
      <c r="H50" s="496"/>
      <c r="I50" s="496"/>
      <c r="K50" s="1500"/>
      <c r="O50" s="652"/>
      <c r="Q50" s="337"/>
      <c r="R50" s="394"/>
      <c r="S50" s="342"/>
      <c r="T50" s="334"/>
      <c r="U50" s="422"/>
      <c r="V50" s="423"/>
      <c r="W50" s="422"/>
      <c r="X50" s="422"/>
      <c r="Y50" s="422"/>
      <c r="Z50" s="337"/>
    </row>
    <row r="51" spans="1:26">
      <c r="A51" s="381"/>
      <c r="B51" s="57"/>
      <c r="C51" s="72"/>
      <c r="D51" s="58"/>
      <c r="E51" s="2003"/>
      <c r="F51" s="1332"/>
      <c r="G51" s="496"/>
      <c r="H51" s="496"/>
      <c r="I51" s="496"/>
      <c r="K51" s="1500"/>
      <c r="O51" s="652"/>
      <c r="Q51" s="337"/>
      <c r="R51" s="394"/>
      <c r="S51" s="342"/>
      <c r="T51" s="334"/>
      <c r="U51" s="422"/>
      <c r="V51" s="423"/>
      <c r="W51" s="422"/>
      <c r="X51" s="422"/>
      <c r="Y51" s="422"/>
      <c r="Z51" s="337"/>
    </row>
    <row r="52" spans="1:26">
      <c r="A52" s="1336" t="s">
        <v>27</v>
      </c>
      <c r="B52" s="1333"/>
      <c r="C52" s="72"/>
      <c r="D52" s="58"/>
      <c r="E52" s="2003"/>
      <c r="F52" s="124"/>
      <c r="G52" s="127"/>
      <c r="H52" s="127"/>
      <c r="I52" s="127"/>
      <c r="K52" s="1500"/>
      <c r="O52" s="652"/>
      <c r="Q52" s="350" t="s">
        <v>27</v>
      </c>
      <c r="R52" s="424"/>
      <c r="S52" s="342"/>
      <c r="T52" s="334"/>
      <c r="U52" s="427"/>
      <c r="V52" s="426"/>
      <c r="W52" s="427"/>
      <c r="X52" s="427"/>
      <c r="Y52" s="427"/>
      <c r="Z52" s="337"/>
    </row>
    <row r="53" spans="1:26">
      <c r="A53" s="234" t="s">
        <v>1959</v>
      </c>
      <c r="B53" s="69"/>
      <c r="C53" s="234" t="s">
        <v>27</v>
      </c>
      <c r="D53" s="105"/>
      <c r="E53" s="234">
        <f>E8+E10+E15+E17+E21+E30+E32+E36+E40+E42+E46+E49</f>
        <v>33</v>
      </c>
      <c r="F53" s="133"/>
      <c r="G53" s="234">
        <f>G8+G10+G15+G17+G21+G30+G32+G36+G40+G42+G46+G49</f>
        <v>33</v>
      </c>
      <c r="H53" s="127"/>
      <c r="I53" s="234">
        <f>I8+I10+I15+I17+I21+I30+I32+I36+I40+I42+I46+I49</f>
        <v>0</v>
      </c>
      <c r="K53" s="1500"/>
      <c r="O53" s="652"/>
      <c r="Q53" s="468" t="s">
        <v>3436</v>
      </c>
      <c r="R53" s="326"/>
      <c r="S53" s="432" t="s">
        <v>27</v>
      </c>
      <c r="T53" s="331"/>
      <c r="U53" s="432" t="e">
        <f>SUM(#REF!)</f>
        <v>#REF!</v>
      </c>
      <c r="V53" s="433"/>
      <c r="W53" s="432" t="e">
        <f>SUM(#REF!)</f>
        <v>#REF!</v>
      </c>
      <c r="X53" s="427"/>
      <c r="Y53" s="432" t="e">
        <f>SUM(#REF!)</f>
        <v>#REF!</v>
      </c>
      <c r="Z53" s="337"/>
    </row>
    <row r="54" spans="1:26">
      <c r="A54" s="1336" t="s">
        <v>27</v>
      </c>
      <c r="B54" s="1333"/>
      <c r="C54" s="126"/>
      <c r="D54" s="105"/>
      <c r="E54" s="137"/>
      <c r="F54" s="137"/>
      <c r="G54" s="137"/>
      <c r="H54" s="137"/>
      <c r="I54" s="137"/>
      <c r="K54" s="1500"/>
      <c r="O54" s="652"/>
      <c r="Q54" s="350" t="s">
        <v>27</v>
      </c>
      <c r="R54" s="424"/>
      <c r="S54" s="460"/>
      <c r="T54" s="331"/>
      <c r="U54" s="431"/>
      <c r="V54" s="431"/>
      <c r="W54" s="431"/>
      <c r="X54" s="431"/>
      <c r="Y54" s="431"/>
      <c r="Z54" s="337"/>
    </row>
    <row r="55" spans="1:26">
      <c r="A55" s="69" t="s">
        <v>7063</v>
      </c>
      <c r="B55" s="69"/>
      <c r="C55" s="298" t="s">
        <v>27</v>
      </c>
      <c r="D55" s="58"/>
      <c r="E55" s="127" t="s">
        <v>27</v>
      </c>
      <c r="F55" s="124"/>
      <c r="G55" s="127" t="s">
        <v>27</v>
      </c>
      <c r="H55" s="127"/>
      <c r="I55" s="127" t="s">
        <v>27</v>
      </c>
      <c r="K55" s="1500"/>
      <c r="O55" s="652"/>
      <c r="Q55" s="326" t="s">
        <v>3438</v>
      </c>
      <c r="R55" s="326"/>
      <c r="S55" s="1542" t="s">
        <v>27</v>
      </c>
      <c r="T55" s="334"/>
      <c r="U55" s="427" t="s">
        <v>27</v>
      </c>
      <c r="V55" s="426"/>
      <c r="W55" s="427" t="s">
        <v>27</v>
      </c>
      <c r="X55" s="427"/>
      <c r="Y55" s="427" t="s">
        <v>27</v>
      </c>
      <c r="Z55" s="337"/>
    </row>
    <row r="56" spans="1:26">
      <c r="A56" s="381"/>
      <c r="B56" s="57"/>
      <c r="C56" s="72"/>
      <c r="D56" s="58"/>
      <c r="E56" s="2003"/>
      <c r="F56" s="1332"/>
      <c r="G56" s="496"/>
      <c r="H56" s="496"/>
      <c r="I56" s="496"/>
      <c r="K56" s="1500"/>
      <c r="O56" s="652"/>
      <c r="Q56" s="337"/>
      <c r="R56" s="394"/>
      <c r="S56" s="342"/>
      <c r="T56" s="334"/>
      <c r="U56" s="422"/>
      <c r="V56" s="423"/>
      <c r="W56" s="422"/>
      <c r="X56" s="422"/>
      <c r="Y56" s="422"/>
      <c r="Z56" s="337"/>
    </row>
    <row r="57" spans="1:26">
      <c r="A57" s="297" t="s">
        <v>7064</v>
      </c>
      <c r="B57" s="1333"/>
      <c r="C57" s="125"/>
      <c r="D57" s="58"/>
      <c r="E57" s="1996"/>
      <c r="F57" s="124"/>
      <c r="G57" s="123"/>
      <c r="H57" s="127"/>
      <c r="I57" s="123"/>
      <c r="K57" s="1500"/>
      <c r="O57" s="652"/>
      <c r="Q57" s="350"/>
      <c r="R57" s="424"/>
      <c r="S57" s="460"/>
      <c r="T57" s="331"/>
      <c r="U57" s="431"/>
      <c r="V57" s="431"/>
      <c r="W57" s="431"/>
      <c r="X57" s="431"/>
      <c r="Y57" s="431"/>
      <c r="Z57" s="337"/>
    </row>
    <row r="58" spans="1:26">
      <c r="A58" s="1997" t="s">
        <v>7065</v>
      </c>
      <c r="B58" s="1333"/>
      <c r="C58" s="126"/>
      <c r="D58" s="105"/>
      <c r="E58" s="137"/>
      <c r="F58" s="137"/>
      <c r="G58" s="137"/>
      <c r="H58" s="137"/>
      <c r="I58" s="137"/>
      <c r="K58" s="1500"/>
      <c r="O58" s="652"/>
      <c r="Q58" s="350"/>
      <c r="R58" s="424"/>
      <c r="S58" s="460"/>
      <c r="T58" s="331"/>
      <c r="U58" s="431"/>
      <c r="V58" s="431"/>
      <c r="W58" s="431"/>
      <c r="X58" s="431"/>
      <c r="Y58" s="431"/>
      <c r="Z58" s="337"/>
    </row>
    <row r="59" spans="1:26">
      <c r="A59" s="1997" t="s">
        <v>7066</v>
      </c>
      <c r="B59" s="1333"/>
      <c r="C59" s="126"/>
      <c r="D59" s="105"/>
      <c r="E59" s="137"/>
      <c r="F59" s="137"/>
      <c r="G59" s="137"/>
      <c r="H59" s="137"/>
      <c r="I59" s="137"/>
      <c r="K59" s="1500"/>
      <c r="O59" s="652"/>
      <c r="Q59" s="350"/>
      <c r="R59" s="424"/>
      <c r="S59" s="460"/>
      <c r="T59" s="331"/>
      <c r="U59" s="431"/>
      <c r="V59" s="431"/>
      <c r="W59" s="431"/>
      <c r="X59" s="431"/>
      <c r="Y59" s="431"/>
      <c r="Z59" s="337"/>
    </row>
    <row r="60" spans="1:26" ht="38.25">
      <c r="A60" s="2004" t="s">
        <v>7067</v>
      </c>
      <c r="B60" s="1333"/>
      <c r="C60" s="126"/>
      <c r="D60" s="105"/>
      <c r="E60" s="137"/>
      <c r="F60" s="137"/>
      <c r="G60" s="137"/>
      <c r="H60" s="137"/>
      <c r="I60" s="137"/>
      <c r="K60" s="1500"/>
      <c r="O60" s="652"/>
      <c r="Q60" s="350"/>
      <c r="R60" s="424"/>
      <c r="S60" s="460"/>
      <c r="T60" s="331"/>
      <c r="U60" s="431"/>
      <c r="V60" s="431"/>
      <c r="W60" s="431"/>
      <c r="X60" s="431"/>
      <c r="Y60" s="431"/>
      <c r="Z60" s="337"/>
    </row>
    <row r="61" spans="1:26">
      <c r="A61" s="1997" t="s">
        <v>7068</v>
      </c>
      <c r="B61" s="1333"/>
      <c r="C61" s="126"/>
      <c r="D61" s="105"/>
      <c r="E61" s="137"/>
      <c r="F61" s="137"/>
      <c r="G61" s="137"/>
      <c r="H61" s="137"/>
      <c r="I61" s="137"/>
      <c r="K61" s="1500"/>
      <c r="O61" s="652"/>
      <c r="Q61" s="350"/>
      <c r="R61" s="424"/>
      <c r="S61" s="460"/>
      <c r="T61" s="331"/>
      <c r="U61" s="431"/>
      <c r="V61" s="431"/>
      <c r="W61" s="431"/>
      <c r="X61" s="431"/>
      <c r="Y61" s="431"/>
      <c r="Z61" s="337"/>
    </row>
    <row r="62" spans="1:26">
      <c r="A62" s="2012"/>
      <c r="B62" s="69"/>
      <c r="C62" s="126"/>
      <c r="D62" s="105"/>
      <c r="E62" s="1995"/>
      <c r="F62" s="137"/>
      <c r="G62" s="137"/>
      <c r="H62" s="137"/>
      <c r="I62" s="137"/>
      <c r="K62" s="1500"/>
      <c r="O62" s="652"/>
      <c r="Q62" s="350"/>
      <c r="R62" s="326"/>
      <c r="S62" s="460"/>
      <c r="T62" s="331"/>
      <c r="U62" s="431"/>
      <c r="V62" s="431"/>
      <c r="W62" s="431"/>
      <c r="X62" s="431"/>
      <c r="Y62" s="431"/>
      <c r="Z62" s="337"/>
    </row>
    <row r="63" spans="1:26" ht="28.5">
      <c r="A63" s="297" t="s">
        <v>7069</v>
      </c>
      <c r="B63" s="1333"/>
      <c r="C63" s="125"/>
      <c r="D63" s="58"/>
      <c r="E63" s="1996"/>
      <c r="F63" s="124"/>
      <c r="G63" s="123"/>
      <c r="H63" s="127"/>
      <c r="I63" s="123"/>
      <c r="K63" s="1500"/>
      <c r="O63" s="652"/>
      <c r="Q63" s="350"/>
      <c r="R63" s="424"/>
      <c r="S63" s="460"/>
      <c r="T63" s="331"/>
      <c r="U63" s="431"/>
      <c r="V63" s="431"/>
      <c r="W63" s="431"/>
      <c r="X63" s="431"/>
      <c r="Y63" s="431"/>
      <c r="Z63" s="337"/>
    </row>
    <row r="64" spans="1:26">
      <c r="A64" s="2012"/>
      <c r="B64" s="69"/>
      <c r="C64" s="126"/>
      <c r="D64" s="105"/>
      <c r="E64" s="1995"/>
      <c r="F64" s="137"/>
      <c r="G64" s="137"/>
      <c r="H64" s="137"/>
      <c r="I64" s="137"/>
      <c r="K64" s="1500"/>
      <c r="O64" s="652"/>
      <c r="Q64" s="350"/>
      <c r="R64" s="326"/>
      <c r="S64" s="460"/>
      <c r="T64" s="331"/>
      <c r="U64" s="431"/>
      <c r="V64" s="431"/>
      <c r="W64" s="431"/>
      <c r="X64" s="431"/>
      <c r="Y64" s="431"/>
      <c r="Z64" s="337"/>
    </row>
    <row r="65" spans="1:26" ht="28.5">
      <c r="A65" s="297" t="s">
        <v>7070</v>
      </c>
      <c r="B65" s="1333"/>
      <c r="C65" s="55" t="s">
        <v>541</v>
      </c>
      <c r="D65" s="58"/>
      <c r="E65" s="1998">
        <v>0</v>
      </c>
      <c r="F65" s="1998"/>
      <c r="G65" s="2000">
        <v>0</v>
      </c>
      <c r="H65" s="127"/>
      <c r="I65" s="123"/>
      <c r="K65" s="1500"/>
      <c r="O65" s="652"/>
      <c r="Q65" s="350"/>
      <c r="R65" s="424"/>
      <c r="S65" s="460"/>
      <c r="T65" s="331"/>
      <c r="U65" s="431"/>
      <c r="V65" s="431"/>
      <c r="W65" s="431"/>
      <c r="X65" s="431"/>
      <c r="Y65" s="431"/>
      <c r="Z65" s="337"/>
    </row>
    <row r="66" spans="1:26">
      <c r="A66" s="1997" t="s">
        <v>7071</v>
      </c>
      <c r="B66" s="1333"/>
      <c r="C66" s="126"/>
      <c r="D66" s="105"/>
      <c r="E66" s="497">
        <v>0</v>
      </c>
      <c r="F66" s="137"/>
      <c r="G66" s="497">
        <v>0</v>
      </c>
      <c r="H66" s="137"/>
      <c r="I66" s="137"/>
      <c r="K66" s="1500"/>
      <c r="O66" s="652"/>
      <c r="Q66" s="350"/>
      <c r="R66" s="424"/>
      <c r="S66" s="460"/>
      <c r="T66" s="331"/>
      <c r="U66" s="431"/>
      <c r="V66" s="431"/>
      <c r="W66" s="431"/>
      <c r="X66" s="431"/>
      <c r="Y66" s="431"/>
      <c r="Z66" s="337"/>
    </row>
    <row r="67" spans="1:26">
      <c r="A67" s="1997" t="s">
        <v>7072</v>
      </c>
      <c r="B67" s="1333"/>
      <c r="C67" s="126"/>
      <c r="D67" s="105"/>
      <c r="E67" s="497">
        <v>0</v>
      </c>
      <c r="F67" s="137"/>
      <c r="G67" s="497">
        <v>0</v>
      </c>
      <c r="H67" s="137"/>
      <c r="I67" s="137"/>
      <c r="K67" s="1500"/>
      <c r="O67" s="652"/>
      <c r="Q67" s="350"/>
      <c r="R67" s="424"/>
      <c r="S67" s="460"/>
      <c r="T67" s="331"/>
      <c r="U67" s="431"/>
      <c r="V67" s="431"/>
      <c r="W67" s="431"/>
      <c r="X67" s="431"/>
      <c r="Y67" s="431"/>
      <c r="Z67" s="337"/>
    </row>
    <row r="68" spans="1:26" ht="25.5">
      <c r="A68" s="2004" t="s">
        <v>7073</v>
      </c>
      <c r="B68" s="1333"/>
      <c r="C68" s="126"/>
      <c r="D68" s="105"/>
      <c r="E68" s="497">
        <v>0</v>
      </c>
      <c r="F68" s="137"/>
      <c r="G68" s="497">
        <f>'[1]Финансови пасиви - представяне'!D19+'[1]Финансови пасиви - представяне'!D44</f>
        <v>0</v>
      </c>
      <c r="H68" s="137"/>
      <c r="I68" s="137"/>
      <c r="K68" s="1500"/>
      <c r="O68" s="652"/>
      <c r="Q68" s="350"/>
      <c r="R68" s="424"/>
      <c r="S68" s="460"/>
      <c r="T68" s="331"/>
      <c r="U68" s="431"/>
      <c r="V68" s="431"/>
      <c r="W68" s="431"/>
      <c r="X68" s="431"/>
      <c r="Y68" s="431"/>
      <c r="Z68" s="337"/>
    </row>
    <row r="69" spans="1:26">
      <c r="A69" s="1997" t="s">
        <v>7074</v>
      </c>
      <c r="B69" s="1333"/>
      <c r="C69" s="126"/>
      <c r="D69" s="105"/>
      <c r="E69" s="497">
        <v>0</v>
      </c>
      <c r="F69" s="137"/>
      <c r="G69" s="497">
        <f>'[1]Финансови пасиви - представяне'!D20+'[1]Финансови пасиви - представяне'!D45</f>
        <v>0</v>
      </c>
      <c r="H69" s="137"/>
      <c r="I69" s="137"/>
      <c r="K69" s="1500"/>
      <c r="O69" s="652"/>
      <c r="Q69" s="350"/>
      <c r="R69" s="424"/>
      <c r="S69" s="460"/>
      <c r="T69" s="331"/>
      <c r="U69" s="431"/>
      <c r="V69" s="431"/>
      <c r="W69" s="431"/>
      <c r="X69" s="431"/>
      <c r="Y69" s="431"/>
      <c r="Z69" s="337"/>
    </row>
    <row r="70" spans="1:26">
      <c r="A70" s="1997" t="s">
        <v>7075</v>
      </c>
      <c r="B70" s="1333"/>
      <c r="C70" s="126"/>
      <c r="D70" s="105"/>
      <c r="E70" s="497">
        <v>0</v>
      </c>
      <c r="F70" s="137"/>
      <c r="G70" s="497">
        <f>'[1]Финансови пасиви - представяне'!D21+'[1]Финансови пасиви - представяне'!D46</f>
        <v>0</v>
      </c>
      <c r="H70" s="137"/>
      <c r="I70" s="137"/>
      <c r="K70" s="1500"/>
      <c r="O70" s="652"/>
      <c r="Q70" s="350"/>
      <c r="R70" s="424"/>
      <c r="S70" s="460"/>
      <c r="T70" s="331"/>
      <c r="U70" s="431"/>
      <c r="V70" s="431"/>
      <c r="W70" s="431"/>
      <c r="X70" s="431"/>
      <c r="Y70" s="431"/>
      <c r="Z70" s="337"/>
    </row>
    <row r="71" spans="1:26" ht="25.5">
      <c r="A71" s="2004" t="s">
        <v>7076</v>
      </c>
      <c r="B71" s="1333"/>
      <c r="C71" s="126"/>
      <c r="D71" s="105"/>
      <c r="E71" s="497">
        <v>0</v>
      </c>
      <c r="F71" s="137"/>
      <c r="G71" s="497">
        <f>'[1]Финансови пасиви - представяне'!D22+'[1]Финансови пасиви - представяне'!D47</f>
        <v>0</v>
      </c>
      <c r="H71" s="137"/>
      <c r="I71" s="137"/>
      <c r="K71" s="1500"/>
      <c r="O71" s="652"/>
      <c r="Q71" s="350"/>
      <c r="R71" s="424"/>
      <c r="S71" s="460"/>
      <c r="T71" s="331"/>
      <c r="U71" s="431"/>
      <c r="V71" s="431"/>
      <c r="W71" s="431"/>
      <c r="X71" s="431"/>
      <c r="Y71" s="431"/>
      <c r="Z71" s="337"/>
    </row>
    <row r="72" spans="1:26">
      <c r="A72" s="2012"/>
      <c r="B72" s="69"/>
      <c r="C72" s="126"/>
      <c r="D72" s="105"/>
      <c r="E72" s="1995"/>
      <c r="F72" s="137"/>
      <c r="G72" s="137"/>
      <c r="H72" s="137"/>
      <c r="I72" s="137"/>
      <c r="K72" s="1500"/>
      <c r="O72" s="652"/>
      <c r="Q72" s="350"/>
      <c r="R72" s="326"/>
      <c r="S72" s="460"/>
      <c r="T72" s="331"/>
      <c r="U72" s="431"/>
      <c r="V72" s="431"/>
      <c r="W72" s="431"/>
      <c r="X72" s="431"/>
      <c r="Y72" s="431"/>
      <c r="Z72" s="337"/>
    </row>
    <row r="73" spans="1:26" ht="28.5">
      <c r="A73" s="297" t="s">
        <v>7077</v>
      </c>
      <c r="B73" s="1333"/>
      <c r="C73" s="125"/>
      <c r="D73" s="58"/>
      <c r="E73" s="1996"/>
      <c r="F73" s="124"/>
      <c r="G73" s="123"/>
      <c r="H73" s="127"/>
      <c r="I73" s="123"/>
      <c r="K73" s="1500"/>
      <c r="O73" s="652"/>
      <c r="Q73" s="350"/>
      <c r="R73" s="424"/>
      <c r="S73" s="460"/>
      <c r="T73" s="331"/>
      <c r="U73" s="431"/>
      <c r="V73" s="431"/>
      <c r="W73" s="431"/>
      <c r="X73" s="431"/>
      <c r="Y73" s="431"/>
      <c r="Z73" s="337"/>
    </row>
    <row r="74" spans="1:26">
      <c r="A74" s="2012"/>
      <c r="B74" s="69"/>
      <c r="C74" s="126"/>
      <c r="D74" s="105"/>
      <c r="E74" s="1995"/>
      <c r="F74" s="137"/>
      <c r="G74" s="137"/>
      <c r="H74" s="137"/>
      <c r="I74" s="137"/>
      <c r="K74" s="1500"/>
      <c r="O74" s="652"/>
      <c r="Q74" s="350"/>
      <c r="R74" s="326"/>
      <c r="S74" s="460"/>
      <c r="T74" s="331"/>
      <c r="U74" s="431"/>
      <c r="V74" s="431"/>
      <c r="W74" s="431"/>
      <c r="X74" s="431"/>
      <c r="Y74" s="431"/>
      <c r="Z74" s="337"/>
    </row>
    <row r="75" spans="1:26">
      <c r="A75" s="297" t="s">
        <v>57</v>
      </c>
      <c r="B75" s="1333"/>
      <c r="C75" s="125"/>
      <c r="D75" s="58"/>
      <c r="E75" s="1996"/>
      <c r="F75" s="124"/>
      <c r="G75" s="123"/>
      <c r="H75" s="127"/>
      <c r="I75" s="123"/>
      <c r="K75" s="1500"/>
      <c r="O75" s="652"/>
      <c r="Q75" s="350"/>
      <c r="R75" s="424"/>
      <c r="S75" s="460"/>
      <c r="T75" s="331"/>
      <c r="U75" s="431"/>
      <c r="V75" s="431"/>
      <c r="W75" s="431"/>
      <c r="X75" s="431"/>
      <c r="Y75" s="431"/>
      <c r="Z75" s="337"/>
    </row>
    <row r="76" spans="1:26">
      <c r="A76" s="2012"/>
      <c r="B76" s="69"/>
      <c r="C76" s="126"/>
      <c r="D76" s="105"/>
      <c r="E76" s="1995"/>
      <c r="F76" s="137"/>
      <c r="G76" s="137"/>
      <c r="H76" s="137"/>
      <c r="I76" s="137"/>
      <c r="K76" s="1500"/>
      <c r="O76" s="652"/>
      <c r="Q76" s="350"/>
      <c r="R76" s="326"/>
      <c r="S76" s="460"/>
      <c r="T76" s="331"/>
      <c r="U76" s="431"/>
      <c r="V76" s="431"/>
      <c r="W76" s="431"/>
      <c r="X76" s="431"/>
      <c r="Y76" s="431"/>
      <c r="Z76" s="337"/>
    </row>
    <row r="77" spans="1:26" ht="15">
      <c r="A77" s="297" t="s">
        <v>7078</v>
      </c>
      <c r="B77" s="1333"/>
      <c r="C77" s="55" t="s">
        <v>780</v>
      </c>
      <c r="D77" s="58"/>
      <c r="E77" s="2000">
        <f>SUM(E78:E79)</f>
        <v>0</v>
      </c>
      <c r="F77" s="124"/>
      <c r="G77" s="2000">
        <f>SUM(G78:G79)</f>
        <v>0</v>
      </c>
      <c r="H77" s="127"/>
      <c r="I77" s="123"/>
      <c r="K77" s="1500"/>
      <c r="O77" s="652"/>
      <c r="Q77" s="350"/>
      <c r="R77" s="424"/>
      <c r="S77" s="460"/>
      <c r="T77" s="331"/>
      <c r="U77" s="431"/>
      <c r="V77" s="431"/>
      <c r="W77" s="431"/>
      <c r="X77" s="431"/>
      <c r="Y77" s="431"/>
      <c r="Z77" s="337"/>
    </row>
    <row r="78" spans="1:26">
      <c r="A78" s="1997" t="s">
        <v>7079</v>
      </c>
      <c r="B78" s="1333"/>
      <c r="C78" s="126"/>
      <c r="D78" s="105"/>
      <c r="E78" s="497">
        <v>0</v>
      </c>
      <c r="F78" s="497"/>
      <c r="G78" s="497">
        <v>0</v>
      </c>
      <c r="H78" s="137"/>
      <c r="I78" s="137"/>
      <c r="K78" s="1500"/>
      <c r="O78" s="652"/>
      <c r="Q78" s="350"/>
      <c r="R78" s="424"/>
      <c r="S78" s="460"/>
      <c r="T78" s="331"/>
      <c r="U78" s="431"/>
      <c r="V78" s="431"/>
      <c r="W78" s="431"/>
      <c r="X78" s="431"/>
      <c r="Y78" s="431"/>
      <c r="Z78" s="337"/>
    </row>
    <row r="79" spans="1:26">
      <c r="A79" s="1997" t="s">
        <v>7080</v>
      </c>
      <c r="B79" s="1333"/>
      <c r="C79" s="126"/>
      <c r="D79" s="105"/>
      <c r="E79" s="137"/>
      <c r="F79" s="137"/>
      <c r="G79" s="137"/>
      <c r="H79" s="137"/>
      <c r="I79" s="137"/>
      <c r="K79" s="1500"/>
      <c r="O79" s="652"/>
      <c r="Q79" s="350"/>
      <c r="R79" s="424"/>
      <c r="S79" s="460"/>
      <c r="T79" s="331"/>
      <c r="U79" s="431"/>
      <c r="V79" s="431"/>
      <c r="W79" s="431"/>
      <c r="X79" s="431"/>
      <c r="Y79" s="431"/>
      <c r="Z79" s="337"/>
    </row>
    <row r="80" spans="1:26">
      <c r="A80" s="2012"/>
      <c r="B80" s="69"/>
      <c r="C80" s="126"/>
      <c r="D80" s="105"/>
      <c r="E80" s="1995"/>
      <c r="F80" s="137"/>
      <c r="G80" s="137"/>
      <c r="H80" s="137"/>
      <c r="I80" s="137"/>
      <c r="K80" s="1500"/>
      <c r="O80" s="652"/>
      <c r="Q80" s="350"/>
      <c r="R80" s="326"/>
      <c r="S80" s="460"/>
      <c r="T80" s="331"/>
      <c r="U80" s="431"/>
      <c r="V80" s="431"/>
      <c r="W80" s="431"/>
      <c r="X80" s="431"/>
      <c r="Y80" s="431"/>
      <c r="Z80" s="337"/>
    </row>
    <row r="81" spans="1:26" ht="15">
      <c r="A81" s="297" t="s">
        <v>7081</v>
      </c>
      <c r="B81" s="1333"/>
      <c r="C81" s="55" t="s">
        <v>542</v>
      </c>
      <c r="D81" s="58"/>
      <c r="E81" s="1998">
        <v>0</v>
      </c>
      <c r="F81" s="1998"/>
      <c r="G81" s="1998">
        <v>0</v>
      </c>
      <c r="H81" s="127"/>
      <c r="I81" s="123"/>
      <c r="K81" s="1500"/>
      <c r="O81" s="652"/>
      <c r="Q81" s="350"/>
      <c r="R81" s="424"/>
      <c r="S81" s="460"/>
      <c r="T81" s="331"/>
      <c r="U81" s="431"/>
      <c r="V81" s="431"/>
      <c r="W81" s="431"/>
      <c r="X81" s="431"/>
      <c r="Y81" s="431"/>
      <c r="Z81" s="337"/>
    </row>
    <row r="82" spans="1:26">
      <c r="A82" s="2012"/>
      <c r="B82" s="69"/>
      <c r="C82" s="126"/>
      <c r="D82" s="105"/>
      <c r="E82" s="1995"/>
      <c r="F82" s="137"/>
      <c r="G82" s="137"/>
      <c r="H82" s="137"/>
      <c r="I82" s="137"/>
      <c r="K82" s="1500"/>
      <c r="O82" s="652"/>
      <c r="Q82" s="350"/>
      <c r="R82" s="326"/>
      <c r="S82" s="460"/>
      <c r="T82" s="331"/>
      <c r="U82" s="431"/>
      <c r="V82" s="431"/>
      <c r="W82" s="431"/>
      <c r="X82" s="431"/>
      <c r="Y82" s="431"/>
      <c r="Z82" s="337"/>
    </row>
    <row r="83" spans="1:26" ht="42.75">
      <c r="A83" s="297" t="s">
        <v>7082</v>
      </c>
      <c r="B83" s="1333"/>
      <c r="C83" s="125"/>
      <c r="D83" s="58"/>
      <c r="E83" s="1996"/>
      <c r="F83" s="124"/>
      <c r="G83" s="123"/>
      <c r="H83" s="127"/>
      <c r="I83" s="123"/>
      <c r="K83" s="1500"/>
      <c r="O83" s="652"/>
      <c r="Q83" s="350"/>
      <c r="R83" s="424"/>
      <c r="S83" s="460"/>
      <c r="T83" s="331"/>
      <c r="U83" s="431"/>
      <c r="V83" s="431"/>
      <c r="W83" s="431"/>
      <c r="X83" s="431"/>
      <c r="Y83" s="431"/>
      <c r="Z83" s="337"/>
    </row>
    <row r="84" spans="1:26">
      <c r="A84" s="1336"/>
      <c r="B84" s="1333"/>
      <c r="C84" s="126"/>
      <c r="D84" s="105"/>
      <c r="E84" s="137"/>
      <c r="F84" s="137"/>
      <c r="G84" s="137"/>
      <c r="H84" s="137"/>
      <c r="I84" s="137"/>
      <c r="K84" s="1500"/>
      <c r="O84" s="652"/>
      <c r="Q84" s="350"/>
      <c r="R84" s="424"/>
      <c r="S84" s="460"/>
      <c r="T84" s="331"/>
      <c r="U84" s="431"/>
      <c r="V84" s="431"/>
      <c r="W84" s="431"/>
      <c r="X84" s="431"/>
      <c r="Y84" s="431"/>
      <c r="Z84" s="337"/>
    </row>
    <row r="85" spans="1:26">
      <c r="A85" s="1341" t="s">
        <v>1647</v>
      </c>
      <c r="B85" s="69"/>
      <c r="C85" s="234"/>
      <c r="D85" s="105"/>
      <c r="E85" s="234">
        <f>E57+E63+E65+E73+E75+E77+E81+E83</f>
        <v>0</v>
      </c>
      <c r="F85" s="133"/>
      <c r="G85" s="234">
        <f>G57+G63+G65+G73+G75+G77+G81+G83</f>
        <v>0</v>
      </c>
      <c r="H85" s="133"/>
      <c r="I85" s="234">
        <f>SUM(I54:I83)</f>
        <v>0</v>
      </c>
      <c r="K85" s="1500"/>
      <c r="O85" s="652"/>
      <c r="Q85" s="432" t="s">
        <v>3461</v>
      </c>
      <c r="R85" s="326"/>
      <c r="S85" s="432"/>
      <c r="T85" s="331"/>
      <c r="U85" s="432">
        <f>SUM(U54:U83)</f>
        <v>0</v>
      </c>
      <c r="V85" s="433"/>
      <c r="W85" s="432">
        <f>SUM(W54:W83)</f>
        <v>0</v>
      </c>
      <c r="X85" s="1543"/>
      <c r="Y85" s="432">
        <f>SUM(Y54:Y83)</f>
        <v>0</v>
      </c>
      <c r="Z85" s="337"/>
    </row>
    <row r="86" spans="1:26">
      <c r="A86" s="1336"/>
      <c r="B86" s="1333"/>
      <c r="C86" s="126"/>
      <c r="D86" s="105"/>
      <c r="E86" s="137"/>
      <c r="F86" s="137"/>
      <c r="G86" s="137"/>
      <c r="H86" s="137"/>
      <c r="I86" s="137"/>
      <c r="K86" s="1500"/>
      <c r="O86" s="652"/>
      <c r="Q86" s="350"/>
      <c r="R86" s="424"/>
      <c r="S86" s="460"/>
      <c r="T86" s="331"/>
      <c r="U86" s="431"/>
      <c r="V86" s="431"/>
      <c r="W86" s="431"/>
      <c r="X86" s="431"/>
      <c r="Y86" s="431"/>
      <c r="Z86" s="337"/>
    </row>
    <row r="87" spans="1:26">
      <c r="A87" s="297" t="s">
        <v>1966</v>
      </c>
      <c r="B87" s="69"/>
      <c r="C87" s="55" t="s">
        <v>543</v>
      </c>
      <c r="D87" s="58"/>
      <c r="E87" s="123">
        <f>E89</f>
        <v>0</v>
      </c>
      <c r="F87" s="124"/>
      <c r="G87" s="123">
        <f>G89</f>
        <v>0</v>
      </c>
      <c r="H87" s="127"/>
      <c r="I87" s="123" t="s">
        <v>27</v>
      </c>
      <c r="K87" s="1500"/>
      <c r="O87" s="1539" t="s">
        <v>3439</v>
      </c>
      <c r="Q87" s="428" t="s">
        <v>3667</v>
      </c>
      <c r="R87" s="326"/>
      <c r="S87" s="704" t="str">
        <f>C87</f>
        <v>2.12.</v>
      </c>
      <c r="T87" s="334"/>
      <c r="U87" s="425">
        <f>E87</f>
        <v>0</v>
      </c>
      <c r="V87" s="426"/>
      <c r="W87" s="425">
        <f>G87</f>
        <v>0</v>
      </c>
      <c r="X87" s="427"/>
      <c r="Y87" s="425" t="str">
        <f>I87</f>
        <v/>
      </c>
      <c r="Z87" s="337"/>
    </row>
    <row r="88" spans="1:26">
      <c r="A88" s="1336" t="s">
        <v>27</v>
      </c>
      <c r="B88" s="1333"/>
      <c r="C88" s="126"/>
      <c r="D88" s="105"/>
      <c r="E88" s="137"/>
      <c r="F88" s="137"/>
      <c r="G88" s="137"/>
      <c r="H88" s="137"/>
      <c r="I88" s="137"/>
      <c r="K88" s="1500"/>
      <c r="O88" s="652"/>
      <c r="Q88" s="350" t="s">
        <v>27</v>
      </c>
      <c r="R88" s="424"/>
      <c r="S88" s="460"/>
      <c r="T88" s="331"/>
      <c r="U88" s="431"/>
      <c r="V88" s="431"/>
      <c r="W88" s="431"/>
      <c r="X88" s="431"/>
      <c r="Y88" s="431"/>
      <c r="Z88" s="337"/>
    </row>
    <row r="89" spans="1:26">
      <c r="A89" s="297" t="s">
        <v>3826</v>
      </c>
      <c r="B89" s="69"/>
      <c r="C89" s="55" t="s">
        <v>7083</v>
      </c>
      <c r="D89" s="58"/>
      <c r="E89" s="123">
        <v>0</v>
      </c>
      <c r="F89" s="124"/>
      <c r="G89" s="123">
        <v>0</v>
      </c>
      <c r="H89" s="127"/>
      <c r="I89" s="123" t="s">
        <v>27</v>
      </c>
      <c r="K89" s="1500"/>
      <c r="O89" s="1539" t="s">
        <v>3516</v>
      </c>
      <c r="Q89" s="428" t="s">
        <v>3512</v>
      </c>
      <c r="R89" s="326"/>
      <c r="S89" s="704" t="str">
        <f>C89</f>
        <v>2.12.1.</v>
      </c>
      <c r="T89" s="334"/>
      <c r="U89" s="425">
        <f>E89</f>
        <v>0</v>
      </c>
      <c r="V89" s="426"/>
      <c r="W89" s="425">
        <f>G89</f>
        <v>0</v>
      </c>
      <c r="X89" s="427"/>
      <c r="Y89" s="425" t="str">
        <f>I89</f>
        <v/>
      </c>
      <c r="Z89" s="337"/>
    </row>
    <row r="90" spans="1:26">
      <c r="A90" s="1336" t="s">
        <v>27</v>
      </c>
      <c r="B90" s="1333"/>
      <c r="C90" s="126"/>
      <c r="D90" s="105"/>
      <c r="E90" s="137"/>
      <c r="F90" s="137"/>
      <c r="G90" s="137"/>
      <c r="H90" s="137"/>
      <c r="I90" s="137"/>
      <c r="K90" s="1500"/>
      <c r="O90" s="652"/>
      <c r="Q90" s="350"/>
      <c r="R90" s="424"/>
      <c r="S90" s="460"/>
      <c r="T90" s="331"/>
      <c r="U90" s="431"/>
      <c r="V90" s="431"/>
      <c r="W90" s="431"/>
      <c r="X90" s="431"/>
      <c r="Y90" s="431"/>
      <c r="Z90" s="337"/>
    </row>
    <row r="91" spans="1:26" ht="15">
      <c r="A91" s="297" t="s">
        <v>1950</v>
      </c>
      <c r="B91" s="69"/>
      <c r="C91" s="55" t="s">
        <v>7084</v>
      </c>
      <c r="D91" s="58"/>
      <c r="E91" s="123">
        <v>0</v>
      </c>
      <c r="F91" s="124"/>
      <c r="G91" s="123">
        <v>0</v>
      </c>
      <c r="H91" s="127"/>
      <c r="I91" s="123" t="s">
        <v>27</v>
      </c>
      <c r="K91" s="1500"/>
      <c r="O91" s="1539" t="s">
        <v>7108</v>
      </c>
      <c r="Q91" s="428" t="s">
        <v>3441</v>
      </c>
      <c r="R91" s="326"/>
      <c r="S91" s="704" t="str">
        <f>C91</f>
        <v>2.12.2.</v>
      </c>
      <c r="T91" s="334"/>
      <c r="U91" s="425">
        <f>E91</f>
        <v>0</v>
      </c>
      <c r="V91" s="426"/>
      <c r="W91" s="425">
        <f>G91</f>
        <v>0</v>
      </c>
      <c r="X91" s="427"/>
      <c r="Y91" s="425" t="str">
        <f>I91</f>
        <v/>
      </c>
      <c r="Z91" s="337"/>
    </row>
    <row r="92" spans="1:26">
      <c r="A92" s="1336" t="s">
        <v>27</v>
      </c>
      <c r="B92" s="1333"/>
      <c r="C92" s="126"/>
      <c r="D92" s="105"/>
      <c r="E92" s="137"/>
      <c r="F92" s="137"/>
      <c r="G92" s="137"/>
      <c r="H92" s="137"/>
      <c r="I92" s="137"/>
      <c r="K92" s="1500"/>
      <c r="O92" s="652"/>
      <c r="Q92" s="350"/>
      <c r="R92" s="424"/>
      <c r="S92" s="460"/>
      <c r="T92" s="331"/>
      <c r="U92" s="431"/>
      <c r="V92" s="431"/>
      <c r="W92" s="431"/>
      <c r="X92" s="431"/>
      <c r="Y92" s="431"/>
      <c r="Z92" s="337"/>
    </row>
    <row r="93" spans="1:26">
      <c r="A93" s="297" t="s">
        <v>1960</v>
      </c>
      <c r="B93" s="69"/>
      <c r="C93" s="125" t="s">
        <v>27</v>
      </c>
      <c r="D93" s="58"/>
      <c r="E93" s="123" t="s">
        <v>27</v>
      </c>
      <c r="F93" s="124"/>
      <c r="G93" s="123" t="s">
        <v>27</v>
      </c>
      <c r="H93" s="127"/>
      <c r="I93" s="123" t="s">
        <v>27</v>
      </c>
      <c r="K93" s="1500"/>
      <c r="O93" s="1539" t="s">
        <v>3516</v>
      </c>
      <c r="Q93" s="428" t="s">
        <v>3515</v>
      </c>
      <c r="R93" s="326"/>
      <c r="S93" s="704" t="str">
        <f>C93</f>
        <v/>
      </c>
      <c r="T93" s="334"/>
      <c r="U93" s="425" t="str">
        <f>E93</f>
        <v/>
      </c>
      <c r="V93" s="426"/>
      <c r="W93" s="425" t="str">
        <f>G93</f>
        <v/>
      </c>
      <c r="X93" s="427"/>
      <c r="Y93" s="425" t="str">
        <f>I93</f>
        <v/>
      </c>
      <c r="Z93" s="337"/>
    </row>
    <row r="94" spans="1:26">
      <c r="A94" s="1336" t="s">
        <v>27</v>
      </c>
      <c r="B94" s="1333"/>
      <c r="C94" s="126"/>
      <c r="D94" s="105"/>
      <c r="E94" s="137"/>
      <c r="F94" s="137"/>
      <c r="G94" s="137"/>
      <c r="H94" s="137"/>
      <c r="I94" s="137"/>
      <c r="K94" s="1500"/>
      <c r="O94" s="652"/>
      <c r="Q94" s="350"/>
      <c r="R94" s="424"/>
      <c r="S94" s="460"/>
      <c r="T94" s="331"/>
      <c r="U94" s="431"/>
      <c r="V94" s="431"/>
      <c r="W94" s="431"/>
      <c r="X94" s="431"/>
      <c r="Y94" s="431"/>
      <c r="Z94" s="337"/>
    </row>
    <row r="95" spans="1:26" ht="15">
      <c r="A95" s="297" t="s">
        <v>1961</v>
      </c>
      <c r="B95" s="69"/>
      <c r="C95" s="125" t="s">
        <v>27</v>
      </c>
      <c r="D95" s="58"/>
      <c r="E95" s="123" t="s">
        <v>27</v>
      </c>
      <c r="F95" s="124"/>
      <c r="G95" s="123" t="s">
        <v>27</v>
      </c>
      <c r="H95" s="127"/>
      <c r="I95" s="123" t="s">
        <v>27</v>
      </c>
      <c r="K95" s="1500"/>
      <c r="O95" s="1539" t="s">
        <v>7109</v>
      </c>
      <c r="Q95" s="428" t="s">
        <v>3279</v>
      </c>
      <c r="R95" s="326"/>
      <c r="S95" s="704" t="str">
        <f>C95</f>
        <v/>
      </c>
      <c r="T95" s="334"/>
      <c r="U95" s="425" t="str">
        <f>E95</f>
        <v/>
      </c>
      <c r="V95" s="426"/>
      <c r="W95" s="425" t="str">
        <f>G95</f>
        <v/>
      </c>
      <c r="X95" s="427"/>
      <c r="Y95" s="425" t="str">
        <f>I95</f>
        <v/>
      </c>
      <c r="Z95" s="337"/>
    </row>
    <row r="96" spans="1:26">
      <c r="A96" s="1336" t="s">
        <v>27</v>
      </c>
      <c r="B96" s="1333"/>
      <c r="C96" s="126"/>
      <c r="D96" s="105"/>
      <c r="E96" s="137"/>
      <c r="F96" s="137"/>
      <c r="G96" s="137"/>
      <c r="H96" s="137"/>
      <c r="I96" s="137"/>
      <c r="K96" s="1500"/>
      <c r="O96" s="652"/>
      <c r="Q96" s="350"/>
      <c r="R96" s="424"/>
      <c r="S96" s="460"/>
      <c r="T96" s="331"/>
      <c r="U96" s="431"/>
      <c r="V96" s="431"/>
      <c r="W96" s="431"/>
      <c r="X96" s="431"/>
      <c r="Y96" s="431"/>
      <c r="Z96" s="337"/>
    </row>
    <row r="97" spans="1:26">
      <c r="A97" s="297" t="s">
        <v>1967</v>
      </c>
      <c r="B97" s="1333"/>
      <c r="C97" s="125" t="s">
        <v>27</v>
      </c>
      <c r="D97" s="58"/>
      <c r="E97" s="123" t="s">
        <v>27</v>
      </c>
      <c r="F97" s="124"/>
      <c r="G97" s="123" t="s">
        <v>27</v>
      </c>
      <c r="H97" s="127"/>
      <c r="I97" s="123" t="s">
        <v>27</v>
      </c>
      <c r="K97" s="1500"/>
      <c r="O97" s="1539" t="s">
        <v>3516</v>
      </c>
      <c r="Q97" s="428" t="s">
        <v>3679</v>
      </c>
      <c r="R97" s="424"/>
      <c r="S97" s="704" t="str">
        <f>C97</f>
        <v/>
      </c>
      <c r="T97" s="334"/>
      <c r="U97" s="425" t="str">
        <f>E97</f>
        <v/>
      </c>
      <c r="V97" s="426"/>
      <c r="W97" s="425" t="str">
        <f>G97</f>
        <v/>
      </c>
      <c r="X97" s="427"/>
      <c r="Y97" s="425" t="str">
        <f>I97</f>
        <v/>
      </c>
      <c r="Z97" s="337"/>
    </row>
    <row r="98" spans="1:26">
      <c r="A98" s="1336" t="s">
        <v>27</v>
      </c>
      <c r="B98" s="69"/>
      <c r="C98" s="126"/>
      <c r="D98" s="105"/>
      <c r="E98" s="137"/>
      <c r="F98" s="137"/>
      <c r="G98" s="137"/>
      <c r="H98" s="137"/>
      <c r="I98" s="137"/>
      <c r="K98" s="1500"/>
      <c r="O98" s="652"/>
      <c r="Q98" s="350"/>
      <c r="R98" s="326"/>
      <c r="S98" s="460"/>
      <c r="T98" s="331"/>
      <c r="U98" s="431"/>
      <c r="V98" s="431"/>
      <c r="W98" s="431"/>
      <c r="X98" s="431"/>
      <c r="Y98" s="431"/>
      <c r="Z98" s="337"/>
    </row>
    <row r="99" spans="1:26">
      <c r="A99" s="297" t="s">
        <v>20</v>
      </c>
      <c r="B99" s="1333"/>
      <c r="C99" s="55" t="s">
        <v>7085</v>
      </c>
      <c r="D99" s="58"/>
      <c r="E99" s="123">
        <v>0</v>
      </c>
      <c r="F99" s="124"/>
      <c r="G99" s="123">
        <v>0</v>
      </c>
      <c r="H99" s="127"/>
      <c r="I99" s="123" t="s">
        <v>27</v>
      </c>
      <c r="K99" s="1500"/>
      <c r="O99" s="1539" t="s">
        <v>3516</v>
      </c>
      <c r="Q99" s="428" t="s">
        <v>3680</v>
      </c>
      <c r="R99" s="424"/>
      <c r="S99" s="704" t="str">
        <f>C99</f>
        <v>2.12.3.</v>
      </c>
      <c r="T99" s="334"/>
      <c r="U99" s="425">
        <f>E99</f>
        <v>0</v>
      </c>
      <c r="V99" s="426"/>
      <c r="W99" s="425">
        <f>G99</f>
        <v>0</v>
      </c>
      <c r="X99" s="427"/>
      <c r="Y99" s="425" t="str">
        <f>I99</f>
        <v/>
      </c>
      <c r="Z99" s="337"/>
    </row>
    <row r="100" spans="1:26">
      <c r="A100" s="1336" t="s">
        <v>27</v>
      </c>
      <c r="B100" s="57"/>
      <c r="C100" s="72"/>
      <c r="D100" s="58"/>
      <c r="E100" s="497"/>
      <c r="F100" s="497"/>
      <c r="G100" s="497"/>
      <c r="H100" s="497"/>
      <c r="I100" s="497"/>
      <c r="K100" s="1500"/>
      <c r="O100" s="652"/>
      <c r="Q100" s="350" t="s">
        <v>27</v>
      </c>
      <c r="R100" s="394"/>
      <c r="S100" s="342"/>
      <c r="T100" s="334"/>
      <c r="U100" s="434"/>
      <c r="V100" s="434"/>
      <c r="W100" s="434"/>
      <c r="X100" s="434"/>
      <c r="Y100" s="434"/>
      <c r="Z100" s="337"/>
    </row>
    <row r="101" spans="1:26" ht="28.5">
      <c r="A101" s="297" t="s">
        <v>1962</v>
      </c>
      <c r="B101" s="69"/>
      <c r="C101" s="125" t="s">
        <v>27</v>
      </c>
      <c r="D101" s="58"/>
      <c r="E101" s="123">
        <f>E105</f>
        <v>0</v>
      </c>
      <c r="F101" s="124"/>
      <c r="G101" s="123">
        <f>G105</f>
        <v>0</v>
      </c>
      <c r="H101" s="127"/>
      <c r="I101" s="123" t="s">
        <v>27</v>
      </c>
      <c r="K101" s="1500"/>
      <c r="O101" s="1539" t="s">
        <v>3684</v>
      </c>
      <c r="Q101" s="428" t="s">
        <v>3683</v>
      </c>
      <c r="R101" s="326"/>
      <c r="S101" s="704" t="str">
        <f>C101</f>
        <v/>
      </c>
      <c r="T101" s="334"/>
      <c r="U101" s="425">
        <f>E101</f>
        <v>0</v>
      </c>
      <c r="V101" s="426"/>
      <c r="W101" s="425">
        <f>G101</f>
        <v>0</v>
      </c>
      <c r="X101" s="427"/>
      <c r="Y101" s="425" t="str">
        <f>I101</f>
        <v/>
      </c>
      <c r="Z101" s="337"/>
    </row>
    <row r="102" spans="1:26">
      <c r="A102" s="1336" t="s">
        <v>27</v>
      </c>
      <c r="B102" s="1323"/>
      <c r="C102" s="128"/>
      <c r="D102" s="1339"/>
      <c r="E102" s="127"/>
      <c r="F102" s="127"/>
      <c r="G102" s="127"/>
      <c r="H102" s="127"/>
      <c r="I102" s="127"/>
      <c r="K102" s="1500"/>
      <c r="O102" s="652"/>
      <c r="Q102" s="350"/>
      <c r="R102" s="409"/>
      <c r="S102" s="707"/>
      <c r="T102" s="435"/>
      <c r="U102" s="427"/>
      <c r="V102" s="427"/>
      <c r="W102" s="427"/>
      <c r="X102" s="427"/>
      <c r="Y102" s="427"/>
      <c r="Z102" s="337"/>
    </row>
    <row r="103" spans="1:26" ht="15">
      <c r="A103" s="297" t="s">
        <v>3827</v>
      </c>
      <c r="B103" s="1340"/>
      <c r="C103" s="125" t="s">
        <v>27</v>
      </c>
      <c r="D103" s="58"/>
      <c r="E103" s="123" t="s">
        <v>27</v>
      </c>
      <c r="F103" s="124"/>
      <c r="G103" s="123" t="s">
        <v>27</v>
      </c>
      <c r="H103" s="127"/>
      <c r="I103" s="123" t="s">
        <v>27</v>
      </c>
      <c r="K103" s="1500"/>
      <c r="O103" s="1539" t="s">
        <v>7110</v>
      </c>
      <c r="Q103" s="428" t="s">
        <v>3414</v>
      </c>
      <c r="R103" s="436"/>
      <c r="S103" s="704" t="str">
        <f>C103</f>
        <v/>
      </c>
      <c r="T103" s="334"/>
      <c r="U103" s="425" t="str">
        <f>E103</f>
        <v/>
      </c>
      <c r="V103" s="426"/>
      <c r="W103" s="425" t="str">
        <f>G103</f>
        <v/>
      </c>
      <c r="X103" s="427"/>
      <c r="Y103" s="425" t="str">
        <f>I103</f>
        <v/>
      </c>
      <c r="Z103" s="337"/>
    </row>
    <row r="104" spans="1:26">
      <c r="A104" s="1336" t="s">
        <v>27</v>
      </c>
      <c r="B104" s="57"/>
      <c r="C104" s="72"/>
      <c r="D104" s="58"/>
      <c r="E104" s="496"/>
      <c r="F104" s="496"/>
      <c r="G104" s="496"/>
      <c r="H104" s="496"/>
      <c r="I104" s="496"/>
      <c r="K104" s="1500"/>
      <c r="O104" s="652"/>
      <c r="Q104" s="350" t="s">
        <v>27</v>
      </c>
      <c r="R104" s="394"/>
      <c r="S104" s="342"/>
      <c r="T104" s="334"/>
      <c r="U104" s="422"/>
      <c r="V104" s="422"/>
      <c r="W104" s="422"/>
      <c r="X104" s="422"/>
      <c r="Y104" s="422"/>
      <c r="Z104" s="337"/>
    </row>
    <row r="105" spans="1:26">
      <c r="A105" s="1341" t="s">
        <v>1653</v>
      </c>
      <c r="B105" s="69"/>
      <c r="C105" s="234" t="s">
        <v>27</v>
      </c>
      <c r="D105" s="105"/>
      <c r="E105" s="234">
        <f>SUM(E89:E100)</f>
        <v>0</v>
      </c>
      <c r="F105" s="133"/>
      <c r="G105" s="234">
        <f>SUM(G89:G100)</f>
        <v>0</v>
      </c>
      <c r="H105" s="133"/>
      <c r="I105" s="234">
        <f>SUM(I87:I103)</f>
        <v>0</v>
      </c>
      <c r="K105" s="1500"/>
      <c r="O105" s="652"/>
      <c r="Q105" s="468" t="s">
        <v>3442</v>
      </c>
      <c r="R105" s="326"/>
      <c r="S105" s="432" t="s">
        <v>27</v>
      </c>
      <c r="T105" s="331"/>
      <c r="U105" s="432">
        <f>SUM(U87:U103)</f>
        <v>0</v>
      </c>
      <c r="V105" s="433"/>
      <c r="W105" s="432">
        <f>SUM(W87:W103)</f>
        <v>0</v>
      </c>
      <c r="X105" s="1543"/>
      <c r="Y105" s="432">
        <f>SUM(Y87:Y103)</f>
        <v>0</v>
      </c>
      <c r="Z105" s="337"/>
    </row>
    <row r="106" spans="1:26" ht="15" thickBot="1">
      <c r="A106" s="1344"/>
      <c r="B106" s="1340"/>
      <c r="C106" s="299"/>
      <c r="D106" s="383"/>
      <c r="E106" s="299"/>
      <c r="F106" s="137"/>
      <c r="G106" s="299"/>
      <c r="H106" s="137"/>
      <c r="I106" s="299"/>
      <c r="K106" s="1500"/>
      <c r="O106" s="652"/>
      <c r="Q106" s="409"/>
      <c r="R106" s="436"/>
      <c r="S106" s="1544"/>
      <c r="T106" s="347"/>
      <c r="U106" s="1544"/>
      <c r="V106" s="431"/>
      <c r="W106" s="1544"/>
      <c r="X106" s="431"/>
      <c r="Y106" s="1544"/>
      <c r="Z106" s="337"/>
    </row>
    <row r="107" spans="1:26" ht="15.75" thickTop="1" thickBot="1">
      <c r="A107" s="1345" t="s">
        <v>7086</v>
      </c>
      <c r="B107" s="1340"/>
      <c r="C107" s="233"/>
      <c r="D107" s="383"/>
      <c r="E107" s="233">
        <f>E85+E105</f>
        <v>0</v>
      </c>
      <c r="F107" s="137"/>
      <c r="G107" s="233">
        <f>G85+G105</f>
        <v>0</v>
      </c>
      <c r="H107" s="137"/>
      <c r="I107" s="233">
        <f>I85+I105</f>
        <v>0</v>
      </c>
      <c r="K107" s="1500"/>
      <c r="O107" s="652"/>
      <c r="Q107" s="438" t="s">
        <v>3462</v>
      </c>
      <c r="R107" s="436"/>
      <c r="S107" s="438"/>
      <c r="T107" s="347"/>
      <c r="U107" s="438" t="e">
        <f>#REF!+U105</f>
        <v>#REF!</v>
      </c>
      <c r="V107" s="431"/>
      <c r="W107" s="438" t="e">
        <f>#REF!+W105</f>
        <v>#REF!</v>
      </c>
      <c r="X107" s="1543"/>
      <c r="Y107" s="438" t="e">
        <f>#REF!+Y105</f>
        <v>#REF!</v>
      </c>
      <c r="Z107" s="337"/>
    </row>
    <row r="108" spans="1:26" ht="15" thickTop="1">
      <c r="A108" s="2078" t="str">
        <f>IF(AND(E$53=E$107,G$53=G$107),"","Разлика между актива и пасива!")</f>
        <v>Разлика между актива и пасива!</v>
      </c>
      <c r="B108" s="2078"/>
      <c r="C108" s="2078"/>
      <c r="D108" s="1346"/>
      <c r="E108" s="1347">
        <f>IF(E$53=E$107,"",E53-E107)</f>
        <v>33</v>
      </c>
      <c r="F108" s="1348"/>
      <c r="G108" s="1347">
        <f>IF(G$53=G$107,"",G53-G107)</f>
        <v>33</v>
      </c>
      <c r="H108" s="1347"/>
      <c r="I108" s="1347"/>
      <c r="K108" s="1482"/>
      <c r="O108" s="652"/>
      <c r="Q108" s="2079" t="e">
        <f>IF(AND(U$53=U$107,W$53=W$107),"","Разлика между актива и пасива!")</f>
        <v>#REF!</v>
      </c>
      <c r="R108" s="2079"/>
      <c r="S108" s="2079"/>
      <c r="T108" s="439"/>
      <c r="U108" s="440" t="e">
        <f>IF(U$53=U$107,"",U53-U107)</f>
        <v>#REF!</v>
      </c>
      <c r="V108" s="441"/>
      <c r="W108" s="440" t="e">
        <f>IF(W$53=W$107,"",W53-W107)</f>
        <v>#REF!</v>
      </c>
      <c r="X108" s="440"/>
      <c r="Y108" s="440"/>
      <c r="Z108" s="337"/>
    </row>
    <row r="109" spans="1:26">
      <c r="A109" s="2072" t="str">
        <f>'P&amp;L ОД_Функцион'!A95</f>
        <v>Приложенията от страница 0 до страница 0 са неразделна част от финансовия отчет.</v>
      </c>
      <c r="B109" s="2072"/>
      <c r="C109" s="2072"/>
      <c r="D109" s="2072"/>
      <c r="E109" s="2072"/>
      <c r="F109" s="2072"/>
      <c r="G109" s="2072"/>
      <c r="H109" s="1992"/>
      <c r="I109" s="1992"/>
      <c r="K109" s="1482"/>
      <c r="O109" s="652"/>
      <c r="Q109" s="2073" t="str">
        <f>'[1]P&amp;L ОД'!R104</f>
        <v>Notes from page 0  to page 0 are inseparable part of the financial statement.</v>
      </c>
      <c r="R109" s="2073"/>
      <c r="S109" s="2073"/>
      <c r="T109" s="2073"/>
      <c r="U109" s="2073"/>
      <c r="V109" s="2073"/>
      <c r="W109" s="2073"/>
      <c r="X109" s="1989"/>
      <c r="Y109" s="1989"/>
      <c r="Z109" s="337"/>
    </row>
    <row r="110" spans="1:26">
      <c r="A110" s="2074" t="str">
        <f>IF(AND(E$53=E$107,G$53=G$107),"","Сума на актива:")</f>
        <v>Сума на актива:</v>
      </c>
      <c r="B110" s="2074"/>
      <c r="C110" s="2074"/>
      <c r="D110" s="1349"/>
      <c r="E110" s="1350" t="str">
        <f>IF(E$103=E$107,"",E103)</f>
        <v/>
      </c>
      <c r="F110" s="1349"/>
      <c r="G110" s="1350" t="str">
        <f>IF(G$103=G$107,"",G103)</f>
        <v/>
      </c>
      <c r="H110" s="1350"/>
      <c r="I110" s="1350"/>
      <c r="K110" s="1482"/>
      <c r="O110" s="652"/>
      <c r="Q110" s="2075" t="e">
        <f>IF(AND(U$53=U$107,W$53=W$107),"","Сума на актива:")</f>
        <v>#REF!</v>
      </c>
      <c r="R110" s="2075"/>
      <c r="S110" s="2075"/>
      <c r="T110" s="442"/>
      <c r="U110" s="443" t="e">
        <f>IF(U$103=U$107,"",U103)</f>
        <v>#REF!</v>
      </c>
      <c r="V110" s="442"/>
      <c r="W110" s="443" t="e">
        <f>IF(W$103=W$107,"",W103)</f>
        <v>#REF!</v>
      </c>
      <c r="X110" s="443"/>
      <c r="Y110" s="443"/>
      <c r="Z110" s="337"/>
    </row>
    <row r="111" spans="1:26">
      <c r="A111" s="387" t="str">
        <f>[1]НАЧАЛО!$A$44</f>
        <v>Представляващи:</v>
      </c>
      <c r="B111" s="1351"/>
      <c r="C111" s="1352"/>
      <c r="D111" s="1346"/>
      <c r="E111" s="498"/>
      <c r="F111" s="498"/>
      <c r="G111" s="498"/>
      <c r="H111" s="498"/>
      <c r="I111" s="498"/>
      <c r="K111" s="1482"/>
      <c r="O111" s="652"/>
      <c r="Q111" s="361" t="str">
        <f>'[1]P&amp;L ОД'!R106</f>
        <v>Representatives:</v>
      </c>
      <c r="R111" s="444"/>
      <c r="S111" s="445"/>
      <c r="T111" s="439"/>
      <c r="U111" s="446"/>
      <c r="V111" s="446"/>
      <c r="W111" s="446"/>
      <c r="X111" s="446"/>
      <c r="Y111" s="446"/>
      <c r="Z111" s="337"/>
    </row>
    <row r="112" spans="1:26">
      <c r="A112" s="388" t="str">
        <f>НАЧАЛО!$A$46</f>
        <v>ВЕСЕЛИНА СПАСОВА</v>
      </c>
      <c r="B112" s="389"/>
      <c r="C112" s="1352"/>
      <c r="D112" s="1346"/>
      <c r="E112" s="499">
        <f>E107-E53</f>
        <v>-33</v>
      </c>
      <c r="F112" s="498"/>
      <c r="G112" s="499">
        <f>G107-G53</f>
        <v>-33</v>
      </c>
      <c r="H112" s="499"/>
      <c r="I112" s="499"/>
      <c r="K112" s="1482"/>
      <c r="O112" s="652"/>
      <c r="Q112" s="364" t="str">
        <f>'[1]P&amp;L ОД'!R107</f>
        <v>Елена Ковачева</v>
      </c>
      <c r="R112" s="366"/>
      <c r="S112" s="445"/>
      <c r="T112" s="439"/>
      <c r="U112" s="447"/>
      <c r="V112" s="446"/>
      <c r="W112" s="447"/>
      <c r="X112" s="447"/>
      <c r="Y112" s="447"/>
      <c r="Z112" s="337"/>
    </row>
    <row r="113" spans="1:26">
      <c r="A113" s="388"/>
      <c r="B113" s="389"/>
      <c r="C113" s="1352"/>
      <c r="D113" s="1346"/>
      <c r="E113" s="498"/>
      <c r="F113" s="498"/>
      <c r="G113" s="498"/>
      <c r="H113" s="498"/>
      <c r="I113" s="498"/>
      <c r="K113" s="1482"/>
      <c r="O113" s="652"/>
      <c r="Q113" s="364" t="s">
        <v>27</v>
      </c>
      <c r="R113" s="366"/>
      <c r="S113" s="445"/>
      <c r="T113" s="439"/>
      <c r="U113" s="446"/>
      <c r="V113" s="446"/>
      <c r="W113" s="446"/>
      <c r="X113" s="446"/>
      <c r="Y113" s="446"/>
      <c r="Z113" s="337"/>
    </row>
    <row r="114" spans="1:26">
      <c r="A114" s="388"/>
      <c r="B114" s="1353"/>
      <c r="C114" s="1352"/>
      <c r="D114" s="1346"/>
      <c r="E114" s="498"/>
      <c r="F114" s="498"/>
      <c r="G114" s="498"/>
      <c r="H114" s="498"/>
      <c r="I114" s="498"/>
      <c r="K114" s="1482"/>
      <c r="O114" s="652"/>
      <c r="Q114" s="364" t="str">
        <f>'[1]P&amp;L ОД'!R109</f>
        <v/>
      </c>
      <c r="R114" s="370"/>
      <c r="S114" s="445"/>
      <c r="T114" s="439"/>
      <c r="U114" s="446"/>
      <c r="V114" s="446"/>
      <c r="W114" s="446"/>
      <c r="X114" s="446"/>
      <c r="Y114" s="446"/>
      <c r="Z114" s="337"/>
    </row>
    <row r="115" spans="1:26">
      <c r="A115" s="498"/>
      <c r="B115" s="1353"/>
      <c r="C115" s="1352"/>
      <c r="D115" s="1346"/>
      <c r="E115" s="498"/>
      <c r="F115" s="498"/>
      <c r="G115" s="498"/>
      <c r="H115" s="498"/>
      <c r="I115" s="498"/>
      <c r="K115" s="1482"/>
      <c r="O115" s="652"/>
      <c r="Q115" s="446" t="s">
        <v>27</v>
      </c>
      <c r="R115" s="370"/>
      <c r="S115" s="445"/>
      <c r="T115" s="439"/>
      <c r="U115" s="446"/>
      <c r="V115" s="446"/>
      <c r="W115" s="446"/>
      <c r="X115" s="446"/>
      <c r="Y115" s="446"/>
      <c r="Z115" s="337"/>
    </row>
    <row r="116" spans="1:26">
      <c r="A116" s="389" t="str">
        <f>[1]НАЧАЛО!$F$44</f>
        <v>Съставител:</v>
      </c>
      <c r="B116" s="1353"/>
      <c r="C116" s="1352"/>
      <c r="D116" s="1346"/>
      <c r="E116" s="498"/>
      <c r="F116" s="498"/>
      <c r="G116" s="498"/>
      <c r="H116" s="498"/>
      <c r="I116" s="498"/>
      <c r="K116" s="1482"/>
      <c r="O116" s="652"/>
      <c r="Q116" s="366" t="str">
        <f>'[1]P&amp;L ОД'!R111</f>
        <v>Prepared by:</v>
      </c>
      <c r="R116" s="370"/>
      <c r="S116" s="445"/>
      <c r="T116" s="439"/>
      <c r="U116" s="446"/>
      <c r="V116" s="446"/>
      <c r="W116" s="446"/>
      <c r="X116" s="446"/>
      <c r="Y116" s="446"/>
      <c r="Z116" s="446"/>
    </row>
    <row r="117" spans="1:26">
      <c r="A117" s="390" t="str">
        <f>НАЧАЛО!$F$46</f>
        <v>БОНКА СИРАШКА</v>
      </c>
      <c r="B117" s="389"/>
      <c r="C117" s="1352"/>
      <c r="D117" s="1346"/>
      <c r="E117" s="498"/>
      <c r="F117" s="498"/>
      <c r="G117" s="498"/>
      <c r="H117" s="498"/>
      <c r="I117" s="498"/>
      <c r="K117" s="1482"/>
      <c r="O117" s="652"/>
      <c r="Q117" s="369" t="str">
        <f>'[1]P&amp;L ОД'!R112</f>
        <v>"Фиск" ООД</v>
      </c>
      <c r="R117" s="366"/>
      <c r="S117" s="445"/>
      <c r="T117" s="439"/>
      <c r="U117" s="446"/>
      <c r="V117" s="446"/>
      <c r="W117" s="446"/>
      <c r="X117" s="446"/>
      <c r="Y117" s="446"/>
      <c r="Z117" s="446"/>
    </row>
    <row r="118" spans="1:26">
      <c r="A118" s="389"/>
      <c r="B118" s="1354"/>
      <c r="C118" s="1352"/>
      <c r="D118" s="1346"/>
      <c r="E118" s="498"/>
      <c r="F118" s="498"/>
      <c r="G118" s="498"/>
      <c r="H118" s="498"/>
      <c r="I118" s="498"/>
      <c r="K118" s="1482"/>
      <c r="O118" s="652"/>
      <c r="Q118" s="366" t="s">
        <v>27</v>
      </c>
      <c r="R118" s="448"/>
      <c r="S118" s="445"/>
      <c r="T118" s="439"/>
      <c r="U118" s="446"/>
      <c r="V118" s="446"/>
      <c r="W118" s="446"/>
      <c r="X118" s="446"/>
      <c r="Y118" s="446"/>
      <c r="Z118" s="446"/>
    </row>
    <row r="119" spans="1:26">
      <c r="A119" s="390" t="str">
        <f>НАЧАЛО!$D$50</f>
        <v>Заверил:</v>
      </c>
      <c r="B119" s="498"/>
      <c r="C119" s="1352"/>
      <c r="D119" s="1346"/>
      <c r="E119" s="498"/>
      <c r="F119" s="498"/>
      <c r="G119" s="498" t="s">
        <v>27</v>
      </c>
      <c r="H119" s="498"/>
      <c r="I119" s="498"/>
      <c r="K119" s="1482"/>
      <c r="O119" s="652"/>
      <c r="Q119" s="369" t="str">
        <f>'[1]P&amp;L ОД'!R114</f>
        <v>Audited by:</v>
      </c>
      <c r="R119" s="446"/>
      <c r="S119" s="445"/>
      <c r="T119" s="439"/>
      <c r="U119" s="446"/>
      <c r="V119" s="446"/>
      <c r="W119" s="446"/>
      <c r="X119" s="446"/>
      <c r="Y119" s="446"/>
      <c r="Z119" s="446"/>
    </row>
    <row r="120" spans="1:26">
      <c r="A120" s="388" t="str">
        <f>НАЧАЛО!$C$52</f>
        <v>ОДИТОРИ И КО ООД</v>
      </c>
      <c r="B120" s="498"/>
      <c r="C120" s="1352"/>
      <c r="D120" s="1346"/>
      <c r="E120" s="498"/>
      <c r="F120" s="498"/>
      <c r="G120" s="498"/>
      <c r="H120" s="498"/>
      <c r="I120" s="498"/>
      <c r="K120" s="1482"/>
      <c r="O120" s="652"/>
      <c r="Q120" s="364" t="str">
        <f>'[1]P&amp;L ОД'!R115</f>
        <v>"RSM BX" LTD</v>
      </c>
      <c r="R120" s="446"/>
      <c r="S120" s="445"/>
      <c r="T120" s="439"/>
      <c r="U120" s="446"/>
      <c r="V120" s="446"/>
      <c r="W120" s="446"/>
      <c r="X120" s="446"/>
      <c r="Y120" s="446"/>
      <c r="Z120" s="446"/>
    </row>
    <row r="121" spans="1:26">
      <c r="A121" s="498"/>
      <c r="B121" s="498"/>
      <c r="C121" s="1352"/>
      <c r="D121" s="1346"/>
      <c r="E121" s="498"/>
      <c r="F121" s="498"/>
      <c r="G121" s="498"/>
      <c r="H121" s="498"/>
      <c r="I121" s="498"/>
      <c r="K121" s="1482"/>
      <c r="O121" s="652"/>
      <c r="Q121" s="446" t="s">
        <v>27</v>
      </c>
      <c r="R121" s="446"/>
      <c r="S121" s="445"/>
      <c r="T121" s="439"/>
      <c r="U121" s="446"/>
      <c r="V121" s="446"/>
      <c r="W121" s="446"/>
      <c r="X121" s="446"/>
      <c r="Y121" s="446"/>
      <c r="Z121" s="446"/>
    </row>
    <row r="122" spans="1:26">
      <c r="A122" s="388" t="str">
        <f>НАЧАЛО!$C$58</f>
        <v>ЛОВЕЧ, 14 април 2014 г.</v>
      </c>
      <c r="B122" s="1351"/>
      <c r="C122" s="1352"/>
      <c r="D122" s="1346"/>
      <c r="E122" s="498"/>
      <c r="F122" s="498"/>
      <c r="G122" s="498"/>
      <c r="H122" s="498"/>
      <c r="I122" s="498"/>
      <c r="K122" s="1482"/>
      <c r="O122" s="652"/>
      <c r="Q122" s="364" t="str">
        <f>'[1]P&amp;L ОД'!R117</f>
        <v>Sofia, 28 February 2013</v>
      </c>
      <c r="R122" s="444"/>
      <c r="S122" s="445"/>
      <c r="T122" s="439"/>
      <c r="U122" s="446"/>
      <c r="V122" s="446"/>
      <c r="W122" s="446"/>
      <c r="X122" s="446"/>
      <c r="Y122" s="446"/>
      <c r="Z122" s="446"/>
    </row>
    <row r="127" spans="1:26">
      <c r="A127" s="1355"/>
      <c r="B127" s="1355"/>
      <c r="C127" s="1356"/>
      <c r="D127" s="380"/>
      <c r="Q127" s="449"/>
      <c r="R127" s="449"/>
      <c r="S127" s="450"/>
      <c r="T127" s="333"/>
    </row>
    <row r="129" spans="1:26">
      <c r="A129" s="1355"/>
      <c r="B129" s="1355"/>
      <c r="C129" s="1356"/>
      <c r="D129" s="380"/>
      <c r="Q129" s="449"/>
      <c r="R129" s="449"/>
      <c r="S129" s="450"/>
      <c r="T129" s="333"/>
      <c r="U129" s="380"/>
      <c r="V129" s="380"/>
      <c r="W129" s="380"/>
      <c r="X129" s="380"/>
      <c r="Y129" s="380"/>
      <c r="Z129" s="380"/>
    </row>
    <row r="130" spans="1:26" s="333" customFormat="1">
      <c r="A130" s="1355"/>
      <c r="B130" s="1355"/>
      <c r="C130" s="1356"/>
      <c r="D130" s="380"/>
      <c r="E130" s="380"/>
      <c r="F130" s="380"/>
      <c r="G130" s="380"/>
      <c r="H130" s="380"/>
      <c r="I130" s="380"/>
      <c r="J130" s="380"/>
      <c r="K130" s="1501"/>
      <c r="L130" s="380"/>
      <c r="M130" s="380"/>
      <c r="N130" s="380"/>
      <c r="Q130" s="449"/>
      <c r="R130" s="449"/>
      <c r="S130" s="450"/>
    </row>
    <row r="131" spans="1:26" s="333" customFormat="1">
      <c r="A131" s="1356"/>
      <c r="B131" s="1356"/>
      <c r="C131" s="1357"/>
      <c r="D131" s="1358"/>
      <c r="E131" s="380"/>
      <c r="F131" s="380"/>
      <c r="G131" s="380"/>
      <c r="H131" s="380"/>
      <c r="I131" s="380"/>
      <c r="J131" s="380"/>
      <c r="K131" s="1501"/>
      <c r="L131" s="380"/>
      <c r="M131" s="380"/>
      <c r="N131" s="380"/>
      <c r="Q131" s="450"/>
      <c r="R131" s="450"/>
      <c r="S131" s="451"/>
      <c r="T131" s="452"/>
    </row>
    <row r="133" spans="1:26" s="333" customFormat="1">
      <c r="A133" s="536"/>
      <c r="B133" s="536"/>
      <c r="C133" s="1357"/>
      <c r="D133" s="1358"/>
      <c r="E133" s="380"/>
      <c r="F133" s="380"/>
      <c r="G133" s="380"/>
      <c r="H133" s="380"/>
      <c r="I133" s="380"/>
      <c r="J133" s="380"/>
      <c r="K133" s="1501"/>
      <c r="L133" s="380"/>
      <c r="M133" s="380"/>
      <c r="N133" s="380"/>
      <c r="Q133" s="453"/>
      <c r="R133" s="453"/>
      <c r="S133" s="451"/>
      <c r="T133" s="452"/>
    </row>
    <row r="134" spans="1:26" s="333" customFormat="1">
      <c r="A134" s="540"/>
      <c r="B134" s="540"/>
      <c r="C134" s="1357"/>
      <c r="D134" s="1358"/>
      <c r="E134" s="380"/>
      <c r="F134" s="380"/>
      <c r="G134" s="380"/>
      <c r="H134" s="380"/>
      <c r="I134" s="380"/>
      <c r="J134" s="380"/>
      <c r="K134" s="1501"/>
      <c r="L134" s="380"/>
      <c r="M134" s="380"/>
      <c r="N134" s="380"/>
      <c r="Q134" s="454"/>
      <c r="R134" s="454"/>
      <c r="S134" s="451"/>
      <c r="T134" s="452"/>
    </row>
    <row r="135" spans="1:26" s="333" customFormat="1">
      <c r="A135" s="540"/>
      <c r="B135" s="540"/>
      <c r="C135" s="1357"/>
      <c r="D135" s="1358"/>
      <c r="E135" s="380"/>
      <c r="F135" s="380"/>
      <c r="G135" s="380"/>
      <c r="H135" s="380"/>
      <c r="I135" s="380"/>
      <c r="J135" s="380"/>
      <c r="K135" s="1501"/>
      <c r="L135" s="380"/>
      <c r="M135" s="380"/>
      <c r="N135" s="380"/>
      <c r="Q135" s="454"/>
      <c r="R135" s="454"/>
      <c r="S135" s="451"/>
      <c r="T135" s="452"/>
    </row>
    <row r="136" spans="1:26" s="333" customFormat="1">
      <c r="A136" s="536"/>
      <c r="B136" s="536"/>
      <c r="C136" s="1357"/>
      <c r="D136" s="1358"/>
      <c r="E136" s="380"/>
      <c r="F136" s="380"/>
      <c r="G136" s="380"/>
      <c r="H136" s="380"/>
      <c r="I136" s="380"/>
      <c r="J136" s="380"/>
      <c r="K136" s="1501"/>
      <c r="L136" s="380"/>
      <c r="M136" s="380"/>
      <c r="N136" s="380"/>
      <c r="Q136" s="453"/>
      <c r="R136" s="453"/>
      <c r="S136" s="451"/>
      <c r="T136" s="452"/>
    </row>
    <row r="137" spans="1:26" s="333" customFormat="1">
      <c r="A137" s="541"/>
      <c r="B137" s="541"/>
      <c r="C137" s="1357"/>
      <c r="D137" s="1358"/>
      <c r="E137" s="380"/>
      <c r="F137" s="380"/>
      <c r="G137" s="380"/>
      <c r="H137" s="380"/>
      <c r="I137" s="380"/>
      <c r="J137" s="380"/>
      <c r="K137" s="1501"/>
      <c r="L137" s="380"/>
      <c r="M137" s="380"/>
      <c r="N137" s="380"/>
      <c r="Q137" s="455"/>
      <c r="R137" s="455"/>
      <c r="S137" s="451"/>
      <c r="T137" s="452"/>
    </row>
    <row r="140" spans="1:26" s="333" customFormat="1">
      <c r="A140" s="1359"/>
      <c r="B140" s="1359"/>
      <c r="C140" s="1357"/>
      <c r="D140" s="1358"/>
      <c r="E140" s="380"/>
      <c r="F140" s="380"/>
      <c r="G140" s="380"/>
      <c r="H140" s="380"/>
      <c r="I140" s="380"/>
      <c r="J140" s="380"/>
      <c r="K140" s="1501"/>
      <c r="L140" s="380"/>
      <c r="M140" s="380"/>
      <c r="N140" s="380"/>
      <c r="Q140" s="456"/>
      <c r="R140" s="456"/>
      <c r="S140" s="451"/>
      <c r="T140" s="452"/>
    </row>
    <row r="141" spans="1:26" s="333" customFormat="1">
      <c r="A141" s="1359"/>
      <c r="B141" s="1359"/>
      <c r="C141" s="1357"/>
      <c r="D141" s="1358"/>
      <c r="E141" s="380"/>
      <c r="F141" s="380"/>
      <c r="G141" s="380"/>
      <c r="H141" s="380"/>
      <c r="I141" s="380"/>
      <c r="J141" s="380"/>
      <c r="K141" s="1501"/>
      <c r="L141" s="380"/>
      <c r="M141" s="380"/>
      <c r="N141" s="380"/>
      <c r="Q141" s="456"/>
      <c r="R141" s="456"/>
      <c r="S141" s="451"/>
      <c r="T141" s="452"/>
    </row>
    <row r="142" spans="1:26" s="333" customFormat="1">
      <c r="A142" s="1360"/>
      <c r="B142" s="1360"/>
      <c r="C142" s="1357"/>
      <c r="D142" s="1358"/>
      <c r="E142" s="380"/>
      <c r="F142" s="380"/>
      <c r="G142" s="380"/>
      <c r="H142" s="380"/>
      <c r="I142" s="380"/>
      <c r="J142" s="380"/>
      <c r="K142" s="1501"/>
      <c r="L142" s="380"/>
      <c r="M142" s="380"/>
      <c r="N142" s="380"/>
      <c r="Q142" s="457"/>
      <c r="R142" s="457"/>
      <c r="S142" s="451"/>
      <c r="T142" s="452"/>
    </row>
  </sheetData>
  <mergeCells count="10">
    <mergeCell ref="A109:G109"/>
    <mergeCell ref="Q109:W109"/>
    <mergeCell ref="A110:C110"/>
    <mergeCell ref="Q110:S110"/>
    <mergeCell ref="A1:G1"/>
    <mergeCell ref="Q1:W1"/>
    <mergeCell ref="A2:G2"/>
    <mergeCell ref="Q2:W2"/>
    <mergeCell ref="A108:C108"/>
    <mergeCell ref="Q108:S108"/>
  </mergeCells>
  <hyperlinks>
    <hyperlink ref="M2" location="'Съдържание 1'!A1" display="'Съдържание 1'!A1"/>
    <hyperlink ref="O89" r:id="rId1" display="http://eifrs.ifrs.org/eifrs/XBRL?type=IAS&amp;num=1&amp;date=2012-03-27&amp;anchor=para_78_e&amp;doctype=Standard"/>
    <hyperlink ref="O93" r:id="rId2" display="http://eifrs.ifrs.org/eifrs/XBRL?type=IAS&amp;num=1&amp;date=2012-03-27&amp;anchor=para_78_e&amp;doctype=Standard"/>
    <hyperlink ref="O97" r:id="rId3" display="http://eifrs.ifrs.org/eifrs/XBRL?type=IAS&amp;num=1&amp;date=2012-03-27&amp;anchor=para_78_e&amp;doctype=Standard"/>
    <hyperlink ref="O99" r:id="rId4" display="http://eifrs.ifrs.org/eifrs/XBRL?type=IAS&amp;num=1&amp;date=2012-03-27&amp;anchor=para_78_e&amp;doctype=Standard"/>
    <hyperlink ref="O101" r:id="rId5" display="http://eifrs.ifrs.org/eifrs/XBRL?type=IAS&amp;num=1&amp;date=2012-03-27&amp;anchor=para_54_r&amp;doctype=Standard"/>
    <hyperlink ref="AB1" location="'Съдържание 1'!A1" display="'Съдържание 1'!A1"/>
    <hyperlink ref="AB8" location="'парични средства'!A1" display="'парични средства'!A1"/>
    <hyperlink ref="AB10" location="'Финансови активи - представяне'!A1" display="'Финансови активи - представяне'!A1"/>
  </hyperlinks>
  <pageMargins left="0.7" right="0.7" top="0.75" bottom="0.75" header="0.3" footer="0.3"/>
  <legacyDrawing r:id="rId6"/>
</worksheet>
</file>

<file path=xl/worksheets/sheet13.xml><?xml version="1.0" encoding="utf-8"?>
<worksheet xmlns="http://schemas.openxmlformats.org/spreadsheetml/2006/main" xmlns:r="http://schemas.openxmlformats.org/officeDocument/2006/relationships">
  <sheetPr>
    <tabColor theme="4" tint="-0.249977111117893"/>
  </sheetPr>
  <dimension ref="A1:AB75"/>
  <sheetViews>
    <sheetView workbookViewId="0">
      <selection activeCell="A9" sqref="A9"/>
    </sheetView>
  </sheetViews>
  <sheetFormatPr defaultColWidth="9.140625" defaultRowHeight="14.25"/>
  <cols>
    <col min="1" max="1" width="75.140625" style="543" customWidth="1"/>
    <col min="2" max="2" width="1.7109375" style="537" customWidth="1"/>
    <col min="3" max="3" width="12.140625" style="538" customWidth="1"/>
    <col min="4" max="4" width="1.7109375" style="539" customWidth="1"/>
    <col min="5" max="5" width="12.140625" style="538" customWidth="1"/>
    <col min="6" max="6" width="1.85546875" style="505" customWidth="1"/>
    <col min="7" max="7" width="0" style="1503" hidden="1" customWidth="1"/>
    <col min="8" max="17" width="0" style="505" hidden="1" customWidth="1"/>
    <col min="18" max="18" width="11.42578125" style="641" hidden="1" customWidth="1"/>
    <col min="19" max="19" width="2.28515625" style="505" hidden="1" customWidth="1"/>
    <col min="20" max="20" width="83.85546875" style="742" hidden="1" customWidth="1"/>
    <col min="21" max="21" width="1.7109375" style="738" hidden="1" customWidth="1"/>
    <col min="22" max="22" width="12.140625" style="739" hidden="1" customWidth="1"/>
    <col min="23" max="23" width="1.7109375" style="740" hidden="1" customWidth="1"/>
    <col min="24" max="24" width="12.140625" style="739" hidden="1" customWidth="1"/>
    <col min="25" max="25" width="4.28515625" style="505" hidden="1" customWidth="1"/>
    <col min="26" max="26" width="0" style="505" hidden="1" customWidth="1"/>
    <col min="27" max="16384" width="9.140625" style="505"/>
  </cols>
  <sheetData>
    <row r="1" spans="1:28">
      <c r="A1" s="2082" t="str">
        <f>'P&amp;L ОД'!A1:G1</f>
        <v>ЛОВЕЧТУРС АД</v>
      </c>
      <c r="B1" s="2082"/>
      <c r="C1" s="2082"/>
      <c r="D1" s="2082"/>
      <c r="E1" s="2082"/>
      <c r="G1" s="1502"/>
      <c r="I1" s="506" t="s">
        <v>1323</v>
      </c>
      <c r="R1" s="656" t="s">
        <v>3382</v>
      </c>
      <c r="T1" s="2083" t="str">
        <f>'[1]Cover page'!B6</f>
        <v>АБС Ltd.</v>
      </c>
      <c r="U1" s="2083"/>
      <c r="V1" s="2083"/>
      <c r="W1" s="2083"/>
      <c r="X1" s="2083"/>
      <c r="Y1" s="504"/>
      <c r="AB1" s="506" t="s">
        <v>1323</v>
      </c>
    </row>
    <row r="2" spans="1:28">
      <c r="A2" s="2084" t="str">
        <f>CONCATENATE("ОТЧЕТ ЗА ПАРИЧНИТЕ ПОТОЦИ, ПРЯК МЕТОД ",НАЧАЛО!AA3,НАЧАЛО!AD1," година")</f>
        <v>ОТЧЕТ ЗА ПАРИЧНИТЕ ПОТОЦИ, ПРЯК МЕТОД за 2013 година</v>
      </c>
      <c r="B2" s="2084"/>
      <c r="C2" s="2084"/>
      <c r="D2" s="2084"/>
      <c r="E2" s="2084"/>
      <c r="F2" s="379"/>
      <c r="G2" s="1502"/>
      <c r="H2" s="379"/>
      <c r="I2" s="379"/>
      <c r="J2" s="379"/>
      <c r="K2" s="379"/>
      <c r="L2" s="379"/>
      <c r="M2" s="379"/>
      <c r="N2" s="379"/>
      <c r="O2" s="379"/>
      <c r="R2" s="657"/>
      <c r="T2" s="2085" t="str">
        <f>CONCATENATE("STATEMENT OF CASH FLOWS, DIRECT METHOD ",'[1]Cover page'!AA3,"THE YEAR ",'[1]Cover page'!AD1,"")</f>
        <v>STATEMENT OF CASH FLOWS, DIRECT METHOD FOR THE YEAR 2012</v>
      </c>
      <c r="U2" s="2085"/>
      <c r="V2" s="2085"/>
      <c r="W2" s="2085"/>
      <c r="X2" s="2085"/>
      <c r="Y2" s="504"/>
    </row>
    <row r="3" spans="1:28">
      <c r="A3" s="507"/>
      <c r="B3" s="508"/>
      <c r="C3" s="509" t="str">
        <f>НАЧАЛО!AD1&amp;" г."</f>
        <v>2013 г.</v>
      </c>
      <c r="D3" s="511"/>
      <c r="E3" s="509" t="str">
        <f>НАЧАЛО!AF1&amp;" г."</f>
        <v>2012 г.</v>
      </c>
      <c r="F3" s="378"/>
      <c r="G3" s="1502"/>
      <c r="H3" s="378"/>
      <c r="I3" s="378"/>
      <c r="J3" s="378"/>
      <c r="K3" s="378"/>
      <c r="L3" s="378"/>
      <c r="M3" s="378"/>
      <c r="N3" s="378"/>
      <c r="O3" s="378"/>
      <c r="R3" s="657"/>
      <c r="T3" s="711"/>
      <c r="U3" s="712"/>
      <c r="V3" s="713" t="str">
        <f>[1]НАЧАЛО!AD1&amp;""</f>
        <v>2012</v>
      </c>
      <c r="W3" s="713"/>
      <c r="X3" s="713" t="str">
        <f>[1]НАЧАЛО!AF1&amp;" "</f>
        <v xml:space="preserve">2011 </v>
      </c>
      <c r="Y3" s="504"/>
    </row>
    <row r="4" spans="1:28" ht="15" thickBot="1">
      <c r="A4" s="507"/>
      <c r="B4" s="508"/>
      <c r="C4" s="510" t="s">
        <v>13</v>
      </c>
      <c r="D4" s="511"/>
      <c r="E4" s="510" t="s">
        <v>13</v>
      </c>
      <c r="F4" s="379"/>
      <c r="G4" s="1502"/>
      <c r="H4" s="379"/>
      <c r="I4" s="379"/>
      <c r="J4" s="378"/>
      <c r="K4" s="378"/>
      <c r="L4" s="378"/>
      <c r="M4" s="378"/>
      <c r="N4" s="378"/>
      <c r="O4" s="378"/>
      <c r="R4" s="657"/>
      <c r="T4" s="711"/>
      <c r="U4" s="712"/>
      <c r="V4" s="714" t="s">
        <v>13</v>
      </c>
      <c r="W4" s="715"/>
      <c r="X4" s="714" t="s">
        <v>13</v>
      </c>
      <c r="Y4" s="504"/>
    </row>
    <row r="5" spans="1:28" ht="15">
      <c r="A5" s="507"/>
      <c r="B5" s="508"/>
      <c r="C5" s="510"/>
      <c r="D5" s="511"/>
      <c r="E5" s="510"/>
      <c r="F5" s="379"/>
      <c r="G5" s="1502"/>
      <c r="H5" s="379"/>
      <c r="I5" s="379"/>
      <c r="J5" s="378"/>
      <c r="K5" s="512" t="s">
        <v>1991</v>
      </c>
      <c r="L5" s="513"/>
      <c r="M5" s="513"/>
      <c r="N5" s="513"/>
      <c r="O5" s="513"/>
      <c r="P5" s="514"/>
      <c r="R5" s="657"/>
      <c r="T5" s="711"/>
      <c r="U5" s="712"/>
      <c r="V5" s="714"/>
      <c r="W5" s="715"/>
      <c r="X5" s="714"/>
      <c r="Y5" s="504"/>
    </row>
    <row r="6" spans="1:28">
      <c r="A6" s="142" t="s">
        <v>7088</v>
      </c>
      <c r="B6" s="143"/>
      <c r="C6" s="144"/>
      <c r="D6" s="145"/>
      <c r="E6" s="144"/>
      <c r="G6" s="1497" t="str">
        <f>R6</f>
        <v>IAS7p10</v>
      </c>
      <c r="K6" s="515" t="s">
        <v>1992</v>
      </c>
      <c r="L6" s="516"/>
      <c r="M6" s="378"/>
      <c r="N6" s="378"/>
      <c r="O6" s="378"/>
      <c r="P6" s="517"/>
      <c r="R6" s="649" t="s">
        <v>3463</v>
      </c>
      <c r="T6" s="716" t="s">
        <v>3464</v>
      </c>
      <c r="U6" s="615"/>
      <c r="V6" s="614"/>
      <c r="W6" s="717"/>
      <c r="X6" s="614"/>
      <c r="Y6" s="504"/>
    </row>
    <row r="7" spans="1:28">
      <c r="A7" s="146" t="s">
        <v>7089</v>
      </c>
      <c r="B7" s="143"/>
      <c r="C7" s="144"/>
      <c r="D7" s="145"/>
      <c r="E7" s="2007"/>
      <c r="G7" s="1502"/>
      <c r="K7" s="515" t="s">
        <v>1997</v>
      </c>
      <c r="L7" s="516"/>
      <c r="M7" s="378"/>
      <c r="N7" s="378"/>
      <c r="O7" s="378"/>
      <c r="P7" s="517"/>
      <c r="R7" s="657"/>
      <c r="T7" s="718" t="s">
        <v>3465</v>
      </c>
      <c r="U7" s="615"/>
      <c r="V7" s="614">
        <f t="shared" ref="V7:V14" si="0">C7</f>
        <v>0</v>
      </c>
      <c r="W7" s="717"/>
      <c r="X7" s="614">
        <f t="shared" ref="X7:X14" si="1">E7</f>
        <v>0</v>
      </c>
      <c r="Y7" s="504"/>
    </row>
    <row r="8" spans="1:28">
      <c r="A8" s="146" t="s">
        <v>7090</v>
      </c>
      <c r="B8" s="143"/>
      <c r="C8" s="144"/>
      <c r="D8" s="145"/>
      <c r="E8" s="2007"/>
      <c r="G8" s="1502"/>
      <c r="K8" s="515" t="s">
        <v>1993</v>
      </c>
      <c r="L8" s="516"/>
      <c r="M8" s="378"/>
      <c r="N8" s="378"/>
      <c r="O8" s="378"/>
      <c r="P8" s="517"/>
      <c r="R8" s="657"/>
      <c r="T8" s="718" t="s">
        <v>3466</v>
      </c>
      <c r="U8" s="615"/>
      <c r="V8" s="614">
        <f t="shared" si="0"/>
        <v>0</v>
      </c>
      <c r="W8" s="717"/>
      <c r="X8" s="614">
        <f t="shared" si="1"/>
        <v>0</v>
      </c>
      <c r="Y8" s="504"/>
    </row>
    <row r="9" spans="1:28">
      <c r="A9" s="146" t="s">
        <v>7091</v>
      </c>
      <c r="B9" s="143"/>
      <c r="C9" s="144"/>
      <c r="D9" s="145"/>
      <c r="E9" s="2007"/>
      <c r="G9" s="1502"/>
      <c r="K9" s="515" t="s">
        <v>1994</v>
      </c>
      <c r="L9" s="516"/>
      <c r="M9" s="378"/>
      <c r="N9" s="378"/>
      <c r="O9" s="378"/>
      <c r="P9" s="517"/>
      <c r="R9" s="657"/>
      <c r="T9" s="718" t="s">
        <v>3530</v>
      </c>
      <c r="U9" s="615"/>
      <c r="V9" s="614">
        <f t="shared" si="0"/>
        <v>0</v>
      </c>
      <c r="W9" s="717"/>
      <c r="X9" s="614">
        <f t="shared" si="1"/>
        <v>0</v>
      </c>
      <c r="Y9" s="504"/>
    </row>
    <row r="10" spans="1:28">
      <c r="A10" s="146" t="s">
        <v>7092</v>
      </c>
      <c r="B10" s="147"/>
      <c r="C10" s="144"/>
      <c r="D10" s="145"/>
      <c r="E10" s="2007"/>
      <c r="G10" s="1502"/>
      <c r="K10" s="515" t="s">
        <v>1995</v>
      </c>
      <c r="L10" s="516"/>
      <c r="M10" s="378"/>
      <c r="N10" s="378"/>
      <c r="O10" s="378"/>
      <c r="P10" s="517"/>
      <c r="R10" s="657"/>
      <c r="T10" s="718" t="s">
        <v>3531</v>
      </c>
      <c r="U10" s="719"/>
      <c r="V10" s="614">
        <f t="shared" si="0"/>
        <v>0</v>
      </c>
      <c r="W10" s="717"/>
      <c r="X10" s="614">
        <f t="shared" si="1"/>
        <v>0</v>
      </c>
      <c r="Y10" s="504"/>
    </row>
    <row r="11" spans="1:28">
      <c r="A11" s="146" t="s">
        <v>824</v>
      </c>
      <c r="B11" s="147"/>
      <c r="C11" s="144"/>
      <c r="D11" s="145"/>
      <c r="E11" s="144"/>
      <c r="G11" s="1497" t="str">
        <f>R11</f>
        <v>IAS7p35</v>
      </c>
      <c r="K11" s="515" t="s">
        <v>1996</v>
      </c>
      <c r="L11" s="516"/>
      <c r="M11" s="378"/>
      <c r="N11" s="378"/>
      <c r="O11" s="378"/>
      <c r="P11" s="517"/>
      <c r="R11" s="650" t="s">
        <v>3470</v>
      </c>
      <c r="T11" s="718" t="s">
        <v>3532</v>
      </c>
      <c r="U11" s="719"/>
      <c r="V11" s="614">
        <f t="shared" si="0"/>
        <v>0</v>
      </c>
      <c r="W11" s="717"/>
      <c r="X11" s="614">
        <f t="shared" si="1"/>
        <v>0</v>
      </c>
      <c r="Y11" s="504"/>
    </row>
    <row r="12" spans="1:28">
      <c r="A12" s="146" t="s">
        <v>1151</v>
      </c>
      <c r="B12" s="147"/>
      <c r="C12" s="144"/>
      <c r="D12" s="145"/>
      <c r="E12" s="144"/>
      <c r="G12" s="1497" t="str">
        <f>R12</f>
        <v>IAS 7.31 Disclosure</v>
      </c>
      <c r="K12" s="515" t="s">
        <v>1998</v>
      </c>
      <c r="L12" s="516"/>
      <c r="M12" s="378"/>
      <c r="N12" s="378"/>
      <c r="O12" s="378"/>
      <c r="P12" s="517"/>
      <c r="R12" s="650" t="s">
        <v>3533</v>
      </c>
      <c r="T12" s="718" t="s">
        <v>3479</v>
      </c>
      <c r="U12" s="719"/>
      <c r="V12" s="614">
        <f t="shared" si="0"/>
        <v>0</v>
      </c>
      <c r="W12" s="717"/>
      <c r="X12" s="614">
        <f t="shared" si="1"/>
        <v>0</v>
      </c>
      <c r="Y12" s="504"/>
    </row>
    <row r="13" spans="1:28">
      <c r="A13" s="146" t="s">
        <v>7093</v>
      </c>
      <c r="B13" s="147"/>
      <c r="C13" s="144"/>
      <c r="D13" s="145"/>
      <c r="E13" s="144"/>
      <c r="G13" s="1497" t="str">
        <f>R13</f>
        <v>IAS7p31</v>
      </c>
      <c r="K13" s="515" t="s">
        <v>2000</v>
      </c>
      <c r="L13" s="516"/>
      <c r="M13" s="378"/>
      <c r="N13" s="378"/>
      <c r="O13" s="378"/>
      <c r="P13" s="517"/>
      <c r="R13" s="650" t="s">
        <v>3468</v>
      </c>
      <c r="T13" s="718" t="s">
        <v>3469</v>
      </c>
      <c r="U13" s="719"/>
      <c r="V13" s="614">
        <f t="shared" si="0"/>
        <v>0</v>
      </c>
      <c r="W13" s="717"/>
      <c r="X13" s="614">
        <f t="shared" si="1"/>
        <v>0</v>
      </c>
      <c r="Y13" s="504"/>
    </row>
    <row r="14" spans="1:28" ht="28.5">
      <c r="A14" s="146" t="s">
        <v>7094</v>
      </c>
      <c r="B14" s="143"/>
      <c r="C14" s="144"/>
      <c r="D14" s="145"/>
      <c r="E14" s="144"/>
      <c r="G14" s="1502"/>
      <c r="K14" s="515" t="s">
        <v>1999</v>
      </c>
      <c r="L14" s="516"/>
      <c r="M14" s="378"/>
      <c r="N14" s="378"/>
      <c r="O14" s="378"/>
      <c r="P14" s="517"/>
      <c r="R14" s="657"/>
      <c r="T14" s="718" t="s">
        <v>3467</v>
      </c>
      <c r="U14" s="615"/>
      <c r="V14" s="614">
        <f t="shared" si="0"/>
        <v>0</v>
      </c>
      <c r="W14" s="717"/>
      <c r="X14" s="614">
        <f t="shared" si="1"/>
        <v>0</v>
      </c>
      <c r="Y14" s="504"/>
    </row>
    <row r="15" spans="1:28">
      <c r="A15" s="146" t="s">
        <v>776</v>
      </c>
      <c r="B15" s="143"/>
      <c r="C15" s="144"/>
      <c r="D15" s="145"/>
      <c r="E15" s="144"/>
      <c r="G15" s="1502"/>
      <c r="K15" s="515"/>
      <c r="L15" s="516"/>
      <c r="M15" s="378"/>
      <c r="N15" s="378"/>
      <c r="O15" s="378"/>
      <c r="P15" s="517"/>
      <c r="R15" s="657"/>
      <c r="T15" s="718"/>
      <c r="U15" s="615"/>
      <c r="V15" s="614"/>
      <c r="W15" s="717"/>
      <c r="X15" s="614"/>
      <c r="Y15" s="504"/>
    </row>
    <row r="16" spans="1:28">
      <c r="A16" s="146" t="s">
        <v>10</v>
      </c>
      <c r="B16" s="143"/>
      <c r="C16" s="144"/>
      <c r="D16" s="145"/>
      <c r="E16" s="144"/>
      <c r="G16" s="1502"/>
      <c r="K16" s="515"/>
      <c r="L16" s="516"/>
      <c r="M16" s="378"/>
      <c r="N16" s="378"/>
      <c r="O16" s="378"/>
      <c r="P16" s="517"/>
      <c r="R16" s="657"/>
      <c r="T16" s="718"/>
      <c r="U16" s="615"/>
      <c r="V16" s="614"/>
      <c r="W16" s="717"/>
      <c r="X16" s="614"/>
      <c r="Y16" s="504"/>
    </row>
    <row r="17" spans="1:25">
      <c r="A17" s="146"/>
      <c r="B17" s="143"/>
      <c r="C17" s="144"/>
      <c r="D17" s="145"/>
      <c r="E17" s="144"/>
      <c r="G17" s="1502"/>
      <c r="K17" s="515"/>
      <c r="L17" s="516"/>
      <c r="M17" s="378"/>
      <c r="N17" s="378"/>
      <c r="O17" s="378"/>
      <c r="P17" s="517"/>
      <c r="R17" s="657"/>
      <c r="T17" s="718"/>
      <c r="U17" s="615"/>
      <c r="V17" s="614"/>
      <c r="W17" s="717"/>
      <c r="X17" s="614"/>
      <c r="Y17" s="504"/>
    </row>
    <row r="18" spans="1:25" ht="26.25" thickBot="1">
      <c r="A18" s="2008" t="s">
        <v>7095</v>
      </c>
      <c r="B18" s="545"/>
      <c r="C18" s="612">
        <f>SUM(C7:C16)</f>
        <v>0</v>
      </c>
      <c r="D18" s="613"/>
      <c r="E18" s="612">
        <f>SUM(E7:E16)</f>
        <v>0</v>
      </c>
      <c r="G18" s="1502"/>
      <c r="K18" s="515" t="s">
        <v>2001</v>
      </c>
      <c r="L18" s="516"/>
      <c r="M18" s="378"/>
      <c r="N18" s="378"/>
      <c r="O18" s="378"/>
      <c r="P18" s="517"/>
      <c r="R18" s="657"/>
      <c r="T18" s="720" t="s">
        <v>3471</v>
      </c>
      <c r="U18" s="719"/>
      <c r="V18" s="612">
        <f>SUM(V7:V14)</f>
        <v>0</v>
      </c>
      <c r="W18" s="613"/>
      <c r="X18" s="612">
        <f>SUM(X7:X14)</f>
        <v>0</v>
      </c>
      <c r="Y18" s="504"/>
    </row>
    <row r="19" spans="1:25" ht="15.75" thickTop="1" thickBot="1">
      <c r="A19" s="146"/>
      <c r="B19" s="143"/>
      <c r="C19" s="144"/>
      <c r="D19" s="145"/>
      <c r="E19" s="144"/>
      <c r="G19" s="1502"/>
      <c r="K19" s="518"/>
      <c r="L19" s="519"/>
      <c r="M19" s="519"/>
      <c r="N19" s="519"/>
      <c r="O19" s="519"/>
      <c r="P19" s="520"/>
      <c r="R19" s="657"/>
      <c r="T19" s="718"/>
      <c r="U19" s="615"/>
      <c r="V19" s="614"/>
      <c r="W19" s="717"/>
      <c r="X19" s="614"/>
      <c r="Y19" s="504"/>
    </row>
    <row r="20" spans="1:25">
      <c r="A20" s="142" t="s">
        <v>7096</v>
      </c>
      <c r="B20" s="143"/>
      <c r="C20" s="144"/>
      <c r="D20" s="145"/>
      <c r="E20" s="144"/>
      <c r="G20" s="1497" t="str">
        <f>R20</f>
        <v>IAS7p10</v>
      </c>
      <c r="R20" s="649" t="s">
        <v>3463</v>
      </c>
      <c r="T20" s="716" t="s">
        <v>3472</v>
      </c>
      <c r="U20" s="615"/>
      <c r="V20" s="614"/>
      <c r="W20" s="717"/>
      <c r="X20" s="614"/>
      <c r="Y20" s="504"/>
    </row>
    <row r="21" spans="1:25">
      <c r="A21" s="146" t="s">
        <v>7097</v>
      </c>
      <c r="B21" s="143"/>
      <c r="C21" s="144"/>
      <c r="D21" s="145"/>
      <c r="E21" s="144"/>
      <c r="G21" s="1502"/>
      <c r="R21" s="657"/>
      <c r="T21" s="718" t="s">
        <v>3474</v>
      </c>
      <c r="U21" s="615"/>
      <c r="V21" s="614">
        <f t="shared" ref="V21:V29" si="2">C21</f>
        <v>0</v>
      </c>
      <c r="W21" s="717"/>
      <c r="X21" s="614">
        <f t="shared" ref="X21:X29" si="3">E21</f>
        <v>0</v>
      </c>
      <c r="Y21" s="504"/>
    </row>
    <row r="22" spans="1:25">
      <c r="A22" s="146" t="s">
        <v>7090</v>
      </c>
      <c r="B22" s="143"/>
      <c r="C22" s="144"/>
      <c r="D22" s="145"/>
      <c r="E22" s="144"/>
      <c r="G22" s="1502"/>
      <c r="R22" s="657"/>
      <c r="T22" s="718" t="s">
        <v>3473</v>
      </c>
      <c r="U22" s="615"/>
      <c r="V22" s="614">
        <f t="shared" si="2"/>
        <v>0</v>
      </c>
      <c r="W22" s="717"/>
      <c r="X22" s="614">
        <f t="shared" si="3"/>
        <v>0</v>
      </c>
      <c r="Y22" s="504"/>
    </row>
    <row r="23" spans="1:25">
      <c r="A23" s="146" t="s">
        <v>7098</v>
      </c>
      <c r="B23" s="143"/>
      <c r="C23" s="144"/>
      <c r="D23" s="145"/>
      <c r="E23" s="144"/>
      <c r="G23" s="1497" t="str">
        <f t="shared" ref="G23:G29" si="4">R23</f>
        <v>IAS 7.16 d Example</v>
      </c>
      <c r="R23" s="649" t="s">
        <v>3535</v>
      </c>
      <c r="T23" s="718" t="s">
        <v>3534</v>
      </c>
      <c r="U23" s="615"/>
      <c r="V23" s="614">
        <f t="shared" si="2"/>
        <v>0</v>
      </c>
      <c r="W23" s="717"/>
      <c r="X23" s="614">
        <f t="shared" si="3"/>
        <v>0</v>
      </c>
      <c r="Y23" s="504"/>
    </row>
    <row r="24" spans="1:25">
      <c r="A24" s="146" t="s">
        <v>8</v>
      </c>
      <c r="B24" s="143"/>
      <c r="C24" s="144"/>
      <c r="D24" s="145"/>
      <c r="E24" s="144"/>
      <c r="G24" s="1497" t="str">
        <f t="shared" si="4"/>
        <v>IAS 7.16 c Example</v>
      </c>
      <c r="R24" s="649" t="s">
        <v>3537</v>
      </c>
      <c r="T24" s="718" t="s">
        <v>3536</v>
      </c>
      <c r="U24" s="615"/>
      <c r="V24" s="614">
        <f t="shared" si="2"/>
        <v>0</v>
      </c>
      <c r="W24" s="717"/>
      <c r="X24" s="614">
        <f t="shared" si="3"/>
        <v>0</v>
      </c>
      <c r="Y24" s="504"/>
    </row>
    <row r="25" spans="1:25">
      <c r="A25" s="146" t="s">
        <v>1151</v>
      </c>
      <c r="B25" s="143"/>
      <c r="C25" s="144"/>
      <c r="D25" s="145"/>
      <c r="E25" s="144"/>
      <c r="G25" s="1497" t="str">
        <f t="shared" si="4"/>
        <v>IAS 7.16 d Example</v>
      </c>
      <c r="R25" s="649" t="s">
        <v>3535</v>
      </c>
      <c r="T25" s="718" t="s">
        <v>3538</v>
      </c>
      <c r="U25" s="615"/>
      <c r="V25" s="614">
        <f t="shared" si="2"/>
        <v>0</v>
      </c>
      <c r="W25" s="717"/>
      <c r="X25" s="614">
        <f t="shared" si="3"/>
        <v>0</v>
      </c>
      <c r="Y25" s="504"/>
    </row>
    <row r="26" spans="1:25">
      <c r="A26" s="146" t="s">
        <v>7099</v>
      </c>
      <c r="B26" s="143"/>
      <c r="C26" s="144"/>
      <c r="D26" s="145"/>
      <c r="E26" s="144"/>
      <c r="G26" s="1497" t="str">
        <f t="shared" si="4"/>
        <v>IAS 7.16 c Example</v>
      </c>
      <c r="R26" s="649" t="s">
        <v>3537</v>
      </c>
      <c r="T26" s="718" t="s">
        <v>3539</v>
      </c>
      <c r="U26" s="615"/>
      <c r="V26" s="614">
        <f t="shared" si="2"/>
        <v>0</v>
      </c>
      <c r="W26" s="717"/>
      <c r="X26" s="614">
        <f t="shared" si="3"/>
        <v>0</v>
      </c>
      <c r="Y26" s="504"/>
    </row>
    <row r="27" spans="1:25">
      <c r="A27" s="146" t="s">
        <v>7093</v>
      </c>
      <c r="B27" s="143"/>
      <c r="C27" s="144"/>
      <c r="D27" s="145"/>
      <c r="E27" s="144"/>
      <c r="G27" s="1497" t="str">
        <f t="shared" si="4"/>
        <v>IAS 7.16 b Example</v>
      </c>
      <c r="R27" s="649" t="s">
        <v>3540</v>
      </c>
      <c r="T27" s="718" t="s">
        <v>3475</v>
      </c>
      <c r="U27" s="615"/>
      <c r="V27" s="614">
        <f t="shared" si="2"/>
        <v>0</v>
      </c>
      <c r="W27" s="717"/>
      <c r="X27" s="614">
        <f t="shared" si="3"/>
        <v>0</v>
      </c>
      <c r="Y27" s="504"/>
    </row>
    <row r="28" spans="1:25">
      <c r="A28" s="146" t="s">
        <v>7091</v>
      </c>
      <c r="B28" s="143"/>
      <c r="C28" s="144"/>
      <c r="D28" s="145"/>
      <c r="E28" s="144"/>
      <c r="G28" s="1497" t="str">
        <f t="shared" si="4"/>
        <v>IAS 7.16 a Example</v>
      </c>
      <c r="R28" s="649" t="s">
        <v>3541</v>
      </c>
      <c r="T28" s="718" t="s">
        <v>3477</v>
      </c>
      <c r="U28" s="615"/>
      <c r="V28" s="614">
        <f t="shared" si="2"/>
        <v>0</v>
      </c>
      <c r="W28" s="717"/>
      <c r="X28" s="614">
        <f t="shared" si="3"/>
        <v>0</v>
      </c>
      <c r="Y28" s="504"/>
    </row>
    <row r="29" spans="1:25">
      <c r="A29" s="146" t="s">
        <v>11</v>
      </c>
      <c r="B29" s="143"/>
      <c r="C29" s="144"/>
      <c r="D29" s="145"/>
      <c r="E29" s="144"/>
      <c r="G29" s="1497" t="str">
        <f t="shared" si="4"/>
        <v>IAS 7.16 b Example</v>
      </c>
      <c r="R29" s="649" t="s">
        <v>3540</v>
      </c>
      <c r="T29" s="718" t="s">
        <v>3476</v>
      </c>
      <c r="U29" s="615"/>
      <c r="V29" s="614">
        <f t="shared" si="2"/>
        <v>0</v>
      </c>
      <c r="W29" s="717"/>
      <c r="X29" s="614">
        <f t="shared" si="3"/>
        <v>0</v>
      </c>
      <c r="Y29" s="504"/>
    </row>
    <row r="30" spans="1:25" ht="29.25" thickBot="1">
      <c r="A30" s="1677" t="s">
        <v>7100</v>
      </c>
      <c r="B30" s="151"/>
      <c r="C30" s="612">
        <f>SUM(C21:C29)</f>
        <v>0</v>
      </c>
      <c r="D30" s="613"/>
      <c r="E30" s="612">
        <f>SUM(E21:E29)</f>
        <v>0</v>
      </c>
      <c r="G30" s="1502"/>
      <c r="R30" s="657"/>
      <c r="T30" s="720" t="s">
        <v>3481</v>
      </c>
      <c r="U30" s="615"/>
      <c r="V30" s="612">
        <f>SUM(V21:V29)</f>
        <v>0</v>
      </c>
      <c r="W30" s="613"/>
      <c r="X30" s="612">
        <f>SUM(X21:X29)</f>
        <v>0</v>
      </c>
      <c r="Y30" s="504"/>
    </row>
    <row r="31" spans="1:25" ht="15" thickTop="1">
      <c r="A31" s="146"/>
      <c r="B31" s="143"/>
      <c r="C31" s="144"/>
      <c r="D31" s="145"/>
      <c r="E31" s="144"/>
      <c r="G31" s="1502"/>
      <c r="R31" s="657"/>
      <c r="T31" s="718"/>
      <c r="U31" s="615"/>
      <c r="V31" s="614"/>
      <c r="W31" s="717"/>
      <c r="X31" s="614"/>
      <c r="Y31" s="504"/>
    </row>
    <row r="32" spans="1:25">
      <c r="A32" s="142" t="s">
        <v>66</v>
      </c>
      <c r="B32" s="143"/>
      <c r="C32" s="144"/>
      <c r="D32" s="145"/>
      <c r="E32" s="144"/>
      <c r="G32" s="1497" t="str">
        <f t="shared" ref="G32:G39" si="5">R32</f>
        <v>IAS7p10</v>
      </c>
      <c r="R32" s="649" t="s">
        <v>3463</v>
      </c>
      <c r="T32" s="716" t="s">
        <v>3482</v>
      </c>
      <c r="U32" s="615"/>
      <c r="V32" s="614"/>
      <c r="W32" s="717"/>
      <c r="X32" s="614"/>
      <c r="Y32" s="504"/>
    </row>
    <row r="33" spans="1:25">
      <c r="A33" s="148" t="s">
        <v>61</v>
      </c>
      <c r="B33" s="143"/>
      <c r="C33" s="144"/>
      <c r="D33" s="145"/>
      <c r="E33" s="144"/>
      <c r="G33" s="1497" t="str">
        <f t="shared" si="5"/>
        <v>IAS 7.17 a Example</v>
      </c>
      <c r="R33" s="649" t="s">
        <v>3562</v>
      </c>
      <c r="T33" s="718" t="s">
        <v>3561</v>
      </c>
      <c r="U33" s="615"/>
      <c r="V33" s="614">
        <f t="shared" ref="V33:V43" si="6">C33</f>
        <v>0</v>
      </c>
      <c r="W33" s="717"/>
      <c r="X33" s="614">
        <f t="shared" ref="X33:X43" si="7">E33</f>
        <v>0</v>
      </c>
      <c r="Y33" s="504"/>
    </row>
    <row r="34" spans="1:25">
      <c r="A34" s="148" t="s">
        <v>62</v>
      </c>
      <c r="B34" s="143"/>
      <c r="C34" s="144"/>
      <c r="D34" s="145"/>
      <c r="E34" s="144"/>
      <c r="G34" s="1497" t="str">
        <f t="shared" si="5"/>
        <v>IAS 7.17 b Example</v>
      </c>
      <c r="R34" s="649" t="s">
        <v>3564</v>
      </c>
      <c r="T34" s="718" t="s">
        <v>3563</v>
      </c>
      <c r="U34" s="615"/>
      <c r="V34" s="614">
        <f t="shared" si="6"/>
        <v>0</v>
      </c>
      <c r="W34" s="717"/>
      <c r="X34" s="614">
        <f t="shared" si="7"/>
        <v>0</v>
      </c>
      <c r="Y34" s="504"/>
    </row>
    <row r="35" spans="1:25">
      <c r="A35" s="146" t="s">
        <v>59</v>
      </c>
      <c r="B35" s="143"/>
      <c r="C35" s="144"/>
      <c r="D35" s="145"/>
      <c r="E35" s="144"/>
      <c r="G35" s="1497" t="str">
        <f t="shared" si="5"/>
        <v>IAS 7.17 c Example</v>
      </c>
      <c r="R35" s="649" t="s">
        <v>3566</v>
      </c>
      <c r="T35" s="718" t="s">
        <v>3565</v>
      </c>
      <c r="U35" s="615"/>
      <c r="V35" s="614">
        <f t="shared" si="6"/>
        <v>0</v>
      </c>
      <c r="W35" s="717"/>
      <c r="X35" s="614">
        <f t="shared" si="7"/>
        <v>0</v>
      </c>
      <c r="Y35" s="504"/>
    </row>
    <row r="36" spans="1:25">
      <c r="A36" s="146" t="s">
        <v>60</v>
      </c>
      <c r="B36" s="143"/>
      <c r="C36" s="144"/>
      <c r="D36" s="145"/>
      <c r="E36" s="144"/>
      <c r="G36" s="1497" t="str">
        <f t="shared" si="5"/>
        <v>IAS 7.17 d Example</v>
      </c>
      <c r="R36" s="649" t="s">
        <v>3568</v>
      </c>
      <c r="T36" s="718" t="s">
        <v>3567</v>
      </c>
      <c r="U36" s="615"/>
      <c r="V36" s="614">
        <f t="shared" si="6"/>
        <v>0</v>
      </c>
      <c r="W36" s="717"/>
      <c r="X36" s="614">
        <f t="shared" si="7"/>
        <v>0</v>
      </c>
      <c r="Y36" s="504"/>
    </row>
    <row r="37" spans="1:25">
      <c r="A37" s="146" t="s">
        <v>828</v>
      </c>
      <c r="B37" s="143"/>
      <c r="C37" s="144"/>
      <c r="D37" s="145"/>
      <c r="E37" s="144"/>
      <c r="G37" s="1497" t="str">
        <f t="shared" si="5"/>
        <v>IAS 7.17 e Example</v>
      </c>
      <c r="R37" s="649" t="s">
        <v>3569</v>
      </c>
      <c r="T37" s="718" t="s">
        <v>3570</v>
      </c>
      <c r="U37" s="615"/>
      <c r="V37" s="614">
        <f t="shared" si="6"/>
        <v>0</v>
      </c>
      <c r="W37" s="717"/>
      <c r="X37" s="614">
        <f t="shared" si="7"/>
        <v>0</v>
      </c>
      <c r="Y37" s="504"/>
    </row>
    <row r="38" spans="1:25">
      <c r="A38" s="148" t="s">
        <v>7101</v>
      </c>
      <c r="B38" s="143"/>
      <c r="C38" s="144"/>
      <c r="D38" s="145"/>
      <c r="E38" s="144"/>
      <c r="G38" s="1497" t="str">
        <f t="shared" si="5"/>
        <v>IAS 20.28 Common practice</v>
      </c>
      <c r="R38" s="649" t="s">
        <v>3545</v>
      </c>
      <c r="T38" s="718" t="s">
        <v>3544</v>
      </c>
      <c r="U38" s="615"/>
      <c r="V38" s="614">
        <f t="shared" si="6"/>
        <v>0</v>
      </c>
      <c r="W38" s="717"/>
      <c r="X38" s="614">
        <f t="shared" si="7"/>
        <v>0</v>
      </c>
      <c r="Y38" s="504"/>
    </row>
    <row r="39" spans="1:25">
      <c r="A39" s="146" t="s">
        <v>578</v>
      </c>
      <c r="B39" s="143"/>
      <c r="C39" s="144"/>
      <c r="D39" s="145"/>
      <c r="E39" s="144"/>
      <c r="G39" s="1497" t="str">
        <f t="shared" si="5"/>
        <v>IAS7p31</v>
      </c>
      <c r="R39" s="650" t="s">
        <v>3468</v>
      </c>
      <c r="T39" s="718" t="s">
        <v>3483</v>
      </c>
      <c r="U39" s="615"/>
      <c r="V39" s="614">
        <f t="shared" si="6"/>
        <v>0</v>
      </c>
      <c r="W39" s="717"/>
      <c r="X39" s="614">
        <f t="shared" si="7"/>
        <v>0</v>
      </c>
      <c r="Y39" s="504"/>
    </row>
    <row r="40" spans="1:25">
      <c r="A40" s="146" t="s">
        <v>829</v>
      </c>
      <c r="B40" s="143"/>
      <c r="C40" s="144"/>
      <c r="D40" s="145"/>
      <c r="E40" s="144"/>
      <c r="G40" s="1502"/>
      <c r="R40" s="650" t="s">
        <v>3468</v>
      </c>
      <c r="T40" s="721" t="s">
        <v>3480</v>
      </c>
      <c r="U40" s="615"/>
      <c r="V40" s="614">
        <f t="shared" si="6"/>
        <v>0</v>
      </c>
      <c r="W40" s="717"/>
      <c r="X40" s="614">
        <f t="shared" si="7"/>
        <v>0</v>
      </c>
      <c r="Y40" s="504"/>
    </row>
    <row r="41" spans="1:25">
      <c r="A41" s="148" t="s">
        <v>824</v>
      </c>
      <c r="B41" s="143"/>
      <c r="C41" s="144"/>
      <c r="D41" s="145"/>
      <c r="E41" s="144"/>
      <c r="G41" s="1497" t="str">
        <f>R41</f>
        <v>IAS 7.31 Disclosure</v>
      </c>
      <c r="R41" s="649" t="s">
        <v>3533</v>
      </c>
      <c r="T41" s="721" t="s">
        <v>3479</v>
      </c>
      <c r="U41" s="615"/>
      <c r="V41" s="614">
        <f t="shared" si="6"/>
        <v>0</v>
      </c>
      <c r="W41" s="717"/>
      <c r="X41" s="614">
        <f t="shared" si="7"/>
        <v>0</v>
      </c>
      <c r="Y41" s="504"/>
    </row>
    <row r="42" spans="1:25">
      <c r="A42" s="148" t="s">
        <v>7102</v>
      </c>
      <c r="B42" s="143"/>
      <c r="C42" s="144"/>
      <c r="D42" s="145"/>
      <c r="E42" s="144"/>
      <c r="G42" s="1497" t="str">
        <f>R42</f>
        <v>IAS 7.31 Disclosure</v>
      </c>
      <c r="R42" s="649" t="s">
        <v>3533</v>
      </c>
      <c r="T42" s="721" t="s">
        <v>3469</v>
      </c>
      <c r="U42" s="615"/>
      <c r="V42" s="614">
        <f t="shared" si="6"/>
        <v>0</v>
      </c>
      <c r="W42" s="717"/>
      <c r="X42" s="614">
        <f t="shared" si="7"/>
        <v>0</v>
      </c>
      <c r="Y42" s="504"/>
    </row>
    <row r="43" spans="1:25">
      <c r="A43" s="146" t="s">
        <v>28</v>
      </c>
      <c r="B43" s="143"/>
      <c r="C43" s="144"/>
      <c r="D43" s="143"/>
      <c r="E43" s="144"/>
      <c r="G43" s="1497" t="str">
        <f>R43</f>
        <v>IAS 7.21 Disclosure</v>
      </c>
      <c r="R43" s="649" t="s">
        <v>3558</v>
      </c>
      <c r="T43" s="721" t="s">
        <v>3557</v>
      </c>
      <c r="U43" s="615"/>
      <c r="V43" s="614">
        <f t="shared" si="6"/>
        <v>0</v>
      </c>
      <c r="W43" s="717"/>
      <c r="X43" s="614">
        <f t="shared" si="7"/>
        <v>0</v>
      </c>
      <c r="Y43" s="504"/>
    </row>
    <row r="44" spans="1:25" ht="15" thickBot="1">
      <c r="A44" s="544" t="s">
        <v>68</v>
      </c>
      <c r="B44" s="151"/>
      <c r="C44" s="612">
        <f>SUM(C33:C43)</f>
        <v>0</v>
      </c>
      <c r="D44" s="613"/>
      <c r="E44" s="612">
        <f>SUM(E33:E43)</f>
        <v>0</v>
      </c>
      <c r="G44" s="1502"/>
      <c r="R44" s="657"/>
      <c r="T44" s="720" t="s">
        <v>3484</v>
      </c>
      <c r="U44" s="615"/>
      <c r="V44" s="612">
        <f>SUM(V33:V43)</f>
        <v>0</v>
      </c>
      <c r="W44" s="613"/>
      <c r="X44" s="612">
        <f>SUM(X33:X43)</f>
        <v>0</v>
      </c>
      <c r="Y44" s="504"/>
    </row>
    <row r="45" spans="1:25" ht="15" thickTop="1">
      <c r="A45" s="546"/>
      <c r="B45" s="151"/>
      <c r="C45" s="614"/>
      <c r="D45" s="615"/>
      <c r="E45" s="614"/>
      <c r="G45" s="1502"/>
      <c r="R45" s="657"/>
      <c r="T45" s="722"/>
      <c r="U45" s="615"/>
      <c r="V45" s="614"/>
      <c r="W45" s="615"/>
      <c r="X45" s="614"/>
      <c r="Y45" s="504"/>
    </row>
    <row r="46" spans="1:25" ht="42.75">
      <c r="A46" s="547" t="s">
        <v>830</v>
      </c>
      <c r="B46" s="545"/>
      <c r="C46" s="616">
        <f>SUM(C18,C30,C44)</f>
        <v>0</v>
      </c>
      <c r="D46" s="617"/>
      <c r="E46" s="616">
        <f>SUM(E18,E30,E44)</f>
        <v>0</v>
      </c>
      <c r="G46" s="1497" t="str">
        <f>R46</f>
        <v>IAS 7.45 Disclosure</v>
      </c>
      <c r="R46" s="649" t="s">
        <v>3572</v>
      </c>
      <c r="T46" s="723" t="s">
        <v>3571</v>
      </c>
      <c r="U46" s="719"/>
      <c r="V46" s="616">
        <f>SUM(V18,V30,V44)</f>
        <v>0</v>
      </c>
      <c r="W46" s="617"/>
      <c r="X46" s="616">
        <f>SUM(X18,X30,X44)</f>
        <v>0</v>
      </c>
      <c r="Y46" s="504"/>
    </row>
    <row r="47" spans="1:25">
      <c r="A47" s="150"/>
      <c r="B47" s="143"/>
      <c r="C47" s="144"/>
      <c r="D47" s="143"/>
      <c r="E47" s="144"/>
      <c r="G47" s="1502"/>
      <c r="R47" s="657"/>
      <c r="T47" s="722"/>
      <c r="U47" s="615"/>
      <c r="V47" s="614"/>
      <c r="W47" s="615"/>
      <c r="X47" s="614"/>
      <c r="Y47" s="504"/>
    </row>
    <row r="48" spans="1:25" ht="28.5">
      <c r="A48" s="236" t="s">
        <v>832</v>
      </c>
      <c r="B48" s="147"/>
      <c r="C48" s="521"/>
      <c r="D48" s="522"/>
      <c r="E48" s="521"/>
      <c r="G48" s="1497" t="str">
        <f>R48</f>
        <v>IAS7p28</v>
      </c>
      <c r="R48" s="650" t="s">
        <v>3486</v>
      </c>
      <c r="T48" s="723" t="s">
        <v>3487</v>
      </c>
      <c r="U48" s="719"/>
      <c r="V48" s="616"/>
      <c r="W48" s="617"/>
      <c r="X48" s="616"/>
      <c r="Y48" s="504"/>
    </row>
    <row r="49" spans="1:25">
      <c r="A49" s="150"/>
      <c r="B49" s="143"/>
      <c r="C49" s="144"/>
      <c r="D49" s="143"/>
      <c r="E49" s="144"/>
      <c r="G49" s="1502"/>
      <c r="R49" s="657"/>
      <c r="T49" s="722"/>
      <c r="U49" s="615"/>
      <c r="V49" s="614"/>
      <c r="W49" s="615"/>
      <c r="X49" s="614"/>
      <c r="Y49" s="504"/>
    </row>
    <row r="50" spans="1:25" ht="28.5">
      <c r="A50" s="547" t="s">
        <v>831</v>
      </c>
      <c r="B50" s="545"/>
      <c r="C50" s="616">
        <f>SUM(C18,C30,C44,C48)</f>
        <v>0</v>
      </c>
      <c r="D50" s="617"/>
      <c r="E50" s="616">
        <f>SUM(E20,E32,E46)</f>
        <v>0</v>
      </c>
      <c r="G50" s="1497" t="str">
        <f>R50</f>
        <v>IAS 7.45 Disclosure</v>
      </c>
      <c r="R50" s="650" t="s">
        <v>3572</v>
      </c>
      <c r="T50" s="723" t="s">
        <v>3488</v>
      </c>
      <c r="U50" s="719"/>
      <c r="V50" s="616">
        <f>SUM(V18,V30,V44,V48)</f>
        <v>0</v>
      </c>
      <c r="W50" s="617"/>
      <c r="X50" s="616">
        <f>SUM(X20,X32,X46)</f>
        <v>0</v>
      </c>
      <c r="Y50" s="504"/>
    </row>
    <row r="51" spans="1:25">
      <c r="A51" s="150"/>
      <c r="B51" s="143"/>
      <c r="C51" s="144"/>
      <c r="D51" s="143"/>
      <c r="E51" s="144"/>
      <c r="G51" s="1502"/>
      <c r="R51" s="657"/>
      <c r="T51" s="722"/>
      <c r="U51" s="615"/>
      <c r="V51" s="614"/>
      <c r="W51" s="615"/>
      <c r="X51" s="614"/>
      <c r="Y51" s="504"/>
    </row>
    <row r="52" spans="1:25" ht="15">
      <c r="A52" s="236" t="s">
        <v>9</v>
      </c>
      <c r="B52" s="147"/>
      <c r="C52" s="616">
        <v>0</v>
      </c>
      <c r="D52" s="522"/>
      <c r="E52" s="521">
        <v>0</v>
      </c>
      <c r="G52" s="1497" t="str">
        <f>R52</f>
        <v>IAS 1.54 i Disclosure, IAS 7.45 Disclosure, Effective 2013-01-01 IFRS 12.B13 a Disclosure</v>
      </c>
      <c r="R52" s="650" t="s">
        <v>7103</v>
      </c>
      <c r="T52" s="723" t="s">
        <v>3485</v>
      </c>
      <c r="U52" s="719"/>
      <c r="V52" s="616">
        <f>X54</f>
        <v>0</v>
      </c>
      <c r="W52" s="617"/>
      <c r="X52" s="616"/>
      <c r="Y52" s="504"/>
    </row>
    <row r="53" spans="1:25">
      <c r="A53" s="150"/>
      <c r="B53" s="143"/>
      <c r="C53" s="614"/>
      <c r="D53" s="143"/>
      <c r="E53" s="144"/>
      <c r="G53" s="1502"/>
      <c r="R53" s="657"/>
      <c r="T53" s="722"/>
      <c r="U53" s="615"/>
      <c r="V53" s="614"/>
      <c r="W53" s="615"/>
      <c r="X53" s="614"/>
      <c r="Y53" s="504"/>
    </row>
    <row r="54" spans="1:25" ht="15" thickBot="1">
      <c r="A54" s="548" t="str">
        <f>CONCATENATE("Парични средства и парични еквиваленти на ",[1]НАЧАЛО!AA1," ",CHOOSE([1]НАЧАЛО!AB1,[1]НАЧАЛО!AI1,[1]НАЧАЛО!AI2,[1]НАЧАЛО!AI3,[1]НАЧАЛО!AI4,[1]НАЧАЛО!AI5,[1]НАЧАЛО!AI6,[1]НАЧАЛО!AI7,[1]НАЧАЛО!AI8,[1]НАЧАЛО!AI9,[1]НАЧАЛО!AI10,[1]НАЧАЛО!AI11,[1]НАЧАЛО!AI12))</f>
        <v>Парични средства и парични еквиваленти на 31 декември</v>
      </c>
      <c r="B54" s="545"/>
      <c r="C54" s="618">
        <f>SUM(C50,C52)</f>
        <v>0</v>
      </c>
      <c r="D54" s="152"/>
      <c r="E54" s="618">
        <f>SUM(E46,E52)</f>
        <v>0</v>
      </c>
      <c r="G54" s="1497" t="str">
        <f>R54</f>
        <v>IAS 1.54 i Disclosure, IAS 7.45 Disclosure, Effective 2013-01-01 IFRS 12.B13 a Disclosure</v>
      </c>
      <c r="R54" s="650" t="s">
        <v>7104</v>
      </c>
      <c r="T54" s="723" t="s">
        <v>3489</v>
      </c>
      <c r="U54" s="719"/>
      <c r="V54" s="618">
        <f>SUM(V50,V52)</f>
        <v>0</v>
      </c>
      <c r="W54" s="617"/>
      <c r="X54" s="618">
        <f>SUM(X46,X52)</f>
        <v>0</v>
      </c>
      <c r="Y54" s="504"/>
    </row>
    <row r="55" spans="1:25">
      <c r="A55" s="153" t="e">
        <f>IF(AND(C$55="",E$55=""),"","Разлика в паричните средства между ОПП и БАЛАНСА!")</f>
        <v>#REF!</v>
      </c>
      <c r="B55" s="154"/>
      <c r="C55" s="155" t="e">
        <f>IF(C54=баланс!E53,"",'[2]ОПП fin'!C54-баланс!E53)</f>
        <v>#REF!</v>
      </c>
      <c r="D55" s="156"/>
      <c r="E55" s="155" t="e">
        <f>IF(НАЧАЛО!AB$3=1,IF(E$54=баланс!G53,"",'[2]ОПП fin'!E$54-баланс!G53),"")</f>
        <v>#REF!</v>
      </c>
      <c r="G55" s="1502"/>
      <c r="R55" s="657"/>
      <c r="T55" s="724" t="str">
        <f>IF(AND(V$55="",X$55=""),"","Разлика в паричните средства между ОПП и БАЛАНСА!")</f>
        <v>Разлика в паричните средства между ОПП и БАЛАНСА!</v>
      </c>
      <c r="U55" s="725"/>
      <c r="V55" s="726">
        <f>IF(V54=[1]баланс!X53,"",'[1]ОПП fin'!V54-[1]баланс!X53)</f>
        <v>-215</v>
      </c>
      <c r="W55" s="727"/>
      <c r="X55" s="726" t="str">
        <f>IF([1]НАЧАЛО!AS$3=1,IF(X$54=[1]баланс!Z53,"",'[1]ОПП fin'!X$54-[1]баланс!Z53),"")</f>
        <v/>
      </c>
      <c r="Y55" s="504"/>
    </row>
    <row r="56" spans="1:25">
      <c r="A56" s="2086" t="str">
        <f>'P&amp;L ОД_Функцион'!A95</f>
        <v>Приложенията от страница 0 до страница 0 са неразделна част от финансовия отчет.</v>
      </c>
      <c r="B56" s="2086"/>
      <c r="C56" s="2086"/>
      <c r="D56" s="2086"/>
      <c r="E56" s="2086"/>
      <c r="G56" s="1502"/>
      <c r="R56" s="657"/>
      <c r="T56" s="2087" t="str">
        <f>'[1]P&amp;L ОД'!R104</f>
        <v>Notes from page 0  to page 0 are inseparable part of the financial statement.</v>
      </c>
      <c r="U56" s="2087"/>
      <c r="V56" s="2087"/>
      <c r="W56" s="2087"/>
      <c r="X56" s="2087"/>
      <c r="Y56" s="504"/>
    </row>
    <row r="57" spans="1:25">
      <c r="A57" s="523" t="e">
        <f>IF(AND(C$55="",E$55=""),"","Парични средства в баланса БАЛАНСА:")</f>
        <v>#REF!</v>
      </c>
      <c r="B57" s="524"/>
      <c r="C57" s="525">
        <f>IF(C$54=баланс!E53,"",[1]баланс!E53)</f>
        <v>602</v>
      </c>
      <c r="D57" s="524"/>
      <c r="E57" s="525">
        <f>IF(НАЧАЛО!AB$3=1,IF(E$54=баланс!G53,"",баланс!G53),"")</f>
        <v>32</v>
      </c>
      <c r="G57" s="1502"/>
      <c r="R57" s="657"/>
      <c r="T57" s="728" t="str">
        <f>IF(AND(V$55="",X$55=""),"","Парични средства в баланса БАЛАНСА:")</f>
        <v>Парични средства в баланса БАЛАНСА:</v>
      </c>
      <c r="U57" s="729"/>
      <c r="V57" s="730">
        <f>IF(V$54=[1]баланс!X53,"",[1]баланс!X53)</f>
        <v>602</v>
      </c>
      <c r="W57" s="729"/>
      <c r="X57" s="730" t="str">
        <f>IF([1]НАЧАЛО!AT$3=1,IF(X$54=[1]баланс!Z53,"",[1]баланс!Z53),"")</f>
        <v/>
      </c>
      <c r="Y57" s="504"/>
    </row>
    <row r="58" spans="1:25">
      <c r="A58" s="387" t="str">
        <f>НАЧАЛО!$A$44</f>
        <v>Представляващи:</v>
      </c>
      <c r="B58" s="154"/>
      <c r="C58" s="526"/>
      <c r="D58" s="156"/>
      <c r="E58" s="526"/>
      <c r="G58" s="1502"/>
      <c r="R58" s="657"/>
      <c r="T58" s="361" t="str">
        <f>'[1]P&amp;L ОД'!R106</f>
        <v>Representatives:</v>
      </c>
      <c r="U58" s="725"/>
      <c r="V58" s="731"/>
      <c r="W58" s="727"/>
      <c r="X58" s="731"/>
      <c r="Y58" s="504"/>
    </row>
    <row r="59" spans="1:25">
      <c r="A59" s="388" t="str">
        <f>НАЧАЛО!$A$46</f>
        <v>ВЕСЕЛИНА СПАСОВА</v>
      </c>
      <c r="B59" s="154"/>
      <c r="C59" s="527"/>
      <c r="D59" s="154"/>
      <c r="E59" s="527"/>
      <c r="G59" s="1502"/>
      <c r="R59" s="657"/>
      <c r="T59" s="364" t="str">
        <f>'[1]P&amp;L ОД'!R107</f>
        <v>Елена Ковачева</v>
      </c>
      <c r="U59" s="725"/>
      <c r="V59" s="732"/>
      <c r="W59" s="725"/>
      <c r="X59" s="732"/>
      <c r="Y59" s="504"/>
    </row>
    <row r="60" spans="1:25">
      <c r="A60" s="386"/>
      <c r="B60" s="154"/>
      <c r="C60" s="527"/>
      <c r="D60" s="154"/>
      <c r="E60" s="527"/>
      <c r="G60" s="1502"/>
      <c r="R60" s="657"/>
      <c r="T60" s="358" t="s">
        <v>27</v>
      </c>
      <c r="U60" s="725"/>
      <c r="V60" s="732"/>
      <c r="W60" s="725"/>
      <c r="X60" s="732"/>
      <c r="Y60" s="504"/>
    </row>
    <row r="61" spans="1:25" s="531" customFormat="1">
      <c r="A61" s="388"/>
      <c r="B61" s="528"/>
      <c r="C61" s="529"/>
      <c r="D61" s="528"/>
      <c r="E61" s="529"/>
      <c r="G61" s="1502"/>
      <c r="R61" s="658"/>
      <c r="T61" s="364" t="str">
        <f>'[1]P&amp;L ОД'!R109</f>
        <v/>
      </c>
      <c r="U61" s="733"/>
      <c r="V61" s="734"/>
      <c r="W61" s="733"/>
      <c r="X61" s="734"/>
      <c r="Y61" s="530"/>
    </row>
    <row r="62" spans="1:25">
      <c r="A62" s="386"/>
      <c r="B62" s="154"/>
      <c r="C62" s="527"/>
      <c r="D62" s="154"/>
      <c r="E62" s="527"/>
      <c r="G62" s="1502"/>
      <c r="R62" s="657"/>
      <c r="T62" s="358" t="s">
        <v>27</v>
      </c>
      <c r="U62" s="725"/>
      <c r="V62" s="732"/>
      <c r="W62" s="725"/>
      <c r="X62" s="732"/>
      <c r="Y62" s="504"/>
    </row>
    <row r="63" spans="1:25">
      <c r="A63" s="389" t="str">
        <f>НАЧАЛО!$F$44</f>
        <v>Съставител:</v>
      </c>
      <c r="B63" s="154"/>
      <c r="C63" s="527"/>
      <c r="D63" s="154"/>
      <c r="E63" s="527"/>
      <c r="G63" s="1502"/>
      <c r="R63" s="657"/>
      <c r="T63" s="366" t="str">
        <f>'[1]P&amp;L ОД'!R111</f>
        <v>Prepared by:</v>
      </c>
      <c r="U63" s="725"/>
      <c r="V63" s="732"/>
      <c r="W63" s="725"/>
      <c r="X63" s="732"/>
      <c r="Y63" s="504"/>
    </row>
    <row r="64" spans="1:25">
      <c r="A64" s="390" t="str">
        <f>НАЧАЛО!$F$46</f>
        <v>БОНКА СИРАШКА</v>
      </c>
      <c r="B64" s="532"/>
      <c r="C64" s="533"/>
      <c r="D64" s="154"/>
      <c r="E64" s="533"/>
      <c r="G64" s="1502"/>
      <c r="R64" s="657"/>
      <c r="T64" s="369" t="str">
        <f>'[1]P&amp;L ОД'!R112</f>
        <v>"Фиск" ООД</v>
      </c>
      <c r="U64" s="735"/>
      <c r="V64" s="736"/>
      <c r="W64" s="725"/>
      <c r="X64" s="736"/>
      <c r="Y64" s="504"/>
    </row>
    <row r="65" spans="1:25">
      <c r="A65" s="389"/>
      <c r="B65" s="2080"/>
      <c r="C65" s="2080"/>
      <c r="D65" s="2080"/>
      <c r="E65" s="2080"/>
      <c r="G65" s="1502"/>
      <c r="R65" s="657"/>
      <c r="T65" s="366" t="s">
        <v>27</v>
      </c>
      <c r="U65" s="2081"/>
      <c r="V65" s="2081"/>
      <c r="W65" s="2081"/>
      <c r="X65" s="2081"/>
      <c r="Y65" s="504"/>
    </row>
    <row r="66" spans="1:25">
      <c r="A66" s="390" t="str">
        <f>НАЧАЛО!$D$50</f>
        <v>Заверил:</v>
      </c>
      <c r="B66" s="1990"/>
      <c r="C66" s="1990"/>
      <c r="D66" s="1990"/>
      <c r="E66" s="1990"/>
      <c r="G66" s="1502"/>
      <c r="R66" s="657"/>
      <c r="T66" s="369" t="str">
        <f>'[1]P&amp;L ОД'!R114</f>
        <v>Audited by:</v>
      </c>
      <c r="U66" s="1991"/>
      <c r="V66" s="1991"/>
      <c r="W66" s="1991"/>
      <c r="X66" s="1991"/>
      <c r="Y66" s="504"/>
    </row>
    <row r="67" spans="1:25">
      <c r="A67" s="388" t="str">
        <f>НАЧАЛО!$C$52</f>
        <v>ОДИТОРИ И КО ООД</v>
      </c>
      <c r="B67" s="532"/>
      <c r="C67" s="533"/>
      <c r="D67" s="154"/>
      <c r="E67" s="533"/>
      <c r="G67" s="1502"/>
      <c r="R67" s="657"/>
      <c r="T67" s="364" t="str">
        <f>'[1]P&amp;L ОД'!R115</f>
        <v>"RSM BX" LTD</v>
      </c>
      <c r="U67" s="735"/>
      <c r="V67" s="736"/>
      <c r="W67" s="725"/>
      <c r="X67" s="736"/>
      <c r="Y67" s="504"/>
    </row>
    <row r="68" spans="1:25" ht="18">
      <c r="A68" s="391"/>
      <c r="B68" s="532"/>
      <c r="C68" s="533"/>
      <c r="D68" s="154"/>
      <c r="E68" s="533"/>
      <c r="G68" s="1502"/>
      <c r="R68" s="657"/>
      <c r="T68" s="371" t="s">
        <v>27</v>
      </c>
      <c r="U68" s="735"/>
      <c r="V68" s="736"/>
      <c r="W68" s="725"/>
      <c r="X68" s="736"/>
      <c r="Y68" s="535"/>
    </row>
    <row r="69" spans="1:25">
      <c r="A69" s="388" t="str">
        <f>НАЧАЛО!$C$58</f>
        <v>ЛОВЕЧ, 14 април 2014 г.</v>
      </c>
      <c r="B69" s="532"/>
      <c r="C69" s="533"/>
      <c r="D69" s="154"/>
      <c r="E69" s="533"/>
      <c r="G69" s="1502"/>
      <c r="R69" s="657"/>
      <c r="T69" s="364" t="str">
        <f>'[1]P&amp;L ОД'!R117</f>
        <v>Sofia, 28 February 2013</v>
      </c>
      <c r="U69" s="735"/>
      <c r="V69" s="736"/>
      <c r="W69" s="725"/>
      <c r="X69" s="736"/>
      <c r="Y69" s="535"/>
    </row>
    <row r="70" spans="1:25">
      <c r="A70" s="536"/>
      <c r="T70" s="453"/>
    </row>
    <row r="71" spans="1:25">
      <c r="A71" s="540"/>
      <c r="T71" s="454"/>
    </row>
    <row r="72" spans="1:25">
      <c r="A72" s="536"/>
      <c r="T72" s="453"/>
    </row>
    <row r="73" spans="1:25">
      <c r="A73" s="541"/>
      <c r="T73" s="455"/>
    </row>
    <row r="74" spans="1:25">
      <c r="A74" s="541"/>
      <c r="T74" s="455"/>
    </row>
    <row r="75" spans="1:25">
      <c r="A75" s="542"/>
      <c r="T75" s="741"/>
    </row>
  </sheetData>
  <mergeCells count="8">
    <mergeCell ref="B65:E65"/>
    <mergeCell ref="U65:X65"/>
    <mergeCell ref="A1:E1"/>
    <mergeCell ref="T1:X1"/>
    <mergeCell ref="A2:E2"/>
    <mergeCell ref="T2:X2"/>
    <mergeCell ref="A56:E56"/>
    <mergeCell ref="T56:X56"/>
  </mergeCells>
  <conditionalFormatting sqref="G21">
    <cfRule type="expression" dxfId="20" priority="1">
      <formula>TODAY()&gt;DATE(2013,9,30)</formula>
    </cfRule>
  </conditionalFormatting>
  <hyperlinks>
    <hyperlink ref="I1" location="'Съдържание 1'!A1" display="'Съдържание 1'!A1"/>
    <hyperlink ref="R23" r:id="rId1" display="http://eifrs.ifrs.org/eifrs/XBRL?type=IAS&amp;num=7&amp;date=2012-03-27&amp;anchor=para_16_d&amp;doctype=Standard"/>
    <hyperlink ref="R24" r:id="rId2" display="http://eifrs.ifrs.org/eifrs/XBRL?type=IAS&amp;num=7&amp;date=2012-03-27&amp;anchor=para_16_c&amp;doctype=Standard"/>
    <hyperlink ref="R25" r:id="rId3" display="http://eifrs.ifrs.org/eifrs/XBRL?type=IAS&amp;num=7&amp;date=2012-03-27&amp;anchor=para_16_d&amp;doctype=Standard"/>
    <hyperlink ref="R26" r:id="rId4" display="http://eifrs.ifrs.org/eifrs/XBRL?type=IAS&amp;num=7&amp;date=2012-03-27&amp;anchor=para_16_c&amp;doctype=Standard"/>
    <hyperlink ref="R27" r:id="rId5" display="http://eifrs.ifrs.org/eifrs/XBRL?type=IAS&amp;num=7&amp;date=2012-03-27&amp;anchor=para_16_b&amp;doctype=Standard"/>
    <hyperlink ref="R28" r:id="rId6" display="http://eifrs.ifrs.org/eifrs/XBRL?type=IAS&amp;num=7&amp;date=2012-03-27&amp;anchor=para_16_a&amp;doctype=Standard"/>
    <hyperlink ref="R29" r:id="rId7" display="http://eifrs.ifrs.org/eifrs/XBRL?type=IAS&amp;num=7&amp;date=2012-03-27&amp;anchor=para_16_b&amp;doctype=Standard"/>
    <hyperlink ref="R33" r:id="rId8" display="http://eifrs.ifrs.org/eifrs/XBRL?type=IAS&amp;num=7&amp;date=2012-03-27&amp;anchor=para_17_a&amp;doctype=Standard"/>
    <hyperlink ref="R34" r:id="rId9" display="http://eifrs.ifrs.org/eifrs/XBRL?type=IAS&amp;num=7&amp;date=2012-03-27&amp;anchor=para_17_b&amp;doctype=Standard"/>
    <hyperlink ref="R35" r:id="rId10" display="http://eifrs.ifrs.org/eifrs/XBRL?type=IAS&amp;num=7&amp;date=2012-03-27&amp;anchor=para_17_c&amp;doctype=Standard"/>
    <hyperlink ref="R36" r:id="rId11" display="http://eifrs.ifrs.org/eifrs/XBRL?type=IAS&amp;num=7&amp;date=2012-03-27&amp;anchor=para_17_d&amp;doctype=Standard"/>
    <hyperlink ref="R38" r:id="rId12" display="http://eifrs.ifrs.org/eifrs/XBRL?type=IAS&amp;num=20&amp;date=2012-03-27&amp;anchor=para_28&amp;doctype=Standard"/>
    <hyperlink ref="R37" r:id="rId13" display="http://eifrs.ifrs.org/eifrs/XBRL?type=IAS&amp;num=7&amp;date=2012-03-27&amp;anchor=para_17_e&amp;doctype=Standard"/>
    <hyperlink ref="R41" r:id="rId14" display="http://eifrs.ifrs.org/eifrs/XBRL?type=IAS&amp;num=7&amp;date=2012-03-27&amp;anchor=para_31&amp;doctype=Standard"/>
    <hyperlink ref="R42" r:id="rId15" display="http://eifrs.ifrs.org/eifrs/XBRL?type=IAS&amp;num=7&amp;date=2012-03-27&amp;anchor=para_31&amp;doctype=Standard"/>
    <hyperlink ref="R43" r:id="rId16" display="http://eifrs.ifrs.org/eifrs/XBRL?type=IAS&amp;num=7&amp;date=2012-03-27&amp;anchor=para_21&amp;doctype=Standard"/>
    <hyperlink ref="R46" r:id="rId17" display="http://eifrs.ifrs.org/eifrs/XBRL?type=IAS&amp;num=7&amp;date=2012-03-27&amp;anchor=para_45&amp;doctype=Standard"/>
    <hyperlink ref="R50" r:id="rId18" display="http://eifrs.ifrs.org/eifrs/XBRL?type=IAS&amp;num=7&amp;date=2012-03-27&amp;anchor=para_45&amp;doctype=Standard"/>
    <hyperlink ref="AB1" location="'Съдържание 1'!A1" display="'Съдържание 1'!A1"/>
  </hyperlinks>
  <pageMargins left="0.7" right="0.7" top="0.75" bottom="0.75" header="0.3" footer="0.3"/>
  <pageSetup paperSize="9" orientation="portrait" r:id="rId19"/>
  <legacyDrawing r:id="rId20"/>
</worksheet>
</file>

<file path=xl/worksheets/sheet14.xml><?xml version="1.0" encoding="utf-8"?>
<worksheet xmlns="http://schemas.openxmlformats.org/spreadsheetml/2006/main" xmlns:r="http://schemas.openxmlformats.org/officeDocument/2006/relationships">
  <sheetPr codeName="Sheet6">
    <tabColor theme="4" tint="-0.249977111117893"/>
    <pageSetUpPr fitToPage="1"/>
  </sheetPr>
  <dimension ref="A1:AW142"/>
  <sheetViews>
    <sheetView tabSelected="1" zoomScale="70" zoomScaleNormal="70" zoomScaleSheetLayoutView="100" workbookViewId="0">
      <selection activeCell="K19" sqref="K19"/>
    </sheetView>
  </sheetViews>
  <sheetFormatPr defaultRowHeight="14.25"/>
  <cols>
    <col min="1" max="1" width="56.140625" style="199" customWidth="1"/>
    <col min="2" max="2" width="1.42578125" style="199" customWidth="1"/>
    <col min="3" max="3" width="12.85546875" style="158" customWidth="1"/>
    <col min="4" max="4" width="1.42578125" style="158" customWidth="1"/>
    <col min="5" max="5" width="10.42578125" style="158" customWidth="1"/>
    <col min="6" max="6" width="1.42578125" style="158" hidden="1" customWidth="1"/>
    <col min="7" max="7" width="12.7109375" style="158" hidden="1" customWidth="1"/>
    <col min="8" max="8" width="1.42578125" style="158" hidden="1" customWidth="1"/>
    <col min="9" max="9" width="10.140625" style="158" hidden="1" customWidth="1"/>
    <col min="10" max="10" width="1.42578125" style="158" customWidth="1"/>
    <col min="11" max="11" width="10.85546875" style="158" customWidth="1"/>
    <col min="12" max="12" width="1.42578125" style="158" customWidth="1"/>
    <col min="13" max="13" width="13.85546875" style="158" customWidth="1"/>
    <col min="14" max="14" width="1.42578125" style="158" customWidth="1"/>
    <col min="15" max="15" width="12.5703125" style="158" customWidth="1"/>
    <col min="16" max="16" width="1.42578125" style="158" customWidth="1"/>
    <col min="17" max="17" width="20" style="158" customWidth="1"/>
    <col min="18" max="18" width="1.42578125" style="158" customWidth="1"/>
    <col min="19" max="19" width="21" style="158" customWidth="1"/>
    <col min="20" max="20" width="1.5703125" style="158" customWidth="1"/>
    <col min="21" max="27" width="9.140625" style="158"/>
    <col min="28" max="28" width="13.140625" style="642" customWidth="1"/>
    <col min="29" max="29" width="2" style="158" customWidth="1"/>
    <col min="30" max="30" width="56.140625" style="823" customWidth="1"/>
    <col min="31" max="31" width="1.42578125" style="823" customWidth="1"/>
    <col min="32" max="32" width="11.42578125" style="820" customWidth="1"/>
    <col min="33" max="33" width="1.42578125" style="820" customWidth="1"/>
    <col min="34" max="34" width="11.28515625" style="820" customWidth="1"/>
    <col min="35" max="35" width="1.42578125" style="820" hidden="1" customWidth="1"/>
    <col min="36" max="36" width="12.7109375" style="820" hidden="1" customWidth="1"/>
    <col min="37" max="37" width="1.42578125" style="820" hidden="1" customWidth="1"/>
    <col min="38" max="38" width="10.140625" style="820" hidden="1" customWidth="1"/>
    <col min="39" max="39" width="1.42578125" style="820" customWidth="1"/>
    <col min="40" max="40" width="12.140625" style="820" customWidth="1"/>
    <col min="41" max="41" width="1.42578125" style="820" customWidth="1"/>
    <col min="42" max="42" width="13.85546875" style="820" customWidth="1"/>
    <col min="43" max="43" width="1.42578125" style="820" customWidth="1"/>
    <col min="44" max="44" width="11.7109375" style="820" customWidth="1"/>
    <col min="45" max="45" width="1.42578125" style="820" customWidth="1"/>
    <col min="46" max="46" width="17.140625" style="820" customWidth="1"/>
    <col min="47" max="47" width="1.42578125" style="820" customWidth="1"/>
    <col min="48" max="48" width="21" style="820" customWidth="1"/>
    <col min="49" max="49" width="3.140625" style="820" customWidth="1"/>
    <col min="50" max="16384" width="9.140625" style="158"/>
  </cols>
  <sheetData>
    <row r="1" spans="1:49" ht="18" customHeight="1">
      <c r="A1" s="2098" t="str">
        <f>'P&amp;L ОД'!A1:G1</f>
        <v>ЛОВЕЧТУРС АД</v>
      </c>
      <c r="B1" s="2098"/>
      <c r="C1" s="2098"/>
      <c r="D1" s="2098"/>
      <c r="E1" s="2098"/>
      <c r="F1" s="2098"/>
      <c r="G1" s="2098"/>
      <c r="H1" s="2098"/>
      <c r="I1" s="2098"/>
      <c r="J1" s="2098"/>
      <c r="K1" s="2098"/>
      <c r="L1" s="2098"/>
      <c r="M1" s="2098"/>
      <c r="N1" s="2098"/>
      <c r="O1" s="2098"/>
      <c r="P1" s="2098"/>
      <c r="Q1" s="2098"/>
      <c r="R1" s="2098"/>
      <c r="S1" s="2098"/>
      <c r="U1" s="659"/>
      <c r="V1" s="282" t="s">
        <v>1323</v>
      </c>
      <c r="AB1" s="659" t="s">
        <v>3382</v>
      </c>
      <c r="AD1" s="2083" t="str">
        <f>'Cover page'!B6</f>
        <v>АБС Ltd.</v>
      </c>
      <c r="AE1" s="2083"/>
      <c r="AF1" s="2083"/>
      <c r="AG1" s="2083"/>
      <c r="AH1" s="2083"/>
      <c r="AI1" s="2083"/>
      <c r="AJ1" s="2083"/>
      <c r="AK1" s="2083"/>
      <c r="AL1" s="2083"/>
      <c r="AM1" s="2083"/>
      <c r="AN1" s="2083"/>
      <c r="AO1" s="2083"/>
      <c r="AP1" s="2083"/>
      <c r="AQ1" s="2083"/>
      <c r="AR1" s="2083"/>
      <c r="AS1" s="2083"/>
      <c r="AT1" s="2083"/>
      <c r="AU1" s="2083"/>
      <c r="AV1" s="2083"/>
      <c r="AW1" s="746"/>
    </row>
    <row r="2" spans="1:49" ht="18" customHeight="1">
      <c r="A2" s="2084" t="str">
        <f>CONCATENATE("ОТЧЕТ ЗА ПРОМЕНИТЕ В СОБСТВЕНИЯ КАПИТАЛ към ",НАЧАЛО!AA1,".",НАЧАЛО!AB1,".",НАЧАЛО!AC1," г.")</f>
        <v>ОТЧЕТ ЗА ПРОМЕНИТЕ В СОБСТВЕНИЯ КАПИТАЛ към 31.12.2013 г.</v>
      </c>
      <c r="B2" s="2084"/>
      <c r="C2" s="2084"/>
      <c r="D2" s="2084"/>
      <c r="E2" s="2084"/>
      <c r="F2" s="2084"/>
      <c r="G2" s="2084"/>
      <c r="H2" s="2084"/>
      <c r="I2" s="2084"/>
      <c r="J2" s="2084"/>
      <c r="K2" s="2084"/>
      <c r="L2" s="2084"/>
      <c r="M2" s="2084"/>
      <c r="N2" s="2084"/>
      <c r="O2" s="2084"/>
      <c r="P2" s="2084"/>
      <c r="Q2" s="2084"/>
      <c r="R2" s="2084"/>
      <c r="S2" s="2084"/>
      <c r="U2" s="659"/>
      <c r="V2" s="66"/>
      <c r="W2" s="66"/>
      <c r="X2" s="66"/>
      <c r="Y2" s="66"/>
      <c r="Z2" s="66"/>
      <c r="AA2" s="66"/>
      <c r="AB2" s="665"/>
      <c r="AC2" s="66"/>
      <c r="AD2" s="2085" t="str">
        <f>CONCATENATE("EQUITY STATEMENT AS AT ",'Cover page'!AA1,".",'Cover page'!AB1,".",'Cover page'!AC1," г.")</f>
        <v>EQUITY STATEMENT AS AT 31.12.2013 г.</v>
      </c>
      <c r="AE2" s="2085"/>
      <c r="AF2" s="2085"/>
      <c r="AG2" s="2085"/>
      <c r="AH2" s="2085"/>
      <c r="AI2" s="2085"/>
      <c r="AJ2" s="2085"/>
      <c r="AK2" s="2085"/>
      <c r="AL2" s="2085"/>
      <c r="AM2" s="2085"/>
      <c r="AN2" s="2085"/>
      <c r="AO2" s="2085"/>
      <c r="AP2" s="2085"/>
      <c r="AQ2" s="2085"/>
      <c r="AR2" s="2085"/>
      <c r="AS2" s="2085"/>
      <c r="AT2" s="2085"/>
      <c r="AU2" s="2085"/>
      <c r="AV2" s="2085"/>
      <c r="AW2" s="746"/>
    </row>
    <row r="3" spans="1:49" ht="18" customHeight="1">
      <c r="A3" s="241"/>
      <c r="B3" s="241"/>
      <c r="C3" s="241"/>
      <c r="D3" s="241"/>
      <c r="E3" s="241"/>
      <c r="F3" s="241"/>
      <c r="G3" s="241"/>
      <c r="H3" s="241"/>
      <c r="I3" s="241"/>
      <c r="J3" s="241"/>
      <c r="K3" s="241"/>
      <c r="L3" s="241"/>
      <c r="M3" s="241"/>
      <c r="N3" s="241"/>
      <c r="O3" s="241"/>
      <c r="P3" s="241"/>
      <c r="Q3" s="241"/>
      <c r="R3" s="241"/>
      <c r="S3" s="241"/>
      <c r="U3" s="659"/>
      <c r="V3" s="64"/>
      <c r="W3" s="64"/>
      <c r="X3" s="64"/>
      <c r="Y3" s="64"/>
      <c r="Z3" s="64"/>
      <c r="AA3" s="64"/>
      <c r="AB3" s="666"/>
      <c r="AC3" s="64"/>
      <c r="AD3" s="747"/>
      <c r="AE3" s="747"/>
      <c r="AF3" s="747"/>
      <c r="AG3" s="747"/>
      <c r="AH3" s="747"/>
      <c r="AI3" s="747"/>
      <c r="AJ3" s="747"/>
      <c r="AK3" s="747"/>
      <c r="AL3" s="747"/>
      <c r="AM3" s="747"/>
      <c r="AN3" s="747"/>
      <c r="AO3" s="747"/>
      <c r="AP3" s="747"/>
      <c r="AQ3" s="747"/>
      <c r="AR3" s="747"/>
      <c r="AS3" s="747"/>
      <c r="AT3" s="747"/>
      <c r="AU3" s="747"/>
      <c r="AV3" s="747"/>
      <c r="AW3" s="746"/>
    </row>
    <row r="4" spans="1:49" ht="28.5" customHeight="1">
      <c r="A4" s="242"/>
      <c r="B4" s="242"/>
      <c r="C4" s="2101" t="s">
        <v>5902</v>
      </c>
      <c r="D4" s="2101"/>
      <c r="E4" s="2101"/>
      <c r="F4" s="2101"/>
      <c r="G4" s="2101"/>
      <c r="H4" s="2101"/>
      <c r="I4" s="2101"/>
      <c r="J4" s="2101"/>
      <c r="K4" s="2101"/>
      <c r="L4" s="2101"/>
      <c r="M4" s="2101"/>
      <c r="N4" s="2101"/>
      <c r="O4" s="2101"/>
      <c r="P4" s="157"/>
      <c r="Q4" s="2102" t="s">
        <v>5903</v>
      </c>
      <c r="R4" s="157"/>
      <c r="S4" s="2102" t="s">
        <v>21</v>
      </c>
      <c r="U4" s="659"/>
      <c r="V4" s="66"/>
      <c r="W4" s="66"/>
      <c r="X4" s="64"/>
      <c r="Y4" s="64"/>
      <c r="Z4" s="64"/>
      <c r="AA4" s="64"/>
      <c r="AB4" s="666"/>
      <c r="AC4" s="64"/>
      <c r="AD4" s="748"/>
      <c r="AE4" s="748"/>
      <c r="AF4" s="2090" t="s">
        <v>833</v>
      </c>
      <c r="AG4" s="2090"/>
      <c r="AH4" s="2090"/>
      <c r="AI4" s="2090"/>
      <c r="AJ4" s="2090"/>
      <c r="AK4" s="2090"/>
      <c r="AL4" s="2090"/>
      <c r="AM4" s="2090"/>
      <c r="AN4" s="2090"/>
      <c r="AO4" s="2090"/>
      <c r="AP4" s="2090"/>
      <c r="AQ4" s="2090"/>
      <c r="AR4" s="2090"/>
      <c r="AS4" s="746"/>
      <c r="AT4" s="2091" t="s">
        <v>3741</v>
      </c>
      <c r="AU4" s="746"/>
      <c r="AV4" s="2091" t="s">
        <v>3742</v>
      </c>
      <c r="AW4" s="746"/>
    </row>
    <row r="5" spans="1:49" ht="33.75" customHeight="1">
      <c r="A5" s="2105"/>
      <c r="B5" s="159"/>
      <c r="C5" s="2099" t="s">
        <v>19</v>
      </c>
      <c r="D5" s="159"/>
      <c r="E5" s="2099" t="s">
        <v>454</v>
      </c>
      <c r="F5" s="160"/>
      <c r="G5" s="2099" t="s">
        <v>24</v>
      </c>
      <c r="H5" s="160"/>
      <c r="I5" s="2099" t="s">
        <v>1977</v>
      </c>
      <c r="J5" s="160"/>
      <c r="K5" s="2099" t="s">
        <v>22</v>
      </c>
      <c r="L5" s="160"/>
      <c r="M5" s="2099" t="s">
        <v>26</v>
      </c>
      <c r="N5" s="160"/>
      <c r="O5" s="2099" t="s">
        <v>21</v>
      </c>
      <c r="P5" s="160"/>
      <c r="Q5" s="2102"/>
      <c r="R5" s="160"/>
      <c r="S5" s="2102"/>
      <c r="U5" s="659"/>
      <c r="V5" s="141"/>
      <c r="W5" s="141"/>
      <c r="AB5" s="659"/>
      <c r="AD5" s="2092"/>
      <c r="AE5" s="749"/>
      <c r="AF5" s="2094" t="s">
        <v>3730</v>
      </c>
      <c r="AG5" s="750"/>
      <c r="AH5" s="2094" t="s">
        <v>3731</v>
      </c>
      <c r="AI5" s="751"/>
      <c r="AJ5" s="2096" t="s">
        <v>3732</v>
      </c>
      <c r="AK5" s="751"/>
      <c r="AL5" s="2096" t="s">
        <v>3733</v>
      </c>
      <c r="AM5" s="751"/>
      <c r="AN5" s="2094" t="s">
        <v>3734</v>
      </c>
      <c r="AO5" s="752"/>
      <c r="AP5" s="2094" t="s">
        <v>3735</v>
      </c>
      <c r="AQ5" s="752"/>
      <c r="AR5" s="2094" t="s">
        <v>3736</v>
      </c>
      <c r="AS5" s="752"/>
      <c r="AT5" s="2091"/>
      <c r="AU5" s="752"/>
      <c r="AV5" s="2091"/>
      <c r="AW5" s="746"/>
    </row>
    <row r="6" spans="1:49" s="164" customFormat="1" ht="49.15" customHeight="1">
      <c r="A6" s="2106"/>
      <c r="B6" s="162"/>
      <c r="C6" s="2100"/>
      <c r="D6" s="162"/>
      <c r="E6" s="2100"/>
      <c r="F6" s="163"/>
      <c r="G6" s="2100"/>
      <c r="H6" s="163"/>
      <c r="I6" s="2100"/>
      <c r="J6" s="163"/>
      <c r="K6" s="2100"/>
      <c r="L6" s="163"/>
      <c r="M6" s="2100"/>
      <c r="N6" s="163"/>
      <c r="O6" s="2100"/>
      <c r="P6" s="163"/>
      <c r="Q6" s="2102"/>
      <c r="R6" s="163"/>
      <c r="S6" s="2102"/>
      <c r="U6" s="660"/>
      <c r="V6" s="141"/>
      <c r="W6" s="141"/>
      <c r="AB6" s="660"/>
      <c r="AD6" s="2093"/>
      <c r="AE6" s="753"/>
      <c r="AF6" s="2095"/>
      <c r="AG6" s="754"/>
      <c r="AH6" s="2095"/>
      <c r="AI6" s="755"/>
      <c r="AJ6" s="2097"/>
      <c r="AK6" s="755"/>
      <c r="AL6" s="2097"/>
      <c r="AM6" s="755"/>
      <c r="AN6" s="2095"/>
      <c r="AO6" s="756"/>
      <c r="AP6" s="2095"/>
      <c r="AQ6" s="756"/>
      <c r="AR6" s="2095"/>
      <c r="AS6" s="756"/>
      <c r="AT6" s="2091"/>
      <c r="AU6" s="756"/>
      <c r="AV6" s="2091"/>
      <c r="AW6" s="746"/>
    </row>
    <row r="7" spans="1:49" s="164" customFormat="1">
      <c r="A7" s="161"/>
      <c r="B7" s="162"/>
      <c r="C7" s="208" t="s">
        <v>13</v>
      </c>
      <c r="D7" s="209"/>
      <c r="E7" s="208" t="s">
        <v>13</v>
      </c>
      <c r="F7" s="210"/>
      <c r="G7" s="208" t="s">
        <v>13</v>
      </c>
      <c r="H7" s="210"/>
      <c r="I7" s="208" t="s">
        <v>13</v>
      </c>
      <c r="J7" s="210"/>
      <c r="K7" s="208" t="s">
        <v>13</v>
      </c>
      <c r="L7" s="210"/>
      <c r="M7" s="208" t="s">
        <v>13</v>
      </c>
      <c r="N7" s="210"/>
      <c r="O7" s="208" t="s">
        <v>13</v>
      </c>
      <c r="P7" s="210"/>
      <c r="Q7" s="208" t="s">
        <v>13</v>
      </c>
      <c r="R7" s="210"/>
      <c r="S7" s="208" t="s">
        <v>13</v>
      </c>
      <c r="U7" s="667" t="str">
        <f t="shared" ref="U7:U17" si="0">AB7</f>
        <v>IAS1p113;51(d),(e)</v>
      </c>
      <c r="V7" s="141"/>
      <c r="W7" s="141"/>
      <c r="AB7" s="649" t="s">
        <v>3389</v>
      </c>
      <c r="AD7" s="757"/>
      <c r="AE7" s="753"/>
      <c r="AF7" s="758" t="s">
        <v>13</v>
      </c>
      <c r="AG7" s="759"/>
      <c r="AH7" s="758" t="s">
        <v>13</v>
      </c>
      <c r="AI7" s="760"/>
      <c r="AJ7" s="758" t="s">
        <v>13</v>
      </c>
      <c r="AK7" s="760"/>
      <c r="AL7" s="758" t="s">
        <v>13</v>
      </c>
      <c r="AM7" s="760"/>
      <c r="AN7" s="758" t="s">
        <v>13</v>
      </c>
      <c r="AO7" s="760"/>
      <c r="AP7" s="758" t="s">
        <v>13</v>
      </c>
      <c r="AQ7" s="760"/>
      <c r="AR7" s="758" t="s">
        <v>13</v>
      </c>
      <c r="AS7" s="760"/>
      <c r="AT7" s="758" t="s">
        <v>13</v>
      </c>
      <c r="AU7" s="760"/>
      <c r="AV7" s="758" t="s">
        <v>13</v>
      </c>
      <c r="AW7" s="746"/>
    </row>
    <row r="8" spans="1:49" s="171" customFormat="1">
      <c r="A8" s="165"/>
      <c r="B8" s="165"/>
      <c r="C8" s="166"/>
      <c r="D8" s="165"/>
      <c r="E8" s="167"/>
      <c r="F8" s="168"/>
      <c r="G8" s="167"/>
      <c r="H8" s="168"/>
      <c r="I8" s="167"/>
      <c r="J8" s="168"/>
      <c r="K8" s="167"/>
      <c r="L8" s="168"/>
      <c r="M8" s="169">
        <v>0</v>
      </c>
      <c r="N8" s="168"/>
      <c r="O8" s="170"/>
      <c r="P8" s="168"/>
      <c r="Q8" s="170"/>
      <c r="R8" s="168"/>
      <c r="S8" s="170"/>
      <c r="U8" s="667">
        <f t="shared" si="0"/>
        <v>0</v>
      </c>
      <c r="V8" s="141"/>
      <c r="W8" s="141"/>
      <c r="AB8" s="661"/>
      <c r="AD8" s="761"/>
      <c r="AE8" s="761"/>
      <c r="AF8" s="762"/>
      <c r="AG8" s="761"/>
      <c r="AH8" s="763"/>
      <c r="AI8" s="764"/>
      <c r="AJ8" s="763"/>
      <c r="AK8" s="764"/>
      <c r="AL8" s="763"/>
      <c r="AM8" s="764"/>
      <c r="AN8" s="763"/>
      <c r="AO8" s="764"/>
      <c r="AP8" s="765">
        <v>0</v>
      </c>
      <c r="AQ8" s="764"/>
      <c r="AR8" s="766"/>
      <c r="AS8" s="764"/>
      <c r="AT8" s="766"/>
      <c r="AU8" s="764"/>
      <c r="AV8" s="766"/>
      <c r="AW8" s="764"/>
    </row>
    <row r="9" spans="1:49" s="174" customFormat="1" ht="15" thickBot="1">
      <c r="A9" s="238" t="str">
        <f>CONCATENATE("Остатък към ",31,".",12,".",НАЧАЛО!AC1-2," г.")</f>
        <v>Остатък към 31.12.2011 г.</v>
      </c>
      <c r="B9" s="165"/>
      <c r="C9" s="239">
        <v>110</v>
      </c>
      <c r="D9" s="165"/>
      <c r="E9" s="239"/>
      <c r="F9" s="173"/>
      <c r="G9" s="172"/>
      <c r="H9" s="173"/>
      <c r="I9" s="172"/>
      <c r="J9" s="173"/>
      <c r="K9" s="239">
        <v>2072</v>
      </c>
      <c r="L9" s="173"/>
      <c r="M9" s="239">
        <v>-2214</v>
      </c>
      <c r="N9" s="173"/>
      <c r="O9" s="771">
        <f>SUM(C9:M9)</f>
        <v>-32</v>
      </c>
      <c r="P9" s="173"/>
      <c r="Q9" s="240">
        <v>0</v>
      </c>
      <c r="R9" s="173"/>
      <c r="S9" s="771">
        <f>SUM(O9:Q9)</f>
        <v>-32</v>
      </c>
      <c r="U9" s="667">
        <f t="shared" si="0"/>
        <v>0</v>
      </c>
      <c r="V9" s="141"/>
      <c r="W9" s="141"/>
      <c r="AB9" s="662"/>
      <c r="AD9" s="767" t="str">
        <f>CONCATENATE("Balance at  ",31,".",12,".",НАЧАЛО!AC1-2," ")</f>
        <v xml:space="preserve">Balance at  31.12.2011 </v>
      </c>
      <c r="AE9" s="761"/>
      <c r="AF9" s="768"/>
      <c r="AG9" s="761"/>
      <c r="AH9" s="768"/>
      <c r="AI9" s="769"/>
      <c r="AJ9" s="770"/>
      <c r="AK9" s="769"/>
      <c r="AL9" s="770"/>
      <c r="AM9" s="769"/>
      <c r="AN9" s="768"/>
      <c r="AO9" s="769"/>
      <c r="AP9" s="768"/>
      <c r="AQ9" s="769"/>
      <c r="AR9" s="771">
        <f>SUM(AF9:AP9)</f>
        <v>0</v>
      </c>
      <c r="AS9" s="769"/>
      <c r="AT9" s="771">
        <v>0</v>
      </c>
      <c r="AU9" s="769"/>
      <c r="AV9" s="771">
        <f>SUM(AR9:AT9)</f>
        <v>0</v>
      </c>
      <c r="AW9" s="764"/>
    </row>
    <row r="10" spans="1:49" s="174" customFormat="1" ht="7.5" customHeight="1">
      <c r="A10" s="175"/>
      <c r="B10" s="165"/>
      <c r="C10" s="176"/>
      <c r="D10" s="165"/>
      <c r="E10" s="176"/>
      <c r="F10" s="173"/>
      <c r="G10" s="176"/>
      <c r="H10" s="173"/>
      <c r="I10" s="176"/>
      <c r="J10" s="173"/>
      <c r="K10" s="176"/>
      <c r="L10" s="173"/>
      <c r="M10" s="176"/>
      <c r="N10" s="173"/>
      <c r="O10" s="766"/>
      <c r="P10" s="173"/>
      <c r="Q10" s="170"/>
      <c r="R10" s="173"/>
      <c r="S10" s="766"/>
      <c r="U10" s="667">
        <f t="shared" si="0"/>
        <v>0</v>
      </c>
      <c r="V10" s="141"/>
      <c r="W10" s="141"/>
      <c r="AB10" s="662"/>
      <c r="AD10" s="772"/>
      <c r="AE10" s="761"/>
      <c r="AF10" s="773"/>
      <c r="AG10" s="761"/>
      <c r="AH10" s="773"/>
      <c r="AI10" s="769"/>
      <c r="AJ10" s="773"/>
      <c r="AK10" s="769"/>
      <c r="AL10" s="773"/>
      <c r="AM10" s="769"/>
      <c r="AN10" s="773"/>
      <c r="AO10" s="769"/>
      <c r="AP10" s="773"/>
      <c r="AQ10" s="769"/>
      <c r="AR10" s="766"/>
      <c r="AS10" s="769"/>
      <c r="AT10" s="766"/>
      <c r="AU10" s="769"/>
      <c r="AV10" s="766"/>
      <c r="AW10" s="764"/>
    </row>
    <row r="11" spans="1:49" s="174" customFormat="1" ht="32.25" customHeight="1">
      <c r="A11" s="177" t="s">
        <v>574</v>
      </c>
      <c r="B11" s="165"/>
      <c r="C11" s="176"/>
      <c r="D11" s="165"/>
      <c r="E11" s="176"/>
      <c r="F11" s="173"/>
      <c r="G11" s="176"/>
      <c r="H11" s="173"/>
      <c r="I11" s="176"/>
      <c r="J11" s="173"/>
      <c r="K11" s="176"/>
      <c r="L11" s="173"/>
      <c r="M11" s="176"/>
      <c r="N11" s="173"/>
      <c r="O11" s="775">
        <f>SUM(C11:M11)</f>
        <v>0</v>
      </c>
      <c r="P11" s="173"/>
      <c r="Q11" s="178"/>
      <c r="R11" s="173"/>
      <c r="S11" s="775">
        <f>SUM(O11:Q11)</f>
        <v>0</v>
      </c>
      <c r="U11" s="667" t="str">
        <f t="shared" si="0"/>
        <v>IAS 8.29 c (i) Disclosure, IAS 8.29 d Disclosure</v>
      </c>
      <c r="V11" s="141"/>
      <c r="W11" s="141"/>
      <c r="AB11" s="649" t="s">
        <v>3739</v>
      </c>
      <c r="AD11" s="774" t="s">
        <v>3737</v>
      </c>
      <c r="AE11" s="761"/>
      <c r="AF11" s="773">
        <f>C11</f>
        <v>0</v>
      </c>
      <c r="AG11" s="773"/>
      <c r="AH11" s="773">
        <f t="shared" ref="AH11:AP11" si="1">E11</f>
        <v>0</v>
      </c>
      <c r="AI11" s="773">
        <f t="shared" si="1"/>
        <v>0</v>
      </c>
      <c r="AJ11" s="773">
        <f t="shared" si="1"/>
        <v>0</v>
      </c>
      <c r="AK11" s="773">
        <f t="shared" si="1"/>
        <v>0</v>
      </c>
      <c r="AL11" s="773">
        <f t="shared" si="1"/>
        <v>0</v>
      </c>
      <c r="AM11" s="773"/>
      <c r="AN11" s="773">
        <f t="shared" si="1"/>
        <v>0</v>
      </c>
      <c r="AO11" s="773"/>
      <c r="AP11" s="773">
        <f t="shared" si="1"/>
        <v>0</v>
      </c>
      <c r="AQ11" s="769"/>
      <c r="AR11" s="775">
        <f>SUM(AF11:AP11)</f>
        <v>0</v>
      </c>
      <c r="AS11" s="769"/>
      <c r="AT11" s="775">
        <f>Q11</f>
        <v>0</v>
      </c>
      <c r="AU11" s="769"/>
      <c r="AV11" s="775">
        <f>SUM(AR11:AT11)</f>
        <v>0</v>
      </c>
      <c r="AW11" s="764"/>
    </row>
    <row r="12" spans="1:49" s="174" customFormat="1" ht="6" customHeight="1">
      <c r="A12" s="179"/>
      <c r="B12" s="179"/>
      <c r="C12" s="173"/>
      <c r="D12" s="179"/>
      <c r="E12" s="173"/>
      <c r="F12" s="173"/>
      <c r="G12" s="173"/>
      <c r="H12" s="173"/>
      <c r="I12" s="173"/>
      <c r="J12" s="173"/>
      <c r="K12" s="173"/>
      <c r="L12" s="173"/>
      <c r="M12" s="173"/>
      <c r="N12" s="173"/>
      <c r="O12" s="777"/>
      <c r="P12" s="173"/>
      <c r="Q12" s="307"/>
      <c r="R12" s="173"/>
      <c r="S12" s="777"/>
      <c r="U12" s="667">
        <f t="shared" si="0"/>
        <v>0</v>
      </c>
      <c r="V12" s="141"/>
      <c r="W12" s="141"/>
      <c r="AB12" s="649"/>
      <c r="AD12" s="776"/>
      <c r="AE12" s="776"/>
      <c r="AF12" s="769"/>
      <c r="AG12" s="776"/>
      <c r="AH12" s="769"/>
      <c r="AI12" s="769"/>
      <c r="AJ12" s="769"/>
      <c r="AK12" s="769"/>
      <c r="AL12" s="769"/>
      <c r="AM12" s="769"/>
      <c r="AN12" s="769"/>
      <c r="AO12" s="769"/>
      <c r="AP12" s="769"/>
      <c r="AQ12" s="769"/>
      <c r="AR12" s="777"/>
      <c r="AS12" s="769"/>
      <c r="AT12" s="777"/>
      <c r="AU12" s="769"/>
      <c r="AV12" s="777"/>
      <c r="AW12" s="764"/>
    </row>
    <row r="13" spans="1:49" s="174" customFormat="1" ht="28.5">
      <c r="A13" s="177" t="s">
        <v>834</v>
      </c>
      <c r="B13" s="179"/>
      <c r="C13" s="180"/>
      <c r="D13" s="179"/>
      <c r="E13" s="180"/>
      <c r="F13" s="173"/>
      <c r="G13" s="180"/>
      <c r="H13" s="173"/>
      <c r="I13" s="180"/>
      <c r="J13" s="173"/>
      <c r="K13" s="180"/>
      <c r="L13" s="173"/>
      <c r="M13" s="180"/>
      <c r="N13" s="173"/>
      <c r="O13" s="775">
        <f>SUM(C13:M13)</f>
        <v>0</v>
      </c>
      <c r="P13" s="173"/>
      <c r="Q13" s="178"/>
      <c r="R13" s="173"/>
      <c r="S13" s="775">
        <f>SUM(O13:Q13)</f>
        <v>0</v>
      </c>
      <c r="U13" s="667" t="str">
        <f t="shared" si="0"/>
        <v>IAS 8.49 b (i) Disclosure, IAS 8.49 c Disclosure</v>
      </c>
      <c r="V13" s="141"/>
      <c r="W13" s="141"/>
      <c r="AB13" s="649" t="s">
        <v>3740</v>
      </c>
      <c r="AD13" s="774" t="s">
        <v>3738</v>
      </c>
      <c r="AE13" s="776"/>
      <c r="AF13" s="773">
        <f>C13</f>
        <v>0</v>
      </c>
      <c r="AG13" s="773"/>
      <c r="AH13" s="773">
        <f>E13</f>
        <v>0</v>
      </c>
      <c r="AI13" s="773">
        <f>F13</f>
        <v>0</v>
      </c>
      <c r="AJ13" s="773">
        <f>G13</f>
        <v>0</v>
      </c>
      <c r="AK13" s="773">
        <f>H13</f>
        <v>0</v>
      </c>
      <c r="AL13" s="773">
        <f>I13</f>
        <v>0</v>
      </c>
      <c r="AM13" s="773"/>
      <c r="AN13" s="773">
        <f>K13</f>
        <v>0</v>
      </c>
      <c r="AO13" s="773"/>
      <c r="AP13" s="773">
        <f>M13</f>
        <v>0</v>
      </c>
      <c r="AQ13" s="769"/>
      <c r="AR13" s="775">
        <f>SUM(AF13:AP13)</f>
        <v>0</v>
      </c>
      <c r="AS13" s="769"/>
      <c r="AT13" s="775">
        <f>Q13</f>
        <v>0</v>
      </c>
      <c r="AU13" s="769"/>
      <c r="AV13" s="775">
        <f>SUM(AR13:AT13)</f>
        <v>0</v>
      </c>
      <c r="AW13" s="764"/>
    </row>
    <row r="14" spans="1:49" s="174" customFormat="1" ht="7.5" customHeight="1">
      <c r="A14" s="179"/>
      <c r="B14" s="179"/>
      <c r="C14" s="180"/>
      <c r="D14" s="179"/>
      <c r="E14" s="180"/>
      <c r="F14" s="173"/>
      <c r="G14" s="180"/>
      <c r="H14" s="173"/>
      <c r="I14" s="180"/>
      <c r="J14" s="173"/>
      <c r="K14" s="180"/>
      <c r="L14" s="173"/>
      <c r="M14" s="180"/>
      <c r="N14" s="173"/>
      <c r="O14" s="766"/>
      <c r="P14" s="173"/>
      <c r="Q14" s="170"/>
      <c r="R14" s="173"/>
      <c r="S14" s="766"/>
      <c r="U14" s="667">
        <f t="shared" si="0"/>
        <v>0</v>
      </c>
      <c r="V14" s="141"/>
      <c r="W14" s="141"/>
      <c r="AB14" s="662"/>
      <c r="AD14" s="776"/>
      <c r="AE14" s="776"/>
      <c r="AF14" s="778"/>
      <c r="AG14" s="776"/>
      <c r="AH14" s="778"/>
      <c r="AI14" s="769"/>
      <c r="AJ14" s="778"/>
      <c r="AK14" s="769"/>
      <c r="AL14" s="778"/>
      <c r="AM14" s="769"/>
      <c r="AN14" s="778"/>
      <c r="AO14" s="769"/>
      <c r="AP14" s="778"/>
      <c r="AQ14" s="769"/>
      <c r="AR14" s="766"/>
      <c r="AS14" s="769"/>
      <c r="AT14" s="766"/>
      <c r="AU14" s="769"/>
      <c r="AV14" s="766"/>
      <c r="AW14" s="764"/>
    </row>
    <row r="15" spans="1:49" s="174" customFormat="1" ht="15" thickBot="1">
      <c r="A15" s="238" t="str">
        <f>CONCATENATE("Преизчислен остатък към ",31,".",12,".",НАЧАЛО!AC1-2," г.")</f>
        <v>Преизчислен остатък към 31.12.2011 г.</v>
      </c>
      <c r="B15" s="165"/>
      <c r="C15" s="768">
        <f>C9+C13+C11</f>
        <v>110</v>
      </c>
      <c r="D15" s="761"/>
      <c r="E15" s="768">
        <f>E9+E13+E11</f>
        <v>0</v>
      </c>
      <c r="F15" s="769"/>
      <c r="G15" s="770">
        <f>G9+G13+G11</f>
        <v>0</v>
      </c>
      <c r="H15" s="769"/>
      <c r="I15" s="770">
        <f>I9+I13+I11</f>
        <v>0</v>
      </c>
      <c r="J15" s="769"/>
      <c r="K15" s="768">
        <f>K9+K13+K11</f>
        <v>2072</v>
      </c>
      <c r="L15" s="769"/>
      <c r="M15" s="768">
        <f>M9+M13+M11</f>
        <v>-2214</v>
      </c>
      <c r="N15" s="769"/>
      <c r="O15" s="771">
        <f>SUM(C15:M15)</f>
        <v>-32</v>
      </c>
      <c r="P15" s="769"/>
      <c r="Q15" s="771">
        <f>Q9+Q11+Q13</f>
        <v>0</v>
      </c>
      <c r="R15" s="769"/>
      <c r="S15" s="771">
        <f>SUM(O15:Q15)</f>
        <v>-32</v>
      </c>
      <c r="U15" s="667">
        <f t="shared" si="0"/>
        <v>0</v>
      </c>
      <c r="V15" s="141"/>
      <c r="W15" s="141"/>
      <c r="AB15" s="662"/>
      <c r="AD15" s="767" t="str">
        <f>CONCATENATE("Adjusted balance at ",31,".",12,".",НАЧАЛО!AC1-2,"")</f>
        <v>Adjusted balance at 31.12.2011</v>
      </c>
      <c r="AE15" s="761"/>
      <c r="AF15" s="768">
        <f>AF9+AF13+AF11</f>
        <v>0</v>
      </c>
      <c r="AG15" s="761"/>
      <c r="AH15" s="768">
        <f>AH9+AH13+AH11</f>
        <v>0</v>
      </c>
      <c r="AI15" s="769"/>
      <c r="AJ15" s="770">
        <f>AJ9+AJ13+AJ11</f>
        <v>0</v>
      </c>
      <c r="AK15" s="769"/>
      <c r="AL15" s="770">
        <f>AL9+AL13+AL11</f>
        <v>0</v>
      </c>
      <c r="AM15" s="769"/>
      <c r="AN15" s="768">
        <f>AN9+AN13+AN11</f>
        <v>0</v>
      </c>
      <c r="AO15" s="769"/>
      <c r="AP15" s="768">
        <f>AP9+AP13+AP11</f>
        <v>0</v>
      </c>
      <c r="AQ15" s="769"/>
      <c r="AR15" s="771">
        <f>SUM(AF15:AP15)</f>
        <v>0</v>
      </c>
      <c r="AS15" s="769"/>
      <c r="AT15" s="771">
        <f>SUM(AF15:AP15)</f>
        <v>0</v>
      </c>
      <c r="AU15" s="769"/>
      <c r="AV15" s="771">
        <f>SUM(AR15:AT15)</f>
        <v>0</v>
      </c>
      <c r="AW15" s="764"/>
    </row>
    <row r="16" spans="1:49" s="174" customFormat="1" ht="9" customHeight="1">
      <c r="A16" s="165"/>
      <c r="B16" s="165"/>
      <c r="C16" s="180"/>
      <c r="D16" s="165"/>
      <c r="E16" s="180"/>
      <c r="F16" s="173"/>
      <c r="G16" s="180"/>
      <c r="H16" s="173"/>
      <c r="I16" s="180"/>
      <c r="J16" s="173"/>
      <c r="K16" s="180"/>
      <c r="L16" s="173"/>
      <c r="M16" s="180"/>
      <c r="N16" s="173"/>
      <c r="O16" s="766"/>
      <c r="P16" s="173"/>
      <c r="Q16" s="170"/>
      <c r="R16" s="173"/>
      <c r="S16" s="766"/>
      <c r="U16" s="667">
        <f t="shared" si="0"/>
        <v>0</v>
      </c>
      <c r="V16" s="141"/>
      <c r="W16" s="141"/>
      <c r="AB16" s="662"/>
      <c r="AD16" s="761"/>
      <c r="AE16" s="761"/>
      <c r="AF16" s="778"/>
      <c r="AG16" s="761"/>
      <c r="AH16" s="778"/>
      <c r="AI16" s="769"/>
      <c r="AJ16" s="778"/>
      <c r="AK16" s="769"/>
      <c r="AL16" s="778"/>
      <c r="AM16" s="769"/>
      <c r="AN16" s="778"/>
      <c r="AO16" s="769"/>
      <c r="AP16" s="778"/>
      <c r="AQ16" s="769"/>
      <c r="AR16" s="766"/>
      <c r="AS16" s="769"/>
      <c r="AT16" s="766"/>
      <c r="AU16" s="769"/>
      <c r="AV16" s="766"/>
      <c r="AW16" s="764"/>
    </row>
    <row r="17" spans="1:49" s="174" customFormat="1" ht="15" thickBot="1">
      <c r="A17" s="238" t="str">
        <f>CONCATENATE("Промени в собствения капитал за ",YEAR(НАЧАЛО!AA2)-1," г.")</f>
        <v>Промени в собствения капитал за 2012 г.</v>
      </c>
      <c r="B17" s="165"/>
      <c r="C17" s="239" t="s">
        <v>27</v>
      </c>
      <c r="D17" s="165"/>
      <c r="E17" s="239" t="s">
        <v>27</v>
      </c>
      <c r="F17" s="173"/>
      <c r="G17" s="172" t="s">
        <v>27</v>
      </c>
      <c r="H17" s="173">
        <f>SUM(H19:H21)</f>
        <v>0</v>
      </c>
      <c r="I17" s="172" t="s">
        <v>27</v>
      </c>
      <c r="J17" s="173"/>
      <c r="K17" s="239" t="s">
        <v>27</v>
      </c>
      <c r="L17" s="173"/>
      <c r="M17" s="239" t="s">
        <v>27</v>
      </c>
      <c r="N17" s="173"/>
      <c r="O17" s="771" t="s">
        <v>27</v>
      </c>
      <c r="P17" s="173"/>
      <c r="Q17" s="240" t="s">
        <v>27</v>
      </c>
      <c r="R17" s="173"/>
      <c r="S17" s="771" t="s">
        <v>27</v>
      </c>
      <c r="U17" s="667">
        <f t="shared" si="0"/>
        <v>0</v>
      </c>
      <c r="V17" s="141"/>
      <c r="W17" s="141"/>
      <c r="AB17" s="662"/>
      <c r="AD17" s="767" t="str">
        <f>CONCATENATE("Change in core capital for ",YEAR(НАЧАЛО!AA2)-1,"")</f>
        <v>Change in core capital for 2012</v>
      </c>
      <c r="AE17" s="761"/>
      <c r="AF17" s="768" t="s">
        <v>27</v>
      </c>
      <c r="AG17" s="761"/>
      <c r="AH17" s="768" t="s">
        <v>27</v>
      </c>
      <c r="AI17" s="769"/>
      <c r="AJ17" s="770" t="s">
        <v>27</v>
      </c>
      <c r="AK17" s="769">
        <f>SUM(AK19:AK21)</f>
        <v>0</v>
      </c>
      <c r="AL17" s="770" t="s">
        <v>27</v>
      </c>
      <c r="AM17" s="769"/>
      <c r="AN17" s="768" t="s">
        <v>27</v>
      </c>
      <c r="AO17" s="769"/>
      <c r="AP17" s="768" t="s">
        <v>27</v>
      </c>
      <c r="AQ17" s="769"/>
      <c r="AR17" s="771" t="s">
        <v>27</v>
      </c>
      <c r="AS17" s="769"/>
      <c r="AT17" s="771" t="s">
        <v>27</v>
      </c>
      <c r="AU17" s="769"/>
      <c r="AV17" s="771" t="s">
        <v>27</v>
      </c>
      <c r="AW17" s="764"/>
    </row>
    <row r="18" spans="1:49" s="174" customFormat="1" ht="7.5" customHeight="1">
      <c r="A18" s="175"/>
      <c r="B18" s="165"/>
      <c r="C18" s="173"/>
      <c r="D18" s="165"/>
      <c r="E18" s="173"/>
      <c r="F18" s="173"/>
      <c r="G18" s="173"/>
      <c r="H18" s="173"/>
      <c r="I18" s="173"/>
      <c r="J18" s="173"/>
      <c r="K18" s="173"/>
      <c r="L18" s="173"/>
      <c r="M18" s="173"/>
      <c r="N18" s="173"/>
      <c r="O18" s="779"/>
      <c r="P18" s="173"/>
      <c r="Q18" s="181"/>
      <c r="R18" s="173"/>
      <c r="S18" s="779"/>
      <c r="U18" s="662"/>
      <c r="V18" s="141"/>
      <c r="W18" s="141"/>
      <c r="AB18" s="662"/>
      <c r="AD18" s="772"/>
      <c r="AE18" s="761"/>
      <c r="AF18" s="769"/>
      <c r="AG18" s="761"/>
      <c r="AH18" s="769"/>
      <c r="AI18" s="769"/>
      <c r="AJ18" s="769"/>
      <c r="AK18" s="769"/>
      <c r="AL18" s="769"/>
      <c r="AM18" s="769"/>
      <c r="AN18" s="769"/>
      <c r="AO18" s="769"/>
      <c r="AP18" s="769"/>
      <c r="AQ18" s="769"/>
      <c r="AR18" s="779"/>
      <c r="AS18" s="769"/>
      <c r="AT18" s="779"/>
      <c r="AU18" s="769"/>
      <c r="AV18" s="779"/>
      <c r="AW18" s="764"/>
    </row>
    <row r="19" spans="1:49" s="174" customFormat="1" ht="22.5" customHeight="1" thickBot="1">
      <c r="A19" s="214" t="s">
        <v>576</v>
      </c>
      <c r="B19" s="182"/>
      <c r="C19" s="782">
        <f>SUM(C20:C29)</f>
        <v>0</v>
      </c>
      <c r="D19" s="781"/>
      <c r="E19" s="782">
        <f>SUM(E20:E29)</f>
        <v>0</v>
      </c>
      <c r="F19" s="783"/>
      <c r="G19" s="784">
        <f>SUM(G21:G28)</f>
        <v>0</v>
      </c>
      <c r="H19" s="783"/>
      <c r="I19" s="782">
        <f>SUM(I20:I30)</f>
        <v>0</v>
      </c>
      <c r="J19" s="783"/>
      <c r="K19" s="782">
        <f>SUM(K20:K29)</f>
        <v>0</v>
      </c>
      <c r="L19" s="783"/>
      <c r="M19" s="782">
        <f>SUM(M20:M29)</f>
        <v>0</v>
      </c>
      <c r="N19" s="783"/>
      <c r="O19" s="782">
        <f>SUM(O20:O29)</f>
        <v>0</v>
      </c>
      <c r="P19" s="783"/>
      <c r="Q19" s="782">
        <f>SUM(Q20:Q29)</f>
        <v>0</v>
      </c>
      <c r="R19" s="783"/>
      <c r="S19" s="782">
        <f>SUM(O19:Q19)</f>
        <v>0</v>
      </c>
      <c r="U19" s="667" t="str">
        <f t="shared" ref="U19:U48" si="2">AB19</f>
        <v>IAS 1.106 Disclosure</v>
      </c>
      <c r="V19" s="141"/>
      <c r="W19" s="141"/>
      <c r="AB19" s="649" t="s">
        <v>3749</v>
      </c>
      <c r="AD19" s="780" t="s">
        <v>3727</v>
      </c>
      <c r="AE19" s="781"/>
      <c r="AF19" s="782">
        <f>SUM(AF20:AF29)</f>
        <v>0</v>
      </c>
      <c r="AG19" s="781"/>
      <c r="AH19" s="782">
        <f>SUM(AH20:AH29)</f>
        <v>0</v>
      </c>
      <c r="AI19" s="783"/>
      <c r="AJ19" s="784">
        <f>SUM(AJ21:AJ28)</f>
        <v>0</v>
      </c>
      <c r="AK19" s="783"/>
      <c r="AL19" s="782">
        <f>SUM(AL20:AL30)</f>
        <v>0</v>
      </c>
      <c r="AM19" s="783"/>
      <c r="AN19" s="782">
        <f>SUM(AN20:AN29)</f>
        <v>0</v>
      </c>
      <c r="AO19" s="783"/>
      <c r="AP19" s="782">
        <f>SUM(AP20:AP29)</f>
        <v>0</v>
      </c>
      <c r="AQ19" s="783"/>
      <c r="AR19" s="782">
        <f>SUM(AR20:AR29)</f>
        <v>0</v>
      </c>
      <c r="AS19" s="783"/>
      <c r="AT19" s="782">
        <f>SUM(AT20:AT29)</f>
        <v>0</v>
      </c>
      <c r="AU19" s="783"/>
      <c r="AV19" s="782">
        <f>SUM(AR19:AT19)</f>
        <v>0</v>
      </c>
      <c r="AW19" s="764"/>
    </row>
    <row r="20" spans="1:49" s="174" customFormat="1" ht="21" customHeight="1" thickTop="1">
      <c r="A20" s="222" t="s">
        <v>575</v>
      </c>
      <c r="B20" s="182"/>
      <c r="C20" s="178"/>
      <c r="D20" s="182"/>
      <c r="E20" s="178"/>
      <c r="F20" s="183"/>
      <c r="G20" s="178"/>
      <c r="H20" s="183"/>
      <c r="I20" s="178"/>
      <c r="J20" s="183"/>
      <c r="K20" s="178"/>
      <c r="L20" s="183"/>
      <c r="M20" s="178"/>
      <c r="N20" s="183"/>
      <c r="O20" s="775">
        <f t="shared" ref="O20:O58" si="3">SUM(C20:M20)</f>
        <v>0</v>
      </c>
      <c r="P20" s="183"/>
      <c r="Q20" s="178"/>
      <c r="R20" s="183"/>
      <c r="S20" s="775">
        <f t="shared" ref="S20:S28" si="4">SUM(O20:Q20)</f>
        <v>0</v>
      </c>
      <c r="U20" s="667">
        <f t="shared" si="2"/>
        <v>0</v>
      </c>
      <c r="V20" s="141"/>
      <c r="W20" s="141"/>
      <c r="X20" s="184"/>
      <c r="Y20" s="184"/>
      <c r="Z20" s="184"/>
      <c r="AA20" s="184"/>
      <c r="AB20" s="662"/>
      <c r="AC20" s="184"/>
      <c r="AD20" s="785" t="s">
        <v>3746</v>
      </c>
      <c r="AE20" s="781"/>
      <c r="AF20" s="773">
        <f t="shared" ref="AF20:AF28" si="5">C20</f>
        <v>0</v>
      </c>
      <c r="AG20" s="773"/>
      <c r="AH20" s="773">
        <f t="shared" ref="AH20:AH28" si="6">E20</f>
        <v>0</v>
      </c>
      <c r="AI20" s="773">
        <f t="shared" ref="AI20:AI28" si="7">F20</f>
        <v>0</v>
      </c>
      <c r="AJ20" s="773">
        <f t="shared" ref="AJ20:AJ28" si="8">G20</f>
        <v>0</v>
      </c>
      <c r="AK20" s="773">
        <f t="shared" ref="AK20:AK28" si="9">H20</f>
        <v>0</v>
      </c>
      <c r="AL20" s="773">
        <f t="shared" ref="AL20:AL28" si="10">I20</f>
        <v>0</v>
      </c>
      <c r="AM20" s="773"/>
      <c r="AN20" s="773">
        <f t="shared" ref="AN20:AN28" si="11">K20</f>
        <v>0</v>
      </c>
      <c r="AO20" s="773"/>
      <c r="AP20" s="773">
        <f t="shared" ref="AP20:AP30" si="12">M20</f>
        <v>0</v>
      </c>
      <c r="AQ20" s="783"/>
      <c r="AR20" s="775">
        <f t="shared" ref="AR20:AR26" si="13">SUM(AF20:AP20)</f>
        <v>0</v>
      </c>
      <c r="AS20" s="783"/>
      <c r="AT20" s="775">
        <f t="shared" ref="AT20:AT30" si="14">Q20</f>
        <v>0</v>
      </c>
      <c r="AU20" s="783"/>
      <c r="AV20" s="775">
        <f t="shared" ref="AV20:AV28" si="15">SUM(AR20:AT20)</f>
        <v>0</v>
      </c>
      <c r="AW20" s="764"/>
    </row>
    <row r="21" spans="1:49" s="174" customFormat="1" ht="21" customHeight="1">
      <c r="A21" s="222" t="s">
        <v>39</v>
      </c>
      <c r="B21" s="182"/>
      <c r="C21" s="178"/>
      <c r="D21" s="182"/>
      <c r="E21" s="178"/>
      <c r="F21" s="183"/>
      <c r="G21" s="178"/>
      <c r="H21" s="183"/>
      <c r="I21" s="178"/>
      <c r="J21" s="183"/>
      <c r="K21" s="178"/>
      <c r="L21" s="183"/>
      <c r="M21" s="178"/>
      <c r="N21" s="183"/>
      <c r="O21" s="775">
        <f t="shared" si="3"/>
        <v>0</v>
      </c>
      <c r="P21" s="183"/>
      <c r="Q21" s="178"/>
      <c r="R21" s="183"/>
      <c r="S21" s="775">
        <f t="shared" si="4"/>
        <v>0</v>
      </c>
      <c r="U21" s="667">
        <f t="shared" si="2"/>
        <v>0</v>
      </c>
      <c r="V21" s="141"/>
      <c r="W21" s="141"/>
      <c r="X21" s="184"/>
      <c r="Y21" s="184"/>
      <c r="Z21" s="184"/>
      <c r="AA21" s="184"/>
      <c r="AB21" s="662"/>
      <c r="AC21" s="184"/>
      <c r="AD21" s="785" t="s">
        <v>3729</v>
      </c>
      <c r="AE21" s="781"/>
      <c r="AF21" s="773">
        <f t="shared" si="5"/>
        <v>0</v>
      </c>
      <c r="AG21" s="773"/>
      <c r="AH21" s="773">
        <f t="shared" si="6"/>
        <v>0</v>
      </c>
      <c r="AI21" s="773">
        <f t="shared" si="7"/>
        <v>0</v>
      </c>
      <c r="AJ21" s="773">
        <f t="shared" si="8"/>
        <v>0</v>
      </c>
      <c r="AK21" s="773">
        <f t="shared" si="9"/>
        <v>0</v>
      </c>
      <c r="AL21" s="773">
        <f t="shared" si="10"/>
        <v>0</v>
      </c>
      <c r="AM21" s="773"/>
      <c r="AN21" s="773">
        <f t="shared" si="11"/>
        <v>0</v>
      </c>
      <c r="AO21" s="773"/>
      <c r="AP21" s="773">
        <f t="shared" si="12"/>
        <v>0</v>
      </c>
      <c r="AQ21" s="783"/>
      <c r="AR21" s="775">
        <f t="shared" si="13"/>
        <v>0</v>
      </c>
      <c r="AS21" s="783"/>
      <c r="AT21" s="775">
        <f t="shared" si="14"/>
        <v>0</v>
      </c>
      <c r="AU21" s="783"/>
      <c r="AV21" s="775">
        <f t="shared" si="15"/>
        <v>0</v>
      </c>
      <c r="AW21" s="764"/>
    </row>
    <row r="22" spans="1:49" s="174" customFormat="1" ht="30" customHeight="1">
      <c r="A22" s="222" t="s">
        <v>3753</v>
      </c>
      <c r="B22" s="182"/>
      <c r="C22" s="178"/>
      <c r="D22" s="182"/>
      <c r="E22" s="178"/>
      <c r="F22" s="183"/>
      <c r="G22" s="178"/>
      <c r="H22" s="183"/>
      <c r="I22" s="178"/>
      <c r="J22" s="183"/>
      <c r="K22" s="178"/>
      <c r="L22" s="183"/>
      <c r="M22" s="178"/>
      <c r="N22" s="183"/>
      <c r="O22" s="775">
        <f>SUM(C22:M22)</f>
        <v>0</v>
      </c>
      <c r="P22" s="183"/>
      <c r="Q22" s="178"/>
      <c r="R22" s="183"/>
      <c r="S22" s="775">
        <f>SUM(O22:Q22)</f>
        <v>0</v>
      </c>
      <c r="U22" s="667">
        <f t="shared" si="2"/>
        <v>0</v>
      </c>
      <c r="V22" s="141"/>
      <c r="W22" s="141"/>
      <c r="X22" s="184"/>
      <c r="Y22" s="184"/>
      <c r="Z22" s="184"/>
      <c r="AA22" s="184"/>
      <c r="AB22" s="662"/>
      <c r="AC22" s="184"/>
      <c r="AD22" s="785" t="s">
        <v>3754</v>
      </c>
      <c r="AE22" s="781"/>
      <c r="AF22" s="773">
        <f t="shared" si="5"/>
        <v>0</v>
      </c>
      <c r="AG22" s="773"/>
      <c r="AH22" s="773">
        <f t="shared" si="6"/>
        <v>0</v>
      </c>
      <c r="AI22" s="773">
        <f t="shared" si="7"/>
        <v>0</v>
      </c>
      <c r="AJ22" s="773">
        <f t="shared" si="8"/>
        <v>0</v>
      </c>
      <c r="AK22" s="773">
        <f t="shared" si="9"/>
        <v>0</v>
      </c>
      <c r="AL22" s="773">
        <f t="shared" si="10"/>
        <v>0</v>
      </c>
      <c r="AM22" s="773"/>
      <c r="AN22" s="773">
        <f t="shared" si="11"/>
        <v>0</v>
      </c>
      <c r="AO22" s="773"/>
      <c r="AP22" s="773">
        <f t="shared" si="12"/>
        <v>0</v>
      </c>
      <c r="AQ22" s="783"/>
      <c r="AR22" s="775">
        <f t="shared" si="13"/>
        <v>0</v>
      </c>
      <c r="AS22" s="783"/>
      <c r="AT22" s="775">
        <f t="shared" si="14"/>
        <v>0</v>
      </c>
      <c r="AU22" s="783"/>
      <c r="AV22" s="775">
        <f t="shared" si="15"/>
        <v>0</v>
      </c>
      <c r="AW22" s="764"/>
    </row>
    <row r="23" spans="1:49" s="174" customFormat="1" ht="28.15" customHeight="1">
      <c r="A23" s="222" t="s">
        <v>3756</v>
      </c>
      <c r="B23" s="182"/>
      <c r="C23" s="178"/>
      <c r="D23" s="182"/>
      <c r="E23" s="178"/>
      <c r="F23" s="183"/>
      <c r="G23" s="178"/>
      <c r="H23" s="183"/>
      <c r="I23" s="178"/>
      <c r="J23" s="183"/>
      <c r="K23" s="178"/>
      <c r="L23" s="183"/>
      <c r="M23" s="178"/>
      <c r="N23" s="183"/>
      <c r="O23" s="775">
        <f>SUM(C23:M23)</f>
        <v>0</v>
      </c>
      <c r="P23" s="183"/>
      <c r="Q23" s="178"/>
      <c r="R23" s="183"/>
      <c r="S23" s="775">
        <f>SUM(O23:Q23)</f>
        <v>0</v>
      </c>
      <c r="U23" s="667">
        <f t="shared" si="2"/>
        <v>0</v>
      </c>
      <c r="V23" s="141"/>
      <c r="W23" s="141"/>
      <c r="X23" s="184"/>
      <c r="Y23" s="184"/>
      <c r="Z23" s="184"/>
      <c r="AA23" s="184"/>
      <c r="AB23" s="662"/>
      <c r="AC23" s="184"/>
      <c r="AD23" s="785" t="s">
        <v>3755</v>
      </c>
      <c r="AE23" s="781"/>
      <c r="AF23" s="773">
        <f t="shared" si="5"/>
        <v>0</v>
      </c>
      <c r="AG23" s="773"/>
      <c r="AH23" s="773">
        <f t="shared" si="6"/>
        <v>0</v>
      </c>
      <c r="AI23" s="773">
        <f t="shared" si="7"/>
        <v>0</v>
      </c>
      <c r="AJ23" s="773">
        <f t="shared" si="8"/>
        <v>0</v>
      </c>
      <c r="AK23" s="773">
        <f t="shared" si="9"/>
        <v>0</v>
      </c>
      <c r="AL23" s="773">
        <f t="shared" si="10"/>
        <v>0</v>
      </c>
      <c r="AM23" s="773"/>
      <c r="AN23" s="773">
        <f t="shared" si="11"/>
        <v>0</v>
      </c>
      <c r="AO23" s="773"/>
      <c r="AP23" s="773">
        <f t="shared" si="12"/>
        <v>0</v>
      </c>
      <c r="AQ23" s="783"/>
      <c r="AR23" s="775">
        <f t="shared" si="13"/>
        <v>0</v>
      </c>
      <c r="AS23" s="783"/>
      <c r="AT23" s="775">
        <f t="shared" si="14"/>
        <v>0</v>
      </c>
      <c r="AU23" s="783"/>
      <c r="AV23" s="775">
        <f t="shared" si="15"/>
        <v>0</v>
      </c>
      <c r="AW23" s="764"/>
    </row>
    <row r="24" spans="1:49" s="174" customFormat="1" ht="33" customHeight="1">
      <c r="A24" s="222" t="s">
        <v>835</v>
      </c>
      <c r="B24" s="182"/>
      <c r="C24" s="178"/>
      <c r="D24" s="182"/>
      <c r="E24" s="178"/>
      <c r="F24" s="183"/>
      <c r="G24" s="178"/>
      <c r="H24" s="183"/>
      <c r="I24" s="178"/>
      <c r="J24" s="183"/>
      <c r="K24" s="178"/>
      <c r="L24" s="183"/>
      <c r="M24" s="178"/>
      <c r="N24" s="183"/>
      <c r="O24" s="775">
        <f t="shared" si="3"/>
        <v>0</v>
      </c>
      <c r="P24" s="183"/>
      <c r="Q24" s="178"/>
      <c r="R24" s="183"/>
      <c r="S24" s="775">
        <f t="shared" si="4"/>
        <v>0</v>
      </c>
      <c r="U24" s="667">
        <f t="shared" si="2"/>
        <v>0</v>
      </c>
      <c r="V24" s="141"/>
      <c r="W24" s="141"/>
      <c r="X24" s="184"/>
      <c r="Y24" s="184"/>
      <c r="Z24" s="184"/>
      <c r="AA24" s="184"/>
      <c r="AB24" s="662"/>
      <c r="AC24" s="184"/>
      <c r="AD24" s="785" t="s">
        <v>3747</v>
      </c>
      <c r="AE24" s="781"/>
      <c r="AF24" s="773">
        <f t="shared" si="5"/>
        <v>0</v>
      </c>
      <c r="AG24" s="773"/>
      <c r="AH24" s="773">
        <f t="shared" si="6"/>
        <v>0</v>
      </c>
      <c r="AI24" s="773">
        <f t="shared" si="7"/>
        <v>0</v>
      </c>
      <c r="AJ24" s="773">
        <f t="shared" si="8"/>
        <v>0</v>
      </c>
      <c r="AK24" s="773">
        <f t="shared" si="9"/>
        <v>0</v>
      </c>
      <c r="AL24" s="773">
        <f t="shared" si="10"/>
        <v>0</v>
      </c>
      <c r="AM24" s="773"/>
      <c r="AN24" s="773">
        <f t="shared" si="11"/>
        <v>0</v>
      </c>
      <c r="AO24" s="773"/>
      <c r="AP24" s="773">
        <f t="shared" si="12"/>
        <v>0</v>
      </c>
      <c r="AQ24" s="783"/>
      <c r="AR24" s="775">
        <f t="shared" si="13"/>
        <v>0</v>
      </c>
      <c r="AS24" s="783"/>
      <c r="AT24" s="775">
        <f t="shared" si="14"/>
        <v>0</v>
      </c>
      <c r="AU24" s="783"/>
      <c r="AV24" s="775">
        <f t="shared" si="15"/>
        <v>0</v>
      </c>
      <c r="AW24" s="764"/>
    </row>
    <row r="25" spans="1:49" s="174" customFormat="1" ht="33" customHeight="1">
      <c r="A25" s="222" t="s">
        <v>836</v>
      </c>
      <c r="B25" s="182"/>
      <c r="C25" s="178"/>
      <c r="D25" s="182"/>
      <c r="E25" s="178"/>
      <c r="F25" s="183"/>
      <c r="G25" s="178"/>
      <c r="H25" s="183"/>
      <c r="I25" s="178"/>
      <c r="J25" s="183"/>
      <c r="K25" s="178"/>
      <c r="L25" s="183"/>
      <c r="M25" s="178"/>
      <c r="N25" s="183"/>
      <c r="O25" s="775">
        <f t="shared" si="3"/>
        <v>0</v>
      </c>
      <c r="P25" s="183"/>
      <c r="Q25" s="178"/>
      <c r="R25" s="183"/>
      <c r="S25" s="775">
        <f t="shared" si="4"/>
        <v>0</v>
      </c>
      <c r="U25" s="667">
        <f t="shared" si="2"/>
        <v>0</v>
      </c>
      <c r="V25" s="141"/>
      <c r="W25" s="141"/>
      <c r="X25" s="184"/>
      <c r="Y25" s="184"/>
      <c r="Z25" s="184"/>
      <c r="AA25" s="184"/>
      <c r="AB25" s="662"/>
      <c r="AC25" s="184"/>
      <c r="AD25" s="785" t="s">
        <v>3748</v>
      </c>
      <c r="AE25" s="781"/>
      <c r="AF25" s="773">
        <f t="shared" si="5"/>
        <v>0</v>
      </c>
      <c r="AG25" s="773"/>
      <c r="AH25" s="773">
        <f t="shared" si="6"/>
        <v>0</v>
      </c>
      <c r="AI25" s="773">
        <f t="shared" si="7"/>
        <v>0</v>
      </c>
      <c r="AJ25" s="773">
        <f t="shared" si="8"/>
        <v>0</v>
      </c>
      <c r="AK25" s="773">
        <f t="shared" si="9"/>
        <v>0</v>
      </c>
      <c r="AL25" s="773">
        <f t="shared" si="10"/>
        <v>0</v>
      </c>
      <c r="AM25" s="773"/>
      <c r="AN25" s="773">
        <f t="shared" si="11"/>
        <v>0</v>
      </c>
      <c r="AO25" s="773"/>
      <c r="AP25" s="773">
        <f t="shared" si="12"/>
        <v>0</v>
      </c>
      <c r="AQ25" s="783"/>
      <c r="AR25" s="775">
        <f t="shared" si="13"/>
        <v>0</v>
      </c>
      <c r="AS25" s="783"/>
      <c r="AT25" s="775">
        <f t="shared" si="14"/>
        <v>0</v>
      </c>
      <c r="AU25" s="783"/>
      <c r="AV25" s="775">
        <f t="shared" si="15"/>
        <v>0</v>
      </c>
      <c r="AW25" s="764"/>
    </row>
    <row r="26" spans="1:49" s="174" customFormat="1" ht="33" customHeight="1">
      <c r="A26" s="222" t="s">
        <v>3757</v>
      </c>
      <c r="B26" s="182"/>
      <c r="C26" s="178"/>
      <c r="D26" s="182"/>
      <c r="E26" s="178"/>
      <c r="F26" s="183"/>
      <c r="G26" s="178"/>
      <c r="H26" s="183"/>
      <c r="I26" s="178"/>
      <c r="J26" s="183"/>
      <c r="K26" s="178"/>
      <c r="L26" s="183"/>
      <c r="M26" s="178"/>
      <c r="N26" s="183"/>
      <c r="O26" s="775">
        <f t="shared" si="3"/>
        <v>0</v>
      </c>
      <c r="P26" s="183"/>
      <c r="Q26" s="178"/>
      <c r="R26" s="183"/>
      <c r="S26" s="775">
        <f t="shared" si="4"/>
        <v>0</v>
      </c>
      <c r="U26" s="667">
        <f t="shared" si="2"/>
        <v>0</v>
      </c>
      <c r="V26" s="141"/>
      <c r="W26" s="141"/>
      <c r="X26" s="184"/>
      <c r="Y26" s="184"/>
      <c r="Z26" s="184"/>
      <c r="AA26" s="184"/>
      <c r="AB26" s="662"/>
      <c r="AC26" s="184"/>
      <c r="AD26" s="785" t="s">
        <v>3752</v>
      </c>
      <c r="AE26" s="781"/>
      <c r="AF26" s="773">
        <f t="shared" si="5"/>
        <v>0</v>
      </c>
      <c r="AG26" s="773"/>
      <c r="AH26" s="773">
        <f t="shared" si="6"/>
        <v>0</v>
      </c>
      <c r="AI26" s="773">
        <f t="shared" si="7"/>
        <v>0</v>
      </c>
      <c r="AJ26" s="773">
        <f t="shared" si="8"/>
        <v>0</v>
      </c>
      <c r="AK26" s="773">
        <f t="shared" si="9"/>
        <v>0</v>
      </c>
      <c r="AL26" s="773">
        <f t="shared" si="10"/>
        <v>0</v>
      </c>
      <c r="AM26" s="773"/>
      <c r="AN26" s="773">
        <f t="shared" si="11"/>
        <v>0</v>
      </c>
      <c r="AO26" s="773"/>
      <c r="AP26" s="773">
        <f t="shared" si="12"/>
        <v>0</v>
      </c>
      <c r="AQ26" s="783"/>
      <c r="AR26" s="775">
        <f t="shared" si="13"/>
        <v>0</v>
      </c>
      <c r="AS26" s="783"/>
      <c r="AT26" s="775">
        <f t="shared" si="14"/>
        <v>0</v>
      </c>
      <c r="AU26" s="783"/>
      <c r="AV26" s="775">
        <f t="shared" si="15"/>
        <v>0</v>
      </c>
      <c r="AW26" s="764"/>
    </row>
    <row r="27" spans="1:49" s="174" customFormat="1" ht="57">
      <c r="A27" s="222" t="s">
        <v>837</v>
      </c>
      <c r="B27" s="182"/>
      <c r="C27" s="178"/>
      <c r="D27" s="182"/>
      <c r="E27" s="178"/>
      <c r="F27" s="183"/>
      <c r="G27" s="178"/>
      <c r="H27" s="183"/>
      <c r="I27" s="178"/>
      <c r="J27" s="183"/>
      <c r="K27" s="178"/>
      <c r="L27" s="183"/>
      <c r="M27" s="178"/>
      <c r="N27" s="183"/>
      <c r="O27" s="775">
        <f>SUM(C27:M27)</f>
        <v>0</v>
      </c>
      <c r="P27" s="183"/>
      <c r="Q27" s="178"/>
      <c r="R27" s="183"/>
      <c r="S27" s="775">
        <f t="shared" si="4"/>
        <v>0</v>
      </c>
      <c r="U27" s="667">
        <f t="shared" si="2"/>
        <v>0</v>
      </c>
      <c r="V27" s="141"/>
      <c r="W27" s="141"/>
      <c r="X27" s="184"/>
      <c r="Y27" s="184"/>
      <c r="Z27" s="184"/>
      <c r="AA27" s="184"/>
      <c r="AB27" s="662"/>
      <c r="AC27" s="184"/>
      <c r="AD27" s="785" t="s">
        <v>3750</v>
      </c>
      <c r="AE27" s="781"/>
      <c r="AF27" s="773">
        <f t="shared" si="5"/>
        <v>0</v>
      </c>
      <c r="AG27" s="773"/>
      <c r="AH27" s="773">
        <f t="shared" si="6"/>
        <v>0</v>
      </c>
      <c r="AI27" s="773">
        <f t="shared" si="7"/>
        <v>0</v>
      </c>
      <c r="AJ27" s="773">
        <f t="shared" si="8"/>
        <v>0</v>
      </c>
      <c r="AK27" s="773">
        <f t="shared" si="9"/>
        <v>0</v>
      </c>
      <c r="AL27" s="773">
        <f t="shared" si="10"/>
        <v>0</v>
      </c>
      <c r="AM27" s="773"/>
      <c r="AN27" s="773">
        <f t="shared" si="11"/>
        <v>0</v>
      </c>
      <c r="AO27" s="773"/>
      <c r="AP27" s="773">
        <f t="shared" si="12"/>
        <v>0</v>
      </c>
      <c r="AQ27" s="783"/>
      <c r="AR27" s="775">
        <f>SUM(AF27:AP27)</f>
        <v>0</v>
      </c>
      <c r="AS27" s="783"/>
      <c r="AT27" s="775">
        <f t="shared" si="14"/>
        <v>0</v>
      </c>
      <c r="AU27" s="783"/>
      <c r="AV27" s="775">
        <f t="shared" si="15"/>
        <v>0</v>
      </c>
      <c r="AW27" s="764"/>
    </row>
    <row r="28" spans="1:49" s="174" customFormat="1" ht="33" customHeight="1">
      <c r="A28" s="222" t="s">
        <v>838</v>
      </c>
      <c r="B28" s="182"/>
      <c r="C28" s="178"/>
      <c r="D28" s="182"/>
      <c r="E28" s="178"/>
      <c r="F28" s="183"/>
      <c r="G28" s="178"/>
      <c r="H28" s="183"/>
      <c r="I28" s="178"/>
      <c r="J28" s="183"/>
      <c r="K28" s="178"/>
      <c r="L28" s="183"/>
      <c r="M28" s="178"/>
      <c r="N28" s="183"/>
      <c r="O28" s="775">
        <f>SUM(C28:M28)</f>
        <v>0</v>
      </c>
      <c r="P28" s="183"/>
      <c r="Q28" s="178"/>
      <c r="R28" s="183"/>
      <c r="S28" s="775">
        <f t="shared" si="4"/>
        <v>0</v>
      </c>
      <c r="U28" s="667">
        <f t="shared" si="2"/>
        <v>0</v>
      </c>
      <c r="V28" s="141"/>
      <c r="W28" s="141"/>
      <c r="X28" s="184"/>
      <c r="Y28" s="184"/>
      <c r="Z28" s="184"/>
      <c r="AA28" s="184"/>
      <c r="AB28" s="662"/>
      <c r="AC28" s="184"/>
      <c r="AD28" s="785" t="s">
        <v>3751</v>
      </c>
      <c r="AE28" s="781"/>
      <c r="AF28" s="773">
        <f t="shared" si="5"/>
        <v>0</v>
      </c>
      <c r="AG28" s="773"/>
      <c r="AH28" s="773">
        <f t="shared" si="6"/>
        <v>0</v>
      </c>
      <c r="AI28" s="773">
        <f t="shared" si="7"/>
        <v>0</v>
      </c>
      <c r="AJ28" s="773">
        <f t="shared" si="8"/>
        <v>0</v>
      </c>
      <c r="AK28" s="773">
        <f t="shared" si="9"/>
        <v>0</v>
      </c>
      <c r="AL28" s="773">
        <f t="shared" si="10"/>
        <v>0</v>
      </c>
      <c r="AM28" s="773"/>
      <c r="AN28" s="773">
        <f t="shared" si="11"/>
        <v>0</v>
      </c>
      <c r="AO28" s="773"/>
      <c r="AP28" s="773">
        <f t="shared" si="12"/>
        <v>0</v>
      </c>
      <c r="AQ28" s="783"/>
      <c r="AR28" s="775">
        <f>SUM(AF28:AP28)</f>
        <v>0</v>
      </c>
      <c r="AS28" s="783"/>
      <c r="AT28" s="775">
        <f t="shared" si="14"/>
        <v>0</v>
      </c>
      <c r="AU28" s="783"/>
      <c r="AV28" s="775">
        <f t="shared" si="15"/>
        <v>0</v>
      </c>
      <c r="AW28" s="764"/>
    </row>
    <row r="29" spans="1:49" s="171" customFormat="1" ht="9.75" customHeight="1">
      <c r="A29" s="186"/>
      <c r="B29" s="182"/>
      <c r="C29" s="183"/>
      <c r="D29" s="182"/>
      <c r="E29" s="183"/>
      <c r="F29" s="183"/>
      <c r="G29" s="183"/>
      <c r="H29" s="183"/>
      <c r="I29" s="183"/>
      <c r="J29" s="183"/>
      <c r="K29" s="183"/>
      <c r="L29" s="183"/>
      <c r="M29" s="183"/>
      <c r="N29" s="183"/>
      <c r="O29" s="783"/>
      <c r="P29" s="183"/>
      <c r="Q29" s="183"/>
      <c r="R29" s="183"/>
      <c r="S29" s="783"/>
      <c r="U29" s="667">
        <f t="shared" si="2"/>
        <v>0</v>
      </c>
      <c r="V29" s="141"/>
      <c r="W29" s="141"/>
      <c r="X29" s="185"/>
      <c r="Y29" s="185"/>
      <c r="Z29" s="185"/>
      <c r="AA29" s="185"/>
      <c r="AB29" s="661"/>
      <c r="AC29" s="185"/>
      <c r="AD29" s="786"/>
      <c r="AE29" s="781"/>
      <c r="AF29" s="783"/>
      <c r="AG29" s="781"/>
      <c r="AH29" s="783"/>
      <c r="AI29" s="783"/>
      <c r="AJ29" s="783"/>
      <c r="AK29" s="783"/>
      <c r="AL29" s="783"/>
      <c r="AM29" s="783"/>
      <c r="AN29" s="783"/>
      <c r="AO29" s="783"/>
      <c r="AP29" s="783"/>
      <c r="AQ29" s="783"/>
      <c r="AR29" s="783"/>
      <c r="AS29" s="783"/>
      <c r="AT29" s="783"/>
      <c r="AU29" s="783"/>
      <c r="AV29" s="783"/>
      <c r="AW29" s="764"/>
    </row>
    <row r="30" spans="1:49" s="171" customFormat="1" ht="16.5" customHeight="1" thickBot="1">
      <c r="A30" s="218" t="s">
        <v>560</v>
      </c>
      <c r="B30" s="182"/>
      <c r="C30" s="219"/>
      <c r="D30" s="182"/>
      <c r="E30" s="219"/>
      <c r="F30" s="182"/>
      <c r="G30" s="215"/>
      <c r="H30" s="182"/>
      <c r="I30" s="219"/>
      <c r="J30" s="183"/>
      <c r="K30" s="219"/>
      <c r="L30" s="183"/>
      <c r="M30" s="220">
        <f>'P&amp;L ОД'!G60</f>
        <v>-263</v>
      </c>
      <c r="N30" s="183"/>
      <c r="O30" s="790">
        <f t="shared" si="3"/>
        <v>-263</v>
      </c>
      <c r="P30" s="183"/>
      <c r="Q30" s="220">
        <f>'P&amp;L ОД'!G62</f>
        <v>0</v>
      </c>
      <c r="R30" s="183"/>
      <c r="S30" s="790">
        <f>SUM(O30:Q30)</f>
        <v>-263</v>
      </c>
      <c r="U30" s="667">
        <f t="shared" si="2"/>
        <v>0</v>
      </c>
      <c r="V30" s="141"/>
      <c r="W30" s="141"/>
      <c r="X30" s="185"/>
      <c r="Y30" s="185"/>
      <c r="Z30" s="185"/>
      <c r="AA30" s="185"/>
      <c r="AB30" s="661"/>
      <c r="AC30" s="185"/>
      <c r="AD30" s="787" t="s">
        <v>3728</v>
      </c>
      <c r="AE30" s="781"/>
      <c r="AF30" s="788"/>
      <c r="AG30" s="781"/>
      <c r="AH30" s="788"/>
      <c r="AI30" s="781"/>
      <c r="AJ30" s="789"/>
      <c r="AK30" s="781"/>
      <c r="AL30" s="788"/>
      <c r="AM30" s="783"/>
      <c r="AN30" s="788"/>
      <c r="AO30" s="783"/>
      <c r="AP30" s="793">
        <f t="shared" si="12"/>
        <v>-263</v>
      </c>
      <c r="AQ30" s="783"/>
      <c r="AR30" s="790">
        <f>SUM(AF30:AP30)</f>
        <v>-263</v>
      </c>
      <c r="AS30" s="783"/>
      <c r="AT30" s="793">
        <f t="shared" si="14"/>
        <v>0</v>
      </c>
      <c r="AU30" s="783"/>
      <c r="AV30" s="790">
        <f>SUM(AR30:AT30)</f>
        <v>-263</v>
      </c>
      <c r="AW30" s="764"/>
    </row>
    <row r="31" spans="1:49" s="171" customFormat="1" ht="7.15" customHeight="1">
      <c r="A31" s="216"/>
      <c r="B31" s="182"/>
      <c r="C31" s="212"/>
      <c r="D31" s="182"/>
      <c r="E31" s="212"/>
      <c r="F31" s="182"/>
      <c r="G31" s="212"/>
      <c r="H31" s="182"/>
      <c r="I31" s="212"/>
      <c r="J31" s="183"/>
      <c r="K31" s="212"/>
      <c r="L31" s="183"/>
      <c r="M31" s="217"/>
      <c r="N31" s="183"/>
      <c r="O31" s="783"/>
      <c r="P31" s="183"/>
      <c r="Q31" s="183"/>
      <c r="R31" s="183"/>
      <c r="S31" s="783"/>
      <c r="U31" s="667">
        <f t="shared" si="2"/>
        <v>0</v>
      </c>
      <c r="V31" s="141"/>
      <c r="W31" s="141"/>
      <c r="X31" s="185"/>
      <c r="Y31" s="185"/>
      <c r="Z31" s="185"/>
      <c r="AA31" s="185"/>
      <c r="AB31" s="661"/>
      <c r="AC31" s="185"/>
      <c r="AD31" s="403"/>
      <c r="AE31" s="781"/>
      <c r="AF31" s="791"/>
      <c r="AG31" s="781"/>
      <c r="AH31" s="791"/>
      <c r="AI31" s="781"/>
      <c r="AJ31" s="791"/>
      <c r="AK31" s="781"/>
      <c r="AL31" s="791"/>
      <c r="AM31" s="783"/>
      <c r="AN31" s="791"/>
      <c r="AO31" s="783"/>
      <c r="AP31" s="791"/>
      <c r="AQ31" s="783"/>
      <c r="AR31" s="783"/>
      <c r="AS31" s="783"/>
      <c r="AT31" s="783"/>
      <c r="AU31" s="783"/>
      <c r="AV31" s="783"/>
      <c r="AW31" s="764"/>
    </row>
    <row r="32" spans="1:49" s="189" customFormat="1" ht="15" thickBot="1">
      <c r="A32" s="221" t="s">
        <v>562</v>
      </c>
      <c r="B32" s="182"/>
      <c r="C32" s="793">
        <f>C56</f>
        <v>0</v>
      </c>
      <c r="D32" s="794"/>
      <c r="E32" s="793">
        <f>E56</f>
        <v>0</v>
      </c>
      <c r="F32" s="795"/>
      <c r="G32" s="796">
        <f>SUM(G33:G53)</f>
        <v>0</v>
      </c>
      <c r="H32" s="795"/>
      <c r="I32" s="793">
        <f>SUM(I33:I53)</f>
        <v>0</v>
      </c>
      <c r="J32" s="795"/>
      <c r="K32" s="793">
        <f>K56</f>
        <v>0</v>
      </c>
      <c r="L32" s="795"/>
      <c r="M32" s="793">
        <f>M56</f>
        <v>0</v>
      </c>
      <c r="N32" s="795"/>
      <c r="O32" s="790">
        <f t="shared" si="3"/>
        <v>0</v>
      </c>
      <c r="P32" s="795"/>
      <c r="Q32" s="793">
        <f>Q56</f>
        <v>0</v>
      </c>
      <c r="R32" s="783"/>
      <c r="S32" s="790">
        <f>SUM(O32:Q32)</f>
        <v>0</v>
      </c>
      <c r="U32" s="667">
        <f t="shared" si="2"/>
        <v>0</v>
      </c>
      <c r="V32" s="187"/>
      <c r="W32" s="187"/>
      <c r="X32" s="188"/>
      <c r="Y32" s="188"/>
      <c r="Z32" s="188"/>
      <c r="AA32" s="188"/>
      <c r="AB32" s="663"/>
      <c r="AC32" s="188"/>
      <c r="AD32" s="792" t="s">
        <v>3745</v>
      </c>
      <c r="AE32" s="781"/>
      <c r="AF32" s="793">
        <f>AF56</f>
        <v>0</v>
      </c>
      <c r="AG32" s="794"/>
      <c r="AH32" s="793">
        <f>AH56</f>
        <v>0</v>
      </c>
      <c r="AI32" s="795"/>
      <c r="AJ32" s="796">
        <f>SUM(AJ33:AJ53)</f>
        <v>0</v>
      </c>
      <c r="AK32" s="795"/>
      <c r="AL32" s="793">
        <f>SUM(AL33:AL53)</f>
        <v>0</v>
      </c>
      <c r="AM32" s="795"/>
      <c r="AN32" s="793">
        <f>AN56</f>
        <v>0</v>
      </c>
      <c r="AO32" s="795"/>
      <c r="AP32" s="793">
        <f>AP56</f>
        <v>0</v>
      </c>
      <c r="AQ32" s="795"/>
      <c r="AR32" s="797">
        <f t="shared" ref="AR32:AR58" si="16">SUM(AF32:AP32)</f>
        <v>0</v>
      </c>
      <c r="AS32" s="795"/>
      <c r="AT32" s="793">
        <f>AT56</f>
        <v>0</v>
      </c>
      <c r="AU32" s="783"/>
      <c r="AV32" s="790">
        <f t="shared" ref="AV32:AV37" si="17">SUM(AR32:AT32)</f>
        <v>0</v>
      </c>
      <c r="AW32" s="798"/>
    </row>
    <row r="33" spans="1:49" s="189" customFormat="1" ht="28.5">
      <c r="A33" s="114" t="s">
        <v>723</v>
      </c>
      <c r="B33" s="182"/>
      <c r="C33" s="183"/>
      <c r="D33" s="182"/>
      <c r="E33" s="183"/>
      <c r="F33" s="183"/>
      <c r="G33" s="183"/>
      <c r="H33" s="183"/>
      <c r="I33" s="183"/>
      <c r="J33" s="183"/>
      <c r="K33" s="183"/>
      <c r="L33" s="183"/>
      <c r="M33" s="183"/>
      <c r="N33" s="183"/>
      <c r="O33" s="783">
        <f t="shared" si="3"/>
        <v>0</v>
      </c>
      <c r="P33" s="183"/>
      <c r="Q33" s="183"/>
      <c r="R33" s="183"/>
      <c r="S33" s="775">
        <f t="shared" ref="S33:S58" si="18">SUM(O33:Q33)</f>
        <v>0</v>
      </c>
      <c r="U33" s="667" t="str">
        <f t="shared" si="2"/>
        <v>Effective 2015-01-01 IAS 1.7 Disclosure</v>
      </c>
      <c r="V33" s="187"/>
      <c r="W33" s="187"/>
      <c r="X33" s="188"/>
      <c r="Y33" s="188"/>
      <c r="Z33" s="188"/>
      <c r="AA33" s="188"/>
      <c r="AB33" s="648" t="s">
        <v>3582</v>
      </c>
      <c r="AC33" s="333"/>
      <c r="AD33" s="404" t="s">
        <v>3575</v>
      </c>
      <c r="AE33" s="781"/>
      <c r="AF33" s="773">
        <f t="shared" ref="AF33:AF51" si="19">C33</f>
        <v>0</v>
      </c>
      <c r="AG33" s="773"/>
      <c r="AH33" s="773">
        <f t="shared" ref="AH33:AH51" si="20">E33</f>
        <v>0</v>
      </c>
      <c r="AI33" s="773">
        <f t="shared" ref="AI33:AI51" si="21">F33</f>
        <v>0</v>
      </c>
      <c r="AJ33" s="773">
        <f t="shared" ref="AJ33:AJ51" si="22">G33</f>
        <v>0</v>
      </c>
      <c r="AK33" s="773">
        <f t="shared" ref="AK33:AK51" si="23">H33</f>
        <v>0</v>
      </c>
      <c r="AL33" s="773">
        <f t="shared" ref="AL33:AL51" si="24">I33</f>
        <v>0</v>
      </c>
      <c r="AM33" s="773"/>
      <c r="AN33" s="773">
        <f t="shared" ref="AN33:AN51" si="25">K33</f>
        <v>0</v>
      </c>
      <c r="AO33" s="773"/>
      <c r="AP33" s="773">
        <f t="shared" ref="AP33:AP51" si="26">M33</f>
        <v>0</v>
      </c>
      <c r="AQ33" s="783"/>
      <c r="AR33" s="773">
        <f t="shared" si="16"/>
        <v>0</v>
      </c>
      <c r="AS33" s="783"/>
      <c r="AT33" s="775">
        <f t="shared" ref="AT33:AT51" si="27">Q33</f>
        <v>0</v>
      </c>
      <c r="AU33" s="783"/>
      <c r="AV33" s="775">
        <f t="shared" si="17"/>
        <v>0</v>
      </c>
      <c r="AW33" s="798"/>
    </row>
    <row r="34" spans="1:49" s="189" customFormat="1" ht="28.5">
      <c r="A34" s="114" t="s">
        <v>724</v>
      </c>
      <c r="B34" s="182"/>
      <c r="C34" s="183"/>
      <c r="D34" s="182"/>
      <c r="E34" s="183"/>
      <c r="F34" s="183"/>
      <c r="G34" s="183"/>
      <c r="H34" s="183"/>
      <c r="I34" s="183"/>
      <c r="J34" s="183"/>
      <c r="K34" s="183"/>
      <c r="L34" s="183"/>
      <c r="M34" s="183"/>
      <c r="N34" s="183"/>
      <c r="O34" s="783">
        <f t="shared" si="3"/>
        <v>0</v>
      </c>
      <c r="P34" s="183"/>
      <c r="Q34" s="183"/>
      <c r="R34" s="183"/>
      <c r="S34" s="775">
        <f>SUM(O34:Q34)</f>
        <v>0</v>
      </c>
      <c r="U34" s="667" t="str">
        <f t="shared" si="2"/>
        <v>IAS 1.7 Disclosure, IAS 1.91 b Disclosure</v>
      </c>
      <c r="V34" s="187"/>
      <c r="W34" s="187"/>
      <c r="X34" s="188"/>
      <c r="Y34" s="188"/>
      <c r="Z34" s="188"/>
      <c r="AA34" s="188"/>
      <c r="AB34" s="648" t="s">
        <v>3583</v>
      </c>
      <c r="AC34" s="333"/>
      <c r="AD34" s="404" t="s">
        <v>3576</v>
      </c>
      <c r="AE34" s="781"/>
      <c r="AF34" s="773">
        <f t="shared" si="19"/>
        <v>0</v>
      </c>
      <c r="AG34" s="773"/>
      <c r="AH34" s="773">
        <f t="shared" si="20"/>
        <v>0</v>
      </c>
      <c r="AI34" s="773">
        <f t="shared" si="21"/>
        <v>0</v>
      </c>
      <c r="AJ34" s="773">
        <f t="shared" si="22"/>
        <v>0</v>
      </c>
      <c r="AK34" s="773">
        <f t="shared" si="23"/>
        <v>0</v>
      </c>
      <c r="AL34" s="773">
        <f t="shared" si="24"/>
        <v>0</v>
      </c>
      <c r="AM34" s="773"/>
      <c r="AN34" s="773">
        <f t="shared" si="25"/>
        <v>0</v>
      </c>
      <c r="AO34" s="773"/>
      <c r="AP34" s="773">
        <f t="shared" si="26"/>
        <v>0</v>
      </c>
      <c r="AQ34" s="783"/>
      <c r="AR34" s="773">
        <f t="shared" si="16"/>
        <v>0</v>
      </c>
      <c r="AS34" s="783"/>
      <c r="AT34" s="775">
        <f t="shared" si="27"/>
        <v>0</v>
      </c>
      <c r="AU34" s="783"/>
      <c r="AV34" s="775">
        <f t="shared" si="17"/>
        <v>0</v>
      </c>
      <c r="AW34" s="798"/>
    </row>
    <row r="35" spans="1:49" s="189" customFormat="1" ht="29.25">
      <c r="A35" s="117" t="s">
        <v>728</v>
      </c>
      <c r="B35" s="182"/>
      <c r="C35" s="183"/>
      <c r="D35" s="182"/>
      <c r="E35" s="183"/>
      <c r="F35" s="183"/>
      <c r="G35" s="183"/>
      <c r="H35" s="183"/>
      <c r="I35" s="183"/>
      <c r="J35" s="183"/>
      <c r="K35" s="183"/>
      <c r="L35" s="183"/>
      <c r="M35" s="183"/>
      <c r="N35" s="183"/>
      <c r="O35" s="783">
        <f t="shared" si="3"/>
        <v>0</v>
      </c>
      <c r="P35" s="183"/>
      <c r="Q35" s="183"/>
      <c r="R35" s="183"/>
      <c r="S35" s="775">
        <f t="shared" si="18"/>
        <v>0</v>
      </c>
      <c r="U35" s="667" t="str">
        <f t="shared" si="2"/>
        <v>Effective 2013-01-01 IAS 1.7 Disclosure, Effective 2013-01-01 IAS 1.91 b Disclosure</v>
      </c>
      <c r="V35" s="187"/>
      <c r="W35" s="187"/>
      <c r="X35" s="188"/>
      <c r="Y35" s="188"/>
      <c r="Z35" s="188"/>
      <c r="AA35" s="188"/>
      <c r="AB35" s="648" t="s">
        <v>3584</v>
      </c>
      <c r="AC35" s="333"/>
      <c r="AD35" s="404" t="s">
        <v>3577</v>
      </c>
      <c r="AE35" s="781"/>
      <c r="AF35" s="773">
        <f t="shared" si="19"/>
        <v>0</v>
      </c>
      <c r="AG35" s="773"/>
      <c r="AH35" s="773">
        <f t="shared" si="20"/>
        <v>0</v>
      </c>
      <c r="AI35" s="773">
        <f t="shared" si="21"/>
        <v>0</v>
      </c>
      <c r="AJ35" s="773">
        <f t="shared" si="22"/>
        <v>0</v>
      </c>
      <c r="AK35" s="773">
        <f t="shared" si="23"/>
        <v>0</v>
      </c>
      <c r="AL35" s="773">
        <f t="shared" si="24"/>
        <v>0</v>
      </c>
      <c r="AM35" s="773"/>
      <c r="AN35" s="773">
        <f t="shared" si="25"/>
        <v>0</v>
      </c>
      <c r="AO35" s="773"/>
      <c r="AP35" s="773">
        <f t="shared" si="26"/>
        <v>0</v>
      </c>
      <c r="AQ35" s="783"/>
      <c r="AR35" s="773">
        <f t="shared" si="16"/>
        <v>0</v>
      </c>
      <c r="AS35" s="783"/>
      <c r="AT35" s="775">
        <f t="shared" si="27"/>
        <v>0</v>
      </c>
      <c r="AU35" s="783"/>
      <c r="AV35" s="775">
        <f t="shared" si="17"/>
        <v>0</v>
      </c>
      <c r="AW35" s="798"/>
    </row>
    <row r="36" spans="1:49" s="189" customFormat="1" ht="42.75">
      <c r="A36" s="117" t="s">
        <v>727</v>
      </c>
      <c r="B36" s="182"/>
      <c r="C36" s="183"/>
      <c r="D36" s="182"/>
      <c r="E36" s="183"/>
      <c r="F36" s="183"/>
      <c r="G36" s="183"/>
      <c r="H36" s="183"/>
      <c r="I36" s="183"/>
      <c r="J36" s="183"/>
      <c r="K36" s="183"/>
      <c r="L36" s="183"/>
      <c r="M36" s="183"/>
      <c r="N36" s="183"/>
      <c r="O36" s="783">
        <f t="shared" si="3"/>
        <v>0</v>
      </c>
      <c r="P36" s="183"/>
      <c r="Q36" s="183"/>
      <c r="R36" s="183"/>
      <c r="S36" s="775">
        <f>SUM(O36:Q36)</f>
        <v>0</v>
      </c>
      <c r="U36" s="667" t="str">
        <f t="shared" si="2"/>
        <v>Effective 2015-01-01 IAS 1.7 Disclosure</v>
      </c>
      <c r="V36" s="187"/>
      <c r="W36" s="187"/>
      <c r="X36" s="188"/>
      <c r="Y36" s="188"/>
      <c r="Z36" s="188"/>
      <c r="AA36" s="188"/>
      <c r="AB36" s="648" t="s">
        <v>3582</v>
      </c>
      <c r="AC36" s="333"/>
      <c r="AD36" s="404" t="s">
        <v>3578</v>
      </c>
      <c r="AE36" s="781"/>
      <c r="AF36" s="773">
        <f t="shared" si="19"/>
        <v>0</v>
      </c>
      <c r="AG36" s="773"/>
      <c r="AH36" s="773">
        <f t="shared" si="20"/>
        <v>0</v>
      </c>
      <c r="AI36" s="773">
        <f t="shared" si="21"/>
        <v>0</v>
      </c>
      <c r="AJ36" s="773">
        <f t="shared" si="22"/>
        <v>0</v>
      </c>
      <c r="AK36" s="773">
        <f t="shared" si="23"/>
        <v>0</v>
      </c>
      <c r="AL36" s="773">
        <f t="shared" si="24"/>
        <v>0</v>
      </c>
      <c r="AM36" s="773"/>
      <c r="AN36" s="773">
        <f t="shared" si="25"/>
        <v>0</v>
      </c>
      <c r="AO36" s="773"/>
      <c r="AP36" s="773">
        <f t="shared" si="26"/>
        <v>0</v>
      </c>
      <c r="AQ36" s="783"/>
      <c r="AR36" s="773">
        <f t="shared" si="16"/>
        <v>0</v>
      </c>
      <c r="AS36" s="783"/>
      <c r="AT36" s="775">
        <f t="shared" si="27"/>
        <v>0</v>
      </c>
      <c r="AU36" s="783"/>
      <c r="AV36" s="775">
        <f t="shared" si="17"/>
        <v>0</v>
      </c>
      <c r="AW36" s="798"/>
    </row>
    <row r="37" spans="1:49" s="189" customFormat="1" ht="42.75">
      <c r="A37" s="112" t="s">
        <v>565</v>
      </c>
      <c r="B37" s="182"/>
      <c r="C37" s="183"/>
      <c r="D37" s="182"/>
      <c r="E37" s="183"/>
      <c r="F37" s="183"/>
      <c r="G37" s="183"/>
      <c r="H37" s="183"/>
      <c r="I37" s="183"/>
      <c r="J37" s="183"/>
      <c r="K37" s="183"/>
      <c r="L37" s="183"/>
      <c r="M37" s="183"/>
      <c r="N37" s="183"/>
      <c r="O37" s="783">
        <f t="shared" si="3"/>
        <v>0</v>
      </c>
      <c r="P37" s="183"/>
      <c r="Q37" s="183"/>
      <c r="R37" s="183"/>
      <c r="S37" s="775">
        <f>SUM(O37:Q37)</f>
        <v>0</v>
      </c>
      <c r="U37" s="667" t="str">
        <f t="shared" si="2"/>
        <v>Effective 2012-07-01 IAS 1.82A a Disclosure</v>
      </c>
      <c r="V37" s="187"/>
      <c r="W37" s="187"/>
      <c r="X37" s="188"/>
      <c r="Y37" s="188"/>
      <c r="Z37" s="188"/>
      <c r="AA37" s="188"/>
      <c r="AB37" s="648" t="s">
        <v>3585</v>
      </c>
      <c r="AC37" s="333"/>
      <c r="AD37" s="404" t="s">
        <v>3579</v>
      </c>
      <c r="AE37" s="781"/>
      <c r="AF37" s="773">
        <f t="shared" si="19"/>
        <v>0</v>
      </c>
      <c r="AG37" s="773"/>
      <c r="AH37" s="773">
        <f t="shared" si="20"/>
        <v>0</v>
      </c>
      <c r="AI37" s="773">
        <f t="shared" si="21"/>
        <v>0</v>
      </c>
      <c r="AJ37" s="773">
        <f t="shared" si="22"/>
        <v>0</v>
      </c>
      <c r="AK37" s="773">
        <f t="shared" si="23"/>
        <v>0</v>
      </c>
      <c r="AL37" s="773">
        <f t="shared" si="24"/>
        <v>0</v>
      </c>
      <c r="AM37" s="773"/>
      <c r="AN37" s="773">
        <f t="shared" si="25"/>
        <v>0</v>
      </c>
      <c r="AO37" s="773"/>
      <c r="AP37" s="773">
        <f t="shared" si="26"/>
        <v>0</v>
      </c>
      <c r="AQ37" s="783"/>
      <c r="AR37" s="773">
        <f t="shared" si="16"/>
        <v>0</v>
      </c>
      <c r="AS37" s="783"/>
      <c r="AT37" s="775">
        <f t="shared" si="27"/>
        <v>0</v>
      </c>
      <c r="AU37" s="783"/>
      <c r="AV37" s="775">
        <f t="shared" si="17"/>
        <v>0</v>
      </c>
      <c r="AW37" s="798"/>
    </row>
    <row r="38" spans="1:49" s="189" customFormat="1" ht="28.5">
      <c r="A38" s="112" t="s">
        <v>564</v>
      </c>
      <c r="B38" s="182"/>
      <c r="C38" s="183"/>
      <c r="D38" s="182"/>
      <c r="E38" s="183"/>
      <c r="F38" s="183"/>
      <c r="G38" s="183"/>
      <c r="H38" s="183"/>
      <c r="I38" s="183"/>
      <c r="J38" s="183"/>
      <c r="K38" s="183"/>
      <c r="L38" s="183"/>
      <c r="M38" s="183"/>
      <c r="N38" s="183"/>
      <c r="O38" s="783">
        <f t="shared" si="3"/>
        <v>0</v>
      </c>
      <c r="P38" s="183"/>
      <c r="Q38" s="183"/>
      <c r="R38" s="183"/>
      <c r="S38" s="775">
        <f t="shared" si="18"/>
        <v>0</v>
      </c>
      <c r="U38" s="667" t="str">
        <f t="shared" si="2"/>
        <v>IAS 1.91 b Disclosure</v>
      </c>
      <c r="V38" s="187"/>
      <c r="W38" s="187"/>
      <c r="X38" s="188"/>
      <c r="Y38" s="188"/>
      <c r="Z38" s="188"/>
      <c r="AA38" s="188"/>
      <c r="AB38" s="648" t="s">
        <v>3600</v>
      </c>
      <c r="AC38" s="333"/>
      <c r="AD38" s="404" t="s">
        <v>3587</v>
      </c>
      <c r="AE38" s="781"/>
      <c r="AF38" s="773">
        <f t="shared" si="19"/>
        <v>0</v>
      </c>
      <c r="AG38" s="773"/>
      <c r="AH38" s="773">
        <f t="shared" si="20"/>
        <v>0</v>
      </c>
      <c r="AI38" s="773">
        <f t="shared" si="21"/>
        <v>0</v>
      </c>
      <c r="AJ38" s="773">
        <f t="shared" si="22"/>
        <v>0</v>
      </c>
      <c r="AK38" s="773">
        <f t="shared" si="23"/>
        <v>0</v>
      </c>
      <c r="AL38" s="773">
        <f t="shared" si="24"/>
        <v>0</v>
      </c>
      <c r="AM38" s="773"/>
      <c r="AN38" s="773">
        <f t="shared" si="25"/>
        <v>0</v>
      </c>
      <c r="AO38" s="773"/>
      <c r="AP38" s="773">
        <f t="shared" si="26"/>
        <v>0</v>
      </c>
      <c r="AQ38" s="783"/>
      <c r="AR38" s="773">
        <f t="shared" si="16"/>
        <v>0</v>
      </c>
      <c r="AS38" s="783"/>
      <c r="AT38" s="775">
        <f t="shared" si="27"/>
        <v>0</v>
      </c>
      <c r="AU38" s="783"/>
      <c r="AV38" s="775">
        <f t="shared" ref="AV38:AV58" si="28">SUM(AR38:AT38)</f>
        <v>0</v>
      </c>
      <c r="AW38" s="798"/>
    </row>
    <row r="39" spans="1:49" s="189" customFormat="1" ht="28.5">
      <c r="A39" s="103" t="s">
        <v>731</v>
      </c>
      <c r="B39" s="182"/>
      <c r="C39" s="183"/>
      <c r="D39" s="182"/>
      <c r="E39" s="183"/>
      <c r="F39" s="183"/>
      <c r="G39" s="183"/>
      <c r="H39" s="183"/>
      <c r="I39" s="183"/>
      <c r="J39" s="183"/>
      <c r="K39" s="183"/>
      <c r="L39" s="183"/>
      <c r="M39" s="183"/>
      <c r="N39" s="183"/>
      <c r="O39" s="783">
        <f t="shared" si="3"/>
        <v>0</v>
      </c>
      <c r="P39" s="183"/>
      <c r="Q39" s="183"/>
      <c r="R39" s="183"/>
      <c r="S39" s="775">
        <f t="shared" si="18"/>
        <v>0</v>
      </c>
      <c r="U39" s="667" t="str">
        <f t="shared" si="2"/>
        <v>IAS 1.92 Disclosure, IAS 21.48 Disclosure</v>
      </c>
      <c r="V39" s="187"/>
      <c r="W39" s="187"/>
      <c r="X39" s="188"/>
      <c r="Y39" s="188"/>
      <c r="Z39" s="188"/>
      <c r="AA39" s="188"/>
      <c r="AB39" s="648" t="s">
        <v>3601</v>
      </c>
      <c r="AC39" s="333"/>
      <c r="AD39" s="404" t="s">
        <v>3588</v>
      </c>
      <c r="AE39" s="781"/>
      <c r="AF39" s="773">
        <f t="shared" si="19"/>
        <v>0</v>
      </c>
      <c r="AG39" s="773"/>
      <c r="AH39" s="773">
        <f t="shared" si="20"/>
        <v>0</v>
      </c>
      <c r="AI39" s="773">
        <f t="shared" si="21"/>
        <v>0</v>
      </c>
      <c r="AJ39" s="773">
        <f t="shared" si="22"/>
        <v>0</v>
      </c>
      <c r="AK39" s="773">
        <f t="shared" si="23"/>
        <v>0</v>
      </c>
      <c r="AL39" s="773">
        <f t="shared" si="24"/>
        <v>0</v>
      </c>
      <c r="AM39" s="773"/>
      <c r="AN39" s="773">
        <f t="shared" si="25"/>
        <v>0</v>
      </c>
      <c r="AO39" s="773"/>
      <c r="AP39" s="773">
        <f t="shared" si="26"/>
        <v>0</v>
      </c>
      <c r="AQ39" s="783"/>
      <c r="AR39" s="773">
        <f t="shared" si="16"/>
        <v>0</v>
      </c>
      <c r="AS39" s="783"/>
      <c r="AT39" s="775">
        <f t="shared" si="27"/>
        <v>0</v>
      </c>
      <c r="AU39" s="783"/>
      <c r="AV39" s="775">
        <f t="shared" si="28"/>
        <v>0</v>
      </c>
      <c r="AW39" s="798"/>
    </row>
    <row r="40" spans="1:49" s="189" customFormat="1" ht="28.5">
      <c r="A40" s="103" t="s">
        <v>732</v>
      </c>
      <c r="B40" s="182"/>
      <c r="C40" s="183"/>
      <c r="D40" s="182"/>
      <c r="E40" s="183"/>
      <c r="F40" s="183"/>
      <c r="G40" s="183"/>
      <c r="H40" s="183"/>
      <c r="I40" s="183"/>
      <c r="J40" s="183"/>
      <c r="K40" s="183"/>
      <c r="L40" s="183"/>
      <c r="M40" s="183"/>
      <c r="N40" s="183"/>
      <c r="O40" s="783">
        <f t="shared" si="3"/>
        <v>0</v>
      </c>
      <c r="P40" s="183"/>
      <c r="Q40" s="183"/>
      <c r="R40" s="183"/>
      <c r="S40" s="775">
        <f t="shared" si="18"/>
        <v>0</v>
      </c>
      <c r="U40" s="667" t="str">
        <f t="shared" si="2"/>
        <v>IAS 1.7 Disclosure, IAS 1.91 b Disclosure</v>
      </c>
      <c r="V40" s="187"/>
      <c r="W40" s="187"/>
      <c r="X40" s="188"/>
      <c r="Y40" s="188"/>
      <c r="Z40" s="188"/>
      <c r="AA40" s="188"/>
      <c r="AB40" s="648" t="s">
        <v>3583</v>
      </c>
      <c r="AC40" s="333"/>
      <c r="AD40" s="404" t="s">
        <v>3589</v>
      </c>
      <c r="AE40" s="781"/>
      <c r="AF40" s="773">
        <f t="shared" si="19"/>
        <v>0</v>
      </c>
      <c r="AG40" s="773"/>
      <c r="AH40" s="773">
        <f t="shared" si="20"/>
        <v>0</v>
      </c>
      <c r="AI40" s="773">
        <f t="shared" si="21"/>
        <v>0</v>
      </c>
      <c r="AJ40" s="773">
        <f t="shared" si="22"/>
        <v>0</v>
      </c>
      <c r="AK40" s="773">
        <f t="shared" si="23"/>
        <v>0</v>
      </c>
      <c r="AL40" s="773">
        <f t="shared" si="24"/>
        <v>0</v>
      </c>
      <c r="AM40" s="773"/>
      <c r="AN40" s="773">
        <f t="shared" si="25"/>
        <v>0</v>
      </c>
      <c r="AO40" s="773"/>
      <c r="AP40" s="773">
        <f t="shared" si="26"/>
        <v>0</v>
      </c>
      <c r="AQ40" s="783"/>
      <c r="AR40" s="773">
        <f t="shared" si="16"/>
        <v>0</v>
      </c>
      <c r="AS40" s="783"/>
      <c r="AT40" s="775">
        <f t="shared" si="27"/>
        <v>0</v>
      </c>
      <c r="AU40" s="783"/>
      <c r="AV40" s="775">
        <f t="shared" si="28"/>
        <v>0</v>
      </c>
      <c r="AW40" s="798"/>
    </row>
    <row r="41" spans="1:49" s="189" customFormat="1">
      <c r="A41" s="112" t="s">
        <v>522</v>
      </c>
      <c r="B41" s="182"/>
      <c r="C41" s="183"/>
      <c r="D41" s="182"/>
      <c r="E41" s="183"/>
      <c r="F41" s="183"/>
      <c r="G41" s="183"/>
      <c r="H41" s="183"/>
      <c r="I41" s="183"/>
      <c r="J41" s="183"/>
      <c r="K41" s="183"/>
      <c r="L41" s="183"/>
      <c r="M41" s="183"/>
      <c r="N41" s="183"/>
      <c r="O41" s="783">
        <f t="shared" si="3"/>
        <v>0</v>
      </c>
      <c r="P41" s="183"/>
      <c r="Q41" s="183"/>
      <c r="R41" s="183"/>
      <c r="S41" s="775">
        <f t="shared" si="18"/>
        <v>0</v>
      </c>
      <c r="U41" s="667">
        <f t="shared" si="2"/>
        <v>0</v>
      </c>
      <c r="V41" s="187"/>
      <c r="W41" s="187"/>
      <c r="X41" s="188"/>
      <c r="Y41" s="188"/>
      <c r="Z41" s="188"/>
      <c r="AA41" s="188"/>
      <c r="AB41" s="648"/>
      <c r="AC41" s="333"/>
      <c r="AD41" s="404" t="s">
        <v>3607</v>
      </c>
      <c r="AE41" s="781"/>
      <c r="AF41" s="773">
        <f t="shared" si="19"/>
        <v>0</v>
      </c>
      <c r="AG41" s="773"/>
      <c r="AH41" s="773">
        <f t="shared" si="20"/>
        <v>0</v>
      </c>
      <c r="AI41" s="773">
        <f t="shared" si="21"/>
        <v>0</v>
      </c>
      <c r="AJ41" s="773">
        <f t="shared" si="22"/>
        <v>0</v>
      </c>
      <c r="AK41" s="773">
        <f t="shared" si="23"/>
        <v>0</v>
      </c>
      <c r="AL41" s="773">
        <f t="shared" si="24"/>
        <v>0</v>
      </c>
      <c r="AM41" s="773"/>
      <c r="AN41" s="773">
        <f t="shared" si="25"/>
        <v>0</v>
      </c>
      <c r="AO41" s="773"/>
      <c r="AP41" s="773">
        <f t="shared" si="26"/>
        <v>0</v>
      </c>
      <c r="AQ41" s="783"/>
      <c r="AR41" s="773">
        <f t="shared" si="16"/>
        <v>0</v>
      </c>
      <c r="AS41" s="783"/>
      <c r="AT41" s="775">
        <f t="shared" si="27"/>
        <v>0</v>
      </c>
      <c r="AU41" s="783"/>
      <c r="AV41" s="775">
        <f t="shared" si="28"/>
        <v>0</v>
      </c>
      <c r="AW41" s="798"/>
    </row>
    <row r="42" spans="1:49" s="189" customFormat="1" ht="28.5">
      <c r="A42" s="119" t="s">
        <v>733</v>
      </c>
      <c r="B42" s="182"/>
      <c r="C42" s="183"/>
      <c r="D42" s="182"/>
      <c r="E42" s="183"/>
      <c r="F42" s="183"/>
      <c r="G42" s="183"/>
      <c r="H42" s="183"/>
      <c r="I42" s="183"/>
      <c r="J42" s="183"/>
      <c r="K42" s="183"/>
      <c r="L42" s="183"/>
      <c r="M42" s="183"/>
      <c r="N42" s="183"/>
      <c r="O42" s="783">
        <f t="shared" si="3"/>
        <v>0</v>
      </c>
      <c r="P42" s="183"/>
      <c r="Q42" s="183"/>
      <c r="R42" s="183"/>
      <c r="S42" s="775">
        <f t="shared" si="18"/>
        <v>0</v>
      </c>
      <c r="U42" s="667" t="str">
        <f t="shared" si="2"/>
        <v>Expiry date 2015-01-01 IAS 1.91 b Disclosure, Expiry date 2015-01-01 IFRS 7.20 a (ii) Disclosure</v>
      </c>
      <c r="V42" s="187"/>
      <c r="W42" s="187"/>
      <c r="X42" s="188"/>
      <c r="Y42" s="188"/>
      <c r="Z42" s="188"/>
      <c r="AA42" s="188"/>
      <c r="AB42" s="648" t="s">
        <v>3602</v>
      </c>
      <c r="AC42" s="333"/>
      <c r="AD42" s="404" t="s">
        <v>3590</v>
      </c>
      <c r="AE42" s="781"/>
      <c r="AF42" s="773">
        <f t="shared" si="19"/>
        <v>0</v>
      </c>
      <c r="AG42" s="773"/>
      <c r="AH42" s="773">
        <f t="shared" si="20"/>
        <v>0</v>
      </c>
      <c r="AI42" s="773">
        <f t="shared" si="21"/>
        <v>0</v>
      </c>
      <c r="AJ42" s="773">
        <f t="shared" si="22"/>
        <v>0</v>
      </c>
      <c r="AK42" s="773">
        <f t="shared" si="23"/>
        <v>0</v>
      </c>
      <c r="AL42" s="773">
        <f t="shared" si="24"/>
        <v>0</v>
      </c>
      <c r="AM42" s="773"/>
      <c r="AN42" s="773">
        <f t="shared" si="25"/>
        <v>0</v>
      </c>
      <c r="AO42" s="773"/>
      <c r="AP42" s="773">
        <f t="shared" si="26"/>
        <v>0</v>
      </c>
      <c r="AQ42" s="783"/>
      <c r="AR42" s="773">
        <f t="shared" si="16"/>
        <v>0</v>
      </c>
      <c r="AS42" s="783"/>
      <c r="AT42" s="775">
        <f t="shared" si="27"/>
        <v>0</v>
      </c>
      <c r="AU42" s="783"/>
      <c r="AV42" s="775">
        <f t="shared" si="28"/>
        <v>0</v>
      </c>
      <c r="AW42" s="798"/>
    </row>
    <row r="43" spans="1:49" s="189" customFormat="1" ht="28.5">
      <c r="A43" s="119" t="s">
        <v>734</v>
      </c>
      <c r="B43" s="182"/>
      <c r="C43" s="183"/>
      <c r="D43" s="182"/>
      <c r="E43" s="183"/>
      <c r="F43" s="183"/>
      <c r="G43" s="183"/>
      <c r="H43" s="183"/>
      <c r="I43" s="183"/>
      <c r="J43" s="183"/>
      <c r="K43" s="183"/>
      <c r="L43" s="183"/>
      <c r="M43" s="183"/>
      <c r="N43" s="183"/>
      <c r="O43" s="783">
        <f t="shared" si="3"/>
        <v>0</v>
      </c>
      <c r="P43" s="183"/>
      <c r="Q43" s="183"/>
      <c r="R43" s="183"/>
      <c r="S43" s="775">
        <f t="shared" si="18"/>
        <v>0</v>
      </c>
      <c r="U43" s="667" t="str">
        <f t="shared" si="2"/>
        <v>Expiry date 2015-01-01 IAS 1.92 Disclosure, Expiry date 2015-01-01 IFRS 7.20 a (ii) Disclosure</v>
      </c>
      <c r="V43" s="187"/>
      <c r="W43" s="187"/>
      <c r="X43" s="188"/>
      <c r="Y43" s="188"/>
      <c r="Z43" s="188"/>
      <c r="AA43" s="188"/>
      <c r="AB43" s="648" t="s">
        <v>3603</v>
      </c>
      <c r="AC43" s="333"/>
      <c r="AD43" s="404" t="s">
        <v>3591</v>
      </c>
      <c r="AE43" s="781"/>
      <c r="AF43" s="773">
        <f t="shared" si="19"/>
        <v>0</v>
      </c>
      <c r="AG43" s="773"/>
      <c r="AH43" s="773">
        <f t="shared" si="20"/>
        <v>0</v>
      </c>
      <c r="AI43" s="773">
        <f t="shared" si="21"/>
        <v>0</v>
      </c>
      <c r="AJ43" s="773">
        <f t="shared" si="22"/>
        <v>0</v>
      </c>
      <c r="AK43" s="773">
        <f t="shared" si="23"/>
        <v>0</v>
      </c>
      <c r="AL43" s="773">
        <f t="shared" si="24"/>
        <v>0</v>
      </c>
      <c r="AM43" s="773"/>
      <c r="AN43" s="773">
        <f t="shared" si="25"/>
        <v>0</v>
      </c>
      <c r="AO43" s="773"/>
      <c r="AP43" s="773">
        <f t="shared" si="26"/>
        <v>0</v>
      </c>
      <c r="AQ43" s="783"/>
      <c r="AR43" s="773">
        <f t="shared" si="16"/>
        <v>0</v>
      </c>
      <c r="AS43" s="783"/>
      <c r="AT43" s="775">
        <f t="shared" si="27"/>
        <v>0</v>
      </c>
      <c r="AU43" s="783"/>
      <c r="AV43" s="775">
        <f t="shared" si="28"/>
        <v>0</v>
      </c>
      <c r="AW43" s="798"/>
    </row>
    <row r="44" spans="1:49" s="189" customFormat="1">
      <c r="A44" s="112" t="s">
        <v>563</v>
      </c>
      <c r="B44" s="182"/>
      <c r="C44" s="183"/>
      <c r="D44" s="182"/>
      <c r="E44" s="183"/>
      <c r="F44" s="183"/>
      <c r="G44" s="183"/>
      <c r="H44" s="183"/>
      <c r="I44" s="183"/>
      <c r="J44" s="183"/>
      <c r="K44" s="183"/>
      <c r="L44" s="183"/>
      <c r="M44" s="183"/>
      <c r="N44" s="183"/>
      <c r="O44" s="783">
        <f t="shared" si="3"/>
        <v>0</v>
      </c>
      <c r="P44" s="183"/>
      <c r="Q44" s="183"/>
      <c r="R44" s="183"/>
      <c r="S44" s="775">
        <f t="shared" si="18"/>
        <v>0</v>
      </c>
      <c r="U44" s="667">
        <f t="shared" si="2"/>
        <v>0</v>
      </c>
      <c r="V44" s="187"/>
      <c r="W44" s="187"/>
      <c r="X44" s="188"/>
      <c r="Y44" s="188"/>
      <c r="Z44" s="188"/>
      <c r="AA44" s="188"/>
      <c r="AB44" s="648"/>
      <c r="AC44" s="333"/>
      <c r="AD44" s="404" t="s">
        <v>3606</v>
      </c>
      <c r="AE44" s="781"/>
      <c r="AF44" s="773">
        <f t="shared" si="19"/>
        <v>0</v>
      </c>
      <c r="AG44" s="773"/>
      <c r="AH44" s="773">
        <f t="shared" si="20"/>
        <v>0</v>
      </c>
      <c r="AI44" s="773">
        <f t="shared" si="21"/>
        <v>0</v>
      </c>
      <c r="AJ44" s="773">
        <f t="shared" si="22"/>
        <v>0</v>
      </c>
      <c r="AK44" s="773">
        <f t="shared" si="23"/>
        <v>0</v>
      </c>
      <c r="AL44" s="773">
        <f t="shared" si="24"/>
        <v>0</v>
      </c>
      <c r="AM44" s="773"/>
      <c r="AN44" s="773">
        <f t="shared" si="25"/>
        <v>0</v>
      </c>
      <c r="AO44" s="773"/>
      <c r="AP44" s="773">
        <f t="shared" si="26"/>
        <v>0</v>
      </c>
      <c r="AQ44" s="783"/>
      <c r="AR44" s="773">
        <f t="shared" si="16"/>
        <v>0</v>
      </c>
      <c r="AS44" s="783"/>
      <c r="AT44" s="775">
        <f t="shared" si="27"/>
        <v>0</v>
      </c>
      <c r="AU44" s="783"/>
      <c r="AV44" s="775">
        <f t="shared" si="28"/>
        <v>0</v>
      </c>
      <c r="AW44" s="798"/>
    </row>
    <row r="45" spans="1:49" s="189" customFormat="1" ht="15">
      <c r="A45" s="102" t="s">
        <v>735</v>
      </c>
      <c r="B45" s="182"/>
      <c r="C45" s="183"/>
      <c r="D45" s="182"/>
      <c r="E45" s="183"/>
      <c r="F45" s="183"/>
      <c r="G45" s="183"/>
      <c r="H45" s="183"/>
      <c r="I45" s="183"/>
      <c r="J45" s="183"/>
      <c r="K45" s="183"/>
      <c r="L45" s="183"/>
      <c r="M45" s="183"/>
      <c r="N45" s="183"/>
      <c r="O45" s="783">
        <f t="shared" si="3"/>
        <v>0</v>
      </c>
      <c r="P45" s="183"/>
      <c r="Q45" s="183"/>
      <c r="R45" s="183"/>
      <c r="S45" s="775">
        <f t="shared" si="18"/>
        <v>0</v>
      </c>
      <c r="U45" s="667" t="str">
        <f t="shared" si="2"/>
        <v>IAS 1.91 b Disclosure, IFRS 7.23 c Disclosure</v>
      </c>
      <c r="V45" s="187"/>
      <c r="W45" s="187"/>
      <c r="X45" s="188"/>
      <c r="Y45" s="188"/>
      <c r="Z45" s="188"/>
      <c r="AA45" s="188"/>
      <c r="AB45" s="648" t="s">
        <v>3604</v>
      </c>
      <c r="AC45" s="333"/>
      <c r="AD45" s="404" t="s">
        <v>3592</v>
      </c>
      <c r="AE45" s="781"/>
      <c r="AF45" s="773">
        <f t="shared" si="19"/>
        <v>0</v>
      </c>
      <c r="AG45" s="773"/>
      <c r="AH45" s="773">
        <f t="shared" si="20"/>
        <v>0</v>
      </c>
      <c r="AI45" s="773">
        <f t="shared" si="21"/>
        <v>0</v>
      </c>
      <c r="AJ45" s="773">
        <f t="shared" si="22"/>
        <v>0</v>
      </c>
      <c r="AK45" s="773">
        <f t="shared" si="23"/>
        <v>0</v>
      </c>
      <c r="AL45" s="773">
        <f t="shared" si="24"/>
        <v>0</v>
      </c>
      <c r="AM45" s="773"/>
      <c r="AN45" s="773">
        <f t="shared" si="25"/>
        <v>0</v>
      </c>
      <c r="AO45" s="773"/>
      <c r="AP45" s="773">
        <f t="shared" si="26"/>
        <v>0</v>
      </c>
      <c r="AQ45" s="783"/>
      <c r="AR45" s="773">
        <f t="shared" si="16"/>
        <v>0</v>
      </c>
      <c r="AS45" s="783"/>
      <c r="AT45" s="775">
        <f t="shared" si="27"/>
        <v>0</v>
      </c>
      <c r="AU45" s="783"/>
      <c r="AV45" s="775">
        <f t="shared" si="28"/>
        <v>0</v>
      </c>
      <c r="AW45" s="798"/>
    </row>
    <row r="46" spans="1:49" s="189" customFormat="1" ht="28.5">
      <c r="A46" s="103" t="s">
        <v>736</v>
      </c>
      <c r="B46" s="182"/>
      <c r="C46" s="183"/>
      <c r="D46" s="182"/>
      <c r="E46" s="183"/>
      <c r="F46" s="183"/>
      <c r="G46" s="183"/>
      <c r="H46" s="183"/>
      <c r="I46" s="183"/>
      <c r="J46" s="183"/>
      <c r="K46" s="183"/>
      <c r="L46" s="183"/>
      <c r="M46" s="183"/>
      <c r="N46" s="183"/>
      <c r="O46" s="783">
        <f t="shared" si="3"/>
        <v>0</v>
      </c>
      <c r="P46" s="183"/>
      <c r="Q46" s="183"/>
      <c r="R46" s="183"/>
      <c r="S46" s="775">
        <f t="shared" si="18"/>
        <v>0</v>
      </c>
      <c r="U46" s="667" t="str">
        <f t="shared" si="2"/>
        <v>IAS 1.92 Disclosure, IFRS 7.23 d Disclosure</v>
      </c>
      <c r="V46" s="187"/>
      <c r="W46" s="187"/>
      <c r="X46" s="188"/>
      <c r="Y46" s="188"/>
      <c r="Z46" s="188"/>
      <c r="AA46" s="188"/>
      <c r="AB46" s="648" t="s">
        <v>3605</v>
      </c>
      <c r="AC46" s="333"/>
      <c r="AD46" s="404" t="s">
        <v>3593</v>
      </c>
      <c r="AE46" s="781"/>
      <c r="AF46" s="773">
        <f t="shared" si="19"/>
        <v>0</v>
      </c>
      <c r="AG46" s="773"/>
      <c r="AH46" s="773">
        <f t="shared" si="20"/>
        <v>0</v>
      </c>
      <c r="AI46" s="773">
        <f t="shared" si="21"/>
        <v>0</v>
      </c>
      <c r="AJ46" s="773">
        <f t="shared" si="22"/>
        <v>0</v>
      </c>
      <c r="AK46" s="773">
        <f t="shared" si="23"/>
        <v>0</v>
      </c>
      <c r="AL46" s="773">
        <f t="shared" si="24"/>
        <v>0</v>
      </c>
      <c r="AM46" s="773"/>
      <c r="AN46" s="773">
        <f t="shared" si="25"/>
        <v>0</v>
      </c>
      <c r="AO46" s="773"/>
      <c r="AP46" s="773">
        <f t="shared" si="26"/>
        <v>0</v>
      </c>
      <c r="AQ46" s="783"/>
      <c r="AR46" s="773">
        <f t="shared" si="16"/>
        <v>0</v>
      </c>
      <c r="AS46" s="783"/>
      <c r="AT46" s="775">
        <f t="shared" si="27"/>
        <v>0</v>
      </c>
      <c r="AU46" s="783"/>
      <c r="AV46" s="775">
        <f t="shared" si="28"/>
        <v>0</v>
      </c>
      <c r="AW46" s="798"/>
    </row>
    <row r="47" spans="1:49" s="189" customFormat="1" ht="69.599999999999994" customHeight="1">
      <c r="A47" s="211" t="s">
        <v>839</v>
      </c>
      <c r="B47" s="182"/>
      <c r="C47" s="183"/>
      <c r="D47" s="182"/>
      <c r="E47" s="183"/>
      <c r="F47" s="183"/>
      <c r="G47" s="183"/>
      <c r="H47" s="183"/>
      <c r="I47" s="183"/>
      <c r="J47" s="183"/>
      <c r="K47" s="183"/>
      <c r="L47" s="183"/>
      <c r="M47" s="183"/>
      <c r="N47" s="183"/>
      <c r="O47" s="783">
        <f t="shared" si="3"/>
        <v>0</v>
      </c>
      <c r="P47" s="183"/>
      <c r="Q47" s="183"/>
      <c r="R47" s="183"/>
      <c r="S47" s="775">
        <f t="shared" si="18"/>
        <v>0</v>
      </c>
      <c r="U47" s="667" t="str">
        <f t="shared" si="2"/>
        <v>IFRS 7.23 e Disclosure</v>
      </c>
      <c r="V47" s="187"/>
      <c r="W47" s="187"/>
      <c r="X47" s="188"/>
      <c r="Y47" s="188"/>
      <c r="Z47" s="188"/>
      <c r="AA47" s="188"/>
      <c r="AB47" s="648" t="s">
        <v>3608</v>
      </c>
      <c r="AC47" s="333"/>
      <c r="AD47" s="404" t="s">
        <v>3594</v>
      </c>
      <c r="AE47" s="781"/>
      <c r="AF47" s="773">
        <f t="shared" si="19"/>
        <v>0</v>
      </c>
      <c r="AG47" s="773"/>
      <c r="AH47" s="773">
        <f t="shared" si="20"/>
        <v>0</v>
      </c>
      <c r="AI47" s="773">
        <f t="shared" si="21"/>
        <v>0</v>
      </c>
      <c r="AJ47" s="773">
        <f t="shared" si="22"/>
        <v>0</v>
      </c>
      <c r="AK47" s="773">
        <f t="shared" si="23"/>
        <v>0</v>
      </c>
      <c r="AL47" s="773">
        <f t="shared" si="24"/>
        <v>0</v>
      </c>
      <c r="AM47" s="773"/>
      <c r="AN47" s="773">
        <f t="shared" si="25"/>
        <v>0</v>
      </c>
      <c r="AO47" s="773"/>
      <c r="AP47" s="773">
        <f t="shared" si="26"/>
        <v>0</v>
      </c>
      <c r="AQ47" s="783"/>
      <c r="AR47" s="773">
        <f t="shared" si="16"/>
        <v>0</v>
      </c>
      <c r="AS47" s="783"/>
      <c r="AT47" s="775">
        <f t="shared" si="27"/>
        <v>0</v>
      </c>
      <c r="AU47" s="783"/>
      <c r="AV47" s="775">
        <f t="shared" si="28"/>
        <v>0</v>
      </c>
      <c r="AW47" s="798"/>
    </row>
    <row r="48" spans="1:49" s="189" customFormat="1" ht="28.5">
      <c r="A48" s="117" t="s">
        <v>738</v>
      </c>
      <c r="B48" s="182"/>
      <c r="C48" s="183"/>
      <c r="D48" s="182"/>
      <c r="E48" s="183"/>
      <c r="F48" s="183"/>
      <c r="G48" s="183"/>
      <c r="H48" s="183"/>
      <c r="I48" s="183"/>
      <c r="J48" s="183"/>
      <c r="K48" s="183"/>
      <c r="L48" s="183"/>
      <c r="M48" s="183"/>
      <c r="N48" s="183"/>
      <c r="O48" s="783">
        <f t="shared" si="3"/>
        <v>0</v>
      </c>
      <c r="P48" s="183"/>
      <c r="Q48" s="183"/>
      <c r="R48" s="183"/>
      <c r="S48" s="775">
        <f t="shared" si="18"/>
        <v>0</v>
      </c>
      <c r="U48" s="667">
        <f t="shared" si="2"/>
        <v>0</v>
      </c>
      <c r="V48" s="187"/>
      <c r="W48" s="187"/>
      <c r="X48" s="188"/>
      <c r="Y48" s="188"/>
      <c r="Z48" s="188"/>
      <c r="AA48" s="188"/>
      <c r="AB48" s="648"/>
      <c r="AC48" s="333"/>
      <c r="AD48" s="404" t="s">
        <v>3595</v>
      </c>
      <c r="AE48" s="781"/>
      <c r="AF48" s="773">
        <f t="shared" si="19"/>
        <v>0</v>
      </c>
      <c r="AG48" s="773"/>
      <c r="AH48" s="773">
        <f t="shared" si="20"/>
        <v>0</v>
      </c>
      <c r="AI48" s="773">
        <f t="shared" si="21"/>
        <v>0</v>
      </c>
      <c r="AJ48" s="773">
        <f t="shared" si="22"/>
        <v>0</v>
      </c>
      <c r="AK48" s="773">
        <f t="shared" si="23"/>
        <v>0</v>
      </c>
      <c r="AL48" s="773">
        <f t="shared" si="24"/>
        <v>0</v>
      </c>
      <c r="AM48" s="773"/>
      <c r="AN48" s="773">
        <f t="shared" si="25"/>
        <v>0</v>
      </c>
      <c r="AO48" s="773"/>
      <c r="AP48" s="773">
        <f t="shared" si="26"/>
        <v>0</v>
      </c>
      <c r="AQ48" s="783"/>
      <c r="AR48" s="773">
        <f t="shared" si="16"/>
        <v>0</v>
      </c>
      <c r="AS48" s="783"/>
      <c r="AT48" s="775">
        <f t="shared" si="27"/>
        <v>0</v>
      </c>
      <c r="AU48" s="783"/>
      <c r="AV48" s="775">
        <f t="shared" si="28"/>
        <v>0</v>
      </c>
      <c r="AW48" s="798"/>
    </row>
    <row r="49" spans="1:49" s="189" customFormat="1" ht="28.5">
      <c r="A49" s="103" t="s">
        <v>739</v>
      </c>
      <c r="B49" s="182"/>
      <c r="C49" s="183"/>
      <c r="D49" s="182"/>
      <c r="E49" s="183"/>
      <c r="F49" s="183"/>
      <c r="G49" s="183"/>
      <c r="H49" s="183"/>
      <c r="I49" s="183"/>
      <c r="J49" s="183"/>
      <c r="K49" s="183"/>
      <c r="L49" s="183"/>
      <c r="M49" s="183"/>
      <c r="N49" s="183"/>
      <c r="O49" s="783">
        <f t="shared" si="3"/>
        <v>0</v>
      </c>
      <c r="P49" s="183"/>
      <c r="Q49" s="183"/>
      <c r="R49" s="183"/>
      <c r="S49" s="775">
        <f t="shared" si="18"/>
        <v>0</v>
      </c>
      <c r="U49" s="667" t="str">
        <f t="shared" ref="U49:U80" si="29">AB49</f>
        <v>IAS 1.91 b Disclosure, IAS 39.102 a Disclosure</v>
      </c>
      <c r="V49" s="187"/>
      <c r="W49" s="187"/>
      <c r="X49" s="188"/>
      <c r="Y49" s="188"/>
      <c r="Z49" s="188"/>
      <c r="AA49" s="188"/>
      <c r="AB49" s="648" t="s">
        <v>3609</v>
      </c>
      <c r="AC49" s="333"/>
      <c r="AD49" s="404" t="s">
        <v>3596</v>
      </c>
      <c r="AE49" s="781"/>
      <c r="AF49" s="773">
        <f t="shared" si="19"/>
        <v>0</v>
      </c>
      <c r="AG49" s="773"/>
      <c r="AH49" s="773">
        <f t="shared" si="20"/>
        <v>0</v>
      </c>
      <c r="AI49" s="773">
        <f t="shared" si="21"/>
        <v>0</v>
      </c>
      <c r="AJ49" s="773">
        <f t="shared" si="22"/>
        <v>0</v>
      </c>
      <c r="AK49" s="773">
        <f t="shared" si="23"/>
        <v>0</v>
      </c>
      <c r="AL49" s="773">
        <f t="shared" si="24"/>
        <v>0</v>
      </c>
      <c r="AM49" s="773"/>
      <c r="AN49" s="773">
        <f t="shared" si="25"/>
        <v>0</v>
      </c>
      <c r="AO49" s="773"/>
      <c r="AP49" s="773">
        <f t="shared" si="26"/>
        <v>0</v>
      </c>
      <c r="AQ49" s="783"/>
      <c r="AR49" s="773">
        <f t="shared" si="16"/>
        <v>0</v>
      </c>
      <c r="AS49" s="783"/>
      <c r="AT49" s="775">
        <f t="shared" si="27"/>
        <v>0</v>
      </c>
      <c r="AU49" s="783"/>
      <c r="AV49" s="775">
        <f t="shared" si="28"/>
        <v>0</v>
      </c>
      <c r="AW49" s="798"/>
    </row>
    <row r="50" spans="1:49" s="189" customFormat="1" ht="28.5">
      <c r="A50" s="103" t="s">
        <v>740</v>
      </c>
      <c r="B50" s="182"/>
      <c r="C50" s="183"/>
      <c r="D50" s="182"/>
      <c r="E50" s="183"/>
      <c r="F50" s="183"/>
      <c r="G50" s="183"/>
      <c r="H50" s="183"/>
      <c r="I50" s="183"/>
      <c r="J50" s="183"/>
      <c r="K50" s="183"/>
      <c r="L50" s="183"/>
      <c r="M50" s="183"/>
      <c r="N50" s="183"/>
      <c r="O50" s="783">
        <f t="shared" si="3"/>
        <v>0</v>
      </c>
      <c r="P50" s="183"/>
      <c r="Q50" s="183"/>
      <c r="R50" s="183"/>
      <c r="S50" s="775">
        <f t="shared" si="18"/>
        <v>0</v>
      </c>
      <c r="U50" s="667" t="str">
        <f t="shared" si="29"/>
        <v>IAS 1.92 Disclosure, IAS 39.102 Disclosure</v>
      </c>
      <c r="V50" s="187"/>
      <c r="W50" s="187"/>
      <c r="X50" s="188"/>
      <c r="Y50" s="188"/>
      <c r="Z50" s="188"/>
      <c r="AA50" s="188"/>
      <c r="AB50" s="648" t="s">
        <v>3610</v>
      </c>
      <c r="AC50" s="333"/>
      <c r="AD50" s="404" t="s">
        <v>3597</v>
      </c>
      <c r="AE50" s="781"/>
      <c r="AF50" s="773">
        <f t="shared" si="19"/>
        <v>0</v>
      </c>
      <c r="AG50" s="773"/>
      <c r="AH50" s="773">
        <f t="shared" si="20"/>
        <v>0</v>
      </c>
      <c r="AI50" s="773">
        <f t="shared" si="21"/>
        <v>0</v>
      </c>
      <c r="AJ50" s="773">
        <f t="shared" si="22"/>
        <v>0</v>
      </c>
      <c r="AK50" s="773">
        <f t="shared" si="23"/>
        <v>0</v>
      </c>
      <c r="AL50" s="773">
        <f t="shared" si="24"/>
        <v>0</v>
      </c>
      <c r="AM50" s="773"/>
      <c r="AN50" s="773">
        <f t="shared" si="25"/>
        <v>0</v>
      </c>
      <c r="AO50" s="773"/>
      <c r="AP50" s="773">
        <f t="shared" si="26"/>
        <v>0</v>
      </c>
      <c r="AQ50" s="783"/>
      <c r="AR50" s="773">
        <f t="shared" si="16"/>
        <v>0</v>
      </c>
      <c r="AS50" s="783"/>
      <c r="AT50" s="775">
        <f t="shared" si="27"/>
        <v>0</v>
      </c>
      <c r="AU50" s="783"/>
      <c r="AV50" s="775">
        <f t="shared" si="28"/>
        <v>0</v>
      </c>
      <c r="AW50" s="798"/>
    </row>
    <row r="51" spans="1:49" s="189" customFormat="1" ht="57.75">
      <c r="A51" s="117" t="s">
        <v>741</v>
      </c>
      <c r="B51" s="182"/>
      <c r="C51" s="183"/>
      <c r="D51" s="182"/>
      <c r="E51" s="183"/>
      <c r="F51" s="183"/>
      <c r="G51" s="183"/>
      <c r="H51" s="183"/>
      <c r="I51" s="183"/>
      <c r="J51" s="183"/>
      <c r="K51" s="183"/>
      <c r="L51" s="183"/>
      <c r="M51" s="183"/>
      <c r="N51" s="183"/>
      <c r="O51" s="783">
        <f t="shared" si="3"/>
        <v>0</v>
      </c>
      <c r="P51" s="183"/>
      <c r="Q51" s="183"/>
      <c r="R51" s="183"/>
      <c r="S51" s="775">
        <f t="shared" si="18"/>
        <v>0</v>
      </c>
      <c r="U51" s="667" t="str">
        <f t="shared" si="29"/>
        <v>IAS 1.91 b Disclosure, IAS 39.102 a Disclosure</v>
      </c>
      <c r="V51" s="187"/>
      <c r="W51" s="187"/>
      <c r="X51" s="188"/>
      <c r="Y51" s="188"/>
      <c r="Z51" s="188"/>
      <c r="AA51" s="188"/>
      <c r="AB51" s="648" t="s">
        <v>3609</v>
      </c>
      <c r="AC51" s="333"/>
      <c r="AD51" s="404" t="s">
        <v>3598</v>
      </c>
      <c r="AE51" s="781"/>
      <c r="AF51" s="773">
        <f t="shared" si="19"/>
        <v>0</v>
      </c>
      <c r="AG51" s="773"/>
      <c r="AH51" s="773">
        <f t="shared" si="20"/>
        <v>0</v>
      </c>
      <c r="AI51" s="773">
        <f t="shared" si="21"/>
        <v>0</v>
      </c>
      <c r="AJ51" s="773">
        <f t="shared" si="22"/>
        <v>0</v>
      </c>
      <c r="AK51" s="773">
        <f t="shared" si="23"/>
        <v>0</v>
      </c>
      <c r="AL51" s="773">
        <f t="shared" si="24"/>
        <v>0</v>
      </c>
      <c r="AM51" s="773"/>
      <c r="AN51" s="773">
        <f t="shared" si="25"/>
        <v>0</v>
      </c>
      <c r="AO51" s="773"/>
      <c r="AP51" s="773">
        <f t="shared" si="26"/>
        <v>0</v>
      </c>
      <c r="AQ51" s="783"/>
      <c r="AR51" s="773">
        <f t="shared" si="16"/>
        <v>0</v>
      </c>
      <c r="AS51" s="783"/>
      <c r="AT51" s="775">
        <f t="shared" si="27"/>
        <v>0</v>
      </c>
      <c r="AU51" s="783"/>
      <c r="AV51" s="775">
        <f t="shared" si="28"/>
        <v>0</v>
      </c>
      <c r="AW51" s="798"/>
    </row>
    <row r="52" spans="1:49" s="189" customFormat="1">
      <c r="A52" s="213" t="s">
        <v>840</v>
      </c>
      <c r="B52" s="182"/>
      <c r="C52" s="183">
        <f>SUM(C33:C51)</f>
        <v>0</v>
      </c>
      <c r="D52" s="182"/>
      <c r="E52" s="183">
        <f>SUM(E33:E51)</f>
        <v>0</v>
      </c>
      <c r="F52" s="183"/>
      <c r="G52" s="183"/>
      <c r="H52" s="183"/>
      <c r="I52" s="183"/>
      <c r="J52" s="183"/>
      <c r="K52" s="183">
        <f>SUM(K33:K51)</f>
        <v>0</v>
      </c>
      <c r="L52" s="183"/>
      <c r="M52" s="183">
        <f>SUM(M33:M51)</f>
        <v>0</v>
      </c>
      <c r="N52" s="183"/>
      <c r="O52" s="783">
        <f t="shared" si="3"/>
        <v>0</v>
      </c>
      <c r="P52" s="183"/>
      <c r="Q52" s="183">
        <f>SUM(Q33:Q51)</f>
        <v>0</v>
      </c>
      <c r="R52" s="183"/>
      <c r="S52" s="775">
        <f t="shared" si="18"/>
        <v>0</v>
      </c>
      <c r="U52" s="667">
        <f t="shared" si="29"/>
        <v>0</v>
      </c>
      <c r="V52" s="187"/>
      <c r="W52" s="187"/>
      <c r="X52" s="188"/>
      <c r="Y52" s="188"/>
      <c r="Z52" s="188"/>
      <c r="AA52" s="188"/>
      <c r="AB52" s="663"/>
      <c r="AC52" s="188"/>
      <c r="AD52" s="799" t="s">
        <v>3616</v>
      </c>
      <c r="AE52" s="781"/>
      <c r="AF52" s="783">
        <f>SUM(AF33:AF51)</f>
        <v>0</v>
      </c>
      <c r="AG52" s="781"/>
      <c r="AH52" s="783">
        <f>SUM(AH33:AH51)</f>
        <v>0</v>
      </c>
      <c r="AI52" s="783"/>
      <c r="AJ52" s="783"/>
      <c r="AK52" s="783"/>
      <c r="AL52" s="783"/>
      <c r="AM52" s="783"/>
      <c r="AN52" s="783">
        <f>SUM(AN33:AN51)</f>
        <v>0</v>
      </c>
      <c r="AO52" s="783"/>
      <c r="AP52" s="783">
        <f>SUM(AP33:AP51)</f>
        <v>0</v>
      </c>
      <c r="AQ52" s="783"/>
      <c r="AR52" s="783">
        <f t="shared" si="16"/>
        <v>0</v>
      </c>
      <c r="AS52" s="783"/>
      <c r="AT52" s="783">
        <f>SUM(AT33:AT51)</f>
        <v>0</v>
      </c>
      <c r="AU52" s="783"/>
      <c r="AV52" s="775">
        <f t="shared" si="28"/>
        <v>0</v>
      </c>
      <c r="AW52" s="798"/>
    </row>
    <row r="53" spans="1:49" s="189" customFormat="1" ht="43.5">
      <c r="A53" s="117" t="s">
        <v>744</v>
      </c>
      <c r="B53" s="182"/>
      <c r="C53" s="183"/>
      <c r="D53" s="182"/>
      <c r="E53" s="183"/>
      <c r="F53" s="183"/>
      <c r="G53" s="183"/>
      <c r="H53" s="183"/>
      <c r="I53" s="183"/>
      <c r="J53" s="183"/>
      <c r="K53" s="183"/>
      <c r="L53" s="183"/>
      <c r="M53" s="183"/>
      <c r="N53" s="183"/>
      <c r="O53" s="783">
        <f t="shared" si="3"/>
        <v>0</v>
      </c>
      <c r="P53" s="183"/>
      <c r="Q53" s="183"/>
      <c r="R53" s="183"/>
      <c r="S53" s="775">
        <f t="shared" si="18"/>
        <v>0</v>
      </c>
      <c r="U53" s="667" t="str">
        <f t="shared" si="29"/>
        <v>Expiry date 2013-01-01 IAS 12.81 ab Disclosure, Expiry date 2013-01-01 IAS 1.90 Disclosure</v>
      </c>
      <c r="V53" s="187"/>
      <c r="W53" s="187"/>
      <c r="X53" s="188"/>
      <c r="Y53" s="188"/>
      <c r="Z53" s="188"/>
      <c r="AA53" s="188"/>
      <c r="AB53" s="648" t="s">
        <v>3614</v>
      </c>
      <c r="AC53" s="333"/>
      <c r="AD53" s="404" t="s">
        <v>3611</v>
      </c>
      <c r="AE53" s="781"/>
      <c r="AF53" s="773">
        <f>C53</f>
        <v>0</v>
      </c>
      <c r="AG53" s="773"/>
      <c r="AH53" s="773">
        <f t="shared" ref="AH53:AL54" si="30">E53</f>
        <v>0</v>
      </c>
      <c r="AI53" s="773">
        <f t="shared" si="30"/>
        <v>0</v>
      </c>
      <c r="AJ53" s="773">
        <f t="shared" si="30"/>
        <v>0</v>
      </c>
      <c r="AK53" s="773">
        <f t="shared" si="30"/>
        <v>0</v>
      </c>
      <c r="AL53" s="773">
        <f t="shared" si="30"/>
        <v>0</v>
      </c>
      <c r="AM53" s="773"/>
      <c r="AN53" s="773">
        <f>K53</f>
        <v>0</v>
      </c>
      <c r="AO53" s="773"/>
      <c r="AP53" s="773">
        <f>M53</f>
        <v>0</v>
      </c>
      <c r="AQ53" s="783"/>
      <c r="AR53" s="773">
        <f t="shared" si="16"/>
        <v>0</v>
      </c>
      <c r="AS53" s="783"/>
      <c r="AT53" s="775">
        <f>Q53</f>
        <v>0</v>
      </c>
      <c r="AU53" s="783"/>
      <c r="AV53" s="775">
        <f t="shared" si="28"/>
        <v>0</v>
      </c>
      <c r="AW53" s="798"/>
    </row>
    <row r="54" spans="1:49" s="189" customFormat="1" ht="42.75">
      <c r="A54" s="117" t="s">
        <v>745</v>
      </c>
      <c r="B54" s="182"/>
      <c r="C54" s="212"/>
      <c r="D54" s="182"/>
      <c r="E54" s="212"/>
      <c r="F54" s="183"/>
      <c r="G54" s="212"/>
      <c r="H54" s="183"/>
      <c r="I54" s="212"/>
      <c r="J54" s="183"/>
      <c r="K54" s="212"/>
      <c r="L54" s="183"/>
      <c r="M54" s="212"/>
      <c r="N54" s="183"/>
      <c r="O54" s="783">
        <f t="shared" si="3"/>
        <v>0</v>
      </c>
      <c r="P54" s="183"/>
      <c r="Q54" s="212"/>
      <c r="R54" s="183"/>
      <c r="S54" s="775">
        <f t="shared" si="18"/>
        <v>0</v>
      </c>
      <c r="U54" s="667" t="str">
        <f t="shared" si="29"/>
        <v>Effective 2012-07-01 IAS 1.91 Disclosure</v>
      </c>
      <c r="V54" s="187"/>
      <c r="W54" s="187"/>
      <c r="X54" s="188"/>
      <c r="Y54" s="188"/>
      <c r="Z54" s="188"/>
      <c r="AA54" s="188"/>
      <c r="AB54" s="648" t="s">
        <v>3613</v>
      </c>
      <c r="AC54" s="333"/>
      <c r="AD54" s="404" t="s">
        <v>3612</v>
      </c>
      <c r="AE54" s="781"/>
      <c r="AF54" s="773">
        <f>C54</f>
        <v>0</v>
      </c>
      <c r="AG54" s="773"/>
      <c r="AH54" s="773">
        <f t="shared" si="30"/>
        <v>0</v>
      </c>
      <c r="AI54" s="773">
        <f t="shared" si="30"/>
        <v>0</v>
      </c>
      <c r="AJ54" s="773">
        <f t="shared" si="30"/>
        <v>0</v>
      </c>
      <c r="AK54" s="773">
        <f t="shared" si="30"/>
        <v>0</v>
      </c>
      <c r="AL54" s="773">
        <f t="shared" si="30"/>
        <v>0</v>
      </c>
      <c r="AM54" s="773"/>
      <c r="AN54" s="773">
        <f>K54</f>
        <v>0</v>
      </c>
      <c r="AO54" s="773"/>
      <c r="AP54" s="773">
        <f>M54</f>
        <v>0</v>
      </c>
      <c r="AQ54" s="783"/>
      <c r="AR54" s="773">
        <f t="shared" si="16"/>
        <v>0</v>
      </c>
      <c r="AS54" s="783"/>
      <c r="AT54" s="775">
        <f>Q54</f>
        <v>0</v>
      </c>
      <c r="AU54" s="783"/>
      <c r="AV54" s="775">
        <f t="shared" si="28"/>
        <v>0</v>
      </c>
      <c r="AW54" s="798"/>
    </row>
    <row r="55" spans="1:49" s="189" customFormat="1" ht="28.5">
      <c r="A55" s="213" t="s">
        <v>567</v>
      </c>
      <c r="B55" s="182"/>
      <c r="C55" s="800">
        <f>SUM(C53:C54)</f>
        <v>0</v>
      </c>
      <c r="D55" s="781"/>
      <c r="E55" s="800">
        <f>SUM(E53:E54)</f>
        <v>0</v>
      </c>
      <c r="F55" s="783"/>
      <c r="G55" s="791"/>
      <c r="H55" s="783"/>
      <c r="I55" s="791"/>
      <c r="J55" s="783"/>
      <c r="K55" s="800">
        <f>SUM(K53:K54)</f>
        <v>0</v>
      </c>
      <c r="L55" s="783"/>
      <c r="M55" s="800">
        <f>SUM(M53:M54)</f>
        <v>0</v>
      </c>
      <c r="N55" s="783"/>
      <c r="O55" s="783">
        <f t="shared" si="3"/>
        <v>0</v>
      </c>
      <c r="P55" s="783"/>
      <c r="Q55" s="800">
        <f>SUM(Q53:Q54)</f>
        <v>0</v>
      </c>
      <c r="R55" s="783"/>
      <c r="S55" s="775">
        <f t="shared" si="18"/>
        <v>0</v>
      </c>
      <c r="U55" s="667">
        <f t="shared" si="29"/>
        <v>0</v>
      </c>
      <c r="V55" s="187"/>
      <c r="W55" s="187"/>
      <c r="X55" s="188"/>
      <c r="Y55" s="188"/>
      <c r="Z55" s="188"/>
      <c r="AA55" s="188"/>
      <c r="AB55" s="648"/>
      <c r="AC55" s="333"/>
      <c r="AD55" s="799" t="s">
        <v>3619</v>
      </c>
      <c r="AE55" s="781"/>
      <c r="AF55" s="800">
        <f>SUM(AF53:AF54)</f>
        <v>0</v>
      </c>
      <c r="AG55" s="781"/>
      <c r="AH55" s="800">
        <f>SUM(AH53:AH54)</f>
        <v>0</v>
      </c>
      <c r="AI55" s="783"/>
      <c r="AJ55" s="791"/>
      <c r="AK55" s="783"/>
      <c r="AL55" s="791"/>
      <c r="AM55" s="783"/>
      <c r="AN55" s="800">
        <f>SUM(AN53:AN54)</f>
        <v>0</v>
      </c>
      <c r="AO55" s="783"/>
      <c r="AP55" s="800">
        <f>SUM(AP53:AP54)</f>
        <v>0</v>
      </c>
      <c r="AQ55" s="783"/>
      <c r="AR55" s="800">
        <f t="shared" si="16"/>
        <v>0</v>
      </c>
      <c r="AS55" s="783"/>
      <c r="AT55" s="800">
        <f>SUM(AT53:AT54)</f>
        <v>0</v>
      </c>
      <c r="AU55" s="783"/>
      <c r="AV55" s="775">
        <f t="shared" si="28"/>
        <v>0</v>
      </c>
      <c r="AW55" s="798"/>
    </row>
    <row r="56" spans="1:49" s="189" customFormat="1" ht="28.5">
      <c r="A56" s="213" t="s">
        <v>568</v>
      </c>
      <c r="B56" s="182"/>
      <c r="C56" s="800">
        <f>C52+C55</f>
        <v>0</v>
      </c>
      <c r="D56" s="781"/>
      <c r="E56" s="800">
        <f>E52+E55</f>
        <v>0</v>
      </c>
      <c r="F56" s="783"/>
      <c r="G56" s="791"/>
      <c r="H56" s="783"/>
      <c r="I56" s="791"/>
      <c r="J56" s="783"/>
      <c r="K56" s="800">
        <f>K52+K55</f>
        <v>0</v>
      </c>
      <c r="L56" s="783"/>
      <c r="M56" s="800">
        <f>M52+M55</f>
        <v>0</v>
      </c>
      <c r="N56" s="783"/>
      <c r="O56" s="783">
        <f t="shared" si="3"/>
        <v>0</v>
      </c>
      <c r="P56" s="783"/>
      <c r="Q56" s="800">
        <f>Q52+Q55</f>
        <v>0</v>
      </c>
      <c r="R56" s="783"/>
      <c r="S56" s="775">
        <f t="shared" si="18"/>
        <v>0</v>
      </c>
      <c r="U56" s="667">
        <f t="shared" si="29"/>
        <v>0</v>
      </c>
      <c r="V56" s="187"/>
      <c r="W56" s="187"/>
      <c r="X56" s="188"/>
      <c r="Y56" s="188"/>
      <c r="Z56" s="188"/>
      <c r="AA56" s="188"/>
      <c r="AB56" s="663"/>
      <c r="AC56" s="188"/>
      <c r="AD56" s="799" t="s">
        <v>3744</v>
      </c>
      <c r="AE56" s="781"/>
      <c r="AF56" s="800">
        <f>AF52+AF55</f>
        <v>0</v>
      </c>
      <c r="AG56" s="781"/>
      <c r="AH56" s="800">
        <f>AH52+AH55</f>
        <v>0</v>
      </c>
      <c r="AI56" s="783"/>
      <c r="AJ56" s="791"/>
      <c r="AK56" s="783"/>
      <c r="AL56" s="791"/>
      <c r="AM56" s="783"/>
      <c r="AN56" s="800">
        <f>AN52+AN55</f>
        <v>0</v>
      </c>
      <c r="AO56" s="783"/>
      <c r="AP56" s="800">
        <f>AP52+AP55</f>
        <v>0</v>
      </c>
      <c r="AQ56" s="783"/>
      <c r="AR56" s="800">
        <f t="shared" si="16"/>
        <v>0</v>
      </c>
      <c r="AS56" s="783"/>
      <c r="AT56" s="800">
        <f>AT52+AT55</f>
        <v>0</v>
      </c>
      <c r="AU56" s="783"/>
      <c r="AV56" s="775">
        <f t="shared" si="28"/>
        <v>0</v>
      </c>
      <c r="AW56" s="798"/>
    </row>
    <row r="57" spans="1:49" s="189" customFormat="1" ht="7.15" customHeight="1">
      <c r="A57" s="212"/>
      <c r="B57" s="182"/>
      <c r="C57" s="212"/>
      <c r="D57" s="182"/>
      <c r="E57" s="212"/>
      <c r="F57" s="183"/>
      <c r="G57" s="212"/>
      <c r="H57" s="183"/>
      <c r="I57" s="212"/>
      <c r="J57" s="183"/>
      <c r="K57" s="212"/>
      <c r="L57" s="183"/>
      <c r="M57" s="212"/>
      <c r="N57" s="183"/>
      <c r="O57" s="783">
        <f t="shared" si="3"/>
        <v>0</v>
      </c>
      <c r="P57" s="183"/>
      <c r="Q57" s="183"/>
      <c r="R57" s="183"/>
      <c r="S57" s="775">
        <f t="shared" si="18"/>
        <v>0</v>
      </c>
      <c r="U57" s="667">
        <f t="shared" si="29"/>
        <v>0</v>
      </c>
      <c r="V57" s="187"/>
      <c r="W57" s="187"/>
      <c r="X57" s="188"/>
      <c r="Y57" s="188"/>
      <c r="Z57" s="188"/>
      <c r="AA57" s="188"/>
      <c r="AB57" s="663"/>
      <c r="AC57" s="188"/>
      <c r="AD57" s="791"/>
      <c r="AE57" s="781"/>
      <c r="AF57" s="791"/>
      <c r="AG57" s="781"/>
      <c r="AH57" s="791"/>
      <c r="AI57" s="783"/>
      <c r="AJ57" s="791"/>
      <c r="AK57" s="783"/>
      <c r="AL57" s="791"/>
      <c r="AM57" s="783"/>
      <c r="AN57" s="791"/>
      <c r="AO57" s="783"/>
      <c r="AP57" s="791"/>
      <c r="AQ57" s="783"/>
      <c r="AR57" s="791" t="s">
        <v>27</v>
      </c>
      <c r="AS57" s="783"/>
      <c r="AT57" s="783"/>
      <c r="AU57" s="783"/>
      <c r="AV57" s="775">
        <f t="shared" si="28"/>
        <v>0</v>
      </c>
      <c r="AW57" s="798"/>
    </row>
    <row r="58" spans="1:49" s="171" customFormat="1">
      <c r="A58" s="190" t="s">
        <v>34</v>
      </c>
      <c r="B58" s="182"/>
      <c r="C58" s="183"/>
      <c r="D58" s="182"/>
      <c r="E58" s="183"/>
      <c r="F58" s="183"/>
      <c r="G58" s="183"/>
      <c r="H58" s="183"/>
      <c r="I58" s="183"/>
      <c r="J58" s="183"/>
      <c r="K58" s="183"/>
      <c r="L58" s="183"/>
      <c r="M58" s="183"/>
      <c r="N58" s="183"/>
      <c r="O58" s="783">
        <f t="shared" si="3"/>
        <v>0</v>
      </c>
      <c r="P58" s="183"/>
      <c r="Q58" s="183"/>
      <c r="R58" s="183"/>
      <c r="S58" s="775">
        <f t="shared" si="18"/>
        <v>0</v>
      </c>
      <c r="U58" s="667">
        <f t="shared" si="29"/>
        <v>0</v>
      </c>
      <c r="V58" s="141"/>
      <c r="W58" s="141"/>
      <c r="X58" s="185"/>
      <c r="Y58" s="185"/>
      <c r="Z58" s="185"/>
      <c r="AA58" s="185"/>
      <c r="AB58" s="661"/>
      <c r="AC58" s="185"/>
      <c r="AD58" s="801" t="s">
        <v>3743</v>
      </c>
      <c r="AE58" s="781"/>
      <c r="AF58" s="773">
        <f>C58</f>
        <v>0</v>
      </c>
      <c r="AG58" s="773"/>
      <c r="AH58" s="773">
        <f>E58</f>
        <v>0</v>
      </c>
      <c r="AI58" s="773">
        <f>F58</f>
        <v>0</v>
      </c>
      <c r="AJ58" s="773">
        <f>G58</f>
        <v>0</v>
      </c>
      <c r="AK58" s="773">
        <f>H58</f>
        <v>0</v>
      </c>
      <c r="AL58" s="773">
        <f>I58</f>
        <v>0</v>
      </c>
      <c r="AM58" s="773"/>
      <c r="AN58" s="773">
        <f>K58</f>
        <v>0</v>
      </c>
      <c r="AO58" s="773"/>
      <c r="AP58" s="773">
        <f>M58</f>
        <v>0</v>
      </c>
      <c r="AQ58" s="783"/>
      <c r="AR58" s="773">
        <f t="shared" si="16"/>
        <v>0</v>
      </c>
      <c r="AS58" s="783"/>
      <c r="AT58" s="775">
        <f>Q58</f>
        <v>0</v>
      </c>
      <c r="AU58" s="783"/>
      <c r="AV58" s="775">
        <f t="shared" si="28"/>
        <v>0</v>
      </c>
      <c r="AW58" s="764"/>
    </row>
    <row r="59" spans="1:49" s="171" customFormat="1" ht="6.75" customHeight="1">
      <c r="A59" s="182"/>
      <c r="B59" s="182"/>
      <c r="C59" s="191"/>
      <c r="D59" s="182"/>
      <c r="E59" s="191"/>
      <c r="F59" s="191"/>
      <c r="G59" s="191"/>
      <c r="H59" s="191"/>
      <c r="I59" s="191"/>
      <c r="J59" s="191"/>
      <c r="K59" s="191"/>
      <c r="L59" s="191"/>
      <c r="M59" s="191"/>
      <c r="N59" s="191"/>
      <c r="O59" s="779"/>
      <c r="P59" s="191"/>
      <c r="Q59" s="181"/>
      <c r="R59" s="191"/>
      <c r="S59" s="779"/>
      <c r="U59" s="667">
        <f t="shared" si="29"/>
        <v>0</v>
      </c>
      <c r="V59" s="64"/>
      <c r="W59" s="64"/>
      <c r="X59" s="185"/>
      <c r="Y59" s="185"/>
      <c r="Z59" s="185"/>
      <c r="AA59" s="185"/>
      <c r="AB59" s="661"/>
      <c r="AC59" s="185"/>
      <c r="AD59" s="781"/>
      <c r="AE59" s="781"/>
      <c r="AF59" s="802"/>
      <c r="AG59" s="781"/>
      <c r="AH59" s="802"/>
      <c r="AI59" s="802"/>
      <c r="AJ59" s="802"/>
      <c r="AK59" s="802"/>
      <c r="AL59" s="802"/>
      <c r="AM59" s="802"/>
      <c r="AN59" s="802"/>
      <c r="AO59" s="802"/>
      <c r="AP59" s="802"/>
      <c r="AQ59" s="802"/>
      <c r="AR59" s="779"/>
      <c r="AS59" s="802"/>
      <c r="AT59" s="779"/>
      <c r="AU59" s="802"/>
      <c r="AV59" s="779"/>
      <c r="AW59" s="764"/>
    </row>
    <row r="60" spans="1:49" s="174" customFormat="1" ht="15" thickBot="1">
      <c r="A60" s="238" t="str">
        <f>CONCATENATE("Остатък към ",31,".",12,".",НАЧАЛО!AC1-1," г.")</f>
        <v>Остатък към 31.12.2012 г.</v>
      </c>
      <c r="B60" s="165"/>
      <c r="C60" s="239">
        <f>C19+C30+C32+C58+C1+C15</f>
        <v>110</v>
      </c>
      <c r="D60" s="761"/>
      <c r="E60" s="768">
        <f>E19+E30+E32+E58+E1+E15</f>
        <v>0</v>
      </c>
      <c r="F60" s="769"/>
      <c r="G60" s="770">
        <f>G19+G30+G32+G58+G1+G15</f>
        <v>0</v>
      </c>
      <c r="H60" s="769"/>
      <c r="I60" s="768">
        <f>I19+I30+I32+I58+I1+I15</f>
        <v>0</v>
      </c>
      <c r="J60" s="769"/>
      <c r="K60" s="768">
        <f>K19+K30+K32+K58+K1+K15</f>
        <v>2072</v>
      </c>
      <c r="L60" s="769"/>
      <c r="M60" s="768">
        <f>M19+M30+M32+M58+M1+M15</f>
        <v>-2477</v>
      </c>
      <c r="N60" s="769"/>
      <c r="O60" s="768">
        <f>O19+O30+O32+O58+O1+O15</f>
        <v>-295</v>
      </c>
      <c r="P60" s="769"/>
      <c r="Q60" s="768">
        <f>Q19+Q30+Q32+Q58+Q1+Q15</f>
        <v>0</v>
      </c>
      <c r="R60" s="769"/>
      <c r="S60" s="768">
        <f>S19+S30+S32+S58+S1+S15</f>
        <v>-295</v>
      </c>
      <c r="T60" s="174" t="s">
        <v>27</v>
      </c>
      <c r="U60" s="667">
        <f t="shared" si="29"/>
        <v>0</v>
      </c>
      <c r="V60" s="141"/>
      <c r="W60" s="141"/>
      <c r="X60" s="184"/>
      <c r="Y60" s="184"/>
      <c r="Z60" s="184"/>
      <c r="AA60" s="184"/>
      <c r="AB60" s="662"/>
      <c r="AC60" s="184"/>
      <c r="AD60" s="767" t="str">
        <f>CONCATENATE("Balance at  ",31,".",12,".",НАЧАЛО!AC1-1," ")</f>
        <v xml:space="preserve">Balance at  31.12.2012 </v>
      </c>
      <c r="AE60" s="761"/>
      <c r="AF60" s="768">
        <f>AF19+AF30+AF32+AF58+AF1+AF15</f>
        <v>0</v>
      </c>
      <c r="AG60" s="761"/>
      <c r="AH60" s="768">
        <f>AH19+AH30+AH32+AH58+AH1+AH15</f>
        <v>0</v>
      </c>
      <c r="AI60" s="769"/>
      <c r="AJ60" s="770">
        <f>AJ19+AJ30+AJ32+AJ58+AJ1+AJ15</f>
        <v>0</v>
      </c>
      <c r="AK60" s="769"/>
      <c r="AL60" s="768">
        <f>AL19+AL30+AL32+AL58+AL1+AL15</f>
        <v>0</v>
      </c>
      <c r="AM60" s="769"/>
      <c r="AN60" s="768">
        <f>AN19+AN30+AN32+AN58+AN1+AN15</f>
        <v>0</v>
      </c>
      <c r="AO60" s="769"/>
      <c r="AP60" s="768">
        <f>AP19+AP30+AP32+AP58+AP1+AP15</f>
        <v>-263</v>
      </c>
      <c r="AQ60" s="769"/>
      <c r="AR60" s="768">
        <f>AR19+AR30+AR32+AR58+AR1+AR15</f>
        <v>-263</v>
      </c>
      <c r="AS60" s="769"/>
      <c r="AT60" s="768">
        <f>AT19+AT30+AT32+AT58+AT1+AT15</f>
        <v>0</v>
      </c>
      <c r="AU60" s="769"/>
      <c r="AV60" s="768">
        <f>AV19+AV30+AV32+AV58+AV1+AV15</f>
        <v>-263</v>
      </c>
      <c r="AW60" s="803" t="s">
        <v>27</v>
      </c>
    </row>
    <row r="61" spans="1:49" s="174" customFormat="1" ht="9" customHeight="1">
      <c r="A61" s="165"/>
      <c r="B61" s="165"/>
      <c r="C61" s="180"/>
      <c r="D61" s="165"/>
      <c r="E61" s="180"/>
      <c r="F61" s="173"/>
      <c r="G61" s="180"/>
      <c r="H61" s="173"/>
      <c r="I61" s="180"/>
      <c r="J61" s="173"/>
      <c r="K61" s="180"/>
      <c r="L61" s="173"/>
      <c r="M61" s="180"/>
      <c r="N61" s="173"/>
      <c r="O61" s="766"/>
      <c r="P61" s="173"/>
      <c r="Q61" s="170"/>
      <c r="R61" s="173"/>
      <c r="S61" s="766"/>
      <c r="U61" s="667">
        <f t="shared" si="29"/>
        <v>0</v>
      </c>
      <c r="V61" s="141"/>
      <c r="W61" s="141"/>
      <c r="AB61" s="662"/>
      <c r="AD61" s="761"/>
      <c r="AE61" s="761"/>
      <c r="AF61" s="778"/>
      <c r="AG61" s="761"/>
      <c r="AH61" s="778"/>
      <c r="AI61" s="769"/>
      <c r="AJ61" s="778"/>
      <c r="AK61" s="769"/>
      <c r="AL61" s="778"/>
      <c r="AM61" s="769"/>
      <c r="AN61" s="778"/>
      <c r="AO61" s="769"/>
      <c r="AP61" s="778"/>
      <c r="AQ61" s="769"/>
      <c r="AR61" s="766"/>
      <c r="AS61" s="769"/>
      <c r="AT61" s="766"/>
      <c r="AU61" s="769"/>
      <c r="AV61" s="766"/>
      <c r="AW61" s="764"/>
    </row>
    <row r="62" spans="1:49" s="174" customFormat="1" ht="28.5">
      <c r="A62" s="177" t="s">
        <v>574</v>
      </c>
      <c r="B62" s="179"/>
      <c r="C62" s="180"/>
      <c r="D62" s="179"/>
      <c r="E62" s="180"/>
      <c r="F62" s="173"/>
      <c r="G62" s="180"/>
      <c r="H62" s="173"/>
      <c r="I62" s="180"/>
      <c r="J62" s="173"/>
      <c r="K62" s="180"/>
      <c r="L62" s="173"/>
      <c r="M62" s="180"/>
      <c r="N62" s="173"/>
      <c r="O62" s="778">
        <f>SUM(C62:M62)</f>
        <v>0</v>
      </c>
      <c r="P62" s="173"/>
      <c r="Q62" s="180"/>
      <c r="R62" s="173"/>
      <c r="S62" s="778">
        <f>SUM(O62:Q62)</f>
        <v>0</v>
      </c>
      <c r="U62" s="667" t="str">
        <f t="shared" si="29"/>
        <v>IAS 8.29 c (i) Disclosure, IAS 8.29 d Disclosure</v>
      </c>
      <c r="V62" s="141"/>
      <c r="W62" s="141"/>
      <c r="AB62" s="649" t="s">
        <v>3739</v>
      </c>
      <c r="AD62" s="774" t="s">
        <v>3737</v>
      </c>
      <c r="AE62" s="776"/>
      <c r="AF62" s="773">
        <f>C62</f>
        <v>0</v>
      </c>
      <c r="AG62" s="773"/>
      <c r="AH62" s="773">
        <f>E62</f>
        <v>0</v>
      </c>
      <c r="AI62" s="773">
        <f>F62</f>
        <v>0</v>
      </c>
      <c r="AJ62" s="773">
        <f>G62</f>
        <v>0</v>
      </c>
      <c r="AK62" s="773">
        <f>H62</f>
        <v>0</v>
      </c>
      <c r="AL62" s="773">
        <f>I62</f>
        <v>0</v>
      </c>
      <c r="AM62" s="773"/>
      <c r="AN62" s="773">
        <f>K62</f>
        <v>0</v>
      </c>
      <c r="AO62" s="773"/>
      <c r="AP62" s="773">
        <f>M62</f>
        <v>0</v>
      </c>
      <c r="AQ62" s="769"/>
      <c r="AR62" s="778">
        <f>SUM(AF62:AP62)</f>
        <v>0</v>
      </c>
      <c r="AS62" s="769"/>
      <c r="AT62" s="775">
        <f>Q62</f>
        <v>0</v>
      </c>
      <c r="AU62" s="769"/>
      <c r="AV62" s="778">
        <f>SUM(AR62:AT62)</f>
        <v>0</v>
      </c>
      <c r="AW62" s="764"/>
    </row>
    <row r="63" spans="1:49" s="174" customFormat="1" ht="6" customHeight="1">
      <c r="A63" s="179"/>
      <c r="B63" s="179"/>
      <c r="C63" s="173"/>
      <c r="D63" s="179"/>
      <c r="E63" s="173"/>
      <c r="F63" s="173"/>
      <c r="G63" s="173"/>
      <c r="H63" s="173"/>
      <c r="I63" s="173"/>
      <c r="J63" s="173"/>
      <c r="K63" s="173"/>
      <c r="L63" s="173"/>
      <c r="M63" s="173"/>
      <c r="N63" s="173"/>
      <c r="O63" s="769"/>
      <c r="P63" s="173"/>
      <c r="Q63" s="173"/>
      <c r="R63" s="173"/>
      <c r="S63" s="769"/>
      <c r="U63" s="667">
        <f t="shared" si="29"/>
        <v>0</v>
      </c>
      <c r="V63" s="141"/>
      <c r="W63" s="141"/>
      <c r="AB63" s="649"/>
      <c r="AD63" s="776"/>
      <c r="AE63" s="776"/>
      <c r="AF63" s="769"/>
      <c r="AG63" s="776"/>
      <c r="AH63" s="769"/>
      <c r="AI63" s="769"/>
      <c r="AJ63" s="769"/>
      <c r="AK63" s="769"/>
      <c r="AL63" s="769"/>
      <c r="AM63" s="769"/>
      <c r="AN63" s="769"/>
      <c r="AO63" s="769"/>
      <c r="AP63" s="769"/>
      <c r="AQ63" s="769"/>
      <c r="AR63" s="769"/>
      <c r="AS63" s="769"/>
      <c r="AT63" s="769"/>
      <c r="AU63" s="769"/>
      <c r="AV63" s="769"/>
      <c r="AW63" s="764"/>
    </row>
    <row r="64" spans="1:49" s="174" customFormat="1" ht="30" customHeight="1">
      <c r="A64" s="177" t="s">
        <v>834</v>
      </c>
      <c r="B64" s="165"/>
      <c r="C64" s="180"/>
      <c r="D64" s="165"/>
      <c r="E64" s="180"/>
      <c r="F64" s="173"/>
      <c r="G64" s="180"/>
      <c r="H64" s="173"/>
      <c r="I64" s="180"/>
      <c r="J64" s="173"/>
      <c r="K64" s="180"/>
      <c r="L64" s="173"/>
      <c r="M64" s="180"/>
      <c r="N64" s="173"/>
      <c r="O64" s="778">
        <f>SUM(C64:M64)</f>
        <v>0</v>
      </c>
      <c r="P64" s="173"/>
      <c r="Q64" s="180"/>
      <c r="R64" s="173"/>
      <c r="S64" s="778">
        <f>SUM(O64:Q64)</f>
        <v>0</v>
      </c>
      <c r="U64" s="667" t="str">
        <f t="shared" si="29"/>
        <v>IAS 8.49 b (i) Disclosure, IAS 8.49 c Disclosure</v>
      </c>
      <c r="V64" s="141"/>
      <c r="W64" s="141"/>
      <c r="X64" s="184"/>
      <c r="Y64" s="184"/>
      <c r="Z64" s="184"/>
      <c r="AA64" s="184"/>
      <c r="AB64" s="649" t="s">
        <v>3740</v>
      </c>
      <c r="AD64" s="774" t="s">
        <v>3738</v>
      </c>
      <c r="AE64" s="761"/>
      <c r="AF64" s="773">
        <f>C64</f>
        <v>0</v>
      </c>
      <c r="AG64" s="773"/>
      <c r="AH64" s="773">
        <f>E64</f>
        <v>0</v>
      </c>
      <c r="AI64" s="773">
        <f>F64</f>
        <v>0</v>
      </c>
      <c r="AJ64" s="773">
        <f>G64</f>
        <v>0</v>
      </c>
      <c r="AK64" s="773">
        <f>H64</f>
        <v>0</v>
      </c>
      <c r="AL64" s="773">
        <f>I64</f>
        <v>0</v>
      </c>
      <c r="AM64" s="773"/>
      <c r="AN64" s="773">
        <f>K64</f>
        <v>0</v>
      </c>
      <c r="AO64" s="773"/>
      <c r="AP64" s="773">
        <f>M64</f>
        <v>0</v>
      </c>
      <c r="AQ64" s="769"/>
      <c r="AR64" s="778">
        <f>SUM(AF64:AP64)</f>
        <v>0</v>
      </c>
      <c r="AS64" s="769"/>
      <c r="AT64" s="775">
        <f>Q64</f>
        <v>0</v>
      </c>
      <c r="AU64" s="769"/>
      <c r="AV64" s="778">
        <f>SUM(AR64:AT64)</f>
        <v>0</v>
      </c>
      <c r="AW64" s="803"/>
    </row>
    <row r="65" spans="1:49" s="174" customFormat="1" ht="15" thickBot="1">
      <c r="A65" s="238" t="str">
        <f>CONCATENATE("Преизчислен остатък към ",31,".",12,".",НАЧАЛО!AC1-1," г.")</f>
        <v>Преизчислен остатък към 31.12.2012 г.</v>
      </c>
      <c r="B65" s="165"/>
      <c r="C65" s="768">
        <f>C60+C62+C64</f>
        <v>110</v>
      </c>
      <c r="D65" s="761"/>
      <c r="E65" s="768">
        <f>E60+E62+E64</f>
        <v>0</v>
      </c>
      <c r="F65" s="769"/>
      <c r="G65" s="770">
        <f>G60+G62+G64</f>
        <v>0</v>
      </c>
      <c r="H65" s="769" t="e">
        <f>SUM(#REF!)</f>
        <v>#REF!</v>
      </c>
      <c r="I65" s="768">
        <f>I60+I62+I64</f>
        <v>0</v>
      </c>
      <c r="J65" s="769"/>
      <c r="K65" s="768">
        <f>K60+K62+K64</f>
        <v>2072</v>
      </c>
      <c r="L65" s="769"/>
      <c r="M65" s="768">
        <f>M60+M62+M64</f>
        <v>-2477</v>
      </c>
      <c r="N65" s="769"/>
      <c r="O65" s="771">
        <f>SUM(O60:O64)</f>
        <v>-295</v>
      </c>
      <c r="P65" s="769"/>
      <c r="Q65" s="771">
        <f>SUM(Q60:Q64)</f>
        <v>0</v>
      </c>
      <c r="R65" s="769"/>
      <c r="S65" s="771">
        <f>SUM(S60:S64)</f>
        <v>-295</v>
      </c>
      <c r="U65" s="667">
        <f t="shared" si="29"/>
        <v>0</v>
      </c>
      <c r="V65" s="141"/>
      <c r="W65" s="141"/>
      <c r="X65" s="184"/>
      <c r="Y65" s="184"/>
      <c r="Z65" s="184"/>
      <c r="AA65" s="184"/>
      <c r="AB65" s="662"/>
      <c r="AC65" s="184"/>
      <c r="AD65" s="767" t="str">
        <f>CONCATENATE("Adjusted balance at ",31,".",12,".",НАЧАЛО!AC1-1,"")</f>
        <v>Adjusted balance at 31.12.2012</v>
      </c>
      <c r="AE65" s="761"/>
      <c r="AF65" s="768">
        <f>AF60+AF62+AF64</f>
        <v>0</v>
      </c>
      <c r="AG65" s="761"/>
      <c r="AH65" s="768">
        <f>AH60+AH62+AH64</f>
        <v>0</v>
      </c>
      <c r="AI65" s="769"/>
      <c r="AJ65" s="770">
        <f>AJ60+AJ62+AJ64</f>
        <v>0</v>
      </c>
      <c r="AK65" s="769" t="e">
        <f>SUM(#REF!)</f>
        <v>#REF!</v>
      </c>
      <c r="AL65" s="768">
        <f>AL60+AL62+AL64</f>
        <v>0</v>
      </c>
      <c r="AM65" s="769"/>
      <c r="AN65" s="768">
        <f>AN60+AN62+AN64</f>
        <v>0</v>
      </c>
      <c r="AO65" s="769"/>
      <c r="AP65" s="768">
        <f>AP60+AP62+AP64</f>
        <v>-263</v>
      </c>
      <c r="AQ65" s="769"/>
      <c r="AR65" s="771">
        <f>SUM(AR60:AR64)</f>
        <v>-263</v>
      </c>
      <c r="AS65" s="769"/>
      <c r="AT65" s="771">
        <f>SUM(AT60:AT64)</f>
        <v>0</v>
      </c>
      <c r="AU65" s="769"/>
      <c r="AV65" s="771">
        <f>SUM(AV60:AV64)</f>
        <v>-263</v>
      </c>
      <c r="AW65" s="705"/>
    </row>
    <row r="66" spans="1:49" s="174" customFormat="1" ht="9" customHeight="1">
      <c r="A66" s="175"/>
      <c r="B66" s="165"/>
      <c r="C66" s="769"/>
      <c r="D66" s="761"/>
      <c r="E66" s="769"/>
      <c r="F66" s="769"/>
      <c r="G66" s="769"/>
      <c r="H66" s="769"/>
      <c r="I66" s="769"/>
      <c r="J66" s="769"/>
      <c r="K66" s="769"/>
      <c r="L66" s="769"/>
      <c r="M66" s="769"/>
      <c r="N66" s="769"/>
      <c r="O66" s="779"/>
      <c r="P66" s="769"/>
      <c r="Q66" s="779"/>
      <c r="R66" s="769"/>
      <c r="S66" s="779"/>
      <c r="U66" s="667">
        <f t="shared" si="29"/>
        <v>0</v>
      </c>
      <c r="V66" s="141"/>
      <c r="W66" s="141"/>
      <c r="X66" s="184"/>
      <c r="Y66" s="184"/>
      <c r="Z66" s="184"/>
      <c r="AA66" s="184"/>
      <c r="AB66" s="662"/>
      <c r="AC66" s="184"/>
      <c r="AD66" s="761"/>
      <c r="AE66" s="761"/>
      <c r="AF66" s="769"/>
      <c r="AG66" s="761"/>
      <c r="AH66" s="769"/>
      <c r="AI66" s="769"/>
      <c r="AJ66" s="769"/>
      <c r="AK66" s="769"/>
      <c r="AL66" s="769"/>
      <c r="AM66" s="769"/>
      <c r="AN66" s="769"/>
      <c r="AO66" s="769"/>
      <c r="AP66" s="769"/>
      <c r="AQ66" s="769"/>
      <c r="AR66" s="779"/>
      <c r="AS66" s="769"/>
      <c r="AT66" s="779"/>
      <c r="AU66" s="769"/>
      <c r="AV66" s="779"/>
      <c r="AW66" s="744"/>
    </row>
    <row r="67" spans="1:49" s="174" customFormat="1" ht="15" customHeight="1" thickBot="1">
      <c r="A67" s="238" t="str">
        <f>CONCATENATE("Промени в собствения капитал за ",YEAR(НАЧАЛО!AA2)," г.")</f>
        <v>Промени в собствения капитал за 2013 г.</v>
      </c>
      <c r="B67" s="165"/>
      <c r="C67" s="768" t="s">
        <v>27</v>
      </c>
      <c r="D67" s="761"/>
      <c r="E67" s="768" t="s">
        <v>27</v>
      </c>
      <c r="F67" s="769"/>
      <c r="G67" s="770" t="s">
        <v>27</v>
      </c>
      <c r="H67" s="769" t="e">
        <f>SUM(#REF!)</f>
        <v>#REF!</v>
      </c>
      <c r="I67" s="768" t="s">
        <v>27</v>
      </c>
      <c r="J67" s="769"/>
      <c r="K67" s="768" t="s">
        <v>27</v>
      </c>
      <c r="L67" s="769"/>
      <c r="M67" s="768" t="s">
        <v>27</v>
      </c>
      <c r="N67" s="769"/>
      <c r="O67" s="771" t="s">
        <v>27</v>
      </c>
      <c r="P67" s="769"/>
      <c r="Q67" s="771" t="s">
        <v>27</v>
      </c>
      <c r="R67" s="769"/>
      <c r="S67" s="771" t="s">
        <v>27</v>
      </c>
      <c r="U67" s="667">
        <f t="shared" si="29"/>
        <v>0</v>
      </c>
      <c r="V67" s="141"/>
      <c r="W67" s="141"/>
      <c r="X67" s="184"/>
      <c r="Y67" s="184"/>
      <c r="Z67" s="184"/>
      <c r="AA67" s="184"/>
      <c r="AB67" s="662"/>
      <c r="AC67" s="184"/>
      <c r="AD67" s="767" t="str">
        <f>CONCATENATE("Change in core capital for ",YEAR(НАЧАЛО!AA2),"")</f>
        <v>Change in core capital for 2013</v>
      </c>
      <c r="AE67" s="761"/>
      <c r="AF67" s="768" t="s">
        <v>27</v>
      </c>
      <c r="AG67" s="761"/>
      <c r="AH67" s="768" t="s">
        <v>27</v>
      </c>
      <c r="AI67" s="769"/>
      <c r="AJ67" s="770" t="s">
        <v>27</v>
      </c>
      <c r="AK67" s="769" t="e">
        <f>SUM(#REF!)</f>
        <v>#REF!</v>
      </c>
      <c r="AL67" s="768" t="s">
        <v>27</v>
      </c>
      <c r="AM67" s="769"/>
      <c r="AN67" s="768" t="s">
        <v>27</v>
      </c>
      <c r="AO67" s="769"/>
      <c r="AP67" s="768" t="s">
        <v>27</v>
      </c>
      <c r="AQ67" s="769"/>
      <c r="AR67" s="771" t="s">
        <v>27</v>
      </c>
      <c r="AS67" s="769"/>
      <c r="AT67" s="771" t="s">
        <v>27</v>
      </c>
      <c r="AU67" s="769"/>
      <c r="AV67" s="771" t="s">
        <v>27</v>
      </c>
      <c r="AW67" s="744"/>
    </row>
    <row r="68" spans="1:49" s="174" customFormat="1" ht="7.5" customHeight="1">
      <c r="A68" s="175"/>
      <c r="B68" s="165"/>
      <c r="C68" s="769"/>
      <c r="D68" s="761"/>
      <c r="E68" s="769"/>
      <c r="F68" s="769"/>
      <c r="G68" s="769"/>
      <c r="H68" s="769"/>
      <c r="I68" s="769"/>
      <c r="J68" s="769"/>
      <c r="K68" s="769"/>
      <c r="L68" s="769"/>
      <c r="M68" s="769"/>
      <c r="N68" s="769"/>
      <c r="O68" s="779"/>
      <c r="P68" s="769"/>
      <c r="Q68" s="779"/>
      <c r="R68" s="769"/>
      <c r="S68" s="779"/>
      <c r="U68" s="667">
        <f t="shared" si="29"/>
        <v>0</v>
      </c>
      <c r="V68" s="141"/>
      <c r="W68" s="141"/>
      <c r="AB68" s="662"/>
      <c r="AD68" s="772"/>
      <c r="AE68" s="761"/>
      <c r="AF68" s="769"/>
      <c r="AG68" s="761"/>
      <c r="AH68" s="769"/>
      <c r="AI68" s="769"/>
      <c r="AJ68" s="769"/>
      <c r="AK68" s="769"/>
      <c r="AL68" s="769"/>
      <c r="AM68" s="769"/>
      <c r="AN68" s="769"/>
      <c r="AO68" s="769"/>
      <c r="AP68" s="769"/>
      <c r="AQ68" s="769"/>
      <c r="AR68" s="779"/>
      <c r="AS68" s="769"/>
      <c r="AT68" s="779"/>
      <c r="AU68" s="769"/>
      <c r="AV68" s="779"/>
      <c r="AW68" s="764"/>
    </row>
    <row r="69" spans="1:49" s="174" customFormat="1" ht="22.5" customHeight="1" thickBot="1">
      <c r="A69" s="214" t="s">
        <v>576</v>
      </c>
      <c r="B69" s="182"/>
      <c r="C69" s="782">
        <f>SUM(C70:C79)</f>
        <v>0</v>
      </c>
      <c r="D69" s="781"/>
      <c r="E69" s="782">
        <f>SUM(E70:E79)</f>
        <v>0</v>
      </c>
      <c r="F69" s="783"/>
      <c r="G69" s="784">
        <f>SUM(G71:G78)</f>
        <v>0</v>
      </c>
      <c r="H69" s="783"/>
      <c r="I69" s="782">
        <f>SUM(I70:I80)</f>
        <v>0</v>
      </c>
      <c r="J69" s="783"/>
      <c r="K69" s="782">
        <f>SUM(K70:K79)</f>
        <v>0</v>
      </c>
      <c r="L69" s="783"/>
      <c r="M69" s="782">
        <f>SUM(M70:M79)</f>
        <v>0</v>
      </c>
      <c r="N69" s="783"/>
      <c r="O69" s="782">
        <f>SUM(O70:O79)</f>
        <v>0</v>
      </c>
      <c r="P69" s="783"/>
      <c r="Q69" s="782">
        <f>SUM(Q70:Q79)</f>
        <v>0</v>
      </c>
      <c r="R69" s="783"/>
      <c r="S69" s="782">
        <f>SUM(O69:Q69)</f>
        <v>0</v>
      </c>
      <c r="U69" s="667" t="str">
        <f t="shared" si="29"/>
        <v>IAS 1.106 Disclosure</v>
      </c>
      <c r="V69" s="141"/>
      <c r="W69" s="141"/>
      <c r="AB69" s="649" t="s">
        <v>3749</v>
      </c>
      <c r="AD69" s="780" t="s">
        <v>3727</v>
      </c>
      <c r="AE69" s="781"/>
      <c r="AF69" s="782">
        <f>SUM(AF70:AF79)</f>
        <v>0</v>
      </c>
      <c r="AG69" s="781"/>
      <c r="AH69" s="782">
        <f>SUM(AH70:AH79)</f>
        <v>0</v>
      </c>
      <c r="AI69" s="783"/>
      <c r="AJ69" s="784">
        <f>SUM(AJ71:AJ78)</f>
        <v>0</v>
      </c>
      <c r="AK69" s="783"/>
      <c r="AL69" s="782">
        <f>SUM(AL70:AL80)</f>
        <v>0</v>
      </c>
      <c r="AM69" s="783"/>
      <c r="AN69" s="782">
        <f>SUM(AN70:AN79)</f>
        <v>0</v>
      </c>
      <c r="AO69" s="783"/>
      <c r="AP69" s="782">
        <f>SUM(AP70:AP79)</f>
        <v>0</v>
      </c>
      <c r="AQ69" s="783"/>
      <c r="AR69" s="782">
        <f>SUM(AR70:AR79)</f>
        <v>0</v>
      </c>
      <c r="AS69" s="783"/>
      <c r="AT69" s="782">
        <f>SUM(AT70:AT79)</f>
        <v>0</v>
      </c>
      <c r="AU69" s="783"/>
      <c r="AV69" s="782">
        <f>SUM(AR69:AT69)</f>
        <v>0</v>
      </c>
      <c r="AW69" s="764"/>
    </row>
    <row r="70" spans="1:49" s="174" customFormat="1" ht="21" customHeight="1" thickTop="1">
      <c r="A70" s="222" t="s">
        <v>575</v>
      </c>
      <c r="B70" s="182"/>
      <c r="C70" s="178"/>
      <c r="D70" s="182"/>
      <c r="E70" s="178"/>
      <c r="F70" s="183"/>
      <c r="G70" s="178"/>
      <c r="H70" s="183"/>
      <c r="I70" s="178"/>
      <c r="J70" s="183"/>
      <c r="K70" s="178"/>
      <c r="L70" s="183"/>
      <c r="M70" s="178"/>
      <c r="N70" s="183"/>
      <c r="O70" s="775">
        <f t="shared" ref="O70:O78" si="31">SUM(C70:M70)</f>
        <v>0</v>
      </c>
      <c r="P70" s="183"/>
      <c r="Q70" s="178"/>
      <c r="R70" s="183"/>
      <c r="S70" s="775">
        <f t="shared" ref="S70:S78" si="32">SUM(O70:Q70)</f>
        <v>0</v>
      </c>
      <c r="U70" s="667">
        <f t="shared" si="29"/>
        <v>0</v>
      </c>
      <c r="V70" s="141"/>
      <c r="W70" s="141"/>
      <c r="X70" s="184"/>
      <c r="Y70" s="184"/>
      <c r="Z70" s="184"/>
      <c r="AA70" s="184"/>
      <c r="AB70" s="662"/>
      <c r="AC70" s="184"/>
      <c r="AD70" s="785" t="s">
        <v>3746</v>
      </c>
      <c r="AE70" s="781"/>
      <c r="AF70" s="773">
        <f t="shared" ref="AF70:AF78" si="33">C70</f>
        <v>0</v>
      </c>
      <c r="AG70" s="773"/>
      <c r="AH70" s="773">
        <f t="shared" ref="AH70:AH78" si="34">E70</f>
        <v>0</v>
      </c>
      <c r="AI70" s="773">
        <f t="shared" ref="AI70:AI78" si="35">F70</f>
        <v>0</v>
      </c>
      <c r="AJ70" s="773">
        <f t="shared" ref="AJ70:AJ78" si="36">G70</f>
        <v>0</v>
      </c>
      <c r="AK70" s="773">
        <f t="shared" ref="AK70:AK78" si="37">H70</f>
        <v>0</v>
      </c>
      <c r="AL70" s="773">
        <f t="shared" ref="AL70:AL78" si="38">I70</f>
        <v>0</v>
      </c>
      <c r="AM70" s="773"/>
      <c r="AN70" s="773">
        <f t="shared" ref="AN70:AN78" si="39">K70</f>
        <v>0</v>
      </c>
      <c r="AO70" s="773"/>
      <c r="AP70" s="773">
        <f t="shared" ref="AP70:AP80" si="40">M70</f>
        <v>0</v>
      </c>
      <c r="AQ70" s="783"/>
      <c r="AR70" s="775">
        <f t="shared" ref="AR70:AR78" si="41">SUM(AF70:AP70)</f>
        <v>0</v>
      </c>
      <c r="AS70" s="783"/>
      <c r="AT70" s="775">
        <f t="shared" ref="AT70:AT80" si="42">Q70</f>
        <v>0</v>
      </c>
      <c r="AU70" s="783"/>
      <c r="AV70" s="775">
        <f t="shared" ref="AV70:AV78" si="43">SUM(AR70:AT70)</f>
        <v>0</v>
      </c>
      <c r="AW70" s="764"/>
    </row>
    <row r="71" spans="1:49" s="174" customFormat="1" ht="21" customHeight="1">
      <c r="A71" s="222" t="s">
        <v>39</v>
      </c>
      <c r="B71" s="182"/>
      <c r="C71" s="178"/>
      <c r="D71" s="182"/>
      <c r="E71" s="178"/>
      <c r="F71" s="183"/>
      <c r="G71" s="178"/>
      <c r="H71" s="183"/>
      <c r="I71" s="178"/>
      <c r="J71" s="183"/>
      <c r="K71" s="178"/>
      <c r="L71" s="183"/>
      <c r="M71" s="178"/>
      <c r="N71" s="183"/>
      <c r="O71" s="775">
        <f t="shared" si="31"/>
        <v>0</v>
      </c>
      <c r="P71" s="183"/>
      <c r="Q71" s="178"/>
      <c r="R71" s="183"/>
      <c r="S71" s="775">
        <f t="shared" si="32"/>
        <v>0</v>
      </c>
      <c r="U71" s="667">
        <f t="shared" si="29"/>
        <v>0</v>
      </c>
      <c r="V71" s="141"/>
      <c r="W71" s="141"/>
      <c r="X71" s="184"/>
      <c r="Y71" s="184"/>
      <c r="Z71" s="184"/>
      <c r="AA71" s="184"/>
      <c r="AB71" s="662"/>
      <c r="AC71" s="184"/>
      <c r="AD71" s="785" t="s">
        <v>3729</v>
      </c>
      <c r="AE71" s="781"/>
      <c r="AF71" s="773">
        <f t="shared" si="33"/>
        <v>0</v>
      </c>
      <c r="AG71" s="773"/>
      <c r="AH71" s="773">
        <f t="shared" si="34"/>
        <v>0</v>
      </c>
      <c r="AI71" s="773">
        <f t="shared" si="35"/>
        <v>0</v>
      </c>
      <c r="AJ71" s="773">
        <f t="shared" si="36"/>
        <v>0</v>
      </c>
      <c r="AK71" s="773">
        <f t="shared" si="37"/>
        <v>0</v>
      </c>
      <c r="AL71" s="773">
        <f t="shared" si="38"/>
        <v>0</v>
      </c>
      <c r="AM71" s="773"/>
      <c r="AN71" s="773">
        <f t="shared" si="39"/>
        <v>0</v>
      </c>
      <c r="AO71" s="773"/>
      <c r="AP71" s="773">
        <f t="shared" si="40"/>
        <v>0</v>
      </c>
      <c r="AQ71" s="783"/>
      <c r="AR71" s="775">
        <f t="shared" si="41"/>
        <v>0</v>
      </c>
      <c r="AS71" s="783"/>
      <c r="AT71" s="775">
        <f t="shared" si="42"/>
        <v>0</v>
      </c>
      <c r="AU71" s="783"/>
      <c r="AV71" s="775">
        <f t="shared" si="43"/>
        <v>0</v>
      </c>
      <c r="AW71" s="764"/>
    </row>
    <row r="72" spans="1:49" s="174" customFormat="1" ht="42.75">
      <c r="A72" s="222" t="s">
        <v>3753</v>
      </c>
      <c r="B72" s="182"/>
      <c r="C72" s="178"/>
      <c r="D72" s="182"/>
      <c r="E72" s="178"/>
      <c r="F72" s="183"/>
      <c r="G72" s="178"/>
      <c r="H72" s="183"/>
      <c r="I72" s="178"/>
      <c r="J72" s="183"/>
      <c r="K72" s="178"/>
      <c r="L72" s="183"/>
      <c r="M72" s="178"/>
      <c r="N72" s="183"/>
      <c r="O72" s="775">
        <f>SUM(C72:M72)</f>
        <v>0</v>
      </c>
      <c r="P72" s="183"/>
      <c r="Q72" s="178"/>
      <c r="R72" s="183"/>
      <c r="S72" s="775">
        <f>SUM(O72:Q72)</f>
        <v>0</v>
      </c>
      <c r="U72" s="667">
        <f t="shared" si="29"/>
        <v>0</v>
      </c>
      <c r="V72" s="141"/>
      <c r="W72" s="141"/>
      <c r="X72" s="184"/>
      <c r="Y72" s="184"/>
      <c r="Z72" s="184"/>
      <c r="AA72" s="184"/>
      <c r="AB72" s="662"/>
      <c r="AC72" s="184"/>
      <c r="AD72" s="785" t="s">
        <v>3754</v>
      </c>
      <c r="AE72" s="781"/>
      <c r="AF72" s="773">
        <f t="shared" si="33"/>
        <v>0</v>
      </c>
      <c r="AG72" s="773"/>
      <c r="AH72" s="773">
        <f t="shared" si="34"/>
        <v>0</v>
      </c>
      <c r="AI72" s="773">
        <f t="shared" si="35"/>
        <v>0</v>
      </c>
      <c r="AJ72" s="773">
        <f t="shared" si="36"/>
        <v>0</v>
      </c>
      <c r="AK72" s="773">
        <f t="shared" si="37"/>
        <v>0</v>
      </c>
      <c r="AL72" s="773">
        <f t="shared" si="38"/>
        <v>0</v>
      </c>
      <c r="AM72" s="773"/>
      <c r="AN72" s="773">
        <f t="shared" si="39"/>
        <v>0</v>
      </c>
      <c r="AO72" s="773"/>
      <c r="AP72" s="773">
        <f t="shared" si="40"/>
        <v>0</v>
      </c>
      <c r="AQ72" s="783"/>
      <c r="AR72" s="775">
        <f t="shared" si="41"/>
        <v>0</v>
      </c>
      <c r="AS72" s="783"/>
      <c r="AT72" s="775">
        <f t="shared" si="42"/>
        <v>0</v>
      </c>
      <c r="AU72" s="783"/>
      <c r="AV72" s="775">
        <f t="shared" si="43"/>
        <v>0</v>
      </c>
      <c r="AW72" s="764"/>
    </row>
    <row r="73" spans="1:49" s="174" customFormat="1" ht="28.5">
      <c r="A73" s="222" t="s">
        <v>3756</v>
      </c>
      <c r="B73" s="182"/>
      <c r="C73" s="178"/>
      <c r="D73" s="182"/>
      <c r="E73" s="178"/>
      <c r="F73" s="183"/>
      <c r="G73" s="178"/>
      <c r="H73" s="183"/>
      <c r="I73" s="178"/>
      <c r="J73" s="183"/>
      <c r="K73" s="178"/>
      <c r="L73" s="183"/>
      <c r="M73" s="178"/>
      <c r="N73" s="183"/>
      <c r="O73" s="775">
        <f>SUM(C73:M73)</f>
        <v>0</v>
      </c>
      <c r="P73" s="183"/>
      <c r="Q73" s="178"/>
      <c r="R73" s="183"/>
      <c r="S73" s="775">
        <f>SUM(O73:Q73)</f>
        <v>0</v>
      </c>
      <c r="U73" s="667">
        <f t="shared" si="29"/>
        <v>0</v>
      </c>
      <c r="V73" s="141"/>
      <c r="W73" s="141"/>
      <c r="X73" s="184"/>
      <c r="Y73" s="184"/>
      <c r="Z73" s="184"/>
      <c r="AA73" s="184"/>
      <c r="AB73" s="662"/>
      <c r="AC73" s="184"/>
      <c r="AD73" s="785" t="s">
        <v>3755</v>
      </c>
      <c r="AE73" s="781"/>
      <c r="AF73" s="773">
        <f t="shared" si="33"/>
        <v>0</v>
      </c>
      <c r="AG73" s="773"/>
      <c r="AH73" s="773">
        <f t="shared" si="34"/>
        <v>0</v>
      </c>
      <c r="AI73" s="773">
        <f t="shared" si="35"/>
        <v>0</v>
      </c>
      <c r="AJ73" s="773">
        <f t="shared" si="36"/>
        <v>0</v>
      </c>
      <c r="AK73" s="773">
        <f t="shared" si="37"/>
        <v>0</v>
      </c>
      <c r="AL73" s="773">
        <f t="shared" si="38"/>
        <v>0</v>
      </c>
      <c r="AM73" s="773"/>
      <c r="AN73" s="773">
        <f t="shared" si="39"/>
        <v>0</v>
      </c>
      <c r="AO73" s="773"/>
      <c r="AP73" s="773">
        <f t="shared" si="40"/>
        <v>0</v>
      </c>
      <c r="AQ73" s="783"/>
      <c r="AR73" s="775">
        <f t="shared" si="41"/>
        <v>0</v>
      </c>
      <c r="AS73" s="783"/>
      <c r="AT73" s="775">
        <f t="shared" si="42"/>
        <v>0</v>
      </c>
      <c r="AU73" s="783"/>
      <c r="AV73" s="775">
        <f t="shared" si="43"/>
        <v>0</v>
      </c>
      <c r="AW73" s="764"/>
    </row>
    <row r="74" spans="1:49" s="174" customFormat="1" ht="33" customHeight="1">
      <c r="A74" s="222" t="s">
        <v>835</v>
      </c>
      <c r="B74" s="182"/>
      <c r="C74" s="178"/>
      <c r="D74" s="182"/>
      <c r="E74" s="178"/>
      <c r="F74" s="183"/>
      <c r="G74" s="178"/>
      <c r="H74" s="183"/>
      <c r="I74" s="178"/>
      <c r="J74" s="183"/>
      <c r="K74" s="178"/>
      <c r="L74" s="183"/>
      <c r="M74" s="178"/>
      <c r="N74" s="183"/>
      <c r="O74" s="775">
        <f t="shared" si="31"/>
        <v>0</v>
      </c>
      <c r="P74" s="183"/>
      <c r="Q74" s="178"/>
      <c r="R74" s="183"/>
      <c r="S74" s="775">
        <f t="shared" si="32"/>
        <v>0</v>
      </c>
      <c r="U74" s="667">
        <f t="shared" si="29"/>
        <v>0</v>
      </c>
      <c r="V74" s="141"/>
      <c r="W74" s="141"/>
      <c r="X74" s="184"/>
      <c r="Y74" s="184"/>
      <c r="Z74" s="184"/>
      <c r="AA74" s="184"/>
      <c r="AB74" s="662"/>
      <c r="AC74" s="184"/>
      <c r="AD74" s="785" t="s">
        <v>3747</v>
      </c>
      <c r="AE74" s="781"/>
      <c r="AF74" s="773">
        <f t="shared" si="33"/>
        <v>0</v>
      </c>
      <c r="AG74" s="773"/>
      <c r="AH74" s="773">
        <f t="shared" si="34"/>
        <v>0</v>
      </c>
      <c r="AI74" s="773">
        <f t="shared" si="35"/>
        <v>0</v>
      </c>
      <c r="AJ74" s="773">
        <f t="shared" si="36"/>
        <v>0</v>
      </c>
      <c r="AK74" s="773">
        <f t="shared" si="37"/>
        <v>0</v>
      </c>
      <c r="AL74" s="773">
        <f t="shared" si="38"/>
        <v>0</v>
      </c>
      <c r="AM74" s="773"/>
      <c r="AN74" s="773">
        <f t="shared" si="39"/>
        <v>0</v>
      </c>
      <c r="AO74" s="773"/>
      <c r="AP74" s="773">
        <f t="shared" si="40"/>
        <v>0</v>
      </c>
      <c r="AQ74" s="783"/>
      <c r="AR74" s="775">
        <f t="shared" si="41"/>
        <v>0</v>
      </c>
      <c r="AS74" s="783"/>
      <c r="AT74" s="775">
        <f t="shared" si="42"/>
        <v>0</v>
      </c>
      <c r="AU74" s="783"/>
      <c r="AV74" s="775">
        <f t="shared" si="43"/>
        <v>0</v>
      </c>
      <c r="AW74" s="764"/>
    </row>
    <row r="75" spans="1:49" s="174" customFormat="1" ht="33" customHeight="1">
      <c r="A75" s="222" t="s">
        <v>836</v>
      </c>
      <c r="B75" s="182"/>
      <c r="C75" s="178"/>
      <c r="D75" s="182"/>
      <c r="E75" s="178"/>
      <c r="F75" s="183"/>
      <c r="G75" s="178"/>
      <c r="H75" s="183"/>
      <c r="I75" s="178"/>
      <c r="J75" s="183"/>
      <c r="K75" s="178"/>
      <c r="L75" s="183"/>
      <c r="M75" s="178"/>
      <c r="N75" s="183"/>
      <c r="O75" s="775">
        <f t="shared" si="31"/>
        <v>0</v>
      </c>
      <c r="P75" s="183"/>
      <c r="Q75" s="178"/>
      <c r="R75" s="183"/>
      <c r="S75" s="775">
        <f t="shared" si="32"/>
        <v>0</v>
      </c>
      <c r="U75" s="667">
        <f t="shared" si="29"/>
        <v>0</v>
      </c>
      <c r="V75" s="141"/>
      <c r="W75" s="141"/>
      <c r="X75" s="184"/>
      <c r="Y75" s="184"/>
      <c r="Z75" s="184"/>
      <c r="AA75" s="184"/>
      <c r="AB75" s="662"/>
      <c r="AC75" s="184"/>
      <c r="AD75" s="785" t="s">
        <v>3748</v>
      </c>
      <c r="AE75" s="781"/>
      <c r="AF75" s="773">
        <f t="shared" si="33"/>
        <v>0</v>
      </c>
      <c r="AG75" s="773"/>
      <c r="AH75" s="773">
        <f t="shared" si="34"/>
        <v>0</v>
      </c>
      <c r="AI75" s="773">
        <f t="shared" si="35"/>
        <v>0</v>
      </c>
      <c r="AJ75" s="773">
        <f t="shared" si="36"/>
        <v>0</v>
      </c>
      <c r="AK75" s="773">
        <f t="shared" si="37"/>
        <v>0</v>
      </c>
      <c r="AL75" s="773">
        <f t="shared" si="38"/>
        <v>0</v>
      </c>
      <c r="AM75" s="773"/>
      <c r="AN75" s="773">
        <f t="shared" si="39"/>
        <v>0</v>
      </c>
      <c r="AO75" s="773"/>
      <c r="AP75" s="773">
        <f t="shared" si="40"/>
        <v>0</v>
      </c>
      <c r="AQ75" s="783"/>
      <c r="AR75" s="775">
        <f t="shared" si="41"/>
        <v>0</v>
      </c>
      <c r="AS75" s="783"/>
      <c r="AT75" s="775">
        <f t="shared" si="42"/>
        <v>0</v>
      </c>
      <c r="AU75" s="783"/>
      <c r="AV75" s="775">
        <f t="shared" si="43"/>
        <v>0</v>
      </c>
      <c r="AW75" s="764"/>
    </row>
    <row r="76" spans="1:49" s="174" customFormat="1" ht="33" customHeight="1">
      <c r="A76" s="222" t="s">
        <v>3757</v>
      </c>
      <c r="B76" s="182"/>
      <c r="C76" s="178"/>
      <c r="D76" s="182"/>
      <c r="E76" s="178"/>
      <c r="F76" s="183"/>
      <c r="G76" s="178"/>
      <c r="H76" s="183"/>
      <c r="I76" s="178"/>
      <c r="J76" s="183"/>
      <c r="K76" s="178"/>
      <c r="L76" s="183"/>
      <c r="M76" s="178"/>
      <c r="N76" s="183"/>
      <c r="O76" s="775">
        <f t="shared" si="31"/>
        <v>0</v>
      </c>
      <c r="P76" s="183"/>
      <c r="Q76" s="178"/>
      <c r="R76" s="183"/>
      <c r="S76" s="775">
        <f t="shared" si="32"/>
        <v>0</v>
      </c>
      <c r="U76" s="667">
        <f t="shared" si="29"/>
        <v>0</v>
      </c>
      <c r="V76" s="141"/>
      <c r="W76" s="141"/>
      <c r="X76" s="184"/>
      <c r="Y76" s="184"/>
      <c r="Z76" s="184"/>
      <c r="AA76" s="184"/>
      <c r="AB76" s="662"/>
      <c r="AC76" s="184"/>
      <c r="AD76" s="785" t="s">
        <v>3752</v>
      </c>
      <c r="AE76" s="781"/>
      <c r="AF76" s="773">
        <f t="shared" si="33"/>
        <v>0</v>
      </c>
      <c r="AG76" s="773"/>
      <c r="AH76" s="773">
        <f t="shared" si="34"/>
        <v>0</v>
      </c>
      <c r="AI76" s="773">
        <f t="shared" si="35"/>
        <v>0</v>
      </c>
      <c r="AJ76" s="773">
        <f t="shared" si="36"/>
        <v>0</v>
      </c>
      <c r="AK76" s="773">
        <f t="shared" si="37"/>
        <v>0</v>
      </c>
      <c r="AL76" s="773">
        <f t="shared" si="38"/>
        <v>0</v>
      </c>
      <c r="AM76" s="773"/>
      <c r="AN76" s="773">
        <f t="shared" si="39"/>
        <v>0</v>
      </c>
      <c r="AO76" s="773"/>
      <c r="AP76" s="773">
        <f t="shared" si="40"/>
        <v>0</v>
      </c>
      <c r="AQ76" s="783"/>
      <c r="AR76" s="775">
        <f t="shared" si="41"/>
        <v>0</v>
      </c>
      <c r="AS76" s="783"/>
      <c r="AT76" s="775">
        <f t="shared" si="42"/>
        <v>0</v>
      </c>
      <c r="AU76" s="783"/>
      <c r="AV76" s="775">
        <f t="shared" si="43"/>
        <v>0</v>
      </c>
      <c r="AW76" s="764"/>
    </row>
    <row r="77" spans="1:49" s="174" customFormat="1" ht="57">
      <c r="A77" s="222" t="s">
        <v>837</v>
      </c>
      <c r="B77" s="182"/>
      <c r="C77" s="178"/>
      <c r="D77" s="182"/>
      <c r="E77" s="178"/>
      <c r="F77" s="183"/>
      <c r="G77" s="178"/>
      <c r="H77" s="183"/>
      <c r="I77" s="178"/>
      <c r="J77" s="183"/>
      <c r="K77" s="178"/>
      <c r="L77" s="183"/>
      <c r="M77" s="178"/>
      <c r="N77" s="183"/>
      <c r="O77" s="775">
        <f t="shared" si="31"/>
        <v>0</v>
      </c>
      <c r="P77" s="183"/>
      <c r="Q77" s="178"/>
      <c r="R77" s="183"/>
      <c r="S77" s="775">
        <f t="shared" si="32"/>
        <v>0</v>
      </c>
      <c r="U77" s="667">
        <f t="shared" si="29"/>
        <v>0</v>
      </c>
      <c r="V77" s="141"/>
      <c r="W77" s="141"/>
      <c r="X77" s="184"/>
      <c r="Y77" s="184"/>
      <c r="Z77" s="184"/>
      <c r="AA77" s="184"/>
      <c r="AB77" s="662"/>
      <c r="AC77" s="184"/>
      <c r="AD77" s="785" t="s">
        <v>3750</v>
      </c>
      <c r="AE77" s="781"/>
      <c r="AF77" s="773">
        <f t="shared" si="33"/>
        <v>0</v>
      </c>
      <c r="AG77" s="773"/>
      <c r="AH77" s="773">
        <f t="shared" si="34"/>
        <v>0</v>
      </c>
      <c r="AI77" s="773">
        <f t="shared" si="35"/>
        <v>0</v>
      </c>
      <c r="AJ77" s="773">
        <f t="shared" si="36"/>
        <v>0</v>
      </c>
      <c r="AK77" s="773">
        <f t="shared" si="37"/>
        <v>0</v>
      </c>
      <c r="AL77" s="773">
        <f t="shared" si="38"/>
        <v>0</v>
      </c>
      <c r="AM77" s="773"/>
      <c r="AN77" s="773">
        <f t="shared" si="39"/>
        <v>0</v>
      </c>
      <c r="AO77" s="773"/>
      <c r="AP77" s="773">
        <f t="shared" si="40"/>
        <v>0</v>
      </c>
      <c r="AQ77" s="783"/>
      <c r="AR77" s="775">
        <f t="shared" si="41"/>
        <v>0</v>
      </c>
      <c r="AS77" s="783"/>
      <c r="AT77" s="775">
        <f t="shared" si="42"/>
        <v>0</v>
      </c>
      <c r="AU77" s="783"/>
      <c r="AV77" s="775">
        <f t="shared" si="43"/>
        <v>0</v>
      </c>
      <c r="AW77" s="764"/>
    </row>
    <row r="78" spans="1:49" s="174" customFormat="1" ht="33" customHeight="1">
      <c r="A78" s="222" t="s">
        <v>838</v>
      </c>
      <c r="B78" s="182"/>
      <c r="C78" s="178"/>
      <c r="D78" s="182"/>
      <c r="E78" s="178"/>
      <c r="F78" s="183"/>
      <c r="G78" s="178"/>
      <c r="H78" s="183"/>
      <c r="I78" s="178"/>
      <c r="J78" s="183"/>
      <c r="K78" s="178"/>
      <c r="L78" s="183"/>
      <c r="M78" s="178"/>
      <c r="N78" s="183"/>
      <c r="O78" s="775">
        <f t="shared" si="31"/>
        <v>0</v>
      </c>
      <c r="P78" s="183"/>
      <c r="Q78" s="178"/>
      <c r="R78" s="183"/>
      <c r="S78" s="775">
        <f t="shared" si="32"/>
        <v>0</v>
      </c>
      <c r="U78" s="667">
        <f t="shared" si="29"/>
        <v>0</v>
      </c>
      <c r="V78" s="141"/>
      <c r="W78" s="141"/>
      <c r="X78" s="184"/>
      <c r="Y78" s="184"/>
      <c r="Z78" s="184"/>
      <c r="AA78" s="184"/>
      <c r="AB78" s="662"/>
      <c r="AC78" s="184"/>
      <c r="AD78" s="785" t="s">
        <v>3751</v>
      </c>
      <c r="AE78" s="781"/>
      <c r="AF78" s="773">
        <f t="shared" si="33"/>
        <v>0</v>
      </c>
      <c r="AG78" s="773"/>
      <c r="AH78" s="773">
        <f t="shared" si="34"/>
        <v>0</v>
      </c>
      <c r="AI78" s="773">
        <f t="shared" si="35"/>
        <v>0</v>
      </c>
      <c r="AJ78" s="773">
        <f t="shared" si="36"/>
        <v>0</v>
      </c>
      <c r="AK78" s="773">
        <f t="shared" si="37"/>
        <v>0</v>
      </c>
      <c r="AL78" s="773">
        <f t="shared" si="38"/>
        <v>0</v>
      </c>
      <c r="AM78" s="773"/>
      <c r="AN78" s="773">
        <f t="shared" si="39"/>
        <v>0</v>
      </c>
      <c r="AO78" s="773"/>
      <c r="AP78" s="773">
        <f t="shared" si="40"/>
        <v>0</v>
      </c>
      <c r="AQ78" s="783"/>
      <c r="AR78" s="775">
        <f t="shared" si="41"/>
        <v>0</v>
      </c>
      <c r="AS78" s="783"/>
      <c r="AT78" s="775">
        <f t="shared" si="42"/>
        <v>0</v>
      </c>
      <c r="AU78" s="783"/>
      <c r="AV78" s="775">
        <f t="shared" si="43"/>
        <v>0</v>
      </c>
      <c r="AW78" s="764"/>
    </row>
    <row r="79" spans="1:49" s="171" customFormat="1" ht="9.75" customHeight="1">
      <c r="A79" s="186"/>
      <c r="B79" s="182"/>
      <c r="C79" s="183"/>
      <c r="D79" s="182"/>
      <c r="E79" s="183"/>
      <c r="F79" s="183"/>
      <c r="G79" s="183"/>
      <c r="H79" s="183"/>
      <c r="I79" s="183"/>
      <c r="J79" s="183"/>
      <c r="K79" s="183"/>
      <c r="L79" s="183"/>
      <c r="M79" s="183"/>
      <c r="N79" s="183"/>
      <c r="O79" s="783"/>
      <c r="P79" s="183"/>
      <c r="Q79" s="183"/>
      <c r="R79" s="183"/>
      <c r="S79" s="783"/>
      <c r="U79" s="667">
        <f t="shared" si="29"/>
        <v>0</v>
      </c>
      <c r="V79" s="141"/>
      <c r="W79" s="141"/>
      <c r="X79" s="185"/>
      <c r="Y79" s="185"/>
      <c r="Z79" s="185"/>
      <c r="AA79" s="185"/>
      <c r="AB79" s="661"/>
      <c r="AC79" s="185"/>
      <c r="AD79" s="786"/>
      <c r="AE79" s="781"/>
      <c r="AF79" s="783"/>
      <c r="AG79" s="781"/>
      <c r="AH79" s="783"/>
      <c r="AI79" s="783"/>
      <c r="AJ79" s="783"/>
      <c r="AK79" s="783"/>
      <c r="AL79" s="783"/>
      <c r="AM79" s="783"/>
      <c r="AN79" s="783"/>
      <c r="AO79" s="783"/>
      <c r="AP79" s="783"/>
      <c r="AQ79" s="783"/>
      <c r="AR79" s="783"/>
      <c r="AS79" s="783"/>
      <c r="AT79" s="783"/>
      <c r="AU79" s="783"/>
      <c r="AV79" s="783"/>
      <c r="AW79" s="764"/>
    </row>
    <row r="80" spans="1:49" s="171" customFormat="1" ht="16.5" customHeight="1" thickBot="1">
      <c r="A80" s="218" t="s">
        <v>560</v>
      </c>
      <c r="B80" s="182"/>
      <c r="C80" s="219"/>
      <c r="D80" s="182"/>
      <c r="E80" s="219"/>
      <c r="F80" s="182"/>
      <c r="G80" s="215"/>
      <c r="H80" s="182"/>
      <c r="I80" s="219"/>
      <c r="J80" s="183"/>
      <c r="K80" s="219"/>
      <c r="L80" s="183"/>
      <c r="M80" s="220">
        <f>'P&amp;L ОД'!E60</f>
        <v>-33</v>
      </c>
      <c r="N80" s="183"/>
      <c r="O80" s="790">
        <f>SUM(C80:M80)</f>
        <v>-33</v>
      </c>
      <c r="P80" s="183"/>
      <c r="Q80" s="220">
        <f>'P&amp;L ОД'!E62</f>
        <v>0</v>
      </c>
      <c r="R80" s="183"/>
      <c r="S80" s="790">
        <f>SUM(O80:Q80)</f>
        <v>-33</v>
      </c>
      <c r="U80" s="667">
        <f t="shared" si="29"/>
        <v>0</v>
      </c>
      <c r="V80" s="141"/>
      <c r="W80" s="141"/>
      <c r="X80" s="185"/>
      <c r="Y80" s="185"/>
      <c r="Z80" s="185"/>
      <c r="AA80" s="185"/>
      <c r="AB80" s="661"/>
      <c r="AC80" s="185"/>
      <c r="AD80" s="787" t="s">
        <v>3728</v>
      </c>
      <c r="AE80" s="781"/>
      <c r="AF80" s="788"/>
      <c r="AG80" s="781"/>
      <c r="AH80" s="788"/>
      <c r="AI80" s="781"/>
      <c r="AJ80" s="789"/>
      <c r="AK80" s="781"/>
      <c r="AL80" s="788"/>
      <c r="AM80" s="783"/>
      <c r="AN80" s="788"/>
      <c r="AO80" s="783"/>
      <c r="AP80" s="793">
        <f t="shared" si="40"/>
        <v>-33</v>
      </c>
      <c r="AQ80" s="783"/>
      <c r="AR80" s="790">
        <f>SUM(AF80:AP80)</f>
        <v>-33</v>
      </c>
      <c r="AS80" s="783"/>
      <c r="AT80" s="793">
        <f t="shared" si="42"/>
        <v>0</v>
      </c>
      <c r="AU80" s="783"/>
      <c r="AV80" s="790">
        <f>SUM(AR80:AT80)</f>
        <v>-33</v>
      </c>
      <c r="AW80" s="764"/>
    </row>
    <row r="81" spans="1:49" s="171" customFormat="1" ht="7.15" customHeight="1">
      <c r="A81" s="216"/>
      <c r="B81" s="182"/>
      <c r="C81" s="212"/>
      <c r="D81" s="182"/>
      <c r="E81" s="212"/>
      <c r="F81" s="182"/>
      <c r="G81" s="212"/>
      <c r="H81" s="182"/>
      <c r="I81" s="212"/>
      <c r="J81" s="183"/>
      <c r="K81" s="212"/>
      <c r="L81" s="183"/>
      <c r="M81" s="217"/>
      <c r="N81" s="183"/>
      <c r="O81" s="783"/>
      <c r="P81" s="183"/>
      <c r="Q81" s="183"/>
      <c r="R81" s="183"/>
      <c r="S81" s="783"/>
      <c r="U81" s="667">
        <f t="shared" ref="U81:U110" si="44">AB81</f>
        <v>0</v>
      </c>
      <c r="V81" s="141"/>
      <c r="W81" s="141"/>
      <c r="X81" s="185"/>
      <c r="Y81" s="185"/>
      <c r="Z81" s="185"/>
      <c r="AA81" s="185"/>
      <c r="AB81" s="661"/>
      <c r="AC81" s="185"/>
      <c r="AD81" s="403"/>
      <c r="AE81" s="781"/>
      <c r="AF81" s="791"/>
      <c r="AG81" s="781"/>
      <c r="AH81" s="791"/>
      <c r="AI81" s="781"/>
      <c r="AJ81" s="791"/>
      <c r="AK81" s="781"/>
      <c r="AL81" s="791"/>
      <c r="AM81" s="783"/>
      <c r="AN81" s="791"/>
      <c r="AO81" s="783"/>
      <c r="AP81" s="791"/>
      <c r="AQ81" s="783"/>
      <c r="AR81" s="783"/>
      <c r="AS81" s="783"/>
      <c r="AT81" s="783"/>
      <c r="AU81" s="783"/>
      <c r="AV81" s="783"/>
      <c r="AW81" s="764"/>
    </row>
    <row r="82" spans="1:49" s="189" customFormat="1" ht="15" thickBot="1">
      <c r="A82" s="221" t="s">
        <v>562</v>
      </c>
      <c r="B82" s="182"/>
      <c r="C82" s="793">
        <f>C106</f>
        <v>0</v>
      </c>
      <c r="D82" s="794"/>
      <c r="E82" s="793">
        <f>E106</f>
        <v>0</v>
      </c>
      <c r="F82" s="795"/>
      <c r="G82" s="796">
        <f>SUM(G83:G103)</f>
        <v>0</v>
      </c>
      <c r="H82" s="795"/>
      <c r="I82" s="793">
        <f>SUM(I83:I103)</f>
        <v>0</v>
      </c>
      <c r="J82" s="795"/>
      <c r="K82" s="793">
        <f>K106</f>
        <v>0</v>
      </c>
      <c r="L82" s="795"/>
      <c r="M82" s="793">
        <f>M106</f>
        <v>0</v>
      </c>
      <c r="N82" s="795"/>
      <c r="O82" s="797">
        <f t="shared" ref="O82:O106" si="45">SUM(C82:M82)</f>
        <v>0</v>
      </c>
      <c r="P82" s="795"/>
      <c r="Q82" s="793">
        <f>Q106</f>
        <v>0</v>
      </c>
      <c r="R82" s="783"/>
      <c r="S82" s="790">
        <f>SUM(O82:Q82)</f>
        <v>0</v>
      </c>
      <c r="U82" s="667">
        <f t="shared" si="44"/>
        <v>0</v>
      </c>
      <c r="V82" s="187"/>
      <c r="W82" s="187"/>
      <c r="X82" s="188"/>
      <c r="Y82" s="188"/>
      <c r="Z82" s="188"/>
      <c r="AA82" s="188"/>
      <c r="AB82" s="663"/>
      <c r="AC82" s="188"/>
      <c r="AD82" s="792" t="s">
        <v>3745</v>
      </c>
      <c r="AE82" s="781"/>
      <c r="AF82" s="793">
        <f>AF106</f>
        <v>0</v>
      </c>
      <c r="AG82" s="794"/>
      <c r="AH82" s="793">
        <f>AH106</f>
        <v>0</v>
      </c>
      <c r="AI82" s="795"/>
      <c r="AJ82" s="796">
        <f>SUM(AJ83:AJ103)</f>
        <v>0</v>
      </c>
      <c r="AK82" s="795"/>
      <c r="AL82" s="793">
        <f>SUM(AL83:AL103)</f>
        <v>0</v>
      </c>
      <c r="AM82" s="795"/>
      <c r="AN82" s="793">
        <f>AN106</f>
        <v>0</v>
      </c>
      <c r="AO82" s="795"/>
      <c r="AP82" s="793">
        <f>AP106</f>
        <v>0</v>
      </c>
      <c r="AQ82" s="795"/>
      <c r="AR82" s="797">
        <f t="shared" ref="AR82:AR108" si="46">SUM(AF82:AP82)</f>
        <v>0</v>
      </c>
      <c r="AS82" s="795"/>
      <c r="AT82" s="793">
        <f>AT106</f>
        <v>0</v>
      </c>
      <c r="AU82" s="783"/>
      <c r="AV82" s="790">
        <f>SUM(AR82:AT82)</f>
        <v>0</v>
      </c>
      <c r="AW82" s="798"/>
    </row>
    <row r="83" spans="1:49" s="189" customFormat="1" ht="28.5">
      <c r="A83" s="114" t="s">
        <v>723</v>
      </c>
      <c r="B83" s="182"/>
      <c r="C83" s="183"/>
      <c r="D83" s="182"/>
      <c r="E83" s="183"/>
      <c r="F83" s="183"/>
      <c r="G83" s="183"/>
      <c r="H83" s="183"/>
      <c r="I83" s="183"/>
      <c r="J83" s="183"/>
      <c r="K83" s="183"/>
      <c r="L83" s="183"/>
      <c r="M83" s="183"/>
      <c r="N83" s="183"/>
      <c r="O83" s="783">
        <f t="shared" si="45"/>
        <v>0</v>
      </c>
      <c r="P83" s="183"/>
      <c r="Q83" s="183"/>
      <c r="R83" s="183"/>
      <c r="S83" s="775">
        <f t="shared" ref="S83:S108" si="47">SUM(O83:Q83)</f>
        <v>0</v>
      </c>
      <c r="U83" s="667" t="str">
        <f t="shared" si="44"/>
        <v>Effective 2015-01-01 IAS 1.7 Disclosure</v>
      </c>
      <c r="V83" s="187"/>
      <c r="W83" s="187"/>
      <c r="X83" s="188"/>
      <c r="Y83" s="188"/>
      <c r="Z83" s="188"/>
      <c r="AA83" s="188"/>
      <c r="AB83" s="648" t="s">
        <v>3582</v>
      </c>
      <c r="AC83" s="333"/>
      <c r="AD83" s="404" t="s">
        <v>3575</v>
      </c>
      <c r="AE83" s="781"/>
      <c r="AF83" s="773">
        <f t="shared" ref="AF83:AF101" si="48">C83</f>
        <v>0</v>
      </c>
      <c r="AG83" s="773"/>
      <c r="AH83" s="773">
        <f t="shared" ref="AH83:AH101" si="49">E83</f>
        <v>0</v>
      </c>
      <c r="AI83" s="773">
        <f t="shared" ref="AI83:AI101" si="50">F83</f>
        <v>0</v>
      </c>
      <c r="AJ83" s="773">
        <f t="shared" ref="AJ83:AJ101" si="51">G83</f>
        <v>0</v>
      </c>
      <c r="AK83" s="773">
        <f t="shared" ref="AK83:AK101" si="52">H83</f>
        <v>0</v>
      </c>
      <c r="AL83" s="773">
        <f t="shared" ref="AL83:AL101" si="53">I83</f>
        <v>0</v>
      </c>
      <c r="AM83" s="773"/>
      <c r="AN83" s="773">
        <f t="shared" ref="AN83:AN101" si="54">K83</f>
        <v>0</v>
      </c>
      <c r="AO83" s="773"/>
      <c r="AP83" s="773">
        <f t="shared" ref="AP83:AP101" si="55">M83</f>
        <v>0</v>
      </c>
      <c r="AQ83" s="783"/>
      <c r="AR83" s="783">
        <f t="shared" si="46"/>
        <v>0</v>
      </c>
      <c r="AS83" s="783"/>
      <c r="AT83" s="775">
        <f t="shared" ref="AT83:AT101" si="56">Q83</f>
        <v>0</v>
      </c>
      <c r="AU83" s="783"/>
      <c r="AV83" s="775">
        <f t="shared" ref="AV83:AV96" si="57">SUM(AR83:AT83)</f>
        <v>0</v>
      </c>
      <c r="AW83" s="798"/>
    </row>
    <row r="84" spans="1:49" s="189" customFormat="1" ht="28.5">
      <c r="A84" s="114" t="s">
        <v>724</v>
      </c>
      <c r="B84" s="182"/>
      <c r="C84" s="183"/>
      <c r="D84" s="182"/>
      <c r="E84" s="183"/>
      <c r="F84" s="183"/>
      <c r="G84" s="183"/>
      <c r="H84" s="183"/>
      <c r="I84" s="183"/>
      <c r="J84" s="183"/>
      <c r="K84" s="183"/>
      <c r="L84" s="183"/>
      <c r="M84" s="183"/>
      <c r="N84" s="183"/>
      <c r="O84" s="783">
        <f t="shared" si="45"/>
        <v>0</v>
      </c>
      <c r="P84" s="183"/>
      <c r="Q84" s="183"/>
      <c r="R84" s="183"/>
      <c r="S84" s="775">
        <f t="shared" si="47"/>
        <v>0</v>
      </c>
      <c r="U84" s="667" t="str">
        <f t="shared" si="44"/>
        <v>IAS 1.7 Disclosure, IAS 1.91 b Disclosure</v>
      </c>
      <c r="V84" s="187"/>
      <c r="W84" s="187"/>
      <c r="X84" s="188"/>
      <c r="Y84" s="188"/>
      <c r="Z84" s="188"/>
      <c r="AA84" s="188"/>
      <c r="AB84" s="648" t="s">
        <v>3583</v>
      </c>
      <c r="AC84" s="333"/>
      <c r="AD84" s="404" t="s">
        <v>3576</v>
      </c>
      <c r="AE84" s="781"/>
      <c r="AF84" s="773">
        <f t="shared" si="48"/>
        <v>0</v>
      </c>
      <c r="AG84" s="773"/>
      <c r="AH84" s="773">
        <f t="shared" si="49"/>
        <v>0</v>
      </c>
      <c r="AI84" s="773">
        <f t="shared" si="50"/>
        <v>0</v>
      </c>
      <c r="AJ84" s="773">
        <f t="shared" si="51"/>
        <v>0</v>
      </c>
      <c r="AK84" s="773">
        <f t="shared" si="52"/>
        <v>0</v>
      </c>
      <c r="AL84" s="773">
        <f t="shared" si="53"/>
        <v>0</v>
      </c>
      <c r="AM84" s="773"/>
      <c r="AN84" s="773">
        <f t="shared" si="54"/>
        <v>0</v>
      </c>
      <c r="AO84" s="773"/>
      <c r="AP84" s="773">
        <f t="shared" si="55"/>
        <v>0</v>
      </c>
      <c r="AQ84" s="783"/>
      <c r="AR84" s="783">
        <f t="shared" si="46"/>
        <v>0</v>
      </c>
      <c r="AS84" s="783"/>
      <c r="AT84" s="775">
        <f t="shared" si="56"/>
        <v>0</v>
      </c>
      <c r="AU84" s="783"/>
      <c r="AV84" s="775">
        <f t="shared" si="57"/>
        <v>0</v>
      </c>
      <c r="AW84" s="798"/>
    </row>
    <row r="85" spans="1:49" s="189" customFormat="1" ht="29.25">
      <c r="A85" s="117" t="s">
        <v>728</v>
      </c>
      <c r="B85" s="182"/>
      <c r="C85" s="183"/>
      <c r="D85" s="182"/>
      <c r="E85" s="183"/>
      <c r="F85" s="183"/>
      <c r="G85" s="183"/>
      <c r="H85" s="183"/>
      <c r="I85" s="183"/>
      <c r="J85" s="183"/>
      <c r="K85" s="183"/>
      <c r="L85" s="183"/>
      <c r="M85" s="183"/>
      <c r="N85" s="183"/>
      <c r="O85" s="783">
        <f t="shared" si="45"/>
        <v>0</v>
      </c>
      <c r="P85" s="183"/>
      <c r="Q85" s="183"/>
      <c r="R85" s="183"/>
      <c r="S85" s="775">
        <f t="shared" si="47"/>
        <v>0</v>
      </c>
      <c r="U85" s="667" t="str">
        <f t="shared" si="44"/>
        <v>Effective 2013-01-01 IAS 1.7 Disclosure, Effective 2013-01-01 IAS 1.91 b Disclosure</v>
      </c>
      <c r="V85" s="187"/>
      <c r="W85" s="187"/>
      <c r="X85" s="188"/>
      <c r="Y85" s="188"/>
      <c r="Z85" s="188"/>
      <c r="AA85" s="188"/>
      <c r="AB85" s="648" t="s">
        <v>3584</v>
      </c>
      <c r="AC85" s="333"/>
      <c r="AD85" s="404" t="s">
        <v>3577</v>
      </c>
      <c r="AE85" s="781"/>
      <c r="AF85" s="773">
        <f t="shared" si="48"/>
        <v>0</v>
      </c>
      <c r="AG85" s="773"/>
      <c r="AH85" s="773">
        <f t="shared" si="49"/>
        <v>0</v>
      </c>
      <c r="AI85" s="773">
        <f t="shared" si="50"/>
        <v>0</v>
      </c>
      <c r="AJ85" s="773">
        <f t="shared" si="51"/>
        <v>0</v>
      </c>
      <c r="AK85" s="773">
        <f t="shared" si="52"/>
        <v>0</v>
      </c>
      <c r="AL85" s="773">
        <f t="shared" si="53"/>
        <v>0</v>
      </c>
      <c r="AM85" s="773"/>
      <c r="AN85" s="773">
        <f t="shared" si="54"/>
        <v>0</v>
      </c>
      <c r="AO85" s="773"/>
      <c r="AP85" s="773">
        <f t="shared" si="55"/>
        <v>0</v>
      </c>
      <c r="AQ85" s="783"/>
      <c r="AR85" s="783">
        <f t="shared" si="46"/>
        <v>0</v>
      </c>
      <c r="AS85" s="783"/>
      <c r="AT85" s="775">
        <f t="shared" si="56"/>
        <v>0</v>
      </c>
      <c r="AU85" s="783"/>
      <c r="AV85" s="775">
        <f t="shared" si="57"/>
        <v>0</v>
      </c>
      <c r="AW85" s="798"/>
    </row>
    <row r="86" spans="1:49" s="189" customFormat="1" ht="28.9" customHeight="1">
      <c r="A86" s="117" t="s">
        <v>727</v>
      </c>
      <c r="B86" s="182"/>
      <c r="C86" s="183"/>
      <c r="D86" s="182"/>
      <c r="E86" s="183"/>
      <c r="F86" s="183"/>
      <c r="G86" s="183"/>
      <c r="H86" s="183"/>
      <c r="I86" s="183"/>
      <c r="J86" s="183"/>
      <c r="K86" s="183"/>
      <c r="L86" s="183"/>
      <c r="M86" s="183"/>
      <c r="N86" s="183"/>
      <c r="O86" s="783">
        <f t="shared" si="45"/>
        <v>0</v>
      </c>
      <c r="P86" s="183"/>
      <c r="Q86" s="183"/>
      <c r="R86" s="183"/>
      <c r="S86" s="775">
        <f t="shared" si="47"/>
        <v>0</v>
      </c>
      <c r="U86" s="667" t="str">
        <f t="shared" si="44"/>
        <v>Effective 2015-01-01 IAS 1.7 Disclosure</v>
      </c>
      <c r="V86" s="187"/>
      <c r="W86" s="187"/>
      <c r="X86" s="188"/>
      <c r="Y86" s="188"/>
      <c r="Z86" s="188"/>
      <c r="AA86" s="188"/>
      <c r="AB86" s="648" t="s">
        <v>3582</v>
      </c>
      <c r="AC86" s="333"/>
      <c r="AD86" s="404" t="s">
        <v>3578</v>
      </c>
      <c r="AE86" s="781"/>
      <c r="AF86" s="773">
        <f t="shared" si="48"/>
        <v>0</v>
      </c>
      <c r="AG86" s="773"/>
      <c r="AH86" s="773">
        <f t="shared" si="49"/>
        <v>0</v>
      </c>
      <c r="AI86" s="773">
        <f t="shared" si="50"/>
        <v>0</v>
      </c>
      <c r="AJ86" s="773">
        <f t="shared" si="51"/>
        <v>0</v>
      </c>
      <c r="AK86" s="773">
        <f t="shared" si="52"/>
        <v>0</v>
      </c>
      <c r="AL86" s="773">
        <f t="shared" si="53"/>
        <v>0</v>
      </c>
      <c r="AM86" s="773"/>
      <c r="AN86" s="773">
        <f t="shared" si="54"/>
        <v>0</v>
      </c>
      <c r="AO86" s="773"/>
      <c r="AP86" s="773">
        <f t="shared" si="55"/>
        <v>0</v>
      </c>
      <c r="AQ86" s="783"/>
      <c r="AR86" s="783">
        <f t="shared" si="46"/>
        <v>0</v>
      </c>
      <c r="AS86" s="783"/>
      <c r="AT86" s="775">
        <f t="shared" si="56"/>
        <v>0</v>
      </c>
      <c r="AU86" s="783"/>
      <c r="AV86" s="775">
        <f t="shared" si="57"/>
        <v>0</v>
      </c>
      <c r="AW86" s="798"/>
    </row>
    <row r="87" spans="1:49" s="189" customFormat="1" ht="42.75">
      <c r="A87" s="112" t="s">
        <v>565</v>
      </c>
      <c r="B87" s="182"/>
      <c r="C87" s="183"/>
      <c r="D87" s="182"/>
      <c r="E87" s="183"/>
      <c r="F87" s="183"/>
      <c r="G87" s="183"/>
      <c r="H87" s="183"/>
      <c r="I87" s="183"/>
      <c r="J87" s="183"/>
      <c r="K87" s="183"/>
      <c r="L87" s="183"/>
      <c r="M87" s="183"/>
      <c r="N87" s="183"/>
      <c r="O87" s="783">
        <f t="shared" si="45"/>
        <v>0</v>
      </c>
      <c r="P87" s="183"/>
      <c r="Q87" s="183"/>
      <c r="R87" s="183"/>
      <c r="S87" s="775">
        <f t="shared" si="47"/>
        <v>0</v>
      </c>
      <c r="U87" s="667" t="str">
        <f t="shared" si="44"/>
        <v>Effective 2012-07-01 IAS 1.82A a Disclosure</v>
      </c>
      <c r="V87" s="187"/>
      <c r="W87" s="187"/>
      <c r="X87" s="188"/>
      <c r="Y87" s="188"/>
      <c r="Z87" s="188"/>
      <c r="AA87" s="188"/>
      <c r="AB87" s="648" t="s">
        <v>3585</v>
      </c>
      <c r="AC87" s="333"/>
      <c r="AD87" s="404" t="s">
        <v>3579</v>
      </c>
      <c r="AE87" s="781"/>
      <c r="AF87" s="773">
        <f t="shared" si="48"/>
        <v>0</v>
      </c>
      <c r="AG87" s="773"/>
      <c r="AH87" s="773">
        <f t="shared" si="49"/>
        <v>0</v>
      </c>
      <c r="AI87" s="773">
        <f t="shared" si="50"/>
        <v>0</v>
      </c>
      <c r="AJ87" s="773">
        <f t="shared" si="51"/>
        <v>0</v>
      </c>
      <c r="AK87" s="773">
        <f t="shared" si="52"/>
        <v>0</v>
      </c>
      <c r="AL87" s="773">
        <f t="shared" si="53"/>
        <v>0</v>
      </c>
      <c r="AM87" s="773"/>
      <c r="AN87" s="773">
        <f t="shared" si="54"/>
        <v>0</v>
      </c>
      <c r="AO87" s="773"/>
      <c r="AP87" s="773">
        <f t="shared" si="55"/>
        <v>0</v>
      </c>
      <c r="AQ87" s="783"/>
      <c r="AR87" s="783">
        <f t="shared" si="46"/>
        <v>0</v>
      </c>
      <c r="AS87" s="783"/>
      <c r="AT87" s="775">
        <f t="shared" si="56"/>
        <v>0</v>
      </c>
      <c r="AU87" s="783"/>
      <c r="AV87" s="775">
        <f t="shared" si="57"/>
        <v>0</v>
      </c>
      <c r="AW87" s="798"/>
    </row>
    <row r="88" spans="1:49" s="189" customFormat="1" ht="28.5">
      <c r="A88" s="112" t="s">
        <v>564</v>
      </c>
      <c r="B88" s="182"/>
      <c r="C88" s="183"/>
      <c r="D88" s="182"/>
      <c r="E88" s="183"/>
      <c r="F88" s="183"/>
      <c r="G88" s="183"/>
      <c r="H88" s="183"/>
      <c r="I88" s="183"/>
      <c r="J88" s="183"/>
      <c r="K88" s="183"/>
      <c r="L88" s="183"/>
      <c r="M88" s="183"/>
      <c r="N88" s="183"/>
      <c r="O88" s="783">
        <f t="shared" si="45"/>
        <v>0</v>
      </c>
      <c r="P88" s="183"/>
      <c r="Q88" s="183"/>
      <c r="R88" s="183"/>
      <c r="S88" s="775">
        <f t="shared" si="47"/>
        <v>0</v>
      </c>
      <c r="U88" s="667" t="str">
        <f t="shared" si="44"/>
        <v>IAS 1.91 b Disclosure</v>
      </c>
      <c r="V88" s="187"/>
      <c r="W88" s="187"/>
      <c r="X88" s="188"/>
      <c r="Y88" s="188"/>
      <c r="Z88" s="188"/>
      <c r="AA88" s="188"/>
      <c r="AB88" s="648" t="s">
        <v>3600</v>
      </c>
      <c r="AC88" s="333"/>
      <c r="AD88" s="404" t="s">
        <v>3587</v>
      </c>
      <c r="AE88" s="781"/>
      <c r="AF88" s="773">
        <f t="shared" si="48"/>
        <v>0</v>
      </c>
      <c r="AG88" s="773"/>
      <c r="AH88" s="773">
        <f t="shared" si="49"/>
        <v>0</v>
      </c>
      <c r="AI88" s="773">
        <f t="shared" si="50"/>
        <v>0</v>
      </c>
      <c r="AJ88" s="773">
        <f t="shared" si="51"/>
        <v>0</v>
      </c>
      <c r="AK88" s="773">
        <f t="shared" si="52"/>
        <v>0</v>
      </c>
      <c r="AL88" s="773">
        <f t="shared" si="53"/>
        <v>0</v>
      </c>
      <c r="AM88" s="773"/>
      <c r="AN88" s="773">
        <f t="shared" si="54"/>
        <v>0</v>
      </c>
      <c r="AO88" s="773"/>
      <c r="AP88" s="773">
        <f t="shared" si="55"/>
        <v>0</v>
      </c>
      <c r="AQ88" s="783"/>
      <c r="AR88" s="783">
        <f t="shared" si="46"/>
        <v>0</v>
      </c>
      <c r="AS88" s="783"/>
      <c r="AT88" s="775">
        <f t="shared" si="56"/>
        <v>0</v>
      </c>
      <c r="AU88" s="783"/>
      <c r="AV88" s="775">
        <f t="shared" si="57"/>
        <v>0</v>
      </c>
      <c r="AW88" s="798"/>
    </row>
    <row r="89" spans="1:49" s="189" customFormat="1" ht="28.5">
      <c r="A89" s="103" t="s">
        <v>731</v>
      </c>
      <c r="B89" s="182"/>
      <c r="C89" s="183"/>
      <c r="D89" s="182"/>
      <c r="E89" s="183"/>
      <c r="F89" s="183"/>
      <c r="G89" s="183"/>
      <c r="H89" s="183"/>
      <c r="I89" s="183"/>
      <c r="J89" s="183"/>
      <c r="K89" s="183"/>
      <c r="L89" s="183"/>
      <c r="M89" s="183"/>
      <c r="N89" s="183"/>
      <c r="O89" s="783">
        <f t="shared" si="45"/>
        <v>0</v>
      </c>
      <c r="P89" s="183"/>
      <c r="Q89" s="183"/>
      <c r="R89" s="183"/>
      <c r="S89" s="775">
        <f t="shared" si="47"/>
        <v>0</v>
      </c>
      <c r="U89" s="667" t="str">
        <f t="shared" si="44"/>
        <v>IAS 1.92 Disclosure, IAS 21.48 Disclosure</v>
      </c>
      <c r="V89" s="187"/>
      <c r="W89" s="187"/>
      <c r="X89" s="188"/>
      <c r="Y89" s="188"/>
      <c r="Z89" s="188"/>
      <c r="AA89" s="188"/>
      <c r="AB89" s="648" t="s">
        <v>3601</v>
      </c>
      <c r="AC89" s="333"/>
      <c r="AD89" s="404" t="s">
        <v>3588</v>
      </c>
      <c r="AE89" s="781"/>
      <c r="AF89" s="773">
        <f t="shared" si="48"/>
        <v>0</v>
      </c>
      <c r="AG89" s="773"/>
      <c r="AH89" s="773">
        <f t="shared" si="49"/>
        <v>0</v>
      </c>
      <c r="AI89" s="773">
        <f t="shared" si="50"/>
        <v>0</v>
      </c>
      <c r="AJ89" s="773">
        <f t="shared" si="51"/>
        <v>0</v>
      </c>
      <c r="AK89" s="773">
        <f t="shared" si="52"/>
        <v>0</v>
      </c>
      <c r="AL89" s="773">
        <f t="shared" si="53"/>
        <v>0</v>
      </c>
      <c r="AM89" s="773"/>
      <c r="AN89" s="773">
        <f t="shared" si="54"/>
        <v>0</v>
      </c>
      <c r="AO89" s="773"/>
      <c r="AP89" s="773">
        <f t="shared" si="55"/>
        <v>0</v>
      </c>
      <c r="AQ89" s="783"/>
      <c r="AR89" s="783">
        <f t="shared" si="46"/>
        <v>0</v>
      </c>
      <c r="AS89" s="783"/>
      <c r="AT89" s="775">
        <f t="shared" si="56"/>
        <v>0</v>
      </c>
      <c r="AU89" s="783"/>
      <c r="AV89" s="775">
        <f t="shared" si="57"/>
        <v>0</v>
      </c>
      <c r="AW89" s="798"/>
    </row>
    <row r="90" spans="1:49" s="189" customFormat="1" ht="28.5">
      <c r="A90" s="103" t="s">
        <v>732</v>
      </c>
      <c r="B90" s="182"/>
      <c r="C90" s="183"/>
      <c r="D90" s="182"/>
      <c r="E90" s="183"/>
      <c r="F90" s="183"/>
      <c r="G90" s="183"/>
      <c r="H90" s="183"/>
      <c r="I90" s="183"/>
      <c r="J90" s="183"/>
      <c r="K90" s="183"/>
      <c r="L90" s="183"/>
      <c r="M90" s="183"/>
      <c r="N90" s="183"/>
      <c r="O90" s="783">
        <f t="shared" si="45"/>
        <v>0</v>
      </c>
      <c r="P90" s="183"/>
      <c r="Q90" s="183"/>
      <c r="R90" s="183"/>
      <c r="S90" s="775">
        <f t="shared" si="47"/>
        <v>0</v>
      </c>
      <c r="U90" s="667" t="str">
        <f t="shared" si="44"/>
        <v>IAS 1.7 Disclosure, IAS 1.91 b Disclosure</v>
      </c>
      <c r="V90" s="187"/>
      <c r="W90" s="187"/>
      <c r="X90" s="188"/>
      <c r="Y90" s="188"/>
      <c r="Z90" s="188"/>
      <c r="AA90" s="188"/>
      <c r="AB90" s="648" t="s">
        <v>3583</v>
      </c>
      <c r="AC90" s="333"/>
      <c r="AD90" s="404" t="s">
        <v>3589</v>
      </c>
      <c r="AE90" s="781"/>
      <c r="AF90" s="773">
        <f t="shared" si="48"/>
        <v>0</v>
      </c>
      <c r="AG90" s="773"/>
      <c r="AH90" s="773">
        <f t="shared" si="49"/>
        <v>0</v>
      </c>
      <c r="AI90" s="773">
        <f t="shared" si="50"/>
        <v>0</v>
      </c>
      <c r="AJ90" s="773">
        <f t="shared" si="51"/>
        <v>0</v>
      </c>
      <c r="AK90" s="773">
        <f t="shared" si="52"/>
        <v>0</v>
      </c>
      <c r="AL90" s="773">
        <f t="shared" si="53"/>
        <v>0</v>
      </c>
      <c r="AM90" s="773"/>
      <c r="AN90" s="773">
        <f t="shared" si="54"/>
        <v>0</v>
      </c>
      <c r="AO90" s="773"/>
      <c r="AP90" s="773">
        <f t="shared" si="55"/>
        <v>0</v>
      </c>
      <c r="AQ90" s="783"/>
      <c r="AR90" s="783">
        <f t="shared" si="46"/>
        <v>0</v>
      </c>
      <c r="AS90" s="783"/>
      <c r="AT90" s="775">
        <f t="shared" si="56"/>
        <v>0</v>
      </c>
      <c r="AU90" s="783"/>
      <c r="AV90" s="775">
        <f t="shared" si="57"/>
        <v>0</v>
      </c>
      <c r="AW90" s="798"/>
    </row>
    <row r="91" spans="1:49" s="189" customFormat="1">
      <c r="A91" s="112" t="s">
        <v>522</v>
      </c>
      <c r="B91" s="182"/>
      <c r="C91" s="183"/>
      <c r="D91" s="182"/>
      <c r="E91" s="183"/>
      <c r="F91" s="183"/>
      <c r="G91" s="183"/>
      <c r="H91" s="183"/>
      <c r="I91" s="183"/>
      <c r="J91" s="183"/>
      <c r="K91" s="183"/>
      <c r="L91" s="183"/>
      <c r="M91" s="183"/>
      <c r="N91" s="183"/>
      <c r="O91" s="783">
        <f t="shared" si="45"/>
        <v>0</v>
      </c>
      <c r="P91" s="183"/>
      <c r="Q91" s="183"/>
      <c r="R91" s="183"/>
      <c r="S91" s="775">
        <f t="shared" si="47"/>
        <v>0</v>
      </c>
      <c r="U91" s="667">
        <f t="shared" si="44"/>
        <v>0</v>
      </c>
      <c r="V91" s="187"/>
      <c r="W91" s="187"/>
      <c r="X91" s="188"/>
      <c r="Y91" s="188"/>
      <c r="Z91" s="188"/>
      <c r="AA91" s="188"/>
      <c r="AB91" s="648"/>
      <c r="AC91" s="333"/>
      <c r="AD91" s="404" t="s">
        <v>3607</v>
      </c>
      <c r="AE91" s="781"/>
      <c r="AF91" s="773">
        <f t="shared" si="48"/>
        <v>0</v>
      </c>
      <c r="AG91" s="773"/>
      <c r="AH91" s="773">
        <f t="shared" si="49"/>
        <v>0</v>
      </c>
      <c r="AI91" s="773">
        <f t="shared" si="50"/>
        <v>0</v>
      </c>
      <c r="AJ91" s="773">
        <f t="shared" si="51"/>
        <v>0</v>
      </c>
      <c r="AK91" s="773">
        <f t="shared" si="52"/>
        <v>0</v>
      </c>
      <c r="AL91" s="773">
        <f t="shared" si="53"/>
        <v>0</v>
      </c>
      <c r="AM91" s="773"/>
      <c r="AN91" s="773">
        <f t="shared" si="54"/>
        <v>0</v>
      </c>
      <c r="AO91" s="773"/>
      <c r="AP91" s="773">
        <f t="shared" si="55"/>
        <v>0</v>
      </c>
      <c r="AQ91" s="783"/>
      <c r="AR91" s="783">
        <f t="shared" si="46"/>
        <v>0</v>
      </c>
      <c r="AS91" s="783"/>
      <c r="AT91" s="775">
        <f t="shared" si="56"/>
        <v>0</v>
      </c>
      <c r="AU91" s="783"/>
      <c r="AV91" s="775">
        <f t="shared" si="57"/>
        <v>0</v>
      </c>
      <c r="AW91" s="798"/>
    </row>
    <row r="92" spans="1:49" s="189" customFormat="1" ht="28.5">
      <c r="A92" s="119" t="s">
        <v>733</v>
      </c>
      <c r="B92" s="182"/>
      <c r="C92" s="183"/>
      <c r="D92" s="182"/>
      <c r="E92" s="183"/>
      <c r="F92" s="183"/>
      <c r="G92" s="183"/>
      <c r="H92" s="183"/>
      <c r="I92" s="183"/>
      <c r="J92" s="183"/>
      <c r="K92" s="183"/>
      <c r="L92" s="183"/>
      <c r="M92" s="183"/>
      <c r="N92" s="183"/>
      <c r="O92" s="783">
        <f t="shared" si="45"/>
        <v>0</v>
      </c>
      <c r="P92" s="183"/>
      <c r="Q92" s="183"/>
      <c r="R92" s="183"/>
      <c r="S92" s="775">
        <f t="shared" si="47"/>
        <v>0</v>
      </c>
      <c r="U92" s="667" t="str">
        <f t="shared" si="44"/>
        <v>Expiry date 2015-01-01 IAS 1.91 b Disclosure, Expiry date 2015-01-01 IFRS 7.20 a (ii) Disclosure</v>
      </c>
      <c r="V92" s="187"/>
      <c r="W92" s="187"/>
      <c r="X92" s="188"/>
      <c r="Y92" s="188"/>
      <c r="Z92" s="188"/>
      <c r="AA92" s="188"/>
      <c r="AB92" s="648" t="s">
        <v>3602</v>
      </c>
      <c r="AC92" s="333"/>
      <c r="AD92" s="404" t="s">
        <v>3590</v>
      </c>
      <c r="AE92" s="781"/>
      <c r="AF92" s="773">
        <f t="shared" si="48"/>
        <v>0</v>
      </c>
      <c r="AG92" s="773"/>
      <c r="AH92" s="773">
        <f t="shared" si="49"/>
        <v>0</v>
      </c>
      <c r="AI92" s="773">
        <f t="shared" si="50"/>
        <v>0</v>
      </c>
      <c r="AJ92" s="773">
        <f t="shared" si="51"/>
        <v>0</v>
      </c>
      <c r="AK92" s="773">
        <f t="shared" si="52"/>
        <v>0</v>
      </c>
      <c r="AL92" s="773">
        <f t="shared" si="53"/>
        <v>0</v>
      </c>
      <c r="AM92" s="773"/>
      <c r="AN92" s="773">
        <f t="shared" si="54"/>
        <v>0</v>
      </c>
      <c r="AO92" s="773"/>
      <c r="AP92" s="773">
        <f t="shared" si="55"/>
        <v>0</v>
      </c>
      <c r="AQ92" s="783"/>
      <c r="AR92" s="783">
        <f t="shared" si="46"/>
        <v>0</v>
      </c>
      <c r="AS92" s="783"/>
      <c r="AT92" s="775">
        <f t="shared" si="56"/>
        <v>0</v>
      </c>
      <c r="AU92" s="783"/>
      <c r="AV92" s="775">
        <f t="shared" si="57"/>
        <v>0</v>
      </c>
      <c r="AW92" s="798"/>
    </row>
    <row r="93" spans="1:49" s="189" customFormat="1" ht="28.5">
      <c r="A93" s="119" t="s">
        <v>734</v>
      </c>
      <c r="B93" s="182"/>
      <c r="C93" s="183"/>
      <c r="D93" s="182"/>
      <c r="E93" s="183"/>
      <c r="F93" s="183"/>
      <c r="G93" s="183"/>
      <c r="H93" s="183"/>
      <c r="I93" s="183"/>
      <c r="J93" s="183"/>
      <c r="K93" s="183"/>
      <c r="L93" s="183"/>
      <c r="M93" s="183"/>
      <c r="N93" s="183"/>
      <c r="O93" s="783">
        <f t="shared" si="45"/>
        <v>0</v>
      </c>
      <c r="P93" s="183"/>
      <c r="Q93" s="183"/>
      <c r="R93" s="183"/>
      <c r="S93" s="775">
        <f t="shared" si="47"/>
        <v>0</v>
      </c>
      <c r="U93" s="667" t="str">
        <f t="shared" si="44"/>
        <v>Expiry date 2015-01-01 IAS 1.92 Disclosure, Expiry date 2015-01-01 IFRS 7.20 a (ii) Disclosure</v>
      </c>
      <c r="V93" s="187"/>
      <c r="W93" s="187"/>
      <c r="X93" s="188"/>
      <c r="Y93" s="188"/>
      <c r="Z93" s="188"/>
      <c r="AA93" s="188"/>
      <c r="AB93" s="648" t="s">
        <v>3603</v>
      </c>
      <c r="AC93" s="333"/>
      <c r="AD93" s="404" t="s">
        <v>3591</v>
      </c>
      <c r="AE93" s="781"/>
      <c r="AF93" s="773">
        <f t="shared" si="48"/>
        <v>0</v>
      </c>
      <c r="AG93" s="773"/>
      <c r="AH93" s="773">
        <f t="shared" si="49"/>
        <v>0</v>
      </c>
      <c r="AI93" s="773">
        <f t="shared" si="50"/>
        <v>0</v>
      </c>
      <c r="AJ93" s="773">
        <f t="shared" si="51"/>
        <v>0</v>
      </c>
      <c r="AK93" s="773">
        <f t="shared" si="52"/>
        <v>0</v>
      </c>
      <c r="AL93" s="773">
        <f t="shared" si="53"/>
        <v>0</v>
      </c>
      <c r="AM93" s="773"/>
      <c r="AN93" s="773">
        <f t="shared" si="54"/>
        <v>0</v>
      </c>
      <c r="AO93" s="773"/>
      <c r="AP93" s="773">
        <f t="shared" si="55"/>
        <v>0</v>
      </c>
      <c r="AQ93" s="783"/>
      <c r="AR93" s="783">
        <f t="shared" si="46"/>
        <v>0</v>
      </c>
      <c r="AS93" s="783"/>
      <c r="AT93" s="775">
        <f t="shared" si="56"/>
        <v>0</v>
      </c>
      <c r="AU93" s="783"/>
      <c r="AV93" s="775">
        <f t="shared" si="57"/>
        <v>0</v>
      </c>
      <c r="AW93" s="798"/>
    </row>
    <row r="94" spans="1:49" s="189" customFormat="1">
      <c r="A94" s="112" t="s">
        <v>563</v>
      </c>
      <c r="B94" s="182"/>
      <c r="C94" s="183"/>
      <c r="D94" s="182"/>
      <c r="E94" s="183"/>
      <c r="F94" s="183"/>
      <c r="G94" s="183"/>
      <c r="H94" s="183"/>
      <c r="I94" s="183"/>
      <c r="J94" s="183"/>
      <c r="K94" s="183"/>
      <c r="L94" s="183"/>
      <c r="M94" s="183"/>
      <c r="N94" s="183"/>
      <c r="O94" s="783">
        <f t="shared" si="45"/>
        <v>0</v>
      </c>
      <c r="P94" s="183"/>
      <c r="Q94" s="183"/>
      <c r="R94" s="183"/>
      <c r="S94" s="775">
        <f t="shared" si="47"/>
        <v>0</v>
      </c>
      <c r="U94" s="667">
        <f t="shared" si="44"/>
        <v>0</v>
      </c>
      <c r="V94" s="187"/>
      <c r="W94" s="187"/>
      <c r="X94" s="188"/>
      <c r="Y94" s="188"/>
      <c r="Z94" s="188"/>
      <c r="AA94" s="188"/>
      <c r="AB94" s="648"/>
      <c r="AC94" s="333"/>
      <c r="AD94" s="404" t="s">
        <v>3606</v>
      </c>
      <c r="AE94" s="781"/>
      <c r="AF94" s="773">
        <f t="shared" si="48"/>
        <v>0</v>
      </c>
      <c r="AG94" s="773"/>
      <c r="AH94" s="773">
        <f t="shared" si="49"/>
        <v>0</v>
      </c>
      <c r="AI94" s="773">
        <f t="shared" si="50"/>
        <v>0</v>
      </c>
      <c r="AJ94" s="773">
        <f t="shared" si="51"/>
        <v>0</v>
      </c>
      <c r="AK94" s="773">
        <f t="shared" si="52"/>
        <v>0</v>
      </c>
      <c r="AL94" s="773">
        <f t="shared" si="53"/>
        <v>0</v>
      </c>
      <c r="AM94" s="773"/>
      <c r="AN94" s="773">
        <f t="shared" si="54"/>
        <v>0</v>
      </c>
      <c r="AO94" s="773"/>
      <c r="AP94" s="773">
        <f t="shared" si="55"/>
        <v>0</v>
      </c>
      <c r="AQ94" s="783"/>
      <c r="AR94" s="783">
        <f t="shared" si="46"/>
        <v>0</v>
      </c>
      <c r="AS94" s="783"/>
      <c r="AT94" s="775">
        <f t="shared" si="56"/>
        <v>0</v>
      </c>
      <c r="AU94" s="783"/>
      <c r="AV94" s="775">
        <f t="shared" si="57"/>
        <v>0</v>
      </c>
      <c r="AW94" s="798"/>
    </row>
    <row r="95" spans="1:49" s="189" customFormat="1" ht="15">
      <c r="A95" s="102" t="s">
        <v>735</v>
      </c>
      <c r="B95" s="182"/>
      <c r="C95" s="183"/>
      <c r="D95" s="182"/>
      <c r="E95" s="183"/>
      <c r="F95" s="183"/>
      <c r="G95" s="183"/>
      <c r="H95" s="183"/>
      <c r="I95" s="183"/>
      <c r="J95" s="183"/>
      <c r="K95" s="183"/>
      <c r="L95" s="183"/>
      <c r="M95" s="183"/>
      <c r="N95" s="183"/>
      <c r="O95" s="783">
        <f t="shared" si="45"/>
        <v>0</v>
      </c>
      <c r="P95" s="183"/>
      <c r="Q95" s="183"/>
      <c r="R95" s="183"/>
      <c r="S95" s="775">
        <f t="shared" si="47"/>
        <v>0</v>
      </c>
      <c r="U95" s="667" t="str">
        <f t="shared" si="44"/>
        <v>IAS 1.91 b Disclosure, IFRS 7.23 c Disclosure</v>
      </c>
      <c r="V95" s="187"/>
      <c r="W95" s="187"/>
      <c r="X95" s="188"/>
      <c r="Y95" s="188"/>
      <c r="Z95" s="188"/>
      <c r="AA95" s="188"/>
      <c r="AB95" s="648" t="s">
        <v>3604</v>
      </c>
      <c r="AC95" s="333"/>
      <c r="AD95" s="404" t="s">
        <v>3592</v>
      </c>
      <c r="AE95" s="781"/>
      <c r="AF95" s="773">
        <f t="shared" si="48"/>
        <v>0</v>
      </c>
      <c r="AG95" s="773"/>
      <c r="AH95" s="773">
        <f t="shared" si="49"/>
        <v>0</v>
      </c>
      <c r="AI95" s="773">
        <f t="shared" si="50"/>
        <v>0</v>
      </c>
      <c r="AJ95" s="773">
        <f t="shared" si="51"/>
        <v>0</v>
      </c>
      <c r="AK95" s="773">
        <f t="shared" si="52"/>
        <v>0</v>
      </c>
      <c r="AL95" s="773">
        <f t="shared" si="53"/>
        <v>0</v>
      </c>
      <c r="AM95" s="773"/>
      <c r="AN95" s="773">
        <f t="shared" si="54"/>
        <v>0</v>
      </c>
      <c r="AO95" s="773"/>
      <c r="AP95" s="773">
        <f t="shared" si="55"/>
        <v>0</v>
      </c>
      <c r="AQ95" s="783"/>
      <c r="AR95" s="783">
        <f t="shared" si="46"/>
        <v>0</v>
      </c>
      <c r="AS95" s="783"/>
      <c r="AT95" s="775">
        <f t="shared" si="56"/>
        <v>0</v>
      </c>
      <c r="AU95" s="783"/>
      <c r="AV95" s="775">
        <f t="shared" si="57"/>
        <v>0</v>
      </c>
      <c r="AW95" s="798"/>
    </row>
    <row r="96" spans="1:49" s="189" customFormat="1" ht="28.5">
      <c r="A96" s="103" t="s">
        <v>736</v>
      </c>
      <c r="B96" s="182"/>
      <c r="C96" s="183"/>
      <c r="D96" s="182"/>
      <c r="E96" s="183"/>
      <c r="F96" s="183"/>
      <c r="G96" s="183"/>
      <c r="H96" s="183"/>
      <c r="I96" s="183"/>
      <c r="J96" s="183"/>
      <c r="K96" s="183"/>
      <c r="L96" s="183"/>
      <c r="M96" s="183"/>
      <c r="N96" s="183"/>
      <c r="O96" s="783">
        <f t="shared" si="45"/>
        <v>0</v>
      </c>
      <c r="P96" s="183"/>
      <c r="Q96" s="183"/>
      <c r="R96" s="183"/>
      <c r="S96" s="775">
        <f t="shared" si="47"/>
        <v>0</v>
      </c>
      <c r="U96" s="667" t="str">
        <f t="shared" si="44"/>
        <v>IAS 1.92 Disclosure, IFRS 7.23 d Disclosure</v>
      </c>
      <c r="V96" s="187"/>
      <c r="W96" s="187"/>
      <c r="X96" s="188"/>
      <c r="Y96" s="188"/>
      <c r="Z96" s="188"/>
      <c r="AA96" s="188"/>
      <c r="AB96" s="648" t="s">
        <v>3605</v>
      </c>
      <c r="AC96" s="333"/>
      <c r="AD96" s="404" t="s">
        <v>3593</v>
      </c>
      <c r="AE96" s="781"/>
      <c r="AF96" s="773">
        <f t="shared" si="48"/>
        <v>0</v>
      </c>
      <c r="AG96" s="773"/>
      <c r="AH96" s="773">
        <f t="shared" si="49"/>
        <v>0</v>
      </c>
      <c r="AI96" s="773">
        <f t="shared" si="50"/>
        <v>0</v>
      </c>
      <c r="AJ96" s="773">
        <f t="shared" si="51"/>
        <v>0</v>
      </c>
      <c r="AK96" s="773">
        <f t="shared" si="52"/>
        <v>0</v>
      </c>
      <c r="AL96" s="773">
        <f t="shared" si="53"/>
        <v>0</v>
      </c>
      <c r="AM96" s="773"/>
      <c r="AN96" s="773">
        <f t="shared" si="54"/>
        <v>0</v>
      </c>
      <c r="AO96" s="773"/>
      <c r="AP96" s="773">
        <f t="shared" si="55"/>
        <v>0</v>
      </c>
      <c r="AQ96" s="783"/>
      <c r="AR96" s="783">
        <f t="shared" si="46"/>
        <v>0</v>
      </c>
      <c r="AS96" s="783"/>
      <c r="AT96" s="775">
        <f t="shared" si="56"/>
        <v>0</v>
      </c>
      <c r="AU96" s="783"/>
      <c r="AV96" s="775">
        <f t="shared" si="57"/>
        <v>0</v>
      </c>
      <c r="AW96" s="798"/>
    </row>
    <row r="97" spans="1:49" s="189" customFormat="1" ht="69.599999999999994" customHeight="1">
      <c r="A97" s="211" t="s">
        <v>839</v>
      </c>
      <c r="B97" s="182"/>
      <c r="C97" s="183"/>
      <c r="D97" s="182"/>
      <c r="E97" s="183"/>
      <c r="F97" s="183"/>
      <c r="G97" s="183"/>
      <c r="H97" s="183"/>
      <c r="I97" s="183"/>
      <c r="J97" s="183"/>
      <c r="K97" s="183"/>
      <c r="L97" s="183"/>
      <c r="M97" s="183"/>
      <c r="N97" s="183"/>
      <c r="O97" s="783">
        <f t="shared" si="45"/>
        <v>0</v>
      </c>
      <c r="P97" s="183"/>
      <c r="Q97" s="183"/>
      <c r="R97" s="183"/>
      <c r="S97" s="775">
        <f>SUM(O97:Q97)</f>
        <v>0</v>
      </c>
      <c r="U97" s="667" t="str">
        <f t="shared" si="44"/>
        <v>IFRS 7.23 e Disclosure</v>
      </c>
      <c r="V97" s="187"/>
      <c r="W97" s="187"/>
      <c r="X97" s="188"/>
      <c r="Y97" s="188"/>
      <c r="Z97" s="188"/>
      <c r="AA97" s="188"/>
      <c r="AB97" s="648" t="s">
        <v>3608</v>
      </c>
      <c r="AC97" s="333"/>
      <c r="AD97" s="404" t="s">
        <v>3594</v>
      </c>
      <c r="AE97" s="781"/>
      <c r="AF97" s="773">
        <f t="shared" si="48"/>
        <v>0</v>
      </c>
      <c r="AG97" s="773"/>
      <c r="AH97" s="773">
        <f t="shared" si="49"/>
        <v>0</v>
      </c>
      <c r="AI97" s="773">
        <f t="shared" si="50"/>
        <v>0</v>
      </c>
      <c r="AJ97" s="773">
        <f t="shared" si="51"/>
        <v>0</v>
      </c>
      <c r="AK97" s="773">
        <f t="shared" si="52"/>
        <v>0</v>
      </c>
      <c r="AL97" s="773">
        <f t="shared" si="53"/>
        <v>0</v>
      </c>
      <c r="AM97" s="773"/>
      <c r="AN97" s="773">
        <f t="shared" si="54"/>
        <v>0</v>
      </c>
      <c r="AO97" s="773"/>
      <c r="AP97" s="773">
        <f t="shared" si="55"/>
        <v>0</v>
      </c>
      <c r="AQ97" s="783"/>
      <c r="AR97" s="783">
        <f t="shared" si="46"/>
        <v>0</v>
      </c>
      <c r="AS97" s="783"/>
      <c r="AT97" s="775">
        <f t="shared" si="56"/>
        <v>0</v>
      </c>
      <c r="AU97" s="783"/>
      <c r="AV97" s="775">
        <f>SUM(AR97:AT97)</f>
        <v>0</v>
      </c>
      <c r="AW97" s="798"/>
    </row>
    <row r="98" spans="1:49" s="189" customFormat="1" ht="28.5">
      <c r="A98" s="117" t="s">
        <v>738</v>
      </c>
      <c r="B98" s="182"/>
      <c r="C98" s="183"/>
      <c r="D98" s="182"/>
      <c r="E98" s="183"/>
      <c r="F98" s="183"/>
      <c r="G98" s="183"/>
      <c r="H98" s="183"/>
      <c r="I98" s="183"/>
      <c r="J98" s="183"/>
      <c r="K98" s="183"/>
      <c r="L98" s="183"/>
      <c r="M98" s="183"/>
      <c r="N98" s="183"/>
      <c r="O98" s="783">
        <f t="shared" si="45"/>
        <v>0</v>
      </c>
      <c r="P98" s="183"/>
      <c r="Q98" s="183"/>
      <c r="R98" s="183"/>
      <c r="S98" s="775">
        <f t="shared" si="47"/>
        <v>0</v>
      </c>
      <c r="U98" s="667">
        <f t="shared" si="44"/>
        <v>0</v>
      </c>
      <c r="V98" s="187"/>
      <c r="W98" s="187"/>
      <c r="X98" s="188"/>
      <c r="Y98" s="188"/>
      <c r="Z98" s="188"/>
      <c r="AA98" s="188"/>
      <c r="AB98" s="648"/>
      <c r="AC98" s="333"/>
      <c r="AD98" s="404" t="s">
        <v>3595</v>
      </c>
      <c r="AE98" s="781"/>
      <c r="AF98" s="773">
        <f t="shared" si="48"/>
        <v>0</v>
      </c>
      <c r="AG98" s="773"/>
      <c r="AH98" s="773">
        <f t="shared" si="49"/>
        <v>0</v>
      </c>
      <c r="AI98" s="773">
        <f t="shared" si="50"/>
        <v>0</v>
      </c>
      <c r="AJ98" s="773">
        <f t="shared" si="51"/>
        <v>0</v>
      </c>
      <c r="AK98" s="773">
        <f t="shared" si="52"/>
        <v>0</v>
      </c>
      <c r="AL98" s="773">
        <f t="shared" si="53"/>
        <v>0</v>
      </c>
      <c r="AM98" s="773"/>
      <c r="AN98" s="773">
        <f t="shared" si="54"/>
        <v>0</v>
      </c>
      <c r="AO98" s="773"/>
      <c r="AP98" s="773">
        <f t="shared" si="55"/>
        <v>0</v>
      </c>
      <c r="AQ98" s="783"/>
      <c r="AR98" s="783">
        <f t="shared" si="46"/>
        <v>0</v>
      </c>
      <c r="AS98" s="783"/>
      <c r="AT98" s="775">
        <f t="shared" si="56"/>
        <v>0</v>
      </c>
      <c r="AU98" s="783"/>
      <c r="AV98" s="775">
        <f t="shared" ref="AV98:AV104" si="58">SUM(AR98:AT98)</f>
        <v>0</v>
      </c>
      <c r="AW98" s="798"/>
    </row>
    <row r="99" spans="1:49" s="189" customFormat="1" ht="28.5">
      <c r="A99" s="103" t="s">
        <v>739</v>
      </c>
      <c r="B99" s="182"/>
      <c r="C99" s="183"/>
      <c r="D99" s="182"/>
      <c r="E99" s="183"/>
      <c r="F99" s="183"/>
      <c r="G99" s="183"/>
      <c r="H99" s="183"/>
      <c r="I99" s="183"/>
      <c r="J99" s="183"/>
      <c r="K99" s="183"/>
      <c r="L99" s="183"/>
      <c r="M99" s="183"/>
      <c r="N99" s="183"/>
      <c r="O99" s="783">
        <f t="shared" si="45"/>
        <v>0</v>
      </c>
      <c r="P99" s="183"/>
      <c r="Q99" s="183"/>
      <c r="R99" s="183"/>
      <c r="S99" s="775">
        <f t="shared" si="47"/>
        <v>0</v>
      </c>
      <c r="U99" s="667" t="str">
        <f t="shared" si="44"/>
        <v>IAS 1.91 b Disclosure, IAS 39.102 a Disclosure</v>
      </c>
      <c r="V99" s="187"/>
      <c r="W99" s="187"/>
      <c r="X99" s="188"/>
      <c r="Y99" s="188"/>
      <c r="Z99" s="188"/>
      <c r="AA99" s="188"/>
      <c r="AB99" s="648" t="s">
        <v>3609</v>
      </c>
      <c r="AC99" s="333"/>
      <c r="AD99" s="404" t="s">
        <v>3596</v>
      </c>
      <c r="AE99" s="781"/>
      <c r="AF99" s="773">
        <f t="shared" si="48"/>
        <v>0</v>
      </c>
      <c r="AG99" s="773"/>
      <c r="AH99" s="773">
        <f t="shared" si="49"/>
        <v>0</v>
      </c>
      <c r="AI99" s="773">
        <f t="shared" si="50"/>
        <v>0</v>
      </c>
      <c r="AJ99" s="773">
        <f t="shared" si="51"/>
        <v>0</v>
      </c>
      <c r="AK99" s="773">
        <f t="shared" si="52"/>
        <v>0</v>
      </c>
      <c r="AL99" s="773">
        <f t="shared" si="53"/>
        <v>0</v>
      </c>
      <c r="AM99" s="773"/>
      <c r="AN99" s="773">
        <f t="shared" si="54"/>
        <v>0</v>
      </c>
      <c r="AO99" s="773"/>
      <c r="AP99" s="773">
        <f t="shared" si="55"/>
        <v>0</v>
      </c>
      <c r="AQ99" s="783"/>
      <c r="AR99" s="783">
        <f t="shared" si="46"/>
        <v>0</v>
      </c>
      <c r="AS99" s="783"/>
      <c r="AT99" s="775">
        <f t="shared" si="56"/>
        <v>0</v>
      </c>
      <c r="AU99" s="783"/>
      <c r="AV99" s="775">
        <f t="shared" si="58"/>
        <v>0</v>
      </c>
      <c r="AW99" s="798"/>
    </row>
    <row r="100" spans="1:49" s="189" customFormat="1" ht="28.5">
      <c r="A100" s="103" t="s">
        <v>740</v>
      </c>
      <c r="B100" s="182"/>
      <c r="C100" s="183"/>
      <c r="D100" s="182"/>
      <c r="E100" s="183"/>
      <c r="F100" s="183"/>
      <c r="G100" s="183"/>
      <c r="H100" s="183"/>
      <c r="I100" s="183"/>
      <c r="J100" s="183"/>
      <c r="K100" s="183"/>
      <c r="L100" s="183"/>
      <c r="M100" s="183"/>
      <c r="N100" s="183"/>
      <c r="O100" s="783">
        <f t="shared" si="45"/>
        <v>0</v>
      </c>
      <c r="P100" s="183"/>
      <c r="Q100" s="183"/>
      <c r="R100" s="183"/>
      <c r="S100" s="775">
        <f t="shared" si="47"/>
        <v>0</v>
      </c>
      <c r="U100" s="667" t="str">
        <f t="shared" si="44"/>
        <v>IAS 1.92 Disclosure, IAS 39.102 Disclosure</v>
      </c>
      <c r="V100" s="187"/>
      <c r="W100" s="187"/>
      <c r="X100" s="188"/>
      <c r="Y100" s="188"/>
      <c r="Z100" s="188"/>
      <c r="AA100" s="188"/>
      <c r="AB100" s="648" t="s">
        <v>3610</v>
      </c>
      <c r="AC100" s="333"/>
      <c r="AD100" s="404" t="s">
        <v>3597</v>
      </c>
      <c r="AE100" s="781"/>
      <c r="AF100" s="773">
        <f t="shared" si="48"/>
        <v>0</v>
      </c>
      <c r="AG100" s="773"/>
      <c r="AH100" s="773">
        <f t="shared" si="49"/>
        <v>0</v>
      </c>
      <c r="AI100" s="773">
        <f t="shared" si="50"/>
        <v>0</v>
      </c>
      <c r="AJ100" s="773">
        <f t="shared" si="51"/>
        <v>0</v>
      </c>
      <c r="AK100" s="773">
        <f t="shared" si="52"/>
        <v>0</v>
      </c>
      <c r="AL100" s="773">
        <f t="shared" si="53"/>
        <v>0</v>
      </c>
      <c r="AM100" s="773"/>
      <c r="AN100" s="773">
        <f t="shared" si="54"/>
        <v>0</v>
      </c>
      <c r="AO100" s="773"/>
      <c r="AP100" s="773">
        <f t="shared" si="55"/>
        <v>0</v>
      </c>
      <c r="AQ100" s="783"/>
      <c r="AR100" s="783">
        <f t="shared" si="46"/>
        <v>0</v>
      </c>
      <c r="AS100" s="783"/>
      <c r="AT100" s="775">
        <f t="shared" si="56"/>
        <v>0</v>
      </c>
      <c r="AU100" s="783"/>
      <c r="AV100" s="775">
        <f t="shared" si="58"/>
        <v>0</v>
      </c>
      <c r="AW100" s="798"/>
    </row>
    <row r="101" spans="1:49" s="189" customFormat="1" ht="57.75">
      <c r="A101" s="117" t="s">
        <v>741</v>
      </c>
      <c r="B101" s="182"/>
      <c r="C101" s="183"/>
      <c r="D101" s="182"/>
      <c r="E101" s="183"/>
      <c r="F101" s="183"/>
      <c r="G101" s="183"/>
      <c r="H101" s="183"/>
      <c r="I101" s="183"/>
      <c r="J101" s="183"/>
      <c r="K101" s="183"/>
      <c r="L101" s="183"/>
      <c r="M101" s="183"/>
      <c r="N101" s="183"/>
      <c r="O101" s="783">
        <f t="shared" si="45"/>
        <v>0</v>
      </c>
      <c r="P101" s="183"/>
      <c r="Q101" s="183"/>
      <c r="R101" s="183"/>
      <c r="S101" s="775">
        <f t="shared" si="47"/>
        <v>0</v>
      </c>
      <c r="U101" s="667" t="str">
        <f t="shared" si="44"/>
        <v>IAS 1.91 b Disclosure, IAS 39.102 a Disclosure</v>
      </c>
      <c r="V101" s="187"/>
      <c r="W101" s="187"/>
      <c r="X101" s="188"/>
      <c r="Y101" s="188"/>
      <c r="Z101" s="188"/>
      <c r="AA101" s="188"/>
      <c r="AB101" s="648" t="s">
        <v>3609</v>
      </c>
      <c r="AC101" s="333"/>
      <c r="AD101" s="404" t="s">
        <v>3598</v>
      </c>
      <c r="AE101" s="781"/>
      <c r="AF101" s="773">
        <f t="shared" si="48"/>
        <v>0</v>
      </c>
      <c r="AG101" s="773"/>
      <c r="AH101" s="773">
        <f t="shared" si="49"/>
        <v>0</v>
      </c>
      <c r="AI101" s="773">
        <f t="shared" si="50"/>
        <v>0</v>
      </c>
      <c r="AJ101" s="773">
        <f t="shared" si="51"/>
        <v>0</v>
      </c>
      <c r="AK101" s="773">
        <f t="shared" si="52"/>
        <v>0</v>
      </c>
      <c r="AL101" s="773">
        <f t="shared" si="53"/>
        <v>0</v>
      </c>
      <c r="AM101" s="773"/>
      <c r="AN101" s="773">
        <f t="shared" si="54"/>
        <v>0</v>
      </c>
      <c r="AO101" s="773"/>
      <c r="AP101" s="773">
        <f t="shared" si="55"/>
        <v>0</v>
      </c>
      <c r="AQ101" s="783"/>
      <c r="AR101" s="783">
        <f t="shared" si="46"/>
        <v>0</v>
      </c>
      <c r="AS101" s="783"/>
      <c r="AT101" s="775">
        <f t="shared" si="56"/>
        <v>0</v>
      </c>
      <c r="AU101" s="783"/>
      <c r="AV101" s="775">
        <f t="shared" si="58"/>
        <v>0</v>
      </c>
      <c r="AW101" s="798"/>
    </row>
    <row r="102" spans="1:49" s="189" customFormat="1">
      <c r="A102" s="213" t="s">
        <v>840</v>
      </c>
      <c r="B102" s="182"/>
      <c r="C102" s="783">
        <f>SUM(C83:C101)</f>
        <v>0</v>
      </c>
      <c r="D102" s="781"/>
      <c r="E102" s="783">
        <f>SUM(E83:E101)</f>
        <v>0</v>
      </c>
      <c r="F102" s="783"/>
      <c r="G102" s="783"/>
      <c r="H102" s="783"/>
      <c r="I102" s="783"/>
      <c r="J102" s="783"/>
      <c r="K102" s="783">
        <f>SUM(K83:K101)</f>
        <v>0</v>
      </c>
      <c r="L102" s="783"/>
      <c r="M102" s="783">
        <f>SUM(M83:M101)</f>
        <v>0</v>
      </c>
      <c r="N102" s="783"/>
      <c r="O102" s="783">
        <f t="shared" si="45"/>
        <v>0</v>
      </c>
      <c r="P102" s="783"/>
      <c r="Q102" s="783">
        <f>SUM(Q83:Q101)</f>
        <v>0</v>
      </c>
      <c r="R102" s="783"/>
      <c r="S102" s="775">
        <f t="shared" si="47"/>
        <v>0</v>
      </c>
      <c r="U102" s="667">
        <f t="shared" si="44"/>
        <v>0</v>
      </c>
      <c r="V102" s="187"/>
      <c r="W102" s="187"/>
      <c r="X102" s="188"/>
      <c r="Y102" s="188"/>
      <c r="Z102" s="188"/>
      <c r="AA102" s="188"/>
      <c r="AB102" s="663"/>
      <c r="AC102" s="188"/>
      <c r="AD102" s="799" t="s">
        <v>3616</v>
      </c>
      <c r="AE102" s="781"/>
      <c r="AF102" s="783">
        <f>SUM(AF83:AF101)</f>
        <v>0</v>
      </c>
      <c r="AG102" s="781"/>
      <c r="AH102" s="783">
        <f>SUM(AH83:AH101)</f>
        <v>0</v>
      </c>
      <c r="AI102" s="783"/>
      <c r="AJ102" s="783"/>
      <c r="AK102" s="783"/>
      <c r="AL102" s="783"/>
      <c r="AM102" s="783"/>
      <c r="AN102" s="783">
        <f>SUM(AN83:AN101)</f>
        <v>0</v>
      </c>
      <c r="AO102" s="783"/>
      <c r="AP102" s="783">
        <f>SUM(AP83:AP101)</f>
        <v>0</v>
      </c>
      <c r="AQ102" s="783"/>
      <c r="AR102" s="783">
        <f t="shared" si="46"/>
        <v>0</v>
      </c>
      <c r="AS102" s="783"/>
      <c r="AT102" s="783">
        <f>SUM(AT83:AT101)</f>
        <v>0</v>
      </c>
      <c r="AU102" s="783"/>
      <c r="AV102" s="775">
        <f t="shared" si="58"/>
        <v>0</v>
      </c>
      <c r="AW102" s="798"/>
    </row>
    <row r="103" spans="1:49" s="189" customFormat="1" ht="43.5">
      <c r="A103" s="117" t="s">
        <v>744</v>
      </c>
      <c r="B103" s="182"/>
      <c r="C103" s="183"/>
      <c r="D103" s="182"/>
      <c r="E103" s="183"/>
      <c r="F103" s="183"/>
      <c r="G103" s="183"/>
      <c r="H103" s="183"/>
      <c r="I103" s="183"/>
      <c r="J103" s="183"/>
      <c r="K103" s="183"/>
      <c r="L103" s="183"/>
      <c r="M103" s="183"/>
      <c r="N103" s="183"/>
      <c r="O103" s="783">
        <f t="shared" si="45"/>
        <v>0</v>
      </c>
      <c r="P103" s="183"/>
      <c r="Q103" s="183"/>
      <c r="R103" s="183"/>
      <c r="S103" s="775">
        <f t="shared" si="47"/>
        <v>0</v>
      </c>
      <c r="U103" s="667" t="str">
        <f t="shared" si="44"/>
        <v>Expiry date 2013-01-01 IAS 12.81 ab Disclosure, Expiry date 2013-01-01 IAS 1.90 Disclosure</v>
      </c>
      <c r="V103" s="187"/>
      <c r="W103" s="187"/>
      <c r="X103" s="188"/>
      <c r="Y103" s="188"/>
      <c r="Z103" s="188"/>
      <c r="AA103" s="188"/>
      <c r="AB103" s="648" t="s">
        <v>3614</v>
      </c>
      <c r="AC103" s="333"/>
      <c r="AD103" s="404" t="s">
        <v>3611</v>
      </c>
      <c r="AE103" s="781"/>
      <c r="AF103" s="773">
        <f>C103</f>
        <v>0</v>
      </c>
      <c r="AG103" s="773"/>
      <c r="AH103" s="773">
        <f t="shared" ref="AH103:AL104" si="59">E103</f>
        <v>0</v>
      </c>
      <c r="AI103" s="773">
        <f t="shared" si="59"/>
        <v>0</v>
      </c>
      <c r="AJ103" s="773">
        <f t="shared" si="59"/>
        <v>0</v>
      </c>
      <c r="AK103" s="773">
        <f t="shared" si="59"/>
        <v>0</v>
      </c>
      <c r="AL103" s="773">
        <f t="shared" si="59"/>
        <v>0</v>
      </c>
      <c r="AM103" s="773"/>
      <c r="AN103" s="773">
        <f>K103</f>
        <v>0</v>
      </c>
      <c r="AO103" s="773"/>
      <c r="AP103" s="773">
        <f>M103</f>
        <v>0</v>
      </c>
      <c r="AQ103" s="783"/>
      <c r="AR103" s="783">
        <f t="shared" si="46"/>
        <v>0</v>
      </c>
      <c r="AS103" s="783"/>
      <c r="AT103" s="775">
        <f>Q103</f>
        <v>0</v>
      </c>
      <c r="AU103" s="783"/>
      <c r="AV103" s="775">
        <f t="shared" si="58"/>
        <v>0</v>
      </c>
      <c r="AW103" s="798"/>
    </row>
    <row r="104" spans="1:49" s="189" customFormat="1" ht="42.75">
      <c r="A104" s="117" t="s">
        <v>745</v>
      </c>
      <c r="B104" s="182"/>
      <c r="C104" s="212"/>
      <c r="D104" s="182"/>
      <c r="E104" s="212"/>
      <c r="F104" s="183"/>
      <c r="G104" s="212"/>
      <c r="H104" s="183"/>
      <c r="I104" s="212"/>
      <c r="J104" s="183"/>
      <c r="K104" s="212"/>
      <c r="L104" s="183"/>
      <c r="M104" s="212"/>
      <c r="N104" s="183"/>
      <c r="O104" s="783">
        <f t="shared" si="45"/>
        <v>0</v>
      </c>
      <c r="P104" s="183"/>
      <c r="Q104" s="212"/>
      <c r="R104" s="183"/>
      <c r="S104" s="775">
        <f t="shared" si="47"/>
        <v>0</v>
      </c>
      <c r="U104" s="667" t="str">
        <f t="shared" si="44"/>
        <v>Effective 2012-07-01 IAS 1.91 Disclosure</v>
      </c>
      <c r="V104" s="187"/>
      <c r="W104" s="187"/>
      <c r="X104" s="188"/>
      <c r="Y104" s="188"/>
      <c r="Z104" s="188"/>
      <c r="AA104" s="188"/>
      <c r="AB104" s="648" t="s">
        <v>3613</v>
      </c>
      <c r="AC104" s="333"/>
      <c r="AD104" s="404" t="s">
        <v>3612</v>
      </c>
      <c r="AE104" s="781"/>
      <c r="AF104" s="773">
        <f>C104</f>
        <v>0</v>
      </c>
      <c r="AG104" s="773"/>
      <c r="AH104" s="773">
        <f t="shared" si="59"/>
        <v>0</v>
      </c>
      <c r="AI104" s="773">
        <f t="shared" si="59"/>
        <v>0</v>
      </c>
      <c r="AJ104" s="773">
        <f t="shared" si="59"/>
        <v>0</v>
      </c>
      <c r="AK104" s="773">
        <f t="shared" si="59"/>
        <v>0</v>
      </c>
      <c r="AL104" s="773">
        <f t="shared" si="59"/>
        <v>0</v>
      </c>
      <c r="AM104" s="773"/>
      <c r="AN104" s="773">
        <f>K104</f>
        <v>0</v>
      </c>
      <c r="AO104" s="773"/>
      <c r="AP104" s="773">
        <f>M104</f>
        <v>0</v>
      </c>
      <c r="AQ104" s="783"/>
      <c r="AR104" s="783">
        <f t="shared" si="46"/>
        <v>0</v>
      </c>
      <c r="AS104" s="783"/>
      <c r="AT104" s="775">
        <f>Q104</f>
        <v>0</v>
      </c>
      <c r="AU104" s="783"/>
      <c r="AV104" s="775">
        <f t="shared" si="58"/>
        <v>0</v>
      </c>
      <c r="AW104" s="798"/>
    </row>
    <row r="105" spans="1:49" s="189" customFormat="1" ht="28.5">
      <c r="A105" s="213" t="s">
        <v>567</v>
      </c>
      <c r="B105" s="182"/>
      <c r="C105" s="800">
        <f>SUM(C103:C104)</f>
        <v>0</v>
      </c>
      <c r="D105" s="781"/>
      <c r="E105" s="800">
        <f>SUM(E103:E104)</f>
        <v>0</v>
      </c>
      <c r="F105" s="783"/>
      <c r="G105" s="791"/>
      <c r="H105" s="783"/>
      <c r="I105" s="791"/>
      <c r="J105" s="783"/>
      <c r="K105" s="800">
        <f>SUM(K103:K104)</f>
        <v>0</v>
      </c>
      <c r="L105" s="783"/>
      <c r="M105" s="800">
        <f>SUM(M103:M104)</f>
        <v>0</v>
      </c>
      <c r="N105" s="783"/>
      <c r="O105" s="783">
        <f t="shared" si="45"/>
        <v>0</v>
      </c>
      <c r="P105" s="783"/>
      <c r="Q105" s="800">
        <f>SUM(Q103:Q104)</f>
        <v>0</v>
      </c>
      <c r="R105" s="783"/>
      <c r="S105" s="775">
        <f>SUM(O105:Q105)</f>
        <v>0</v>
      </c>
      <c r="U105" s="667">
        <f t="shared" si="44"/>
        <v>0</v>
      </c>
      <c r="V105" s="187"/>
      <c r="W105" s="187"/>
      <c r="X105" s="188"/>
      <c r="Y105" s="188"/>
      <c r="Z105" s="188"/>
      <c r="AA105" s="188"/>
      <c r="AB105" s="648"/>
      <c r="AC105" s="333"/>
      <c r="AD105" s="799" t="s">
        <v>3619</v>
      </c>
      <c r="AE105" s="781"/>
      <c r="AF105" s="800">
        <f>SUM(AF103:AF104)</f>
        <v>0</v>
      </c>
      <c r="AG105" s="781"/>
      <c r="AH105" s="800">
        <f>SUM(AH103:AH104)</f>
        <v>0</v>
      </c>
      <c r="AI105" s="783"/>
      <c r="AJ105" s="791"/>
      <c r="AK105" s="783"/>
      <c r="AL105" s="791"/>
      <c r="AM105" s="783"/>
      <c r="AN105" s="800">
        <f>SUM(AN103:AN104)</f>
        <v>0</v>
      </c>
      <c r="AO105" s="783"/>
      <c r="AP105" s="800">
        <f>SUM(AP103:AP104)</f>
        <v>0</v>
      </c>
      <c r="AQ105" s="783"/>
      <c r="AR105" s="783">
        <f t="shared" si="46"/>
        <v>0</v>
      </c>
      <c r="AS105" s="783"/>
      <c r="AT105" s="800">
        <f>SUM(AT103:AT104)</f>
        <v>0</v>
      </c>
      <c r="AU105" s="783"/>
      <c r="AV105" s="775">
        <f>SUM(AR105:AT105)</f>
        <v>0</v>
      </c>
      <c r="AW105" s="798"/>
    </row>
    <row r="106" spans="1:49" s="189" customFormat="1" ht="28.5">
      <c r="A106" s="213" t="s">
        <v>568</v>
      </c>
      <c r="B106" s="182"/>
      <c r="C106" s="800">
        <f>C102+C105</f>
        <v>0</v>
      </c>
      <c r="D106" s="781"/>
      <c r="E106" s="800">
        <f>E102+E105</f>
        <v>0</v>
      </c>
      <c r="F106" s="783"/>
      <c r="G106" s="791"/>
      <c r="H106" s="783"/>
      <c r="I106" s="791"/>
      <c r="J106" s="783"/>
      <c r="K106" s="800">
        <f>K102+K105</f>
        <v>0</v>
      </c>
      <c r="L106" s="783"/>
      <c r="M106" s="800">
        <f>M102+M105</f>
        <v>0</v>
      </c>
      <c r="N106" s="783"/>
      <c r="O106" s="783">
        <f t="shared" si="45"/>
        <v>0</v>
      </c>
      <c r="P106" s="783"/>
      <c r="Q106" s="800">
        <f>Q102+Q105</f>
        <v>0</v>
      </c>
      <c r="R106" s="783"/>
      <c r="S106" s="775">
        <f t="shared" si="47"/>
        <v>0</v>
      </c>
      <c r="U106" s="667">
        <f t="shared" si="44"/>
        <v>0</v>
      </c>
      <c r="V106" s="187"/>
      <c r="W106" s="187"/>
      <c r="X106" s="188"/>
      <c r="Y106" s="188"/>
      <c r="Z106" s="188"/>
      <c r="AA106" s="188"/>
      <c r="AB106" s="663"/>
      <c r="AC106" s="188"/>
      <c r="AD106" s="799" t="s">
        <v>3744</v>
      </c>
      <c r="AE106" s="781"/>
      <c r="AF106" s="800">
        <f>AF102+AF105</f>
        <v>0</v>
      </c>
      <c r="AG106" s="781"/>
      <c r="AH106" s="800">
        <f>AH102+AH105</f>
        <v>0</v>
      </c>
      <c r="AI106" s="783"/>
      <c r="AJ106" s="791"/>
      <c r="AK106" s="783"/>
      <c r="AL106" s="791"/>
      <c r="AM106" s="783"/>
      <c r="AN106" s="800">
        <f>AN102+AN105</f>
        <v>0</v>
      </c>
      <c r="AO106" s="783"/>
      <c r="AP106" s="800">
        <f>AP102+AP105</f>
        <v>0</v>
      </c>
      <c r="AQ106" s="783"/>
      <c r="AR106" s="783">
        <f t="shared" si="46"/>
        <v>0</v>
      </c>
      <c r="AS106" s="783"/>
      <c r="AT106" s="800">
        <f>AT102+AT105</f>
        <v>0</v>
      </c>
      <c r="AU106" s="783"/>
      <c r="AV106" s="775">
        <f>SUM(AR106:AT106)</f>
        <v>0</v>
      </c>
      <c r="AW106" s="798"/>
    </row>
    <row r="107" spans="1:49" s="189" customFormat="1" ht="7.15" customHeight="1">
      <c r="A107" s="212"/>
      <c r="B107" s="182"/>
      <c r="C107" s="212"/>
      <c r="D107" s="182"/>
      <c r="E107" s="212"/>
      <c r="F107" s="183"/>
      <c r="G107" s="212"/>
      <c r="H107" s="183"/>
      <c r="I107" s="212"/>
      <c r="J107" s="183"/>
      <c r="K107" s="212"/>
      <c r="L107" s="183"/>
      <c r="M107" s="212"/>
      <c r="N107" s="183"/>
      <c r="O107" s="783">
        <f>SUM(C107:M107)</f>
        <v>0</v>
      </c>
      <c r="P107" s="183"/>
      <c r="Q107" s="183"/>
      <c r="R107" s="183"/>
      <c r="S107" s="775">
        <f t="shared" si="47"/>
        <v>0</v>
      </c>
      <c r="U107" s="667">
        <f t="shared" si="44"/>
        <v>0</v>
      </c>
      <c r="V107" s="187"/>
      <c r="W107" s="187"/>
      <c r="X107" s="188"/>
      <c r="Y107" s="188"/>
      <c r="Z107" s="188"/>
      <c r="AA107" s="188"/>
      <c r="AB107" s="663"/>
      <c r="AC107" s="188"/>
      <c r="AD107" s="791"/>
      <c r="AE107" s="781"/>
      <c r="AF107" s="791"/>
      <c r="AG107" s="781"/>
      <c r="AH107" s="791"/>
      <c r="AI107" s="783"/>
      <c r="AJ107" s="791"/>
      <c r="AK107" s="783"/>
      <c r="AL107" s="791"/>
      <c r="AM107" s="783"/>
      <c r="AN107" s="791"/>
      <c r="AO107" s="783"/>
      <c r="AP107" s="791"/>
      <c r="AQ107" s="783"/>
      <c r="AR107" s="783">
        <f t="shared" si="46"/>
        <v>0</v>
      </c>
      <c r="AS107" s="783"/>
      <c r="AT107" s="783"/>
      <c r="AU107" s="783"/>
      <c r="AV107" s="775">
        <f>SUM(AR107:AT107)</f>
        <v>0</v>
      </c>
      <c r="AW107" s="798"/>
    </row>
    <row r="108" spans="1:49" s="171" customFormat="1">
      <c r="A108" s="190" t="s">
        <v>34</v>
      </c>
      <c r="B108" s="182"/>
      <c r="C108" s="183"/>
      <c r="D108" s="182"/>
      <c r="E108" s="183"/>
      <c r="F108" s="183"/>
      <c r="G108" s="183"/>
      <c r="H108" s="183"/>
      <c r="I108" s="183"/>
      <c r="J108" s="183"/>
      <c r="K108" s="183"/>
      <c r="L108" s="183"/>
      <c r="M108" s="183"/>
      <c r="N108" s="183"/>
      <c r="O108" s="783">
        <f>SUM(C108:M108)</f>
        <v>0</v>
      </c>
      <c r="P108" s="183"/>
      <c r="Q108" s="183"/>
      <c r="R108" s="183"/>
      <c r="S108" s="775">
        <f t="shared" si="47"/>
        <v>0</v>
      </c>
      <c r="U108" s="667">
        <f t="shared" si="44"/>
        <v>0</v>
      </c>
      <c r="V108" s="141"/>
      <c r="W108" s="141"/>
      <c r="X108" s="185"/>
      <c r="Y108" s="185"/>
      <c r="Z108" s="185"/>
      <c r="AA108" s="185"/>
      <c r="AB108" s="661"/>
      <c r="AC108" s="185"/>
      <c r="AD108" s="801" t="s">
        <v>3743</v>
      </c>
      <c r="AE108" s="781"/>
      <c r="AF108" s="773">
        <f>C108</f>
        <v>0</v>
      </c>
      <c r="AG108" s="773"/>
      <c r="AH108" s="773">
        <f>E108</f>
        <v>0</v>
      </c>
      <c r="AI108" s="773">
        <f>F108</f>
        <v>0</v>
      </c>
      <c r="AJ108" s="773">
        <f>G108</f>
        <v>0</v>
      </c>
      <c r="AK108" s="773">
        <f>H108</f>
        <v>0</v>
      </c>
      <c r="AL108" s="773">
        <f>I108</f>
        <v>0</v>
      </c>
      <c r="AM108" s="773"/>
      <c r="AN108" s="773">
        <f>K108</f>
        <v>0</v>
      </c>
      <c r="AO108" s="773"/>
      <c r="AP108" s="773">
        <f>M108</f>
        <v>0</v>
      </c>
      <c r="AQ108" s="783"/>
      <c r="AR108" s="783">
        <f t="shared" si="46"/>
        <v>0</v>
      </c>
      <c r="AS108" s="783"/>
      <c r="AT108" s="775">
        <f>Q108</f>
        <v>0</v>
      </c>
      <c r="AU108" s="783"/>
      <c r="AV108" s="775">
        <f>SUM(AR108:AT108)</f>
        <v>0</v>
      </c>
      <c r="AW108" s="764"/>
    </row>
    <row r="109" spans="1:49" s="174" customFormat="1" ht="7.5" customHeight="1">
      <c r="A109" s="182"/>
      <c r="B109" s="182"/>
      <c r="C109" s="191"/>
      <c r="D109" s="182"/>
      <c r="E109" s="191"/>
      <c r="F109" s="191"/>
      <c r="G109" s="191"/>
      <c r="H109" s="191"/>
      <c r="I109" s="191"/>
      <c r="J109" s="191"/>
      <c r="K109" s="191"/>
      <c r="L109" s="191"/>
      <c r="M109" s="191"/>
      <c r="N109" s="191"/>
      <c r="O109" s="779"/>
      <c r="P109" s="191"/>
      <c r="Q109" s="181"/>
      <c r="R109" s="191"/>
      <c r="S109" s="779"/>
      <c r="U109" s="667">
        <f t="shared" si="44"/>
        <v>0</v>
      </c>
      <c r="V109" s="141"/>
      <c r="W109" s="141"/>
      <c r="X109" s="184"/>
      <c r="Y109" s="184"/>
      <c r="Z109" s="184"/>
      <c r="AA109" s="184"/>
      <c r="AB109" s="662"/>
      <c r="AC109" s="184"/>
      <c r="AD109" s="781"/>
      <c r="AE109" s="781"/>
      <c r="AF109" s="802"/>
      <c r="AG109" s="781"/>
      <c r="AH109" s="802"/>
      <c r="AI109" s="802"/>
      <c r="AJ109" s="802"/>
      <c r="AK109" s="802"/>
      <c r="AL109" s="802"/>
      <c r="AM109" s="802"/>
      <c r="AN109" s="802"/>
      <c r="AO109" s="802"/>
      <c r="AP109" s="802"/>
      <c r="AQ109" s="802"/>
      <c r="AR109" s="779"/>
      <c r="AS109" s="802"/>
      <c r="AT109" s="779"/>
      <c r="AU109" s="802"/>
      <c r="AV109" s="779"/>
      <c r="AW109" s="705"/>
    </row>
    <row r="110" spans="1:49" s="174" customFormat="1" ht="15" thickBot="1">
      <c r="A110" s="238" t="str">
        <f>CONCATENATE("Остатък към ",НАЧАЛО!AA1,".",НАЧАЛО!AB1,".",НАЧАЛО!AC1," г.")</f>
        <v>Остатък към 31.12.2013 г.</v>
      </c>
      <c r="B110" s="165"/>
      <c r="C110" s="768">
        <f>C82+C80+C69+C65+C108</f>
        <v>110</v>
      </c>
      <c r="D110" s="761"/>
      <c r="E110" s="768">
        <f>E82+E80+E69+E65+E108</f>
        <v>0</v>
      </c>
      <c r="F110" s="769"/>
      <c r="G110" s="770" t="e">
        <f>#REF!+#REF!+#REF!+#REF!+G65</f>
        <v>#REF!</v>
      </c>
      <c r="H110" s="769"/>
      <c r="I110" s="768">
        <f>I82+I80+I69+I65</f>
        <v>0</v>
      </c>
      <c r="J110" s="769"/>
      <c r="K110" s="768">
        <f>K82+K80+K69+K65+K108</f>
        <v>2072</v>
      </c>
      <c r="L110" s="769"/>
      <c r="M110" s="768">
        <f>M82+M80+M69+M65+M108</f>
        <v>-2510</v>
      </c>
      <c r="N110" s="769"/>
      <c r="O110" s="768">
        <f>O82+O80+O69+O65+O108</f>
        <v>-328</v>
      </c>
      <c r="P110" s="769"/>
      <c r="Q110" s="768">
        <f>Q82+Q80+Q69+Q65+Q108</f>
        <v>0</v>
      </c>
      <c r="R110" s="769"/>
      <c r="S110" s="768">
        <f>S82+S80+S69+S65+S108</f>
        <v>-328</v>
      </c>
      <c r="U110" s="667">
        <f t="shared" si="44"/>
        <v>0</v>
      </c>
      <c r="V110" s="141"/>
      <c r="W110" s="141"/>
      <c r="X110" s="184"/>
      <c r="Y110" s="184"/>
      <c r="Z110" s="184"/>
      <c r="AA110" s="184"/>
      <c r="AB110" s="662"/>
      <c r="AC110" s="184"/>
      <c r="AD110" s="767" t="str">
        <f>CONCATENATE("Balance at  ",31,".",12,".",НАЧАЛО!AC1," ")</f>
        <v xml:space="preserve">Balance at  31.12.2013 </v>
      </c>
      <c r="AE110" s="761"/>
      <c r="AF110" s="768">
        <f>AF82+AF80+AF69+AF65+AF108</f>
        <v>0</v>
      </c>
      <c r="AG110" s="761"/>
      <c r="AH110" s="768">
        <f>AH82+AH80+AH69+AH65+AH108</f>
        <v>0</v>
      </c>
      <c r="AI110" s="769"/>
      <c r="AJ110" s="770" t="e">
        <f>#REF!+#REF!+#REF!+#REF!+AJ65</f>
        <v>#REF!</v>
      </c>
      <c r="AK110" s="769"/>
      <c r="AL110" s="768">
        <f>AL82+AL80+AL69+AL65</f>
        <v>0</v>
      </c>
      <c r="AM110" s="769"/>
      <c r="AN110" s="768">
        <f>AN82+AN80+AN69+AN65+AN108</f>
        <v>0</v>
      </c>
      <c r="AO110" s="769"/>
      <c r="AP110" s="768">
        <f>AP82+AP80+AP69+AP65+AP108</f>
        <v>-296</v>
      </c>
      <c r="AQ110" s="769"/>
      <c r="AR110" s="768">
        <f>AR82+AR80+AR69+AR65+AR108</f>
        <v>-296</v>
      </c>
      <c r="AS110" s="769"/>
      <c r="AT110" s="768">
        <f>AT82+AT80+AT69+AT65+AT108</f>
        <v>0</v>
      </c>
      <c r="AU110" s="769"/>
      <c r="AV110" s="768">
        <f>AV82+AV80+AV69+AV65+AV108</f>
        <v>-296</v>
      </c>
      <c r="AW110" s="705"/>
    </row>
    <row r="111" spans="1:49" s="174" customFormat="1">
      <c r="A111" s="1507" t="e">
        <f>IF(AND(C111="",E111="",K111="",M111="",O111=""),"","Разлика в перата между СК и БАЛАНСА!")</f>
        <v>#REF!</v>
      </c>
      <c r="B111" s="223"/>
      <c r="C111" s="224" t="str">
        <f>IF(СК!C$110=баланс!E$75,"",СК!C$110-баланс!E$75)</f>
        <v/>
      </c>
      <c r="D111" s="223"/>
      <c r="E111" s="224" t="str">
        <f>IF(СК!E$110=баланс!E$80,"",СК!E$110-баланс!E$80)</f>
        <v/>
      </c>
      <c r="F111" s="2103" t="e">
        <f>IF(K111="","","Разлика резерви общо:")</f>
        <v>#REF!</v>
      </c>
      <c r="G111" s="2103"/>
      <c r="H111" s="2103"/>
      <c r="I111" s="2103"/>
      <c r="J111" s="2103"/>
      <c r="K111" s="225" t="e">
        <f>IF(G$110+I$110+K$110=баланс!E$82,"",СК!G110+СК!I110+СК!K110-баланс!E$82)</f>
        <v>#REF!</v>
      </c>
      <c r="L111" s="192"/>
      <c r="M111" s="192" t="str">
        <f>IF(СК!M$110=баланс!E$84,"",СК!M110-баланс!E$84)</f>
        <v/>
      </c>
      <c r="N111" s="192"/>
      <c r="O111" s="192" t="str">
        <f>IF(СК!O$110=баланс!E$88,"",СК!O110-баланс!E$88)</f>
        <v/>
      </c>
      <c r="P111" s="192"/>
      <c r="Q111" s="192" t="str">
        <f>IF(СК!Q$110=баланс!E$90,"",СК!Q110-баланс!E$90)</f>
        <v/>
      </c>
      <c r="R111" s="192"/>
      <c r="S111" s="192" t="str">
        <f>IF(СК!S$110=баланс!E$88,"",СК!S110-баланс!G$88)</f>
        <v/>
      </c>
      <c r="U111" s="662"/>
      <c r="V111" s="313" t="s">
        <v>1110</v>
      </c>
      <c r="W111" s="141"/>
      <c r="X111" s="184"/>
      <c r="Y111" s="184"/>
      <c r="Z111" s="184"/>
      <c r="AA111" s="184"/>
      <c r="AB111" s="662"/>
      <c r="AC111" s="184"/>
      <c r="AD111" s="1505" t="e">
        <f>IF(AND(AF111="",AH111="",AN111="",AP111="",AR111=""),"","Разлика в перата между СК и БАЛАНСА!")</f>
        <v>#REF!</v>
      </c>
      <c r="AE111" s="804"/>
      <c r="AF111" s="805" t="str">
        <f>IF(СК!AF$110=баланс!AH$75,"",СК!AF$110-баланс!AH$75)</f>
        <v/>
      </c>
      <c r="AG111" s="804"/>
      <c r="AH111" s="805" t="str">
        <f>IF(СК!AH$110=баланс!AH$80,"",СК!AH$110-баланс!AH$80)</f>
        <v/>
      </c>
      <c r="AI111" s="2088" t="e">
        <f>IF(AN111="","","Разлика резерви общо:")</f>
        <v>#REF!</v>
      </c>
      <c r="AJ111" s="2088"/>
      <c r="AK111" s="2088"/>
      <c r="AL111" s="2088"/>
      <c r="AM111" s="2088"/>
      <c r="AN111" s="806" t="e">
        <f>IF(AJ$110+AL$110+AN$110=баланс!AH$82,"",СК!AJ110+СК!AL110+СК!AN110-баланс!AH$82)</f>
        <v>#REF!</v>
      </c>
      <c r="AO111" s="807"/>
      <c r="AP111" s="807">
        <f>IF(СК!AP$110=баланс!X$84,"",СК!AP110-баланс!X$84)</f>
        <v>2214</v>
      </c>
      <c r="AQ111" s="807"/>
      <c r="AR111" s="807">
        <f>IF(СК!AR$110=баланс!X$88,"",СК!AR110-баланс!X$88)</f>
        <v>2104</v>
      </c>
      <c r="AS111" s="807"/>
      <c r="AT111" s="807" t="str">
        <f>IF(СК!AT$110=баланс!X$90,"",СК!AT110-баланс!X$90)</f>
        <v/>
      </c>
      <c r="AU111" s="807"/>
      <c r="AV111" s="807">
        <f>IF(СК!AV$110=баланс!AJ$88,"",СК!AV110-баланс!AJ$88)</f>
        <v>-296</v>
      </c>
      <c r="AW111" s="705"/>
    </row>
    <row r="112" spans="1:49" s="171" customFormat="1">
      <c r="A112" s="2104" t="str">
        <f>'P&amp;L ОД'!A106</f>
        <v>Приложенията от страница 0 до страница 0 са неразделна част от финансовия отчет.</v>
      </c>
      <c r="B112" s="2104"/>
      <c r="C112" s="2104"/>
      <c r="D112" s="2104"/>
      <c r="E112" s="2104"/>
      <c r="F112" s="2104"/>
      <c r="G112" s="2104"/>
      <c r="H112" s="2104"/>
      <c r="I112" s="2104"/>
      <c r="J112" s="2104"/>
      <c r="K112" s="2104"/>
      <c r="L112" s="2104"/>
      <c r="M112" s="2104"/>
      <c r="N112" s="2104"/>
      <c r="O112" s="2104"/>
      <c r="P112" s="39"/>
      <c r="Q112" s="1508"/>
      <c r="R112" s="39"/>
      <c r="S112" s="1508"/>
      <c r="U112" s="661"/>
      <c r="V112" s="141"/>
      <c r="W112" s="141"/>
      <c r="X112" s="185"/>
      <c r="Y112" s="185"/>
      <c r="Z112" s="185"/>
      <c r="AA112" s="185"/>
      <c r="AB112" s="661"/>
      <c r="AC112" s="185"/>
      <c r="AD112" s="2089" t="str">
        <f>'P&amp;L ОД'!R106</f>
        <v>Notes from page 0  to page 0 are inseparable part of the financial statement.</v>
      </c>
      <c r="AE112" s="2089"/>
      <c r="AF112" s="2089"/>
      <c r="AG112" s="2089"/>
      <c r="AH112" s="2089"/>
      <c r="AI112" s="2089"/>
      <c r="AJ112" s="2089"/>
      <c r="AK112" s="2089"/>
      <c r="AL112" s="2089"/>
      <c r="AM112" s="2089"/>
      <c r="AN112" s="2089"/>
      <c r="AO112" s="2089"/>
      <c r="AP112" s="2089"/>
      <c r="AQ112" s="2089"/>
      <c r="AR112" s="2089"/>
      <c r="AS112" s="705"/>
      <c r="AT112" s="1506"/>
      <c r="AU112" s="705"/>
      <c r="AV112" s="1506"/>
      <c r="AW112" s="705"/>
    </row>
    <row r="113" spans="1:49" s="171" customFormat="1">
      <c r="A113" s="224" t="e">
        <f>IF(AND(C113="",E113="",K113="",M113="",O113=""),"",CONCATENATE("Стойности в БАЛАНСА към ",НАЧАЛО!AA1,".",НАЧАЛО!AB1,".",НАЧАЛО!AC1))</f>
        <v>#REF!</v>
      </c>
      <c r="B113" s="226"/>
      <c r="C113" s="224" t="str">
        <f>IF(СК!C$110=баланс!E$75,"",баланс!E$75)</f>
        <v/>
      </c>
      <c r="D113" s="227"/>
      <c r="E113" s="224" t="str">
        <f>IF(СК!E$110=баланс!E$80,"",баланс!E$80)</f>
        <v/>
      </c>
      <c r="F113" s="2103" t="e">
        <f>IF(K113="","","Стойност резерви общо:")</f>
        <v>#REF!</v>
      </c>
      <c r="G113" s="2103"/>
      <c r="H113" s="2103"/>
      <c r="I113" s="2103"/>
      <c r="J113" s="2103"/>
      <c r="K113" s="225" t="e">
        <f>IF(G$110+I$110+K$110=баланс!E$82,"",баланс!E$82)</f>
        <v>#REF!</v>
      </c>
      <c r="L113" s="194"/>
      <c r="M113" s="193" t="str">
        <f>IF(СК!M$110=баланс!E$84,"",баланс!E$84)</f>
        <v/>
      </c>
      <c r="N113" s="194"/>
      <c r="O113" s="193" t="str">
        <f>IF(СК!O$110=баланс!E$88,"",баланс!E$88)</f>
        <v/>
      </c>
      <c r="P113" s="194"/>
      <c r="Q113" s="193" t="str">
        <f>IF(СК!Q$110=баланс!E$90,"",баланс!E$90)</f>
        <v/>
      </c>
      <c r="R113" s="194"/>
      <c r="S113" s="193" t="str">
        <f>IF(СК!S$110=баланс!E$88,"",баланс!G$88)</f>
        <v/>
      </c>
      <c r="U113" s="661"/>
      <c r="V113" s="195"/>
      <c r="W113" s="185"/>
      <c r="X113" s="185"/>
      <c r="Y113" s="185"/>
      <c r="Z113" s="185"/>
      <c r="AA113" s="185"/>
      <c r="AB113" s="661"/>
      <c r="AC113" s="185"/>
      <c r="AD113" s="805" t="e">
        <f>IF(AND(AF113="",AH113="",AN113="",AP113="",AR113=""),"",CONCATENATE("Стойности в БАЛАНСА към ",НАЧАЛО!BC1,".",НАЧАЛО!BD1,".",НАЧАЛО!BE1))</f>
        <v>#REF!</v>
      </c>
      <c r="AE113" s="808"/>
      <c r="AF113" s="805" t="str">
        <f>IF(СК!AF$110=баланс!AH$75,"",баланс!AH$75)</f>
        <v/>
      </c>
      <c r="AG113" s="809"/>
      <c r="AH113" s="805" t="str">
        <f>IF(СК!AH$110=баланс!AH$80,"",баланс!AH$80)</f>
        <v/>
      </c>
      <c r="AI113" s="2088" t="e">
        <f>IF(AN113="","","Стойност резерви общо:")</f>
        <v>#REF!</v>
      </c>
      <c r="AJ113" s="2088"/>
      <c r="AK113" s="2088"/>
      <c r="AL113" s="2088"/>
      <c r="AM113" s="2088"/>
      <c r="AN113" s="806" t="e">
        <f>IF(AJ$110+AL$110+AN$110=баланс!AH$82,"",баланс!AH$82)</f>
        <v>#REF!</v>
      </c>
      <c r="AO113" s="810"/>
      <c r="AP113" s="811">
        <f>IF(СК!AP$110=баланс!X$84,"",баланс!X$84)</f>
        <v>-2510</v>
      </c>
      <c r="AQ113" s="810"/>
      <c r="AR113" s="811">
        <f>IF(СК!AR$110=баланс!X$88,"",баланс!X$88)</f>
        <v>-2400</v>
      </c>
      <c r="AS113" s="810"/>
      <c r="AT113" s="811" t="str">
        <f>IF(СК!AT$110=баланс!X$90,"",баланс!X$90)</f>
        <v/>
      </c>
      <c r="AU113" s="810"/>
      <c r="AV113" s="811">
        <f>IF(СК!AV$110=баланс!AJ$88,"",баланс!AJ$88)</f>
        <v>0</v>
      </c>
      <c r="AW113" s="705"/>
    </row>
    <row r="114" spans="1:49" s="171" customFormat="1">
      <c r="A114" s="82" t="str">
        <f>НАЧАЛО!$A$44</f>
        <v>Представляващи:</v>
      </c>
      <c r="B114" s="196"/>
      <c r="C114" s="197"/>
      <c r="D114" s="197"/>
      <c r="E114" s="197"/>
      <c r="F114" s="197"/>
      <c r="G114" s="197"/>
      <c r="H114" s="197"/>
      <c r="I114" s="197"/>
      <c r="J114" s="197"/>
      <c r="K114" s="197"/>
      <c r="L114" s="197"/>
      <c r="M114" s="197"/>
      <c r="N114" s="197"/>
      <c r="O114" s="197"/>
      <c r="P114" s="197"/>
      <c r="Q114" s="197"/>
      <c r="R114" s="197"/>
      <c r="S114" s="197"/>
      <c r="U114" s="661"/>
      <c r="V114" s="185"/>
      <c r="W114" s="185"/>
      <c r="X114" s="185"/>
      <c r="Y114" s="185"/>
      <c r="Z114" s="185"/>
      <c r="AA114" s="185"/>
      <c r="AB114" s="661"/>
      <c r="AC114" s="185"/>
      <c r="AD114" s="361" t="str">
        <f>'P&amp;L ОД'!R108</f>
        <v>Representatives:</v>
      </c>
      <c r="AE114" s="812"/>
      <c r="AF114" s="813"/>
      <c r="AG114" s="813"/>
      <c r="AH114" s="813"/>
      <c r="AI114" s="813"/>
      <c r="AJ114" s="813"/>
      <c r="AK114" s="813"/>
      <c r="AL114" s="813"/>
      <c r="AM114" s="813"/>
      <c r="AN114" s="813"/>
      <c r="AO114" s="813"/>
      <c r="AP114" s="813"/>
      <c r="AQ114" s="813"/>
      <c r="AR114" s="813"/>
      <c r="AS114" s="813"/>
      <c r="AT114" s="813"/>
      <c r="AU114" s="813"/>
      <c r="AV114" s="813"/>
      <c r="AW114" s="705"/>
    </row>
    <row r="115" spans="1:49">
      <c r="A115" s="85" t="str">
        <f>НАЧАЛО!$A$46</f>
        <v>ВЕСЕЛИНА СПАСОВА</v>
      </c>
      <c r="B115" s="84"/>
      <c r="C115" s="198"/>
      <c r="D115" s="198"/>
      <c r="E115" s="198"/>
      <c r="F115" s="198"/>
      <c r="G115" s="198"/>
      <c r="H115" s="198"/>
      <c r="I115" s="198"/>
      <c r="J115" s="198"/>
      <c r="K115" s="198"/>
      <c r="L115" s="198"/>
      <c r="M115" s="198"/>
      <c r="N115" s="198"/>
      <c r="O115" s="198"/>
      <c r="P115" s="198"/>
      <c r="Q115" s="198"/>
      <c r="R115" s="198"/>
      <c r="S115" s="198"/>
      <c r="U115" s="659"/>
      <c r="V115" s="199"/>
      <c r="W115" s="199"/>
      <c r="X115" s="199"/>
      <c r="Y115" s="199"/>
      <c r="Z115" s="199"/>
      <c r="AA115" s="199"/>
      <c r="AB115" s="659"/>
      <c r="AC115" s="199"/>
      <c r="AD115" s="364" t="str">
        <f>'P&amp;L ОД'!R109</f>
        <v>ВЕСЕЛИНА СПАСОВА</v>
      </c>
      <c r="AE115" s="363"/>
      <c r="AF115" s="814"/>
      <c r="AG115" s="814"/>
      <c r="AH115" s="814"/>
      <c r="AI115" s="814"/>
      <c r="AJ115" s="814"/>
      <c r="AK115" s="814"/>
      <c r="AL115" s="814"/>
      <c r="AM115" s="814"/>
      <c r="AN115" s="814"/>
      <c r="AO115" s="814"/>
      <c r="AP115" s="814"/>
      <c r="AQ115" s="814"/>
      <c r="AR115" s="814"/>
      <c r="AS115" s="814"/>
      <c r="AT115" s="814"/>
      <c r="AU115" s="814"/>
      <c r="AV115" s="814"/>
      <c r="AW115" s="705"/>
    </row>
    <row r="116" spans="1:49">
      <c r="A116" s="79"/>
      <c r="B116" s="200"/>
      <c r="C116" s="198"/>
      <c r="D116" s="198"/>
      <c r="E116" s="198"/>
      <c r="F116" s="198"/>
      <c r="G116" s="198"/>
      <c r="H116" s="198"/>
      <c r="I116" s="198"/>
      <c r="J116" s="198"/>
      <c r="K116" s="198"/>
      <c r="L116" s="198"/>
      <c r="M116" s="198"/>
      <c r="N116" s="198"/>
      <c r="O116" s="198" t="s">
        <v>27</v>
      </c>
      <c r="P116" s="198"/>
      <c r="Q116" s="198" t="s">
        <v>27</v>
      </c>
      <c r="R116" s="198"/>
      <c r="S116" s="198" t="s">
        <v>27</v>
      </c>
      <c r="U116" s="659"/>
      <c r="V116" s="199"/>
      <c r="W116" s="199"/>
      <c r="X116" s="199"/>
      <c r="Y116" s="199"/>
      <c r="Z116" s="199"/>
      <c r="AA116" s="199"/>
      <c r="AB116" s="659"/>
      <c r="AC116" s="199"/>
      <c r="AD116" s="358" t="s">
        <v>27</v>
      </c>
      <c r="AE116" s="815"/>
      <c r="AF116" s="814"/>
      <c r="AG116" s="814"/>
      <c r="AH116" s="814"/>
      <c r="AI116" s="814"/>
      <c r="AJ116" s="814"/>
      <c r="AK116" s="814"/>
      <c r="AL116" s="814"/>
      <c r="AM116" s="814"/>
      <c r="AN116" s="814"/>
      <c r="AO116" s="814"/>
      <c r="AP116" s="814"/>
      <c r="AQ116" s="814"/>
      <c r="AR116" s="814"/>
      <c r="AS116" s="814"/>
      <c r="AT116" s="814" t="s">
        <v>27</v>
      </c>
      <c r="AU116" s="814"/>
      <c r="AV116" s="814" t="s">
        <v>27</v>
      </c>
      <c r="AW116" s="705"/>
    </row>
    <row r="117" spans="1:49" s="202" customFormat="1">
      <c r="A117" s="85"/>
      <c r="B117" s="87"/>
      <c r="C117" s="201"/>
      <c r="D117" s="201"/>
      <c r="E117" s="201"/>
      <c r="F117" s="201"/>
      <c r="G117" s="201"/>
      <c r="H117" s="201"/>
      <c r="I117" s="201"/>
      <c r="J117" s="201"/>
      <c r="K117" s="201"/>
      <c r="L117" s="201"/>
      <c r="M117" s="201"/>
      <c r="N117" s="201"/>
      <c r="O117" s="201"/>
      <c r="P117" s="201"/>
      <c r="Q117" s="201"/>
      <c r="R117" s="201"/>
      <c r="S117" s="201"/>
      <c r="U117" s="664"/>
      <c r="AB117" s="664"/>
      <c r="AD117" s="364" t="str">
        <f>'P&amp;L ОД'!R111</f>
        <v/>
      </c>
      <c r="AE117" s="366"/>
      <c r="AF117" s="816"/>
      <c r="AG117" s="816"/>
      <c r="AH117" s="816"/>
      <c r="AI117" s="816"/>
      <c r="AJ117" s="816"/>
      <c r="AK117" s="816"/>
      <c r="AL117" s="816"/>
      <c r="AM117" s="816"/>
      <c r="AN117" s="816"/>
      <c r="AO117" s="816"/>
      <c r="AP117" s="816"/>
      <c r="AQ117" s="816"/>
      <c r="AR117" s="816"/>
      <c r="AS117" s="816"/>
      <c r="AT117" s="816"/>
      <c r="AU117" s="816"/>
      <c r="AV117" s="816"/>
      <c r="AW117" s="743"/>
    </row>
    <row r="118" spans="1:49">
      <c r="A118" s="79"/>
      <c r="B118" s="200"/>
      <c r="C118" s="198"/>
      <c r="D118" s="198"/>
      <c r="E118" s="198"/>
      <c r="F118" s="198"/>
      <c r="G118" s="198"/>
      <c r="H118" s="198"/>
      <c r="I118" s="198"/>
      <c r="J118" s="198"/>
      <c r="K118" s="198"/>
      <c r="L118" s="198"/>
      <c r="M118" s="198"/>
      <c r="N118" s="198"/>
      <c r="O118" s="198"/>
      <c r="P118" s="198"/>
      <c r="Q118" s="198"/>
      <c r="R118" s="198"/>
      <c r="S118" s="198"/>
      <c r="U118" s="659"/>
      <c r="V118" s="199"/>
      <c r="W118" s="199"/>
      <c r="X118" s="199"/>
      <c r="Y118" s="199"/>
      <c r="Z118" s="199"/>
      <c r="AA118" s="199"/>
      <c r="AB118" s="659"/>
      <c r="AC118" s="199"/>
      <c r="AD118" s="358" t="s">
        <v>27</v>
      </c>
      <c r="AE118" s="815"/>
      <c r="AF118" s="814"/>
      <c r="AG118" s="814"/>
      <c r="AH118" s="814"/>
      <c r="AI118" s="814"/>
      <c r="AJ118" s="814"/>
      <c r="AK118" s="814"/>
      <c r="AL118" s="814"/>
      <c r="AM118" s="814"/>
      <c r="AN118" s="814"/>
      <c r="AO118" s="814"/>
      <c r="AP118" s="814"/>
      <c r="AQ118" s="814"/>
      <c r="AR118" s="814"/>
      <c r="AS118" s="814"/>
      <c r="AT118" s="814"/>
      <c r="AU118" s="814"/>
      <c r="AV118" s="814"/>
      <c r="AW118" s="705"/>
    </row>
    <row r="119" spans="1:49">
      <c r="A119" s="87" t="str">
        <f>НАЧАЛО!$F$44</f>
        <v>Съставител:</v>
      </c>
      <c r="B119" s="84"/>
      <c r="C119" s="198"/>
      <c r="D119" s="198"/>
      <c r="E119" s="198"/>
      <c r="F119" s="198"/>
      <c r="G119" s="198"/>
      <c r="H119" s="198"/>
      <c r="I119" s="198"/>
      <c r="J119" s="198"/>
      <c r="K119" s="198"/>
      <c r="L119" s="198"/>
      <c r="M119" s="198"/>
      <c r="N119" s="198"/>
      <c r="O119" s="198"/>
      <c r="P119" s="198"/>
      <c r="Q119" s="198"/>
      <c r="R119" s="198"/>
      <c r="S119" s="198"/>
      <c r="U119" s="659"/>
      <c r="V119" s="199"/>
      <c r="W119" s="199"/>
      <c r="X119" s="199"/>
      <c r="Y119" s="199"/>
      <c r="Z119" s="199"/>
      <c r="AA119" s="199"/>
      <c r="AB119" s="659"/>
      <c r="AC119" s="199"/>
      <c r="AD119" s="366" t="str">
        <f>'P&amp;L ОД'!R113</f>
        <v>Prepared by:</v>
      </c>
      <c r="AE119" s="363"/>
      <c r="AF119" s="814"/>
      <c r="AG119" s="814"/>
      <c r="AH119" s="814"/>
      <c r="AI119" s="814"/>
      <c r="AJ119" s="814"/>
      <c r="AK119" s="814"/>
      <c r="AL119" s="814"/>
      <c r="AM119" s="814"/>
      <c r="AN119" s="814"/>
      <c r="AO119" s="814"/>
      <c r="AP119" s="814"/>
      <c r="AQ119" s="814"/>
      <c r="AR119" s="814"/>
      <c r="AS119" s="814"/>
      <c r="AT119" s="814"/>
      <c r="AU119" s="814"/>
      <c r="AV119" s="814"/>
      <c r="AW119" s="705"/>
    </row>
    <row r="120" spans="1:49">
      <c r="A120" s="90" t="str">
        <f>НАЧАЛО!$F$46</f>
        <v>БОНКА СИРАШКА</v>
      </c>
      <c r="B120" s="200"/>
      <c r="C120" s="198"/>
      <c r="D120" s="198"/>
      <c r="E120" s="198"/>
      <c r="F120" s="198"/>
      <c r="G120" s="198"/>
      <c r="H120" s="198"/>
      <c r="I120" s="198"/>
      <c r="J120" s="198"/>
      <c r="K120" s="198"/>
      <c r="L120" s="198"/>
      <c r="M120" s="198"/>
      <c r="N120" s="198"/>
      <c r="O120" s="198"/>
      <c r="P120" s="198"/>
      <c r="Q120" s="198"/>
      <c r="R120" s="198"/>
      <c r="S120" s="198"/>
      <c r="U120" s="659"/>
      <c r="V120" s="199"/>
      <c r="W120" s="199"/>
      <c r="X120" s="199"/>
      <c r="Y120" s="199"/>
      <c r="Z120" s="199"/>
      <c r="AA120" s="199"/>
      <c r="AB120" s="659"/>
      <c r="AC120" s="199"/>
      <c r="AD120" s="369" t="str">
        <f>'P&amp;L ОД'!R114</f>
        <v>БОНКА СИРАШКА</v>
      </c>
      <c r="AE120" s="815"/>
      <c r="AF120" s="814"/>
      <c r="AG120" s="814"/>
      <c r="AH120" s="814"/>
      <c r="AI120" s="814"/>
      <c r="AJ120" s="814"/>
      <c r="AK120" s="814"/>
      <c r="AL120" s="814"/>
      <c r="AM120" s="814"/>
      <c r="AN120" s="814"/>
      <c r="AO120" s="814"/>
      <c r="AP120" s="814"/>
      <c r="AQ120" s="814"/>
      <c r="AR120" s="814"/>
      <c r="AS120" s="814"/>
      <c r="AT120" s="814"/>
      <c r="AU120" s="814"/>
      <c r="AV120" s="814"/>
      <c r="AW120" s="705"/>
    </row>
    <row r="121" spans="1:49">
      <c r="A121" s="87"/>
      <c r="B121" s="200"/>
      <c r="C121" s="198"/>
      <c r="D121" s="198"/>
      <c r="E121" s="198"/>
      <c r="F121" s="198"/>
      <c r="G121" s="198"/>
      <c r="H121" s="198"/>
      <c r="I121" s="198"/>
      <c r="J121" s="198"/>
      <c r="K121" s="198"/>
      <c r="L121" s="198"/>
      <c r="M121" s="198"/>
      <c r="N121" s="198"/>
      <c r="O121" s="198"/>
      <c r="P121" s="198"/>
      <c r="Q121" s="198"/>
      <c r="R121" s="198"/>
      <c r="S121" s="198"/>
      <c r="U121" s="659"/>
      <c r="V121" s="199"/>
      <c r="W121" s="199"/>
      <c r="X121" s="199"/>
      <c r="Y121" s="199"/>
      <c r="Z121" s="199"/>
      <c r="AA121" s="199"/>
      <c r="AB121" s="659"/>
      <c r="AC121" s="199"/>
      <c r="AD121" s="366" t="s">
        <v>27</v>
      </c>
      <c r="AE121" s="815"/>
      <c r="AF121" s="814"/>
      <c r="AG121" s="814"/>
      <c r="AH121" s="814"/>
      <c r="AI121" s="814"/>
      <c r="AJ121" s="814"/>
      <c r="AK121" s="814"/>
      <c r="AL121" s="814"/>
      <c r="AM121" s="814"/>
      <c r="AN121" s="814"/>
      <c r="AO121" s="814"/>
      <c r="AP121" s="814"/>
      <c r="AQ121" s="814"/>
      <c r="AR121" s="814"/>
      <c r="AS121" s="814"/>
      <c r="AT121" s="814"/>
      <c r="AU121" s="814"/>
      <c r="AV121" s="814"/>
      <c r="AW121" s="705"/>
    </row>
    <row r="122" spans="1:49">
      <c r="A122" s="90" t="str">
        <f>НАЧАЛО!$D$50</f>
        <v>Заверил:</v>
      </c>
      <c r="B122" s="203"/>
      <c r="C122" s="198"/>
      <c r="D122" s="198"/>
      <c r="E122" s="198"/>
      <c r="F122" s="198"/>
      <c r="G122" s="198"/>
      <c r="H122" s="198"/>
      <c r="I122" s="198"/>
      <c r="J122" s="198"/>
      <c r="K122" s="198"/>
      <c r="L122" s="198"/>
      <c r="M122" s="198"/>
      <c r="N122" s="198"/>
      <c r="O122" s="198"/>
      <c r="P122" s="198"/>
      <c r="Q122" s="198"/>
      <c r="R122" s="198"/>
      <c r="S122" s="198"/>
      <c r="U122" s="659"/>
      <c r="V122" s="199"/>
      <c r="W122" s="199"/>
      <c r="X122" s="199"/>
      <c r="Y122" s="199"/>
      <c r="Z122" s="199"/>
      <c r="AA122" s="199"/>
      <c r="AB122" s="659"/>
      <c r="AC122" s="199"/>
      <c r="AD122" s="369" t="str">
        <f>'P&amp;L ОД'!R116</f>
        <v>Audited by:</v>
      </c>
      <c r="AE122" s="817"/>
      <c r="AF122" s="814"/>
      <c r="AG122" s="814"/>
      <c r="AH122" s="814"/>
      <c r="AI122" s="814"/>
      <c r="AJ122" s="814"/>
      <c r="AK122" s="814"/>
      <c r="AL122" s="814"/>
      <c r="AM122" s="814"/>
      <c r="AN122" s="814"/>
      <c r="AO122" s="814"/>
      <c r="AP122" s="814"/>
      <c r="AQ122" s="814"/>
      <c r="AR122" s="814"/>
      <c r="AS122" s="814"/>
      <c r="AT122" s="814"/>
      <c r="AU122" s="814"/>
      <c r="AV122" s="814"/>
      <c r="AW122" s="705"/>
    </row>
    <row r="123" spans="1:49">
      <c r="A123" s="85" t="str">
        <f>НАЧАЛО!$C$52</f>
        <v>ОДИТОРИ И КО ООД</v>
      </c>
      <c r="B123" s="200"/>
      <c r="C123" s="198"/>
      <c r="D123" s="198"/>
      <c r="E123" s="198"/>
      <c r="F123" s="198"/>
      <c r="G123" s="198"/>
      <c r="H123" s="198"/>
      <c r="I123" s="198"/>
      <c r="J123" s="198"/>
      <c r="K123" s="198"/>
      <c r="L123" s="198"/>
      <c r="M123" s="198"/>
      <c r="N123" s="198"/>
      <c r="O123" s="198"/>
      <c r="P123" s="198"/>
      <c r="Q123" s="198"/>
      <c r="R123" s="198"/>
      <c r="S123" s="198"/>
      <c r="U123" s="659"/>
      <c r="V123" s="199"/>
      <c r="W123" s="199"/>
      <c r="X123" s="199"/>
      <c r="Y123" s="199"/>
      <c r="Z123" s="199"/>
      <c r="AA123" s="199"/>
      <c r="AB123" s="659"/>
      <c r="AC123" s="199"/>
      <c r="AD123" s="364" t="str">
        <f>'P&amp;L ОД'!R117</f>
        <v>…………………….</v>
      </c>
      <c r="AE123" s="815"/>
      <c r="AF123" s="814"/>
      <c r="AG123" s="814"/>
      <c r="AH123" s="814"/>
      <c r="AI123" s="814"/>
      <c r="AJ123" s="814"/>
      <c r="AK123" s="814"/>
      <c r="AL123" s="814"/>
      <c r="AM123" s="814"/>
      <c r="AN123" s="814"/>
      <c r="AO123" s="814"/>
      <c r="AP123" s="814"/>
      <c r="AQ123" s="814"/>
      <c r="AR123" s="814"/>
      <c r="AS123" s="814"/>
      <c r="AT123" s="814"/>
      <c r="AU123" s="814"/>
      <c r="AV123" s="814"/>
      <c r="AW123" s="705"/>
    </row>
    <row r="124" spans="1:49" ht="18">
      <c r="A124" s="92"/>
      <c r="B124" s="204"/>
      <c r="C124" s="198"/>
      <c r="D124" s="198"/>
      <c r="E124" s="198"/>
      <c r="F124" s="198"/>
      <c r="G124" s="198"/>
      <c r="H124" s="198"/>
      <c r="I124" s="198"/>
      <c r="J124" s="198"/>
      <c r="K124" s="198"/>
      <c r="L124" s="198"/>
      <c r="M124" s="198"/>
      <c r="N124" s="198"/>
      <c r="O124" s="198"/>
      <c r="P124" s="198"/>
      <c r="Q124" s="198"/>
      <c r="R124" s="198"/>
      <c r="S124" s="198"/>
      <c r="U124" s="659"/>
      <c r="AB124" s="659"/>
      <c r="AD124" s="371" t="s">
        <v>27</v>
      </c>
      <c r="AE124" s="818"/>
      <c r="AF124" s="814"/>
      <c r="AG124" s="814"/>
      <c r="AH124" s="814"/>
      <c r="AI124" s="814"/>
      <c r="AJ124" s="814"/>
      <c r="AK124" s="814"/>
      <c r="AL124" s="814"/>
      <c r="AM124" s="814"/>
      <c r="AN124" s="814"/>
      <c r="AO124" s="814"/>
      <c r="AP124" s="814"/>
      <c r="AQ124" s="814"/>
      <c r="AR124" s="814"/>
      <c r="AS124" s="814"/>
      <c r="AT124" s="814"/>
      <c r="AU124" s="814"/>
      <c r="AV124" s="814"/>
      <c r="AW124" s="705"/>
    </row>
    <row r="125" spans="1:49">
      <c r="A125" s="85" t="str">
        <f>НАЧАЛО!$C$58</f>
        <v>ЛОВЕЧ, 14 април 2014 г.</v>
      </c>
      <c r="B125" s="203"/>
      <c r="C125" s="198"/>
      <c r="D125" s="198"/>
      <c r="E125" s="198"/>
      <c r="F125" s="198"/>
      <c r="G125" s="198"/>
      <c r="H125" s="198"/>
      <c r="I125" s="198"/>
      <c r="J125" s="198"/>
      <c r="K125" s="198"/>
      <c r="L125" s="198"/>
      <c r="M125" s="198"/>
      <c r="N125" s="198"/>
      <c r="O125" s="198"/>
      <c r="P125" s="198"/>
      <c r="Q125" s="198"/>
      <c r="R125" s="198"/>
      <c r="S125" s="198"/>
      <c r="U125" s="659"/>
      <c r="AB125" s="659"/>
      <c r="AD125" s="364" t="str">
        <f>'P&amp;L ОД'!R119</f>
        <v>Sofia, 28 February 2014</v>
      </c>
      <c r="AE125" s="817"/>
      <c r="AF125" s="814"/>
      <c r="AG125" s="814"/>
      <c r="AH125" s="814"/>
      <c r="AI125" s="814"/>
      <c r="AJ125" s="814"/>
      <c r="AK125" s="814"/>
      <c r="AL125" s="814"/>
      <c r="AM125" s="814"/>
      <c r="AN125" s="814"/>
      <c r="AO125" s="814"/>
      <c r="AP125" s="814"/>
      <c r="AQ125" s="814"/>
      <c r="AR125" s="814"/>
      <c r="AS125" s="814"/>
      <c r="AT125" s="814"/>
      <c r="AU125" s="814"/>
      <c r="AV125" s="814"/>
      <c r="AW125" s="705"/>
    </row>
    <row r="126" spans="1:49">
      <c r="A126" s="205"/>
      <c r="B126" s="205"/>
      <c r="C126" s="141"/>
      <c r="D126" s="141"/>
      <c r="E126" s="141"/>
      <c r="F126" s="141"/>
      <c r="G126" s="141"/>
      <c r="H126" s="141"/>
      <c r="I126" s="141"/>
      <c r="J126" s="141"/>
      <c r="K126" s="141"/>
      <c r="L126" s="141"/>
      <c r="M126" s="141"/>
      <c r="P126" s="141"/>
      <c r="R126" s="141"/>
      <c r="AD126" s="819"/>
      <c r="AE126" s="819"/>
      <c r="AF126" s="745"/>
      <c r="AG126" s="745"/>
      <c r="AH126" s="745"/>
      <c r="AI126" s="745"/>
      <c r="AJ126" s="745"/>
      <c r="AK126" s="745"/>
      <c r="AL126" s="745"/>
      <c r="AM126" s="745"/>
      <c r="AN126" s="745"/>
      <c r="AO126" s="745"/>
      <c r="AP126" s="745"/>
      <c r="AS126" s="745"/>
      <c r="AU126" s="745"/>
      <c r="AW126" s="745"/>
    </row>
    <row r="127" spans="1:49">
      <c r="A127" s="206"/>
      <c r="B127" s="206"/>
      <c r="C127" s="141"/>
      <c r="D127" s="141"/>
      <c r="E127" s="141"/>
      <c r="F127" s="141"/>
      <c r="G127" s="141"/>
      <c r="H127" s="141"/>
      <c r="I127" s="141"/>
      <c r="J127" s="141"/>
      <c r="K127" s="141"/>
      <c r="L127" s="141"/>
      <c r="M127" s="141"/>
      <c r="P127" s="141"/>
      <c r="R127" s="141"/>
      <c r="AD127" s="821"/>
      <c r="AE127" s="821"/>
      <c r="AF127" s="745"/>
      <c r="AG127" s="745"/>
      <c r="AH127" s="745"/>
      <c r="AI127" s="745"/>
      <c r="AJ127" s="745"/>
      <c r="AK127" s="745"/>
      <c r="AL127" s="745"/>
      <c r="AM127" s="745"/>
      <c r="AN127" s="745"/>
      <c r="AO127" s="745"/>
      <c r="AP127" s="745"/>
      <c r="AS127" s="745"/>
      <c r="AU127" s="745"/>
      <c r="AW127" s="745"/>
    </row>
    <row r="128" spans="1:49">
      <c r="A128" s="141"/>
      <c r="B128" s="141"/>
      <c r="C128" s="141"/>
      <c r="D128" s="141"/>
      <c r="E128" s="141"/>
      <c r="F128" s="141"/>
      <c r="G128" s="141"/>
      <c r="H128" s="141"/>
      <c r="I128" s="141"/>
      <c r="J128" s="141"/>
      <c r="K128" s="141"/>
      <c r="L128" s="141"/>
      <c r="M128" s="141"/>
      <c r="P128" s="141"/>
      <c r="R128" s="141"/>
      <c r="AD128" s="745"/>
      <c r="AE128" s="745"/>
      <c r="AF128" s="745"/>
      <c r="AG128" s="745"/>
      <c r="AH128" s="745"/>
      <c r="AI128" s="745"/>
      <c r="AJ128" s="745"/>
      <c r="AK128" s="745"/>
      <c r="AL128" s="745"/>
      <c r="AM128" s="745"/>
      <c r="AN128" s="745"/>
      <c r="AO128" s="745"/>
      <c r="AP128" s="745"/>
      <c r="AS128" s="745"/>
      <c r="AU128" s="745"/>
      <c r="AW128" s="745"/>
    </row>
    <row r="129" spans="1:49">
      <c r="A129" s="141"/>
      <c r="B129" s="141"/>
      <c r="C129" s="141"/>
      <c r="D129" s="141"/>
      <c r="E129" s="141"/>
      <c r="F129" s="141"/>
      <c r="G129" s="141"/>
      <c r="H129" s="141"/>
      <c r="I129" s="141"/>
      <c r="J129" s="141"/>
      <c r="K129" s="141"/>
      <c r="L129" s="141"/>
      <c r="M129" s="141"/>
      <c r="P129" s="141"/>
      <c r="R129" s="141"/>
      <c r="AD129" s="745"/>
      <c r="AE129" s="745"/>
      <c r="AF129" s="745"/>
      <c r="AG129" s="745"/>
      <c r="AH129" s="745"/>
      <c r="AI129" s="745"/>
      <c r="AJ129" s="745"/>
      <c r="AK129" s="745"/>
      <c r="AL129" s="745"/>
      <c r="AM129" s="745"/>
      <c r="AN129" s="745"/>
      <c r="AO129" s="745"/>
      <c r="AP129" s="745"/>
      <c r="AS129" s="745"/>
      <c r="AU129" s="745"/>
      <c r="AW129" s="745"/>
    </row>
    <row r="130" spans="1:49">
      <c r="A130" s="141"/>
      <c r="B130" s="141"/>
      <c r="C130" s="141"/>
      <c r="D130" s="141"/>
      <c r="E130" s="141"/>
      <c r="F130" s="141"/>
      <c r="G130" s="141"/>
      <c r="H130" s="141"/>
      <c r="I130" s="141"/>
      <c r="J130" s="141"/>
      <c r="K130" s="141"/>
      <c r="L130" s="141"/>
      <c r="M130" s="141"/>
      <c r="P130" s="141"/>
      <c r="R130" s="141"/>
      <c r="AD130" s="745"/>
      <c r="AE130" s="745"/>
      <c r="AF130" s="745"/>
      <c r="AG130" s="745"/>
      <c r="AH130" s="745"/>
      <c r="AI130" s="745"/>
      <c r="AJ130" s="745"/>
      <c r="AK130" s="745"/>
      <c r="AL130" s="745"/>
      <c r="AM130" s="745"/>
      <c r="AN130" s="745"/>
      <c r="AO130" s="745"/>
      <c r="AP130" s="745"/>
      <c r="AS130" s="745"/>
      <c r="AU130" s="745"/>
      <c r="AW130" s="745"/>
    </row>
    <row r="131" spans="1:49">
      <c r="A131" s="141"/>
      <c r="B131" s="141"/>
      <c r="C131" s="141"/>
      <c r="D131" s="141"/>
      <c r="E131" s="141"/>
      <c r="F131" s="141"/>
      <c r="G131" s="141"/>
      <c r="H131" s="141"/>
      <c r="I131" s="141"/>
      <c r="J131" s="141"/>
      <c r="K131" s="141"/>
      <c r="L131" s="141"/>
      <c r="M131" s="141"/>
      <c r="P131" s="141"/>
      <c r="R131" s="141"/>
      <c r="AD131" s="745"/>
      <c r="AE131" s="745"/>
      <c r="AF131" s="745"/>
      <c r="AG131" s="745"/>
      <c r="AH131" s="745"/>
      <c r="AI131" s="745"/>
      <c r="AJ131" s="745"/>
      <c r="AK131" s="745"/>
      <c r="AL131" s="745"/>
      <c r="AM131" s="745"/>
      <c r="AN131" s="745"/>
      <c r="AO131" s="745"/>
      <c r="AP131" s="745"/>
      <c r="AS131" s="745"/>
      <c r="AU131" s="745"/>
      <c r="AW131" s="745"/>
    </row>
    <row r="132" spans="1:49">
      <c r="A132" s="141"/>
      <c r="B132" s="141"/>
      <c r="C132" s="141"/>
      <c r="D132" s="141"/>
      <c r="E132" s="141"/>
      <c r="F132" s="141"/>
      <c r="G132" s="141"/>
      <c r="H132" s="141"/>
      <c r="I132" s="141"/>
      <c r="J132" s="141"/>
      <c r="K132" s="141"/>
      <c r="L132" s="141"/>
      <c r="M132" s="141"/>
      <c r="P132" s="141"/>
      <c r="R132" s="141"/>
      <c r="AD132" s="745"/>
      <c r="AE132" s="745"/>
      <c r="AF132" s="745"/>
      <c r="AG132" s="745"/>
      <c r="AH132" s="745"/>
      <c r="AI132" s="745"/>
      <c r="AJ132" s="745"/>
      <c r="AK132" s="745"/>
      <c r="AL132" s="745"/>
      <c r="AM132" s="745"/>
      <c r="AN132" s="745"/>
      <c r="AO132" s="745"/>
      <c r="AP132" s="745"/>
      <c r="AS132" s="745"/>
      <c r="AU132" s="745"/>
      <c r="AW132" s="745"/>
    </row>
    <row r="133" spans="1:49">
      <c r="A133" s="141"/>
      <c r="B133" s="141"/>
      <c r="C133" s="141"/>
      <c r="D133" s="141"/>
      <c r="E133" s="141"/>
      <c r="F133" s="141"/>
      <c r="G133" s="141"/>
      <c r="H133" s="141"/>
      <c r="I133" s="141"/>
      <c r="J133" s="141"/>
      <c r="K133" s="141"/>
      <c r="L133" s="141"/>
      <c r="M133" s="141"/>
      <c r="P133" s="141"/>
      <c r="R133" s="141"/>
      <c r="AD133" s="745"/>
      <c r="AE133" s="745"/>
      <c r="AF133" s="745"/>
      <c r="AG133" s="745"/>
      <c r="AH133" s="745"/>
      <c r="AI133" s="745"/>
      <c r="AJ133" s="745"/>
      <c r="AK133" s="745"/>
      <c r="AL133" s="745"/>
      <c r="AM133" s="745"/>
      <c r="AN133" s="745"/>
      <c r="AO133" s="745"/>
      <c r="AP133" s="745"/>
      <c r="AS133" s="745"/>
      <c r="AU133" s="745"/>
      <c r="AW133" s="745"/>
    </row>
    <row r="134" spans="1:49" ht="87.75" customHeight="1">
      <c r="A134" s="141"/>
      <c r="B134" s="141"/>
      <c r="C134" s="141"/>
      <c r="D134" s="141"/>
      <c r="E134" s="141"/>
      <c r="F134" s="141"/>
      <c r="G134" s="141"/>
      <c r="H134" s="141"/>
      <c r="I134" s="141"/>
      <c r="J134" s="141"/>
      <c r="K134" s="141"/>
      <c r="L134" s="141"/>
      <c r="M134" s="141"/>
      <c r="O134" s="207"/>
      <c r="P134" s="141"/>
      <c r="Q134" s="207"/>
      <c r="R134" s="141"/>
      <c r="S134" s="207"/>
      <c r="X134" s="158" t="s">
        <v>27</v>
      </c>
      <c r="AD134" s="745"/>
      <c r="AE134" s="745"/>
      <c r="AF134" s="745"/>
      <c r="AG134" s="745"/>
      <c r="AH134" s="745"/>
      <c r="AI134" s="745"/>
      <c r="AJ134" s="745"/>
      <c r="AK134" s="745"/>
      <c r="AL134" s="745"/>
      <c r="AM134" s="745"/>
      <c r="AN134" s="745"/>
      <c r="AO134" s="745"/>
      <c r="AP134" s="745"/>
      <c r="AR134" s="822"/>
      <c r="AS134" s="745"/>
      <c r="AT134" s="822"/>
      <c r="AU134" s="745"/>
      <c r="AV134" s="822"/>
      <c r="AW134" s="745"/>
    </row>
    <row r="135" spans="1:49">
      <c r="A135" s="141"/>
      <c r="B135" s="141"/>
      <c r="C135" s="141"/>
      <c r="D135" s="141"/>
      <c r="E135" s="141"/>
      <c r="F135" s="141"/>
      <c r="G135" s="141"/>
      <c r="H135" s="141"/>
      <c r="I135" s="141"/>
      <c r="J135" s="141"/>
      <c r="K135" s="141"/>
      <c r="L135" s="141"/>
      <c r="M135" s="141"/>
      <c r="P135" s="141"/>
      <c r="R135" s="141"/>
      <c r="AD135" s="745"/>
      <c r="AE135" s="745"/>
      <c r="AF135" s="745"/>
      <c r="AG135" s="745"/>
      <c r="AH135" s="745"/>
      <c r="AI135" s="745"/>
      <c r="AJ135" s="745"/>
      <c r="AK135" s="745"/>
      <c r="AL135" s="745"/>
      <c r="AM135" s="745"/>
      <c r="AN135" s="745"/>
      <c r="AO135" s="745"/>
      <c r="AP135" s="745"/>
      <c r="AS135" s="745"/>
      <c r="AU135" s="745"/>
      <c r="AW135" s="745"/>
    </row>
    <row r="136" spans="1:49">
      <c r="A136" s="141"/>
      <c r="B136" s="141"/>
      <c r="C136" s="141"/>
      <c r="D136" s="141"/>
      <c r="E136" s="141"/>
      <c r="F136" s="141"/>
      <c r="G136" s="141"/>
      <c r="H136" s="141"/>
      <c r="I136" s="141"/>
      <c r="J136" s="141"/>
      <c r="K136" s="141"/>
      <c r="L136" s="141"/>
      <c r="M136" s="141"/>
      <c r="P136" s="141"/>
      <c r="R136" s="141"/>
      <c r="AD136" s="745"/>
      <c r="AE136" s="745"/>
      <c r="AF136" s="745"/>
      <c r="AG136" s="745"/>
      <c r="AH136" s="745"/>
      <c r="AI136" s="745"/>
      <c r="AJ136" s="745"/>
      <c r="AK136" s="745"/>
      <c r="AL136" s="745"/>
      <c r="AM136" s="745"/>
      <c r="AN136" s="745"/>
      <c r="AO136" s="745"/>
      <c r="AP136" s="745"/>
      <c r="AS136" s="745"/>
      <c r="AU136" s="745"/>
      <c r="AW136" s="745"/>
    </row>
    <row r="137" spans="1:49">
      <c r="A137" s="141"/>
      <c r="B137" s="141"/>
      <c r="C137" s="141"/>
      <c r="D137" s="141"/>
      <c r="E137" s="141"/>
      <c r="F137" s="141"/>
      <c r="G137" s="141"/>
      <c r="H137" s="141"/>
      <c r="I137" s="141"/>
      <c r="J137" s="141"/>
      <c r="K137" s="141"/>
      <c r="L137" s="141"/>
      <c r="M137" s="141"/>
      <c r="P137" s="141"/>
      <c r="R137" s="141"/>
      <c r="AD137" s="745"/>
      <c r="AE137" s="745"/>
      <c r="AF137" s="745"/>
      <c r="AG137" s="745"/>
      <c r="AH137" s="745"/>
      <c r="AI137" s="745"/>
      <c r="AJ137" s="745"/>
      <c r="AK137" s="745"/>
      <c r="AL137" s="745"/>
      <c r="AM137" s="745"/>
      <c r="AN137" s="745"/>
      <c r="AO137" s="745"/>
      <c r="AP137" s="745"/>
      <c r="AS137" s="745"/>
      <c r="AU137" s="745"/>
      <c r="AW137" s="745"/>
    </row>
    <row r="138" spans="1:49">
      <c r="AW138" s="745"/>
    </row>
    <row r="139" spans="1:49">
      <c r="AW139" s="745"/>
    </row>
    <row r="140" spans="1:49">
      <c r="AW140" s="745"/>
    </row>
    <row r="141" spans="1:49">
      <c r="AW141" s="745"/>
    </row>
    <row r="142" spans="1:49">
      <c r="AW142" s="745"/>
    </row>
  </sheetData>
  <sheetProtection password="9690" sheet="1" objects="1" scenarios="1" insertColumns="0" insertRows="0"/>
  <mergeCells count="32">
    <mergeCell ref="F113:J113"/>
    <mergeCell ref="I5:I6"/>
    <mergeCell ref="K5:K6"/>
    <mergeCell ref="O5:O6"/>
    <mergeCell ref="A112:O112"/>
    <mergeCell ref="A5:A6"/>
    <mergeCell ref="F111:J111"/>
    <mergeCell ref="A1:S1"/>
    <mergeCell ref="A2:S2"/>
    <mergeCell ref="C5:C6"/>
    <mergeCell ref="G5:G6"/>
    <mergeCell ref="E5:E6"/>
    <mergeCell ref="M5:M6"/>
    <mergeCell ref="C4:O4"/>
    <mergeCell ref="Q4:Q6"/>
    <mergeCell ref="S4:S6"/>
    <mergeCell ref="AI111:AM111"/>
    <mergeCell ref="AD112:AR112"/>
    <mergeCell ref="AI113:AM113"/>
    <mergeCell ref="AD1:AV1"/>
    <mergeCell ref="AD2:AV2"/>
    <mergeCell ref="AF4:AR4"/>
    <mergeCell ref="AT4:AT6"/>
    <mergeCell ref="AV4:AV6"/>
    <mergeCell ref="AD5:AD6"/>
    <mergeCell ref="AF5:AF6"/>
    <mergeCell ref="AH5:AH6"/>
    <mergeCell ref="AJ5:AJ6"/>
    <mergeCell ref="AL5:AL6"/>
    <mergeCell ref="AN5:AN6"/>
    <mergeCell ref="AP5:AP6"/>
    <mergeCell ref="AR5:AR6"/>
  </mergeCells>
  <phoneticPr fontId="0" type="noConversion"/>
  <conditionalFormatting sqref="S15">
    <cfRule type="expression" dxfId="19" priority="1">
      <formula>TODAY()&gt;DATE(2013,9,30)</formula>
    </cfRule>
  </conditionalFormatting>
  <hyperlinks>
    <hyperlink ref="V1" location="'Съдържание 1'!A1" display="'Съдържание 1'!A1"/>
    <hyperlink ref="AB33" r:id="rId1" display="http://eifrs.ifrs.org/eifrs/XBRL?type=IAS&amp;num=1&amp;date=2012-03-27&amp;anchor=para_7&amp;doctype=Standard"/>
    <hyperlink ref="AB36" r:id="rId2" display="http://eifrs.ifrs.org/eifrs/XBRL?type=IAS&amp;num=1&amp;date=2012-03-27&amp;anchor=para_7&amp;doctype=Standard"/>
    <hyperlink ref="AB37" r:id="rId3" display="http://eifrs.ifrs.org/eifrs/XBRL?type=IAS&amp;num=1&amp;date=2012-03-27&amp;anchor=para_82A_a&amp;doctype=Standard"/>
    <hyperlink ref="AB83" r:id="rId4" display="http://eifrs.ifrs.org/eifrs/XBRL?type=IAS&amp;num=1&amp;date=2012-03-27&amp;anchor=para_7&amp;doctype=Standard"/>
    <hyperlink ref="AB86" r:id="rId5" display="http://eifrs.ifrs.org/eifrs/XBRL?type=IAS&amp;num=1&amp;date=2012-03-27&amp;anchor=para_7&amp;doctype=Standard"/>
    <hyperlink ref="AB87" r:id="rId6" display="http://eifrs.ifrs.org/eifrs/XBRL?type=IAS&amp;num=1&amp;date=2012-03-27&amp;anchor=para_82A_a&amp;doctype=Standard"/>
    <hyperlink ref="AB38" r:id="rId7" display="http://eifrs.ifrs.org/eifrs/XBRL?type=IAS&amp;num=1&amp;date=2012-03-27&amp;anchor=para_91_b&amp;doctype=Standard"/>
    <hyperlink ref="AB47" r:id="rId8" display="http://eifrs.ifrs.org/eifrs/XBRL?type=IFRS&amp;num=7&amp;date=2012-03-27&amp;anchor=para_23_e&amp;doctype=Standard"/>
    <hyperlink ref="AB88" r:id="rId9" display="http://eifrs.ifrs.org/eifrs/XBRL?type=IAS&amp;num=1&amp;date=2012-03-27&amp;anchor=para_91_b&amp;doctype=Standard"/>
    <hyperlink ref="AB97" r:id="rId10" display="http://eifrs.ifrs.org/eifrs/XBRL?type=IFRS&amp;num=7&amp;date=2012-03-27&amp;anchor=para_23_e&amp;doctype=Standard"/>
    <hyperlink ref="AB54" r:id="rId11" display="http://eifrs.ifrs.org/eifrs/XBRL?type=IAS&amp;num=1&amp;date=2012-03-27&amp;anchor=para_91&amp;doctype=Standard"/>
    <hyperlink ref="AB104" r:id="rId12" display="http://eifrs.ifrs.org/eifrs/XBRL?type=IAS&amp;num=1&amp;date=2012-03-27&amp;anchor=para_91&amp;doctype=Standard"/>
    <hyperlink ref="AB19" r:id="rId13" display="http://eifrs.ifrs.org/eifrs/XBRL?type=IAS&amp;num=1&amp;date=2012-03-27&amp;anchor=para_106_d_iii&amp;doctype=Standard"/>
    <hyperlink ref="AB69" r:id="rId14" display="http://eifrs.ifrs.org/eifrs/XBRL?type=IAS&amp;num=1&amp;date=2012-03-27&amp;anchor=para_106_d_iii&amp;doctype=Standard"/>
    <hyperlink ref="V111" location="баланс!A1" display="баланс!A1"/>
  </hyperlinks>
  <printOptions horizontalCentered="1"/>
  <pageMargins left="0.74803149606299213" right="0.26" top="0.47244094488188981" bottom="0.70866141732283472" header="0.39370078740157483" footer="0.78740157480314965"/>
  <pageSetup paperSize="9" scale="30" orientation="portrait" useFirstPageNumber="1" r:id="rId15"/>
  <headerFooter alignWithMargins="0"/>
  <rowBreaks count="1" manualBreakCount="1">
    <brk id="125" max="12" man="1"/>
  </rowBreaks>
  <colBreaks count="1" manualBreakCount="1">
    <brk id="19" max="1048575" man="1"/>
  </colBreaks>
  <ignoredErrors>
    <ignoredError sqref="A9 A15:A17 A60:A61 A110 S14 Q14 O13:O14 Q109 A63 O9:O10 O109 S109 Q29 O24:O26 S29 P38:R41 S59 O59 A65:A67 Q59 S65:S67 Q65:Q67 S16:S18 O16:O18 Q16:Q18 C15:P15 O29:O30 O61:O67 Q61 S61 O20:O21 R15" unlockedFormula="1"/>
  </ignoredErrors>
  <legacyDrawing r:id="rId16"/>
</worksheet>
</file>

<file path=xl/worksheets/sheet15.xml><?xml version="1.0" encoding="utf-8"?>
<worksheet xmlns="http://schemas.openxmlformats.org/spreadsheetml/2006/main" xmlns:r="http://schemas.openxmlformats.org/officeDocument/2006/relationships">
  <sheetPr codeName="Sheet8">
    <tabColor theme="4" tint="0.39997558519241921"/>
  </sheetPr>
  <dimension ref="A1:S49"/>
  <sheetViews>
    <sheetView topLeftCell="A7" workbookViewId="0">
      <selection activeCell="F18" sqref="F18"/>
    </sheetView>
  </sheetViews>
  <sheetFormatPr defaultRowHeight="14.25"/>
  <cols>
    <col min="1" max="1" width="9.140625" style="291"/>
    <col min="2" max="2" width="44.28515625" style="291" bestFit="1" customWidth="1"/>
    <col min="3" max="4" width="12.140625" style="291" customWidth="1"/>
    <col min="5" max="7" width="9.140625" style="291" customWidth="1"/>
    <col min="8" max="8" width="14.5703125" style="291" customWidth="1"/>
    <col min="9" max="9" width="15" style="291" customWidth="1"/>
    <col min="10" max="10" width="16.85546875" style="291" customWidth="1"/>
    <col min="11" max="11" width="9.140625" style="291" customWidth="1"/>
    <col min="12" max="12" width="11.140625" style="291" customWidth="1"/>
    <col min="13" max="13" width="12.5703125" style="291" customWidth="1"/>
    <col min="14" max="14" width="11.140625" style="291" customWidth="1"/>
    <col min="15" max="16" width="9.140625" style="291"/>
    <col min="17" max="17" width="44.28515625" style="291" bestFit="1" customWidth="1"/>
    <col min="18" max="19" width="12.140625" style="291" customWidth="1"/>
    <col min="20" max="16384" width="9.140625" style="291"/>
  </cols>
  <sheetData>
    <row r="1" spans="1:19" ht="57">
      <c r="B1" s="2107" t="s">
        <v>48</v>
      </c>
      <c r="C1" s="2108"/>
      <c r="D1" s="2109"/>
      <c r="F1" s="825" t="s">
        <v>1107</v>
      </c>
      <c r="H1" s="1690" t="s">
        <v>3961</v>
      </c>
      <c r="I1" s="1691" t="s">
        <v>3962</v>
      </c>
      <c r="J1" s="1691" t="s">
        <v>3963</v>
      </c>
      <c r="L1" s="1690" t="s">
        <v>3961</v>
      </c>
      <c r="M1" s="1691" t="s">
        <v>3962</v>
      </c>
      <c r="N1" s="1691" t="s">
        <v>3963</v>
      </c>
      <c r="P1" s="1736" t="s">
        <v>3382</v>
      </c>
      <c r="Q1" s="2107" t="s">
        <v>4461</v>
      </c>
      <c r="R1" s="2108"/>
      <c r="S1" s="2109"/>
    </row>
    <row r="2" spans="1:19" ht="15">
      <c r="A2" s="824" t="s">
        <v>524</v>
      </c>
      <c r="B2" s="1434" t="s">
        <v>296</v>
      </c>
      <c r="C2" s="1435" t="str">
        <f>НАЧАЛО!AD1&amp;" г."</f>
        <v>2013 г.</v>
      </c>
      <c r="D2" s="1435" t="str">
        <f>НАЧАЛО!AF1&amp;" г."</f>
        <v>2012 г.</v>
      </c>
      <c r="F2" s="825" t="s">
        <v>1323</v>
      </c>
      <c r="H2" s="1699" t="str">
        <f>C2</f>
        <v>2013 г.</v>
      </c>
      <c r="I2" s="1699" t="str">
        <f>C2</f>
        <v>2013 г.</v>
      </c>
      <c r="J2" s="1699" t="str">
        <f>C2</f>
        <v>2013 г.</v>
      </c>
      <c r="L2" s="1699" t="str">
        <f>D2</f>
        <v>2012 г.</v>
      </c>
      <c r="M2" s="1699" t="str">
        <f>D2</f>
        <v>2012 г.</v>
      </c>
      <c r="N2" s="1699" t="str">
        <f>D2</f>
        <v>2012 г.</v>
      </c>
      <c r="Q2" s="1434" t="s">
        <v>4462</v>
      </c>
      <c r="R2" s="1435" t="str">
        <f>НАЧАЛО!AD1&amp;" г."</f>
        <v>2013 г.</v>
      </c>
      <c r="S2" s="1435" t="str">
        <f>НАЧАЛО!AF1&amp;" г."</f>
        <v>2012 г.</v>
      </c>
    </row>
    <row r="3" spans="1:19">
      <c r="A3" s="825" t="s">
        <v>2528</v>
      </c>
      <c r="B3" s="1434" t="s">
        <v>289</v>
      </c>
      <c r="C3" s="1032">
        <f>SUM(C4:C9)</f>
        <v>0</v>
      </c>
      <c r="D3" s="1032">
        <f>SUM(D4:D9)</f>
        <v>0</v>
      </c>
      <c r="H3" s="1032">
        <f>SUM(H4:H9)</f>
        <v>0</v>
      </c>
      <c r="I3" s="1032">
        <f>SUM(I4:I9)</f>
        <v>0</v>
      </c>
      <c r="J3" s="1032">
        <f>SUM(J4:J9)</f>
        <v>0</v>
      </c>
      <c r="L3" s="1032">
        <f>SUM(L4:L9)</f>
        <v>0</v>
      </c>
      <c r="M3" s="1032">
        <f>SUM(M4:M9)</f>
        <v>0</v>
      </c>
      <c r="N3" s="1032">
        <f>SUM(N4:N9)</f>
        <v>0</v>
      </c>
      <c r="Q3" s="1434" t="s">
        <v>3656</v>
      </c>
      <c r="R3" s="1032">
        <f>SUM(R4:R9)</f>
        <v>0</v>
      </c>
      <c r="S3" s="1032">
        <f>SUM(S4:S9)</f>
        <v>0</v>
      </c>
    </row>
    <row r="4" spans="1:19">
      <c r="B4" s="1437" t="s">
        <v>496</v>
      </c>
      <c r="C4" s="1030">
        <v>0</v>
      </c>
      <c r="D4" s="1030">
        <v>0</v>
      </c>
      <c r="H4" s="1030"/>
      <c r="I4" s="1030"/>
      <c r="J4" s="1030">
        <f t="shared" ref="J4:J9" si="0">C4-H4-I4</f>
        <v>0</v>
      </c>
      <c r="L4" s="1030"/>
      <c r="M4" s="1030"/>
      <c r="N4" s="1030">
        <f t="shared" ref="N4:N9" si="1">D4-L4-M4</f>
        <v>0</v>
      </c>
      <c r="Q4" s="1437" t="s">
        <v>4468</v>
      </c>
      <c r="R4" s="1030">
        <f t="shared" ref="R4:S9" si="2">C4</f>
        <v>0</v>
      </c>
      <c r="S4" s="1030">
        <f t="shared" si="2"/>
        <v>0</v>
      </c>
    </row>
    <row r="5" spans="1:19">
      <c r="B5" s="1437" t="s">
        <v>586</v>
      </c>
      <c r="C5" s="1030"/>
      <c r="D5" s="1030"/>
      <c r="H5" s="1030"/>
      <c r="I5" s="1030"/>
      <c r="J5" s="1030">
        <f t="shared" si="0"/>
        <v>0</v>
      </c>
      <c r="L5" s="1030"/>
      <c r="M5" s="1030"/>
      <c r="N5" s="1030">
        <f t="shared" si="1"/>
        <v>0</v>
      </c>
      <c r="Q5" s="1437" t="s">
        <v>4467</v>
      </c>
      <c r="R5" s="1030">
        <f t="shared" si="2"/>
        <v>0</v>
      </c>
      <c r="S5" s="1030">
        <f t="shared" si="2"/>
        <v>0</v>
      </c>
    </row>
    <row r="6" spans="1:19">
      <c r="B6" s="1437" t="s">
        <v>290</v>
      </c>
      <c r="C6" s="1030"/>
      <c r="D6" s="1030"/>
      <c r="H6" s="1030"/>
      <c r="I6" s="1030"/>
      <c r="J6" s="1030">
        <f t="shared" si="0"/>
        <v>0</v>
      </c>
      <c r="L6" s="1030"/>
      <c r="M6" s="1030"/>
      <c r="N6" s="1030">
        <f t="shared" si="1"/>
        <v>0</v>
      </c>
      <c r="Q6" s="1437" t="s">
        <v>4467</v>
      </c>
      <c r="R6" s="1030">
        <f t="shared" si="2"/>
        <v>0</v>
      </c>
      <c r="S6" s="1030">
        <f t="shared" si="2"/>
        <v>0</v>
      </c>
    </row>
    <row r="7" spans="1:19">
      <c r="B7" s="1437" t="s">
        <v>290</v>
      </c>
      <c r="C7" s="1030"/>
      <c r="D7" s="1030"/>
      <c r="H7" s="1030"/>
      <c r="I7" s="1030"/>
      <c r="J7" s="1030">
        <f t="shared" si="0"/>
        <v>0</v>
      </c>
      <c r="L7" s="1030"/>
      <c r="M7" s="1030"/>
      <c r="N7" s="1030">
        <f t="shared" si="1"/>
        <v>0</v>
      </c>
      <c r="Q7" s="1437" t="s">
        <v>4467</v>
      </c>
      <c r="R7" s="1030">
        <f t="shared" si="2"/>
        <v>0</v>
      </c>
      <c r="S7" s="1030">
        <f t="shared" si="2"/>
        <v>0</v>
      </c>
    </row>
    <row r="8" spans="1:19">
      <c r="B8" s="1437" t="s">
        <v>290</v>
      </c>
      <c r="C8" s="1030"/>
      <c r="D8" s="1030"/>
      <c r="H8" s="1030"/>
      <c r="I8" s="1030"/>
      <c r="J8" s="1030">
        <f t="shared" si="0"/>
        <v>0</v>
      </c>
      <c r="L8" s="1030"/>
      <c r="M8" s="1030"/>
      <c r="N8" s="1030">
        <f t="shared" si="1"/>
        <v>0</v>
      </c>
      <c r="Q8" s="1437" t="s">
        <v>4467</v>
      </c>
      <c r="R8" s="1030">
        <f t="shared" si="2"/>
        <v>0</v>
      </c>
      <c r="S8" s="1030">
        <f t="shared" si="2"/>
        <v>0</v>
      </c>
    </row>
    <row r="9" spans="1:19">
      <c r="B9" s="1437" t="s">
        <v>290</v>
      </c>
      <c r="C9" s="1030"/>
      <c r="D9" s="1030"/>
      <c r="H9" s="1030"/>
      <c r="I9" s="1030"/>
      <c r="J9" s="1030">
        <f t="shared" si="0"/>
        <v>0</v>
      </c>
      <c r="L9" s="1030"/>
      <c r="M9" s="1030"/>
      <c r="N9" s="1030">
        <f t="shared" si="1"/>
        <v>0</v>
      </c>
      <c r="Q9" s="1437" t="s">
        <v>4467</v>
      </c>
      <c r="R9" s="1030">
        <f t="shared" si="2"/>
        <v>0</v>
      </c>
      <c r="S9" s="1030">
        <f t="shared" si="2"/>
        <v>0</v>
      </c>
    </row>
    <row r="10" spans="1:19">
      <c r="B10" s="1434" t="s">
        <v>291</v>
      </c>
      <c r="C10" s="1032">
        <f>SUM(C11:C16)</f>
        <v>0</v>
      </c>
      <c r="D10" s="1032">
        <f>SUM(D11:D16)</f>
        <v>0</v>
      </c>
      <c r="H10" s="1032">
        <f>SUM(H11:H16)</f>
        <v>0</v>
      </c>
      <c r="I10" s="1032">
        <f>SUM(I11:I16)</f>
        <v>0</v>
      </c>
      <c r="J10" s="1032">
        <f>SUM(J11:J16)</f>
        <v>0</v>
      </c>
      <c r="L10" s="1032">
        <f>SUM(L11:L16)</f>
        <v>0</v>
      </c>
      <c r="M10" s="1032">
        <f>SUM(M11:M16)</f>
        <v>0</v>
      </c>
      <c r="N10" s="1032">
        <f>SUM(N11:N16)</f>
        <v>0</v>
      </c>
      <c r="Q10" s="1434" t="s">
        <v>3657</v>
      </c>
      <c r="R10" s="1032">
        <f>SUM(R11:R16)</f>
        <v>0</v>
      </c>
      <c r="S10" s="1032">
        <f>SUM(S11:S16)</f>
        <v>0</v>
      </c>
    </row>
    <row r="11" spans="1:19">
      <c r="B11" s="1437" t="s">
        <v>498</v>
      </c>
      <c r="C11" s="1030"/>
      <c r="D11" s="1030">
        <v>0</v>
      </c>
      <c r="H11" s="1030"/>
      <c r="I11" s="1030"/>
      <c r="J11" s="1030">
        <f t="shared" ref="J11:J16" si="3">C11-H11-I11</f>
        <v>0</v>
      </c>
      <c r="L11" s="1030"/>
      <c r="M11" s="1030"/>
      <c r="N11" s="1030">
        <f t="shared" ref="N11:N16" si="4">D11-L11-M11</f>
        <v>0</v>
      </c>
      <c r="Q11" s="1437" t="s">
        <v>4467</v>
      </c>
      <c r="R11" s="1030">
        <f t="shared" ref="R11:R16" si="5">C11</f>
        <v>0</v>
      </c>
      <c r="S11" s="1030">
        <v>0</v>
      </c>
    </row>
    <row r="12" spans="1:19">
      <c r="B12" s="1437" t="s">
        <v>290</v>
      </c>
      <c r="C12" s="1030"/>
      <c r="D12" s="1030"/>
      <c r="H12" s="1030"/>
      <c r="I12" s="1030"/>
      <c r="J12" s="1030">
        <f t="shared" si="3"/>
        <v>0</v>
      </c>
      <c r="L12" s="1030"/>
      <c r="M12" s="1030"/>
      <c r="N12" s="1030">
        <f t="shared" si="4"/>
        <v>0</v>
      </c>
      <c r="Q12" s="1437" t="s">
        <v>4467</v>
      </c>
      <c r="R12" s="1030">
        <f t="shared" si="5"/>
        <v>0</v>
      </c>
      <c r="S12" s="1030">
        <f>D12</f>
        <v>0</v>
      </c>
    </row>
    <row r="13" spans="1:19">
      <c r="B13" s="1437" t="s">
        <v>290</v>
      </c>
      <c r="C13" s="1030"/>
      <c r="D13" s="1030"/>
      <c r="H13" s="1030"/>
      <c r="I13" s="1030"/>
      <c r="J13" s="1030">
        <f t="shared" si="3"/>
        <v>0</v>
      </c>
      <c r="L13" s="1030"/>
      <c r="M13" s="1030"/>
      <c r="N13" s="1030">
        <f t="shared" si="4"/>
        <v>0</v>
      </c>
      <c r="Q13" s="1437" t="s">
        <v>4467</v>
      </c>
      <c r="R13" s="1030">
        <f t="shared" si="5"/>
        <v>0</v>
      </c>
      <c r="S13" s="1030">
        <f>D13</f>
        <v>0</v>
      </c>
    </row>
    <row r="14" spans="1:19">
      <c r="B14" s="1437" t="s">
        <v>290</v>
      </c>
      <c r="C14" s="1030"/>
      <c r="D14" s="1030"/>
      <c r="H14" s="1030"/>
      <c r="I14" s="1030"/>
      <c r="J14" s="1030">
        <f t="shared" si="3"/>
        <v>0</v>
      </c>
      <c r="L14" s="1030"/>
      <c r="M14" s="1030"/>
      <c r="N14" s="1030">
        <f t="shared" si="4"/>
        <v>0</v>
      </c>
      <c r="Q14" s="1437" t="s">
        <v>4467</v>
      </c>
      <c r="R14" s="1030">
        <f t="shared" si="5"/>
        <v>0</v>
      </c>
      <c r="S14" s="1030">
        <f>D14</f>
        <v>0</v>
      </c>
    </row>
    <row r="15" spans="1:19">
      <c r="B15" s="1437" t="s">
        <v>290</v>
      </c>
      <c r="C15" s="1030"/>
      <c r="D15" s="1030"/>
      <c r="H15" s="1030"/>
      <c r="I15" s="1030"/>
      <c r="J15" s="1030">
        <f t="shared" si="3"/>
        <v>0</v>
      </c>
      <c r="L15" s="1030"/>
      <c r="M15" s="1030"/>
      <c r="N15" s="1030">
        <f t="shared" si="4"/>
        <v>0</v>
      </c>
      <c r="Q15" s="1437" t="s">
        <v>4467</v>
      </c>
      <c r="R15" s="1030">
        <f t="shared" si="5"/>
        <v>0</v>
      </c>
      <c r="S15" s="1030">
        <f>D15</f>
        <v>0</v>
      </c>
    </row>
    <row r="16" spans="1:19">
      <c r="B16" s="1437" t="s">
        <v>290</v>
      </c>
      <c r="C16" s="1030"/>
      <c r="D16" s="1030"/>
      <c r="H16" s="1030"/>
      <c r="I16" s="1030"/>
      <c r="J16" s="1030">
        <f t="shared" si="3"/>
        <v>0</v>
      </c>
      <c r="L16" s="1030"/>
      <c r="M16" s="1030"/>
      <c r="N16" s="1030">
        <f t="shared" si="4"/>
        <v>0</v>
      </c>
      <c r="Q16" s="1437" t="s">
        <v>4467</v>
      </c>
      <c r="R16" s="1030">
        <f t="shared" si="5"/>
        <v>0</v>
      </c>
      <c r="S16" s="1030">
        <f>D16</f>
        <v>0</v>
      </c>
    </row>
    <row r="17" spans="1:19">
      <c r="B17" s="1434" t="s">
        <v>292</v>
      </c>
      <c r="C17" s="1032">
        <f>SUM(C18:C25)</f>
        <v>0</v>
      </c>
      <c r="D17" s="1032">
        <f>SUM(D18:D25)</f>
        <v>0</v>
      </c>
      <c r="H17" s="1032">
        <f>SUM(H18:H25)</f>
        <v>0</v>
      </c>
      <c r="I17" s="1032">
        <f>SUM(I18:I25)</f>
        <v>0</v>
      </c>
      <c r="J17" s="1032">
        <f>SUM(J18:J25)</f>
        <v>0</v>
      </c>
      <c r="L17" s="1032">
        <f>SUM(L18:L25)</f>
        <v>0</v>
      </c>
      <c r="M17" s="1032">
        <f>SUM(M18:M25)</f>
        <v>0</v>
      </c>
      <c r="N17" s="1032">
        <f>SUM(N18:N25)</f>
        <v>0</v>
      </c>
      <c r="Q17" s="1434" t="s">
        <v>3658</v>
      </c>
      <c r="R17" s="1032">
        <f>SUM(R18:R25)</f>
        <v>0</v>
      </c>
      <c r="S17" s="1032">
        <f>SUM(S18:S25)</f>
        <v>0</v>
      </c>
    </row>
    <row r="18" spans="1:19">
      <c r="B18" s="1437" t="s">
        <v>497</v>
      </c>
      <c r="C18" s="1030"/>
      <c r="D18" s="1030"/>
      <c r="H18" s="1030"/>
      <c r="I18" s="1030"/>
      <c r="J18" s="1030">
        <f t="shared" ref="J18:J25" si="6">C18-H18-I18</f>
        <v>0</v>
      </c>
      <c r="L18" s="1030"/>
      <c r="M18" s="1030"/>
      <c r="N18" s="1030">
        <f t="shared" ref="N18:N25" si="7">D18-L18-M18</f>
        <v>0</v>
      </c>
      <c r="Q18" s="1437" t="s">
        <v>3658</v>
      </c>
      <c r="R18" s="1030">
        <f>C18</f>
        <v>0</v>
      </c>
      <c r="S18" s="1030">
        <f>D18</f>
        <v>0</v>
      </c>
    </row>
    <row r="19" spans="1:19">
      <c r="B19" s="1437" t="s">
        <v>290</v>
      </c>
      <c r="C19" s="1030"/>
      <c r="D19" s="1030"/>
      <c r="H19" s="1030"/>
      <c r="I19" s="1030"/>
      <c r="J19" s="1030">
        <f t="shared" si="6"/>
        <v>0</v>
      </c>
      <c r="L19" s="1030"/>
      <c r="M19" s="1030"/>
      <c r="N19" s="1030">
        <f t="shared" si="7"/>
        <v>0</v>
      </c>
      <c r="Q19" s="1437" t="s">
        <v>4467</v>
      </c>
      <c r="R19" s="1030">
        <f t="shared" ref="R19:R25" si="8">C19</f>
        <v>0</v>
      </c>
      <c r="S19" s="1030">
        <f t="shared" ref="S19:S25" si="9">D19</f>
        <v>0</v>
      </c>
    </row>
    <row r="20" spans="1:19">
      <c r="B20" s="1437" t="s">
        <v>290</v>
      </c>
      <c r="C20" s="1030"/>
      <c r="D20" s="1030"/>
      <c r="H20" s="1030"/>
      <c r="I20" s="1030"/>
      <c r="J20" s="1030">
        <f t="shared" si="6"/>
        <v>0</v>
      </c>
      <c r="L20" s="1030"/>
      <c r="M20" s="1030"/>
      <c r="N20" s="1030">
        <f t="shared" si="7"/>
        <v>0</v>
      </c>
      <c r="Q20" s="1437" t="s">
        <v>4467</v>
      </c>
      <c r="R20" s="1030">
        <f t="shared" si="8"/>
        <v>0</v>
      </c>
      <c r="S20" s="1030">
        <f t="shared" si="9"/>
        <v>0</v>
      </c>
    </row>
    <row r="21" spans="1:19">
      <c r="B21" s="1437" t="s">
        <v>290</v>
      </c>
      <c r="C21" s="1030"/>
      <c r="D21" s="1030"/>
      <c r="H21" s="1030"/>
      <c r="I21" s="1030"/>
      <c r="J21" s="1030">
        <f t="shared" si="6"/>
        <v>0</v>
      </c>
      <c r="L21" s="1030"/>
      <c r="M21" s="1030"/>
      <c r="N21" s="1030">
        <f t="shared" si="7"/>
        <v>0</v>
      </c>
      <c r="Q21" s="1437" t="s">
        <v>4467</v>
      </c>
      <c r="R21" s="1030">
        <f t="shared" si="8"/>
        <v>0</v>
      </c>
      <c r="S21" s="1030">
        <f t="shared" si="9"/>
        <v>0</v>
      </c>
    </row>
    <row r="22" spans="1:19">
      <c r="B22" s="1437" t="s">
        <v>290</v>
      </c>
      <c r="C22" s="1030"/>
      <c r="D22" s="1030"/>
      <c r="H22" s="1030"/>
      <c r="I22" s="1030"/>
      <c r="J22" s="1030">
        <f t="shared" si="6"/>
        <v>0</v>
      </c>
      <c r="L22" s="1030"/>
      <c r="M22" s="1030"/>
      <c r="N22" s="1030">
        <f t="shared" si="7"/>
        <v>0</v>
      </c>
      <c r="Q22" s="1437" t="s">
        <v>4467</v>
      </c>
      <c r="R22" s="1030">
        <f t="shared" si="8"/>
        <v>0</v>
      </c>
      <c r="S22" s="1030">
        <f t="shared" si="9"/>
        <v>0</v>
      </c>
    </row>
    <row r="23" spans="1:19">
      <c r="B23" s="1437" t="s">
        <v>290</v>
      </c>
      <c r="C23" s="1030"/>
      <c r="D23" s="1030"/>
      <c r="H23" s="1030"/>
      <c r="I23" s="1030"/>
      <c r="J23" s="1030">
        <f t="shared" si="6"/>
        <v>0</v>
      </c>
      <c r="L23" s="1030"/>
      <c r="M23" s="1030"/>
      <c r="N23" s="1030">
        <f t="shared" si="7"/>
        <v>0</v>
      </c>
      <c r="Q23" s="1437" t="s">
        <v>4467</v>
      </c>
      <c r="R23" s="1030">
        <f t="shared" si="8"/>
        <v>0</v>
      </c>
      <c r="S23" s="1030">
        <f t="shared" si="9"/>
        <v>0</v>
      </c>
    </row>
    <row r="24" spans="1:19">
      <c r="B24" s="1437" t="s">
        <v>290</v>
      </c>
      <c r="C24" s="1030"/>
      <c r="D24" s="1030"/>
      <c r="H24" s="1030"/>
      <c r="I24" s="1030"/>
      <c r="J24" s="1030">
        <f t="shared" si="6"/>
        <v>0</v>
      </c>
      <c r="L24" s="1030"/>
      <c r="M24" s="1030"/>
      <c r="N24" s="1030">
        <f t="shared" si="7"/>
        <v>0</v>
      </c>
      <c r="Q24" s="1437" t="s">
        <v>4467</v>
      </c>
      <c r="R24" s="1030">
        <f t="shared" si="8"/>
        <v>0</v>
      </c>
      <c r="S24" s="1030">
        <f t="shared" si="9"/>
        <v>0</v>
      </c>
    </row>
    <row r="25" spans="1:19">
      <c r="B25" s="1437" t="s">
        <v>290</v>
      </c>
      <c r="C25" s="1030"/>
      <c r="D25" s="1030"/>
      <c r="H25" s="1030"/>
      <c r="I25" s="1030"/>
      <c r="J25" s="1030">
        <f t="shared" si="6"/>
        <v>0</v>
      </c>
      <c r="L25" s="1030"/>
      <c r="M25" s="1030"/>
      <c r="N25" s="1030">
        <f t="shared" si="7"/>
        <v>0</v>
      </c>
      <c r="Q25" s="1437" t="s">
        <v>4467</v>
      </c>
      <c r="R25" s="1030">
        <f t="shared" si="8"/>
        <v>0</v>
      </c>
      <c r="S25" s="1030">
        <f t="shared" si="9"/>
        <v>0</v>
      </c>
    </row>
    <row r="26" spans="1:19">
      <c r="B26" s="1434" t="s">
        <v>704</v>
      </c>
      <c r="C26" s="1032">
        <f>SUM(C27:C28)</f>
        <v>0</v>
      </c>
      <c r="D26" s="1032">
        <f>SUM(D27:D28)</f>
        <v>0</v>
      </c>
      <c r="H26" s="1032">
        <f>SUM(H27:H28)</f>
        <v>0</v>
      </c>
      <c r="I26" s="1032">
        <f>SUM(I27:I28)</f>
        <v>0</v>
      </c>
      <c r="J26" s="1032">
        <f>SUM(J27:J28)</f>
        <v>0</v>
      </c>
      <c r="L26" s="1032">
        <f>SUM(L27:L28)</f>
        <v>0</v>
      </c>
      <c r="M26" s="1032">
        <f>SUM(M27:M28)</f>
        <v>0</v>
      </c>
      <c r="N26" s="1032">
        <f>SUM(N27:N28)</f>
        <v>0</v>
      </c>
      <c r="Q26" s="1434" t="s">
        <v>3660</v>
      </c>
      <c r="R26" s="1032">
        <f>SUM(R27:R28)</f>
        <v>0</v>
      </c>
      <c r="S26" s="1032">
        <f>SUM(S27:S28)</f>
        <v>0</v>
      </c>
    </row>
    <row r="27" spans="1:19">
      <c r="B27" s="1437" t="s">
        <v>290</v>
      </c>
      <c r="C27" s="1030"/>
      <c r="D27" s="1030"/>
      <c r="H27" s="1030"/>
      <c r="I27" s="1030"/>
      <c r="J27" s="1030">
        <f>C27-H27-I27</f>
        <v>0</v>
      </c>
      <c r="L27" s="1030"/>
      <c r="M27" s="1030"/>
      <c r="N27" s="1030">
        <f>D27-L27-M27</f>
        <v>0</v>
      </c>
      <c r="Q27" s="1437" t="s">
        <v>4467</v>
      </c>
      <c r="R27" s="1030">
        <f>C27</f>
        <v>0</v>
      </c>
      <c r="S27" s="1030">
        <f>D27</f>
        <v>0</v>
      </c>
    </row>
    <row r="28" spans="1:19">
      <c r="B28" s="1437" t="s">
        <v>290</v>
      </c>
      <c r="C28" s="1030"/>
      <c r="D28" s="1030"/>
      <c r="H28" s="1030"/>
      <c r="I28" s="1030"/>
      <c r="J28" s="1030">
        <f>C28-H28-I28</f>
        <v>0</v>
      </c>
      <c r="L28" s="1030"/>
      <c r="M28" s="1030"/>
      <c r="N28" s="1030">
        <f>D28-L28-M28</f>
        <v>0</v>
      </c>
      <c r="Q28" s="1437" t="s">
        <v>4467</v>
      </c>
      <c r="R28" s="1030">
        <f>C28</f>
        <v>0</v>
      </c>
      <c r="S28" s="1030">
        <f>D28</f>
        <v>0</v>
      </c>
    </row>
    <row r="29" spans="1:19">
      <c r="B29" s="1434" t="s">
        <v>293</v>
      </c>
      <c r="C29" s="1032">
        <f>C30</f>
        <v>0</v>
      </c>
      <c r="D29" s="1032">
        <f>D30</f>
        <v>0</v>
      </c>
      <c r="H29" s="1032">
        <f>H30</f>
        <v>0</v>
      </c>
      <c r="I29" s="1032">
        <f>I30</f>
        <v>0</v>
      </c>
      <c r="J29" s="1032">
        <f>J30</f>
        <v>0</v>
      </c>
      <c r="L29" s="1032">
        <f>L30</f>
        <v>0</v>
      </c>
      <c r="M29" s="1032">
        <f>M30</f>
        <v>0</v>
      </c>
      <c r="N29" s="1032">
        <f>N30</f>
        <v>0</v>
      </c>
      <c r="Q29" s="1434" t="s">
        <v>4463</v>
      </c>
      <c r="R29" s="1032">
        <f>R30</f>
        <v>0</v>
      </c>
      <c r="S29" s="1032">
        <f>S30</f>
        <v>0</v>
      </c>
    </row>
    <row r="30" spans="1:19">
      <c r="B30" s="1437" t="s">
        <v>294</v>
      </c>
      <c r="C30" s="1030"/>
      <c r="D30" s="1030"/>
      <c r="F30" s="825" t="s">
        <v>1633</v>
      </c>
      <c r="H30" s="1030"/>
      <c r="I30" s="1030"/>
      <c r="J30" s="1030">
        <f>C30-H30-I30</f>
        <v>0</v>
      </c>
      <c r="L30" s="1030"/>
      <c r="M30" s="1030"/>
      <c r="N30" s="1030">
        <f>D30-L30-M30</f>
        <v>0</v>
      </c>
      <c r="Q30" s="1437" t="s">
        <v>294</v>
      </c>
      <c r="R30" s="1030">
        <f>C30</f>
        <v>0</v>
      </c>
      <c r="S30" s="1030">
        <f>D30</f>
        <v>0</v>
      </c>
    </row>
    <row r="31" spans="1:19">
      <c r="B31" s="1438" t="s">
        <v>71</v>
      </c>
      <c r="C31" s="1029">
        <f>C3+C10+C17+C29+C26</f>
        <v>0</v>
      </c>
      <c r="D31" s="1029">
        <f>D3+D10+D17+D29+D26</f>
        <v>0</v>
      </c>
      <c r="H31" s="1029">
        <f>H3+H10+H17+H29+H26</f>
        <v>0</v>
      </c>
      <c r="I31" s="1029">
        <f>I3+I10+I17+I29+I26</f>
        <v>0</v>
      </c>
      <c r="J31" s="1029">
        <f>J3+J10+J17+J29+J26</f>
        <v>0</v>
      </c>
      <c r="L31" s="1029">
        <f>L3+L10+L17+L29+L26</f>
        <v>0</v>
      </c>
      <c r="M31" s="1029">
        <f>M3+M10+M17+M29+M26</f>
        <v>0</v>
      </c>
      <c r="N31" s="1029">
        <f>N3+N10+N17+N29+N26</f>
        <v>0</v>
      </c>
      <c r="Q31" s="1438" t="s">
        <v>1378</v>
      </c>
      <c r="R31" s="1029">
        <f>R3+R10+R17+R29+R26</f>
        <v>0</v>
      </c>
      <c r="S31" s="1029">
        <f>S3+S10+S17+S29+S26</f>
        <v>0</v>
      </c>
    </row>
    <row r="32" spans="1:19" ht="15">
      <c r="A32" s="824" t="s">
        <v>525</v>
      </c>
      <c r="B32" s="2107" t="s">
        <v>696</v>
      </c>
      <c r="C32" s="2108"/>
      <c r="D32" s="2109"/>
      <c r="F32" s="1446"/>
      <c r="G32" s="1446"/>
      <c r="H32" s="1446"/>
      <c r="I32" s="1447"/>
      <c r="J32" s="1448"/>
      <c r="Q32" s="2107" t="s">
        <v>4464</v>
      </c>
      <c r="R32" s="2108"/>
      <c r="S32" s="2109"/>
    </row>
    <row r="33" spans="1:19">
      <c r="A33" s="825" t="s">
        <v>2530</v>
      </c>
      <c r="B33" s="1434" t="s">
        <v>295</v>
      </c>
      <c r="C33" s="1435" t="str">
        <f>НАЧАЛО!AD1&amp;" г."</f>
        <v>2013 г.</v>
      </c>
      <c r="D33" s="1435" t="str">
        <f>НАЧАЛО!AF1&amp;" г."</f>
        <v>2012 г.</v>
      </c>
      <c r="Q33" s="1434" t="s">
        <v>4464</v>
      </c>
      <c r="R33" s="1435" t="str">
        <f>НАЧАЛО!AS1&amp;" г."</f>
        <v xml:space="preserve"> г.</v>
      </c>
      <c r="S33" s="1435" t="str">
        <f>НАЧАЛО!AU1&amp;" г."</f>
        <v xml:space="preserve"> г.</v>
      </c>
    </row>
    <row r="34" spans="1:19">
      <c r="B34" s="1437" t="s">
        <v>500</v>
      </c>
      <c r="C34" s="1030"/>
      <c r="D34" s="1030">
        <v>0</v>
      </c>
      <c r="H34" s="1030"/>
      <c r="I34" s="1030"/>
      <c r="J34" s="1030">
        <f t="shared" ref="J34:J41" si="10">C34-H34-I34</f>
        <v>0</v>
      </c>
      <c r="L34" s="1030"/>
      <c r="M34" s="1030"/>
      <c r="N34" s="1030">
        <f t="shared" ref="N34:N43" si="11">D34-L34-M34</f>
        <v>0</v>
      </c>
      <c r="Q34" s="1437" t="s">
        <v>4466</v>
      </c>
      <c r="R34" s="1030"/>
      <c r="S34" s="1030">
        <v>0</v>
      </c>
    </row>
    <row r="35" spans="1:19">
      <c r="B35" s="1437" t="s">
        <v>1031</v>
      </c>
      <c r="C35" s="1030"/>
      <c r="D35" s="1030"/>
      <c r="H35" s="1030"/>
      <c r="I35" s="1030"/>
      <c r="J35" s="1030">
        <f t="shared" si="10"/>
        <v>0</v>
      </c>
      <c r="L35" s="1030"/>
      <c r="M35" s="1030"/>
      <c r="N35" s="1030">
        <f t="shared" si="11"/>
        <v>0</v>
      </c>
      <c r="Q35" s="1437" t="s">
        <v>4465</v>
      </c>
      <c r="R35" s="1030"/>
      <c r="S35" s="1030"/>
    </row>
    <row r="36" spans="1:19">
      <c r="B36" s="1437" t="s">
        <v>1032</v>
      </c>
      <c r="C36" s="1030"/>
      <c r="D36" s="1030"/>
      <c r="H36" s="1030"/>
      <c r="I36" s="1030"/>
      <c r="J36" s="1030">
        <f t="shared" si="10"/>
        <v>0</v>
      </c>
      <c r="L36" s="1030"/>
      <c r="M36" s="1030"/>
      <c r="N36" s="1030">
        <f t="shared" si="11"/>
        <v>0</v>
      </c>
      <c r="Q36" s="1437" t="s">
        <v>4467</v>
      </c>
      <c r="R36" s="1030"/>
      <c r="S36" s="1030"/>
    </row>
    <row r="37" spans="1:19">
      <c r="B37" s="1437" t="s">
        <v>290</v>
      </c>
      <c r="C37" s="1030"/>
      <c r="D37" s="1030"/>
      <c r="H37" s="1030"/>
      <c r="I37" s="1030"/>
      <c r="J37" s="1030">
        <f t="shared" si="10"/>
        <v>0</v>
      </c>
      <c r="L37" s="1030"/>
      <c r="M37" s="1030"/>
      <c r="N37" s="1030">
        <f t="shared" si="11"/>
        <v>0</v>
      </c>
      <c r="Q37" s="1444" t="s">
        <v>27</v>
      </c>
      <c r="R37" s="1030"/>
      <c r="S37" s="1030"/>
    </row>
    <row r="38" spans="1:19">
      <c r="B38" s="1444"/>
      <c r="C38" s="1030"/>
      <c r="D38" s="1030"/>
      <c r="H38" s="1030"/>
      <c r="I38" s="1030"/>
      <c r="J38" s="1030">
        <f t="shared" si="10"/>
        <v>0</v>
      </c>
      <c r="L38" s="1030"/>
      <c r="M38" s="1030"/>
      <c r="N38" s="1030">
        <f t="shared" si="11"/>
        <v>0</v>
      </c>
      <c r="Q38" s="1444"/>
      <c r="R38" s="1030"/>
      <c r="S38" s="1030"/>
    </row>
    <row r="39" spans="1:19">
      <c r="B39" s="1444"/>
      <c r="C39" s="1030"/>
      <c r="D39" s="1030"/>
      <c r="H39" s="1030"/>
      <c r="I39" s="1030"/>
      <c r="J39" s="1030">
        <f t="shared" si="10"/>
        <v>0</v>
      </c>
      <c r="L39" s="1030"/>
      <c r="M39" s="1030"/>
      <c r="N39" s="1030">
        <f t="shared" si="11"/>
        <v>0</v>
      </c>
      <c r="Q39" s="1444"/>
      <c r="R39" s="1030"/>
      <c r="S39" s="1030"/>
    </row>
    <row r="40" spans="1:19">
      <c r="B40" s="1444"/>
      <c r="C40" s="1030"/>
      <c r="D40" s="1030"/>
      <c r="H40" s="1030"/>
      <c r="I40" s="1030"/>
      <c r="J40" s="1030">
        <f t="shared" si="10"/>
        <v>0</v>
      </c>
      <c r="L40" s="1030"/>
      <c r="M40" s="1030"/>
      <c r="N40" s="1030">
        <f t="shared" si="11"/>
        <v>0</v>
      </c>
      <c r="Q40" s="1444"/>
      <c r="R40" s="1030"/>
      <c r="S40" s="1030"/>
    </row>
    <row r="41" spans="1:19">
      <c r="B41" s="1444"/>
      <c r="C41" s="1030"/>
      <c r="D41" s="1030"/>
      <c r="H41" s="1030"/>
      <c r="I41" s="1030"/>
      <c r="J41" s="1030">
        <f t="shared" si="10"/>
        <v>0</v>
      </c>
      <c r="L41" s="1030"/>
      <c r="M41" s="1030"/>
      <c r="N41" s="1030">
        <f t="shared" si="11"/>
        <v>0</v>
      </c>
      <c r="Q41" s="1444"/>
      <c r="R41" s="1030"/>
      <c r="S41" s="1030"/>
    </row>
    <row r="42" spans="1:19">
      <c r="B42" s="1444" t="s">
        <v>27</v>
      </c>
      <c r="C42" s="1030"/>
      <c r="D42" s="1030"/>
      <c r="H42" s="1030"/>
      <c r="I42" s="1030"/>
      <c r="J42" s="1030">
        <f>C42-H42-I42</f>
        <v>0</v>
      </c>
      <c r="L42" s="1030"/>
      <c r="M42" s="1030"/>
      <c r="N42" s="1030">
        <f t="shared" si="11"/>
        <v>0</v>
      </c>
      <c r="Q42" s="1444" t="s">
        <v>27</v>
      </c>
      <c r="R42" s="1030"/>
      <c r="S42" s="1030"/>
    </row>
    <row r="43" spans="1:19">
      <c r="B43" s="1444" t="s">
        <v>27</v>
      </c>
      <c r="C43" s="1030"/>
      <c r="D43" s="1030"/>
      <c r="H43" s="1030"/>
      <c r="I43" s="1030"/>
      <c r="J43" s="1030">
        <f>C43-H43-I43</f>
        <v>0</v>
      </c>
      <c r="L43" s="1030"/>
      <c r="M43" s="1030"/>
      <c r="N43" s="1030">
        <f t="shared" si="11"/>
        <v>0</v>
      </c>
      <c r="Q43" s="1444" t="s">
        <v>27</v>
      </c>
      <c r="R43" s="1030"/>
      <c r="S43" s="1030"/>
    </row>
    <row r="44" spans="1:19">
      <c r="B44" s="1438" t="s">
        <v>71</v>
      </c>
      <c r="C44" s="1029">
        <f>SUM(C34:C43)</f>
        <v>0</v>
      </c>
      <c r="D44" s="1029">
        <f>SUM(D34:D43)</f>
        <v>0</v>
      </c>
      <c r="H44" s="1029">
        <f>SUM(H34:H43)</f>
        <v>0</v>
      </c>
      <c r="I44" s="1029">
        <f>SUM(I34:I43)</f>
        <v>0</v>
      </c>
      <c r="J44" s="1029">
        <f>SUM(J34:J43)</f>
        <v>0</v>
      </c>
      <c r="L44" s="1029">
        <f>SUM(L34:L43)</f>
        <v>0</v>
      </c>
      <c r="M44" s="1029">
        <f>SUM(M34:M43)</f>
        <v>0</v>
      </c>
      <c r="N44" s="1029">
        <f>SUM(N34:N43)</f>
        <v>0</v>
      </c>
      <c r="Q44" s="1438" t="s">
        <v>71</v>
      </c>
      <c r="R44" s="1029">
        <f>SUM(R34:R43)</f>
        <v>0</v>
      </c>
      <c r="S44" s="1029">
        <f>SUM(S34:S43)</f>
        <v>0</v>
      </c>
    </row>
    <row r="45" spans="1:19" ht="26.45" customHeight="1">
      <c r="A45" s="824" t="s">
        <v>526</v>
      </c>
      <c r="B45" s="2110" t="s">
        <v>695</v>
      </c>
      <c r="C45" s="2111"/>
      <c r="D45" s="2112"/>
      <c r="Q45" s="2110" t="s">
        <v>695</v>
      </c>
      <c r="R45" s="2111"/>
      <c r="S45" s="2112"/>
    </row>
    <row r="46" spans="1:19">
      <c r="A46" s="825" t="s">
        <v>2531</v>
      </c>
      <c r="B46" s="1434" t="s">
        <v>296</v>
      </c>
      <c r="C46" s="1027" t="str">
        <f>C2</f>
        <v>2013 г.</v>
      </c>
      <c r="D46" s="1027" t="str">
        <f>D2</f>
        <v>2012 г.</v>
      </c>
      <c r="Q46" s="1434" t="s">
        <v>296</v>
      </c>
      <c r="R46" s="1027" t="str">
        <f>R2</f>
        <v>2013 г.</v>
      </c>
      <c r="S46" s="1027" t="str">
        <f>S2</f>
        <v>2012 г.</v>
      </c>
    </row>
    <row r="47" spans="1:19" ht="28.5">
      <c r="B47" s="1158" t="s">
        <v>1011</v>
      </c>
      <c r="C47" s="1030"/>
      <c r="D47" s="1030"/>
      <c r="Q47" s="1158" t="s">
        <v>1011</v>
      </c>
      <c r="R47" s="1030"/>
      <c r="S47" s="1030"/>
    </row>
    <row r="48" spans="1:19">
      <c r="B48" s="1437" t="s">
        <v>1012</v>
      </c>
      <c r="C48" s="1030"/>
      <c r="D48" s="1030"/>
      <c r="Q48" s="1437" t="s">
        <v>1012</v>
      </c>
      <c r="R48" s="1030"/>
      <c r="S48" s="1030"/>
    </row>
    <row r="49" spans="2:19">
      <c r="B49" s="1438" t="s">
        <v>71</v>
      </c>
      <c r="C49" s="1029">
        <f>SUM(C47:C48)</f>
        <v>0</v>
      </c>
      <c r="D49" s="1029">
        <f>SUM(D47:D48)</f>
        <v>0</v>
      </c>
      <c r="Q49" s="1438" t="s">
        <v>71</v>
      </c>
      <c r="R49" s="1029">
        <f>SUM(R47:R48)</f>
        <v>0</v>
      </c>
      <c r="S49" s="1029">
        <f>SUM(S47:S48)</f>
        <v>0</v>
      </c>
    </row>
  </sheetData>
  <sheetProtection formatCells="0" formatColumns="0" formatRows="0" insertColumns="0" insertRows="0"/>
  <mergeCells count="6">
    <mergeCell ref="B1:D1"/>
    <mergeCell ref="B45:D45"/>
    <mergeCell ref="B32:D32"/>
    <mergeCell ref="Q1:S1"/>
    <mergeCell ref="Q32:S32"/>
    <mergeCell ref="Q45:S45"/>
  </mergeCells>
  <phoneticPr fontId="16" type="noConversion"/>
  <hyperlinks>
    <hyperlink ref="F1" location="'P&amp;L ОД'!A1" display="'P&amp;L ОД'!A1"/>
    <hyperlink ref="F30" location="'i P&amp;L договори за строителство'!A1" display="'i P&amp;L договори за строителство'!A1"/>
    <hyperlink ref="F2" location="'Съдържание 1'!A1" display="'Съдържание 1'!A1"/>
    <hyperlink ref="A3" location="'More information'!A9" display="'More information'!A9"/>
    <hyperlink ref="A33" location="'More information'!A10" display="'More information'!A10"/>
    <hyperlink ref="A46" location="'More information'!A14" display="'More information'!A14"/>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sheetPr codeName="Sheet9">
    <tabColor theme="4" tint="0.39997558519241921"/>
  </sheetPr>
  <dimension ref="A1:S161"/>
  <sheetViews>
    <sheetView topLeftCell="A79" workbookViewId="0">
      <selection activeCell="F101" sqref="F101"/>
    </sheetView>
  </sheetViews>
  <sheetFormatPr defaultRowHeight="14.25"/>
  <cols>
    <col min="1" max="1" width="9.140625" style="291"/>
    <col min="2" max="2" width="53.42578125" style="291" customWidth="1"/>
    <col min="3" max="4" width="12.140625" style="291" customWidth="1"/>
    <col min="5" max="7" width="9.140625" style="291" customWidth="1"/>
    <col min="8" max="10" width="15" style="291" customWidth="1"/>
    <col min="11" max="11" width="9.140625" style="291" customWidth="1"/>
    <col min="12" max="14" width="14" style="291" customWidth="1"/>
    <col min="15" max="15" width="9.140625" style="291" customWidth="1"/>
    <col min="16" max="16" width="9.140625" style="291"/>
    <col min="17" max="17" width="53.42578125" style="291" customWidth="1"/>
    <col min="18" max="19" width="12.140625" style="291" customWidth="1"/>
    <col min="20" max="16384" width="9.140625" style="291"/>
  </cols>
  <sheetData>
    <row r="1" spans="1:19" ht="57">
      <c r="A1" s="824" t="s">
        <v>527</v>
      </c>
      <c r="B1" s="2107" t="s">
        <v>309</v>
      </c>
      <c r="C1" s="2108"/>
      <c r="D1" s="2109"/>
      <c r="F1" s="825" t="s">
        <v>1107</v>
      </c>
      <c r="H1" s="1690" t="s">
        <v>3964</v>
      </c>
      <c r="I1" s="1691" t="s">
        <v>3965</v>
      </c>
      <c r="J1" s="1691" t="s">
        <v>3966</v>
      </c>
      <c r="L1" s="1690" t="s">
        <v>3967</v>
      </c>
      <c r="M1" s="1691" t="s">
        <v>3968</v>
      </c>
      <c r="N1" s="1691" t="s">
        <v>3969</v>
      </c>
      <c r="P1" s="1736" t="s">
        <v>3382</v>
      </c>
      <c r="Q1" s="2107" t="s">
        <v>5293</v>
      </c>
      <c r="R1" s="2108"/>
      <c r="S1" s="2109"/>
    </row>
    <row r="2" spans="1:19">
      <c r="A2" s="825" t="s">
        <v>2536</v>
      </c>
      <c r="B2" s="1439" t="s">
        <v>93</v>
      </c>
      <c r="C2" s="1435" t="str">
        <f>НАЧАЛО!AD1&amp;" г."</f>
        <v>2013 г.</v>
      </c>
      <c r="D2" s="1435" t="str">
        <f>НАЧАЛО!AF1&amp;" г."</f>
        <v>2012 г.</v>
      </c>
      <c r="F2" s="825" t="s">
        <v>1323</v>
      </c>
      <c r="H2" s="1699" t="str">
        <f>C2</f>
        <v>2013 г.</v>
      </c>
      <c r="I2" s="1699" t="str">
        <f>C2</f>
        <v>2013 г.</v>
      </c>
      <c r="J2" s="1699" t="str">
        <f>C2</f>
        <v>2013 г.</v>
      </c>
      <c r="L2" s="1699" t="str">
        <f>D2</f>
        <v>2012 г.</v>
      </c>
      <c r="M2" s="1699" t="str">
        <f>D2</f>
        <v>2012 г.</v>
      </c>
      <c r="N2" s="1699" t="str">
        <f>D2</f>
        <v>2012 г.</v>
      </c>
      <c r="Q2" s="1439" t="s">
        <v>3628</v>
      </c>
      <c r="R2" s="1435" t="str">
        <f>НАЧАЛО!AD1&amp;" г."</f>
        <v>2013 г.</v>
      </c>
      <c r="S2" s="1435" t="str">
        <f>НАЧАЛО!AF1&amp;" г."</f>
        <v>2012 г.</v>
      </c>
    </row>
    <row r="3" spans="1:19">
      <c r="B3" s="1464" t="s">
        <v>494</v>
      </c>
      <c r="C3" s="1033"/>
      <c r="D3" s="1033"/>
      <c r="H3" s="1033"/>
      <c r="I3" s="1033"/>
      <c r="J3" s="1033">
        <f>+C3-H3-I3</f>
        <v>0</v>
      </c>
      <c r="L3" s="1033"/>
      <c r="M3" s="1033"/>
      <c r="N3" s="1033">
        <f>D3-L3-M3</f>
        <v>0</v>
      </c>
      <c r="Q3" s="1464" t="s">
        <v>4476</v>
      </c>
      <c r="R3" s="1033">
        <f>C3</f>
        <v>0</v>
      </c>
      <c r="S3" s="1033">
        <f>D3</f>
        <v>0</v>
      </c>
    </row>
    <row r="4" spans="1:19">
      <c r="B4" s="1464" t="s">
        <v>94</v>
      </c>
      <c r="C4" s="1033"/>
      <c r="D4" s="1033"/>
      <c r="H4" s="1033"/>
      <c r="I4" s="1033"/>
      <c r="J4" s="1033">
        <f t="shared" ref="J4:J18" si="0">+C4-H4-I4</f>
        <v>0</v>
      </c>
      <c r="L4" s="1033"/>
      <c r="M4" s="1033"/>
      <c r="N4" s="1033">
        <f t="shared" ref="N4:N18" si="1">D4-L4-M4</f>
        <v>0</v>
      </c>
      <c r="Q4" s="1464" t="s">
        <v>4475</v>
      </c>
      <c r="R4" s="1033">
        <f t="shared" ref="R4:R18" si="2">C4</f>
        <v>0</v>
      </c>
      <c r="S4" s="1033">
        <f t="shared" ref="S4:S18" si="3">D4</f>
        <v>0</v>
      </c>
    </row>
    <row r="5" spans="1:19">
      <c r="B5" s="1464" t="s">
        <v>310</v>
      </c>
      <c r="C5" s="1033"/>
      <c r="D5" s="1033"/>
      <c r="H5" s="1033"/>
      <c r="I5" s="1033"/>
      <c r="J5" s="1033">
        <f t="shared" si="0"/>
        <v>0</v>
      </c>
      <c r="L5" s="1033"/>
      <c r="M5" s="1033"/>
      <c r="N5" s="1033">
        <f t="shared" si="1"/>
        <v>0</v>
      </c>
      <c r="Q5" s="1464" t="s">
        <v>4474</v>
      </c>
      <c r="R5" s="1033">
        <f t="shared" si="2"/>
        <v>0</v>
      </c>
      <c r="S5" s="1033">
        <f t="shared" si="3"/>
        <v>0</v>
      </c>
    </row>
    <row r="6" spans="1:19">
      <c r="B6" s="1464" t="s">
        <v>1010</v>
      </c>
      <c r="C6" s="1033"/>
      <c r="D6" s="1033"/>
      <c r="H6" s="1033"/>
      <c r="I6" s="1033"/>
      <c r="J6" s="1033">
        <f t="shared" si="0"/>
        <v>0</v>
      </c>
      <c r="L6" s="1033"/>
      <c r="M6" s="1033"/>
      <c r="N6" s="1033">
        <f t="shared" si="1"/>
        <v>0</v>
      </c>
      <c r="Q6" s="1464" t="s">
        <v>4473</v>
      </c>
      <c r="R6" s="1033">
        <f t="shared" si="2"/>
        <v>0</v>
      </c>
      <c r="S6" s="1033">
        <f t="shared" si="3"/>
        <v>0</v>
      </c>
    </row>
    <row r="7" spans="1:19">
      <c r="B7" s="1464" t="s">
        <v>311</v>
      </c>
      <c r="C7" s="1033"/>
      <c r="D7" s="1033"/>
      <c r="H7" s="1033"/>
      <c r="I7" s="1033"/>
      <c r="J7" s="1033">
        <f t="shared" si="0"/>
        <v>0</v>
      </c>
      <c r="L7" s="1033"/>
      <c r="M7" s="1033"/>
      <c r="N7" s="1033">
        <f t="shared" si="1"/>
        <v>0</v>
      </c>
      <c r="Q7" s="1464" t="s">
        <v>4469</v>
      </c>
      <c r="R7" s="1033">
        <f t="shared" si="2"/>
        <v>0</v>
      </c>
      <c r="S7" s="1033">
        <f t="shared" si="3"/>
        <v>0</v>
      </c>
    </row>
    <row r="8" spans="1:19">
      <c r="B8" s="1465" t="s">
        <v>312</v>
      </c>
      <c r="C8" s="1033"/>
      <c r="D8" s="1033"/>
      <c r="H8" s="1033"/>
      <c r="I8" s="1033"/>
      <c r="J8" s="1033">
        <f t="shared" si="0"/>
        <v>0</v>
      </c>
      <c r="L8" s="1033"/>
      <c r="M8" s="1033"/>
      <c r="N8" s="1033">
        <f t="shared" si="1"/>
        <v>0</v>
      </c>
      <c r="Q8" s="1465" t="s">
        <v>4470</v>
      </c>
      <c r="R8" s="1033">
        <f t="shared" si="2"/>
        <v>0</v>
      </c>
      <c r="S8" s="1033">
        <f t="shared" si="3"/>
        <v>0</v>
      </c>
    </row>
    <row r="9" spans="1:19">
      <c r="B9" s="1464" t="s">
        <v>313</v>
      </c>
      <c r="C9" s="1033"/>
      <c r="D9" s="1033"/>
      <c r="H9" s="1033"/>
      <c r="I9" s="1033"/>
      <c r="J9" s="1033">
        <f t="shared" si="0"/>
        <v>0</v>
      </c>
      <c r="L9" s="1033"/>
      <c r="M9" s="1033"/>
      <c r="N9" s="1033">
        <f t="shared" si="1"/>
        <v>0</v>
      </c>
      <c r="Q9" s="1464" t="s">
        <v>5760</v>
      </c>
      <c r="R9" s="1033">
        <f t="shared" si="2"/>
        <v>0</v>
      </c>
      <c r="S9" s="1033">
        <f t="shared" si="3"/>
        <v>0</v>
      </c>
    </row>
    <row r="10" spans="1:19">
      <c r="B10" s="1465" t="s">
        <v>314</v>
      </c>
      <c r="C10" s="1033"/>
      <c r="D10" s="1033"/>
      <c r="H10" s="1033"/>
      <c r="I10" s="1033"/>
      <c r="J10" s="1033">
        <f t="shared" si="0"/>
        <v>0</v>
      </c>
      <c r="L10" s="1033"/>
      <c r="M10" s="1033"/>
      <c r="N10" s="1033">
        <f t="shared" si="1"/>
        <v>0</v>
      </c>
      <c r="Q10" s="1465" t="s">
        <v>4471</v>
      </c>
      <c r="R10" s="1033">
        <f t="shared" si="2"/>
        <v>0</v>
      </c>
      <c r="S10" s="1033">
        <f t="shared" si="3"/>
        <v>0</v>
      </c>
    </row>
    <row r="11" spans="1:19">
      <c r="B11" s="1464" t="s">
        <v>315</v>
      </c>
      <c r="C11" s="1033"/>
      <c r="D11" s="1033"/>
      <c r="H11" s="1033"/>
      <c r="I11" s="1033"/>
      <c r="J11" s="1033">
        <f t="shared" si="0"/>
        <v>0</v>
      </c>
      <c r="L11" s="1033"/>
      <c r="M11" s="1033"/>
      <c r="N11" s="1033">
        <f t="shared" si="1"/>
        <v>0</v>
      </c>
      <c r="Q11" s="1464" t="s">
        <v>5761</v>
      </c>
      <c r="R11" s="1033">
        <f t="shared" si="2"/>
        <v>0</v>
      </c>
      <c r="S11" s="1033">
        <f t="shared" si="3"/>
        <v>0</v>
      </c>
    </row>
    <row r="12" spans="1:19">
      <c r="B12" s="1464" t="s">
        <v>76</v>
      </c>
      <c r="C12" s="1033"/>
      <c r="D12" s="1033"/>
      <c r="H12" s="1033"/>
      <c r="I12" s="1033"/>
      <c r="J12" s="1033">
        <f t="shared" si="0"/>
        <v>0</v>
      </c>
      <c r="L12" s="1033"/>
      <c r="M12" s="1033"/>
      <c r="N12" s="1033">
        <f t="shared" si="1"/>
        <v>0</v>
      </c>
      <c r="Q12" s="1464" t="s">
        <v>4472</v>
      </c>
      <c r="R12" s="1033">
        <f t="shared" si="2"/>
        <v>0</v>
      </c>
      <c r="S12" s="1033">
        <f t="shared" si="3"/>
        <v>0</v>
      </c>
    </row>
    <row r="13" spans="1:19">
      <c r="B13" s="1464" t="s">
        <v>341</v>
      </c>
      <c r="C13" s="1033"/>
      <c r="D13" s="1033"/>
      <c r="H13" s="1033"/>
      <c r="I13" s="1033"/>
      <c r="J13" s="1033">
        <f t="shared" si="0"/>
        <v>0</v>
      </c>
      <c r="L13" s="1033"/>
      <c r="M13" s="1033"/>
      <c r="N13" s="1033">
        <f t="shared" si="1"/>
        <v>0</v>
      </c>
      <c r="Q13" s="1464" t="s">
        <v>341</v>
      </c>
      <c r="R13" s="1033">
        <f t="shared" si="2"/>
        <v>0</v>
      </c>
      <c r="S13" s="1033">
        <f t="shared" si="3"/>
        <v>0</v>
      </c>
    </row>
    <row r="14" spans="1:19">
      <c r="B14" s="1464" t="s">
        <v>341</v>
      </c>
      <c r="C14" s="1033"/>
      <c r="D14" s="1033"/>
      <c r="H14" s="1033"/>
      <c r="I14" s="1033"/>
      <c r="J14" s="1033">
        <f t="shared" si="0"/>
        <v>0</v>
      </c>
      <c r="L14" s="1033"/>
      <c r="M14" s="1033"/>
      <c r="N14" s="1033">
        <f t="shared" si="1"/>
        <v>0</v>
      </c>
      <c r="Q14" s="1464" t="s">
        <v>341</v>
      </c>
      <c r="R14" s="1033">
        <f t="shared" si="2"/>
        <v>0</v>
      </c>
      <c r="S14" s="1033">
        <f t="shared" si="3"/>
        <v>0</v>
      </c>
    </row>
    <row r="15" spans="1:19">
      <c r="B15" s="1464" t="s">
        <v>341</v>
      </c>
      <c r="C15" s="1033"/>
      <c r="D15" s="1033"/>
      <c r="H15" s="1033"/>
      <c r="I15" s="1033"/>
      <c r="J15" s="1033">
        <f t="shared" si="0"/>
        <v>0</v>
      </c>
      <c r="L15" s="1033"/>
      <c r="M15" s="1033"/>
      <c r="N15" s="1033">
        <f t="shared" si="1"/>
        <v>0</v>
      </c>
      <c r="Q15" s="1464" t="s">
        <v>341</v>
      </c>
      <c r="R15" s="1033">
        <f t="shared" si="2"/>
        <v>0</v>
      </c>
      <c r="S15" s="1033">
        <f t="shared" si="3"/>
        <v>0</v>
      </c>
    </row>
    <row r="16" spans="1:19">
      <c r="B16" s="1464" t="s">
        <v>341</v>
      </c>
      <c r="C16" s="1033"/>
      <c r="D16" s="1033"/>
      <c r="H16" s="1033"/>
      <c r="I16" s="1033"/>
      <c r="J16" s="1033">
        <f t="shared" si="0"/>
        <v>0</v>
      </c>
      <c r="L16" s="1033"/>
      <c r="M16" s="1033"/>
      <c r="N16" s="1033">
        <f t="shared" si="1"/>
        <v>0</v>
      </c>
      <c r="Q16" s="1464" t="s">
        <v>341</v>
      </c>
      <c r="R16" s="1033">
        <f t="shared" si="2"/>
        <v>0</v>
      </c>
      <c r="S16" s="1033">
        <f t="shared" si="3"/>
        <v>0</v>
      </c>
    </row>
    <row r="17" spans="1:19">
      <c r="B17" s="1464" t="s">
        <v>341</v>
      </c>
      <c r="C17" s="1033"/>
      <c r="D17" s="1033"/>
      <c r="H17" s="1033"/>
      <c r="I17" s="1033"/>
      <c r="J17" s="1033">
        <f t="shared" si="0"/>
        <v>0</v>
      </c>
      <c r="L17" s="1033"/>
      <c r="M17" s="1033"/>
      <c r="N17" s="1033">
        <f t="shared" si="1"/>
        <v>0</v>
      </c>
      <c r="Q17" s="1464" t="s">
        <v>341</v>
      </c>
      <c r="R17" s="1033">
        <f t="shared" si="2"/>
        <v>0</v>
      </c>
      <c r="S17" s="1033">
        <f t="shared" si="3"/>
        <v>0</v>
      </c>
    </row>
    <row r="18" spans="1:19">
      <c r="B18" s="1464" t="s">
        <v>341</v>
      </c>
      <c r="C18" s="1033"/>
      <c r="D18" s="1033"/>
      <c r="H18" s="1033"/>
      <c r="I18" s="1033"/>
      <c r="J18" s="1033">
        <f t="shared" si="0"/>
        <v>0</v>
      </c>
      <c r="L18" s="1033"/>
      <c r="M18" s="1033"/>
      <c r="N18" s="1033">
        <f t="shared" si="1"/>
        <v>0</v>
      </c>
      <c r="Q18" s="1464" t="s">
        <v>341</v>
      </c>
      <c r="R18" s="1033">
        <f t="shared" si="2"/>
        <v>0</v>
      </c>
      <c r="S18" s="1033">
        <f t="shared" si="3"/>
        <v>0</v>
      </c>
    </row>
    <row r="19" spans="1:19">
      <c r="B19" s="1442" t="s">
        <v>71</v>
      </c>
      <c r="C19" s="1029">
        <f>SUM(C3:C18)</f>
        <v>0</v>
      </c>
      <c r="D19" s="1029">
        <f>SUM(D3:D18)</f>
        <v>0</v>
      </c>
      <c r="H19" s="1029">
        <f>SUM(H3:H18)</f>
        <v>0</v>
      </c>
      <c r="I19" s="1029">
        <f>SUM(I3:I18)</f>
        <v>0</v>
      </c>
      <c r="J19" s="1029">
        <f>SUM(J3:J18)</f>
        <v>0</v>
      </c>
      <c r="L19" s="1029">
        <f>SUM(L3:L18)</f>
        <v>0</v>
      </c>
      <c r="M19" s="1029">
        <f>SUM(M3:M18)</f>
        <v>0</v>
      </c>
      <c r="N19" s="1029">
        <f>SUM(N3:N18)</f>
        <v>0</v>
      </c>
      <c r="Q19" s="1816" t="s">
        <v>1378</v>
      </c>
      <c r="R19" s="1029">
        <f>SUM(R3:R18)</f>
        <v>0</v>
      </c>
      <c r="S19" s="1029">
        <f>SUM(S3:S18)</f>
        <v>0</v>
      </c>
    </row>
    <row r="20" spans="1:19" ht="15">
      <c r="A20" s="824" t="s">
        <v>528</v>
      </c>
      <c r="B20" s="2107" t="s">
        <v>1</v>
      </c>
      <c r="C20" s="2108"/>
      <c r="D20" s="2109"/>
      <c r="Q20" s="2107" t="s">
        <v>5699</v>
      </c>
      <c r="R20" s="2108"/>
      <c r="S20" s="2109"/>
    </row>
    <row r="21" spans="1:19">
      <c r="A21" s="825" t="s">
        <v>2534</v>
      </c>
      <c r="B21" s="1439" t="s">
        <v>93</v>
      </c>
      <c r="C21" s="1440" t="str">
        <f>C$2</f>
        <v>2013 г.</v>
      </c>
      <c r="D21" s="1440" t="str">
        <f>D$2</f>
        <v>2012 г.</v>
      </c>
      <c r="Q21" s="1439" t="s">
        <v>3628</v>
      </c>
      <c r="R21" s="1440" t="str">
        <f>R$2</f>
        <v>2013 г.</v>
      </c>
      <c r="S21" s="1440" t="str">
        <f>S$2</f>
        <v>2012 г.</v>
      </c>
    </row>
    <row r="22" spans="1:19">
      <c r="B22" s="1464" t="s">
        <v>842</v>
      </c>
      <c r="C22" s="1033"/>
      <c r="D22" s="1033"/>
      <c r="H22" s="1033"/>
      <c r="I22" s="1033"/>
      <c r="J22" s="1033">
        <f>C22-H22-I22</f>
        <v>0</v>
      </c>
      <c r="L22" s="1033"/>
      <c r="M22" s="1033"/>
      <c r="N22" s="1033">
        <f>D22-L22-M22</f>
        <v>0</v>
      </c>
      <c r="Q22" s="1464" t="s">
        <v>4477</v>
      </c>
      <c r="R22" s="1033">
        <f>C22</f>
        <v>0</v>
      </c>
      <c r="S22" s="1033">
        <f>D22</f>
        <v>0</v>
      </c>
    </row>
    <row r="23" spans="1:19">
      <c r="B23" s="1464" t="s">
        <v>843</v>
      </c>
      <c r="C23" s="1033"/>
      <c r="D23" s="1033"/>
      <c r="H23" s="1033"/>
      <c r="I23" s="1033"/>
      <c r="J23" s="1033">
        <f t="shared" ref="J23:J45" si="4">C23-H23-I23</f>
        <v>0</v>
      </c>
      <c r="L23" s="1033"/>
      <c r="M23" s="1033"/>
      <c r="N23" s="1033">
        <f t="shared" ref="N23:N45" si="5">D23-L23-M23</f>
        <v>0</v>
      </c>
      <c r="Q23" s="1464" t="s">
        <v>4478</v>
      </c>
      <c r="R23" s="1033">
        <f t="shared" ref="R23:R45" si="6">C23</f>
        <v>0</v>
      </c>
      <c r="S23" s="1033">
        <f t="shared" ref="S23:S45" si="7">D23</f>
        <v>0</v>
      </c>
    </row>
    <row r="24" spans="1:19">
      <c r="B24" s="1464" t="s">
        <v>316</v>
      </c>
      <c r="C24" s="1033"/>
      <c r="D24" s="1033"/>
      <c r="H24" s="1033"/>
      <c r="I24" s="1033"/>
      <c r="J24" s="1033">
        <f t="shared" si="4"/>
        <v>0</v>
      </c>
      <c r="L24" s="1033"/>
      <c r="M24" s="1033"/>
      <c r="N24" s="1033">
        <f t="shared" si="5"/>
        <v>0</v>
      </c>
      <c r="Q24" s="1464" t="s">
        <v>5762</v>
      </c>
      <c r="R24" s="1033">
        <f t="shared" si="6"/>
        <v>0</v>
      </c>
      <c r="S24" s="1033">
        <f t="shared" si="7"/>
        <v>0</v>
      </c>
    </row>
    <row r="25" spans="1:19">
      <c r="B25" s="1464" t="s">
        <v>317</v>
      </c>
      <c r="C25" s="1033"/>
      <c r="D25" s="1033"/>
      <c r="H25" s="1033"/>
      <c r="I25" s="1033"/>
      <c r="J25" s="1033">
        <f t="shared" si="4"/>
        <v>0</v>
      </c>
      <c r="L25" s="1033"/>
      <c r="M25" s="1033"/>
      <c r="N25" s="1033">
        <f t="shared" si="5"/>
        <v>0</v>
      </c>
      <c r="Q25" s="1464" t="s">
        <v>4479</v>
      </c>
      <c r="R25" s="1033">
        <f t="shared" si="6"/>
        <v>0</v>
      </c>
      <c r="S25" s="1033">
        <f t="shared" si="7"/>
        <v>0</v>
      </c>
    </row>
    <row r="26" spans="1:19">
      <c r="B26" s="1464" t="s">
        <v>318</v>
      </c>
      <c r="C26" s="1033"/>
      <c r="D26" s="1033"/>
      <c r="H26" s="1033"/>
      <c r="I26" s="1033"/>
      <c r="J26" s="1033">
        <f t="shared" si="4"/>
        <v>0</v>
      </c>
      <c r="L26" s="1033"/>
      <c r="M26" s="1033"/>
      <c r="N26" s="1033">
        <f t="shared" si="5"/>
        <v>0</v>
      </c>
      <c r="Q26" s="1464" t="s">
        <v>4480</v>
      </c>
      <c r="R26" s="1033">
        <f t="shared" si="6"/>
        <v>0</v>
      </c>
      <c r="S26" s="1033">
        <f t="shared" si="7"/>
        <v>0</v>
      </c>
    </row>
    <row r="27" spans="1:19">
      <c r="B27" s="1465" t="s">
        <v>319</v>
      </c>
      <c r="C27" s="1033"/>
      <c r="D27" s="1033"/>
      <c r="H27" s="1033"/>
      <c r="I27" s="1033"/>
      <c r="J27" s="1033">
        <f t="shared" si="4"/>
        <v>0</v>
      </c>
      <c r="L27" s="1033"/>
      <c r="M27" s="1033"/>
      <c r="N27" s="1033">
        <f t="shared" si="5"/>
        <v>0</v>
      </c>
      <c r="Q27" s="1465" t="s">
        <v>4481</v>
      </c>
      <c r="R27" s="1033">
        <f t="shared" si="6"/>
        <v>0</v>
      </c>
      <c r="S27" s="1033">
        <f t="shared" si="7"/>
        <v>0</v>
      </c>
    </row>
    <row r="28" spans="1:19">
      <c r="B28" s="1464" t="s">
        <v>320</v>
      </c>
      <c r="C28" s="1033"/>
      <c r="D28" s="1033"/>
      <c r="H28" s="1033"/>
      <c r="I28" s="1033"/>
      <c r="J28" s="1033">
        <f t="shared" si="4"/>
        <v>0</v>
      </c>
      <c r="L28" s="1033"/>
      <c r="M28" s="1033"/>
      <c r="N28" s="1033">
        <f t="shared" si="5"/>
        <v>0</v>
      </c>
      <c r="Q28" s="1464" t="s">
        <v>4482</v>
      </c>
      <c r="R28" s="1033">
        <f t="shared" si="6"/>
        <v>0</v>
      </c>
      <c r="S28" s="1033">
        <f t="shared" si="7"/>
        <v>0</v>
      </c>
    </row>
    <row r="29" spans="1:19">
      <c r="B29" s="1465" t="s">
        <v>321</v>
      </c>
      <c r="C29" s="1033"/>
      <c r="D29" s="1033"/>
      <c r="H29" s="1033"/>
      <c r="I29" s="1033"/>
      <c r="J29" s="1033">
        <f t="shared" si="4"/>
        <v>0</v>
      </c>
      <c r="L29" s="1033"/>
      <c r="M29" s="1033"/>
      <c r="N29" s="1033">
        <f t="shared" si="5"/>
        <v>0</v>
      </c>
      <c r="Q29" s="1465" t="s">
        <v>4483</v>
      </c>
      <c r="R29" s="1033">
        <f t="shared" si="6"/>
        <v>0</v>
      </c>
      <c r="S29" s="1033">
        <f t="shared" si="7"/>
        <v>0</v>
      </c>
    </row>
    <row r="30" spans="1:19">
      <c r="B30" s="1464" t="s">
        <v>323</v>
      </c>
      <c r="C30" s="1033"/>
      <c r="D30" s="1033"/>
      <c r="H30" s="1033"/>
      <c r="I30" s="1033"/>
      <c r="J30" s="1033">
        <f t="shared" si="4"/>
        <v>0</v>
      </c>
      <c r="L30" s="1033"/>
      <c r="M30" s="1033"/>
      <c r="N30" s="1033">
        <f t="shared" si="5"/>
        <v>0</v>
      </c>
      <c r="Q30" s="1464" t="s">
        <v>4484</v>
      </c>
      <c r="R30" s="1033">
        <f t="shared" si="6"/>
        <v>0</v>
      </c>
      <c r="S30" s="1033">
        <f t="shared" si="7"/>
        <v>0</v>
      </c>
    </row>
    <row r="31" spans="1:19">
      <c r="B31" s="1464" t="s">
        <v>844</v>
      </c>
      <c r="C31" s="1033"/>
      <c r="D31" s="1033"/>
      <c r="H31" s="1033"/>
      <c r="I31" s="1033"/>
      <c r="J31" s="1033">
        <f t="shared" si="4"/>
        <v>0</v>
      </c>
      <c r="L31" s="1033"/>
      <c r="M31" s="1033"/>
      <c r="N31" s="1033">
        <f t="shared" si="5"/>
        <v>0</v>
      </c>
      <c r="Q31" s="1464" t="s">
        <v>4485</v>
      </c>
      <c r="R31" s="1033">
        <f t="shared" si="6"/>
        <v>0</v>
      </c>
      <c r="S31" s="1033">
        <f t="shared" si="7"/>
        <v>0</v>
      </c>
    </row>
    <row r="32" spans="1:19">
      <c r="B32" s="1464" t="s">
        <v>324</v>
      </c>
      <c r="C32" s="1033"/>
      <c r="D32" s="1033"/>
      <c r="H32" s="1033"/>
      <c r="I32" s="1033"/>
      <c r="J32" s="1033">
        <f t="shared" si="4"/>
        <v>0</v>
      </c>
      <c r="L32" s="1033"/>
      <c r="M32" s="1033"/>
      <c r="N32" s="1033">
        <f t="shared" si="5"/>
        <v>0</v>
      </c>
      <c r="Q32" s="1464" t="s">
        <v>4486</v>
      </c>
      <c r="R32" s="1033">
        <f t="shared" si="6"/>
        <v>0</v>
      </c>
      <c r="S32" s="1033">
        <f t="shared" si="7"/>
        <v>0</v>
      </c>
    </row>
    <row r="33" spans="1:19">
      <c r="B33" s="1464" t="s">
        <v>500</v>
      </c>
      <c r="C33" s="1033"/>
      <c r="D33" s="1033"/>
      <c r="H33" s="1033"/>
      <c r="I33" s="1033"/>
      <c r="J33" s="1033">
        <f t="shared" si="4"/>
        <v>0</v>
      </c>
      <c r="L33" s="1033"/>
      <c r="M33" s="1033"/>
      <c r="N33" s="1033">
        <f t="shared" si="5"/>
        <v>0</v>
      </c>
      <c r="Q33" s="1464" t="s">
        <v>4487</v>
      </c>
      <c r="R33" s="1033">
        <f t="shared" si="6"/>
        <v>0</v>
      </c>
      <c r="S33" s="1033">
        <f t="shared" si="7"/>
        <v>0</v>
      </c>
    </row>
    <row r="34" spans="1:19">
      <c r="B34" s="1464" t="s">
        <v>501</v>
      </c>
      <c r="C34" s="1033"/>
      <c r="D34" s="1033"/>
      <c r="H34" s="1033"/>
      <c r="I34" s="1033"/>
      <c r="J34" s="1033">
        <f t="shared" si="4"/>
        <v>0</v>
      </c>
      <c r="L34" s="1033"/>
      <c r="M34" s="1033"/>
      <c r="N34" s="1033">
        <f t="shared" si="5"/>
        <v>0</v>
      </c>
      <c r="Q34" s="1464" t="s">
        <v>5763</v>
      </c>
      <c r="R34" s="1033">
        <f t="shared" si="6"/>
        <v>0</v>
      </c>
      <c r="S34" s="1033">
        <f t="shared" si="7"/>
        <v>0</v>
      </c>
    </row>
    <row r="35" spans="1:19">
      <c r="B35" s="1464" t="s">
        <v>502</v>
      </c>
      <c r="C35" s="1033"/>
      <c r="D35" s="1033"/>
      <c r="H35" s="1033"/>
      <c r="I35" s="1033"/>
      <c r="J35" s="1033">
        <f t="shared" si="4"/>
        <v>0</v>
      </c>
      <c r="L35" s="1033"/>
      <c r="M35" s="1033"/>
      <c r="N35" s="1033">
        <f t="shared" si="5"/>
        <v>0</v>
      </c>
      <c r="Q35" s="1464" t="s">
        <v>4488</v>
      </c>
      <c r="R35" s="1033">
        <f t="shared" si="6"/>
        <v>0</v>
      </c>
      <c r="S35" s="1033">
        <f t="shared" si="7"/>
        <v>0</v>
      </c>
    </row>
    <row r="36" spans="1:19">
      <c r="B36" s="1464" t="s">
        <v>1057</v>
      </c>
      <c r="C36" s="1033"/>
      <c r="D36" s="1033"/>
      <c r="H36" s="1033"/>
      <c r="I36" s="1033"/>
      <c r="J36" s="1033">
        <f t="shared" si="4"/>
        <v>0</v>
      </c>
      <c r="L36" s="1033"/>
      <c r="M36" s="1033"/>
      <c r="N36" s="1033">
        <f t="shared" si="5"/>
        <v>0</v>
      </c>
      <c r="Q36" s="1464" t="s">
        <v>4489</v>
      </c>
      <c r="R36" s="1033">
        <f t="shared" si="6"/>
        <v>0</v>
      </c>
      <c r="S36" s="1033">
        <f t="shared" si="7"/>
        <v>0</v>
      </c>
    </row>
    <row r="37" spans="1:19">
      <c r="B37" s="1464"/>
      <c r="C37" s="1033"/>
      <c r="D37" s="1033"/>
      <c r="H37" s="1033"/>
      <c r="I37" s="1033"/>
      <c r="J37" s="1033">
        <f t="shared" si="4"/>
        <v>0</v>
      </c>
      <c r="L37" s="1033"/>
      <c r="M37" s="1033"/>
      <c r="N37" s="1033">
        <f t="shared" si="5"/>
        <v>0</v>
      </c>
      <c r="Q37" s="1464"/>
      <c r="R37" s="1033">
        <f t="shared" si="6"/>
        <v>0</v>
      </c>
      <c r="S37" s="1033">
        <f t="shared" si="7"/>
        <v>0</v>
      </c>
    </row>
    <row r="38" spans="1:19">
      <c r="B38" s="1464"/>
      <c r="C38" s="1033"/>
      <c r="D38" s="1033"/>
      <c r="H38" s="1033"/>
      <c r="I38" s="1033"/>
      <c r="J38" s="1033">
        <f t="shared" si="4"/>
        <v>0</v>
      </c>
      <c r="L38" s="1033"/>
      <c r="M38" s="1033"/>
      <c r="N38" s="1033">
        <f t="shared" si="5"/>
        <v>0</v>
      </c>
      <c r="Q38" s="1464"/>
      <c r="R38" s="1033">
        <f t="shared" si="6"/>
        <v>0</v>
      </c>
      <c r="S38" s="1033">
        <f t="shared" si="7"/>
        <v>0</v>
      </c>
    </row>
    <row r="39" spans="1:19">
      <c r="B39" s="1464"/>
      <c r="C39" s="1033"/>
      <c r="D39" s="1033"/>
      <c r="H39" s="1033"/>
      <c r="I39" s="1033"/>
      <c r="J39" s="1033">
        <f t="shared" si="4"/>
        <v>0</v>
      </c>
      <c r="L39" s="1033"/>
      <c r="M39" s="1033"/>
      <c r="N39" s="1033">
        <f t="shared" si="5"/>
        <v>0</v>
      </c>
      <c r="Q39" s="1464"/>
      <c r="R39" s="1033">
        <f t="shared" si="6"/>
        <v>0</v>
      </c>
      <c r="S39" s="1033">
        <f t="shared" si="7"/>
        <v>0</v>
      </c>
    </row>
    <row r="40" spans="1:19">
      <c r="B40" s="1464"/>
      <c r="C40" s="1033"/>
      <c r="D40" s="1033"/>
      <c r="H40" s="1033"/>
      <c r="I40" s="1033"/>
      <c r="J40" s="1033">
        <f t="shared" si="4"/>
        <v>0</v>
      </c>
      <c r="L40" s="1033"/>
      <c r="M40" s="1033"/>
      <c r="N40" s="1033">
        <f t="shared" si="5"/>
        <v>0</v>
      </c>
      <c r="Q40" s="1464"/>
      <c r="R40" s="1033">
        <f t="shared" si="6"/>
        <v>0</v>
      </c>
      <c r="S40" s="1033">
        <f t="shared" si="7"/>
        <v>0</v>
      </c>
    </row>
    <row r="41" spans="1:19">
      <c r="B41" s="1464"/>
      <c r="C41" s="1033"/>
      <c r="D41" s="1033"/>
      <c r="H41" s="1033"/>
      <c r="I41" s="1033"/>
      <c r="J41" s="1033">
        <f t="shared" si="4"/>
        <v>0</v>
      </c>
      <c r="L41" s="1033"/>
      <c r="M41" s="1033"/>
      <c r="N41" s="1033">
        <f t="shared" si="5"/>
        <v>0</v>
      </c>
      <c r="Q41" s="1464"/>
      <c r="R41" s="1033">
        <f t="shared" si="6"/>
        <v>0</v>
      </c>
      <c r="S41" s="1033">
        <f t="shared" si="7"/>
        <v>0</v>
      </c>
    </row>
    <row r="42" spans="1:19">
      <c r="B42" s="1464"/>
      <c r="C42" s="1033"/>
      <c r="D42" s="1033"/>
      <c r="H42" s="1033"/>
      <c r="I42" s="1033"/>
      <c r="J42" s="1033">
        <f t="shared" si="4"/>
        <v>0</v>
      </c>
      <c r="L42" s="1033"/>
      <c r="M42" s="1033"/>
      <c r="N42" s="1033">
        <f t="shared" si="5"/>
        <v>0</v>
      </c>
      <c r="Q42" s="1464"/>
      <c r="R42" s="1033">
        <f t="shared" si="6"/>
        <v>0</v>
      </c>
      <c r="S42" s="1033">
        <f t="shared" si="7"/>
        <v>0</v>
      </c>
    </row>
    <row r="43" spans="1:19">
      <c r="B43" s="1464"/>
      <c r="C43" s="1033"/>
      <c r="D43" s="1033"/>
      <c r="H43" s="1033"/>
      <c r="I43" s="1033"/>
      <c r="J43" s="1033">
        <f t="shared" si="4"/>
        <v>0</v>
      </c>
      <c r="L43" s="1033"/>
      <c r="M43" s="1033"/>
      <c r="N43" s="1033">
        <f t="shared" si="5"/>
        <v>0</v>
      </c>
      <c r="Q43" s="1464"/>
      <c r="R43" s="1033">
        <f t="shared" si="6"/>
        <v>0</v>
      </c>
      <c r="S43" s="1033">
        <f t="shared" si="7"/>
        <v>0</v>
      </c>
    </row>
    <row r="44" spans="1:19">
      <c r="B44" s="1464" t="s">
        <v>341</v>
      </c>
      <c r="C44" s="1033"/>
      <c r="D44" s="1033"/>
      <c r="H44" s="1033"/>
      <c r="I44" s="1033"/>
      <c r="J44" s="1033">
        <f t="shared" si="4"/>
        <v>0</v>
      </c>
      <c r="L44" s="1033"/>
      <c r="M44" s="1033"/>
      <c r="N44" s="1033">
        <f t="shared" si="5"/>
        <v>0</v>
      </c>
      <c r="Q44" s="1464" t="s">
        <v>341</v>
      </c>
      <c r="R44" s="1033">
        <f t="shared" si="6"/>
        <v>0</v>
      </c>
      <c r="S44" s="1033">
        <f t="shared" si="7"/>
        <v>0</v>
      </c>
    </row>
    <row r="45" spans="1:19">
      <c r="B45" s="1464" t="s">
        <v>341</v>
      </c>
      <c r="C45" s="1033"/>
      <c r="D45" s="1033"/>
      <c r="H45" s="1033"/>
      <c r="I45" s="1033"/>
      <c r="J45" s="1033">
        <f t="shared" si="4"/>
        <v>0</v>
      </c>
      <c r="L45" s="1033"/>
      <c r="M45" s="1033"/>
      <c r="N45" s="1033">
        <f t="shared" si="5"/>
        <v>0</v>
      </c>
      <c r="Q45" s="1464" t="s">
        <v>341</v>
      </c>
      <c r="R45" s="1033">
        <f t="shared" si="6"/>
        <v>0</v>
      </c>
      <c r="S45" s="1033">
        <f t="shared" si="7"/>
        <v>0</v>
      </c>
    </row>
    <row r="46" spans="1:19">
      <c r="B46" s="1442" t="s">
        <v>71</v>
      </c>
      <c r="C46" s="1029">
        <f>SUM(C22:C45)</f>
        <v>0</v>
      </c>
      <c r="D46" s="1029">
        <f>SUM(D22:D45)</f>
        <v>0</v>
      </c>
      <c r="H46" s="1029">
        <f>SUM(H22:H45)</f>
        <v>0</v>
      </c>
      <c r="I46" s="1029">
        <f>SUM(I22:I45)</f>
        <v>0</v>
      </c>
      <c r="J46" s="1029">
        <f>SUM(J22:J45)</f>
        <v>0</v>
      </c>
      <c r="K46" s="1034">
        <f>C46-H46-I46-J46</f>
        <v>0</v>
      </c>
      <c r="L46" s="1029">
        <f>SUM(L22:L45)</f>
        <v>0</v>
      </c>
      <c r="M46" s="1029">
        <f>SUM(M22:M45)</f>
        <v>0</v>
      </c>
      <c r="N46" s="1029">
        <f>SUM(N22:N45)</f>
        <v>0</v>
      </c>
      <c r="Q46" s="1816" t="s">
        <v>1378</v>
      </c>
      <c r="R46" s="1029">
        <f>SUM(R22:R45)</f>
        <v>0</v>
      </c>
      <c r="S46" s="1029">
        <f>SUM(S22:S45)</f>
        <v>0</v>
      </c>
    </row>
    <row r="47" spans="1:19" ht="15">
      <c r="A47" s="824" t="s">
        <v>529</v>
      </c>
      <c r="B47" s="2107" t="s">
        <v>2</v>
      </c>
      <c r="C47" s="2108"/>
      <c r="D47" s="2109"/>
      <c r="Q47" s="2107" t="s">
        <v>5294</v>
      </c>
      <c r="R47" s="2108"/>
      <c r="S47" s="2109"/>
    </row>
    <row r="48" spans="1:19">
      <c r="A48" s="825" t="s">
        <v>2537</v>
      </c>
      <c r="B48" s="1439" t="s">
        <v>93</v>
      </c>
      <c r="C48" s="1440" t="str">
        <f>C$2</f>
        <v>2013 г.</v>
      </c>
      <c r="D48" s="1440" t="str">
        <f>D$2</f>
        <v>2012 г.</v>
      </c>
      <c r="Q48" s="1439" t="s">
        <v>3628</v>
      </c>
      <c r="R48" s="1440" t="str">
        <f>R$2</f>
        <v>2013 г.</v>
      </c>
      <c r="S48" s="1440" t="str">
        <f>S$2</f>
        <v>2012 г.</v>
      </c>
    </row>
    <row r="49" spans="1:19">
      <c r="B49" s="1466" t="s">
        <v>342</v>
      </c>
      <c r="C49" s="1031">
        <f>SUM(C50:C51)</f>
        <v>0</v>
      </c>
      <c r="D49" s="1031">
        <f>SUM(D50:D51)</f>
        <v>0</v>
      </c>
      <c r="Q49" s="1466" t="s">
        <v>4490</v>
      </c>
      <c r="R49" s="1031">
        <f>SUM(R50:R51)</f>
        <v>0</v>
      </c>
      <c r="S49" s="1031">
        <f>SUM(S50:S51)</f>
        <v>0</v>
      </c>
    </row>
    <row r="50" spans="1:19">
      <c r="B50" s="1464" t="s">
        <v>325</v>
      </c>
      <c r="C50" s="1033"/>
      <c r="D50" s="1033"/>
      <c r="Q50" s="1464" t="s">
        <v>4491</v>
      </c>
      <c r="R50" s="1033">
        <f>C50</f>
        <v>0</v>
      </c>
      <c r="S50" s="1033">
        <f>D50</f>
        <v>0</v>
      </c>
    </row>
    <row r="51" spans="1:19">
      <c r="B51" s="1464" t="s">
        <v>326</v>
      </c>
      <c r="C51" s="1033"/>
      <c r="D51" s="1033"/>
      <c r="Q51" s="1464" t="s">
        <v>4492</v>
      </c>
      <c r="R51" s="1033">
        <f>C51</f>
        <v>0</v>
      </c>
      <c r="S51" s="1033">
        <f>D51</f>
        <v>0</v>
      </c>
    </row>
    <row r="52" spans="1:19">
      <c r="B52" s="1466" t="s">
        <v>343</v>
      </c>
      <c r="C52" s="1031">
        <f>SUM(C53:C54)</f>
        <v>0</v>
      </c>
      <c r="D52" s="1031">
        <f>SUM(D53:D54)</f>
        <v>0</v>
      </c>
      <c r="Q52" s="1466" t="s">
        <v>4493</v>
      </c>
      <c r="R52" s="1031">
        <f>SUM(R53:R54)</f>
        <v>0</v>
      </c>
      <c r="S52" s="1031">
        <f>SUM(S53:S54)</f>
        <v>0</v>
      </c>
    </row>
    <row r="53" spans="1:19">
      <c r="B53" s="1464" t="s">
        <v>325</v>
      </c>
      <c r="C53" s="1033"/>
      <c r="D53" s="1033"/>
      <c r="Q53" s="1464" t="s">
        <v>4491</v>
      </c>
      <c r="R53" s="1033">
        <f>C53</f>
        <v>0</v>
      </c>
      <c r="S53" s="1033">
        <f>D53</f>
        <v>0</v>
      </c>
    </row>
    <row r="54" spans="1:19">
      <c r="B54" s="1464" t="s">
        <v>326</v>
      </c>
      <c r="C54" s="1033"/>
      <c r="D54" s="1033"/>
      <c r="Q54" s="1464" t="s">
        <v>4492</v>
      </c>
      <c r="R54" s="1033">
        <f>C54</f>
        <v>0</v>
      </c>
      <c r="S54" s="1033">
        <f>D54</f>
        <v>0</v>
      </c>
    </row>
    <row r="55" spans="1:19">
      <c r="B55" s="1442" t="s">
        <v>71</v>
      </c>
      <c r="C55" s="1029">
        <f>C49+C52</f>
        <v>0</v>
      </c>
      <c r="D55" s="1029">
        <f>D49+D52</f>
        <v>0</v>
      </c>
      <c r="Q55" s="1816" t="s">
        <v>1378</v>
      </c>
      <c r="R55" s="1029">
        <f>R49+R52</f>
        <v>0</v>
      </c>
      <c r="S55" s="1029">
        <f>S49+S52</f>
        <v>0</v>
      </c>
    </row>
    <row r="56" spans="1:19" ht="15">
      <c r="A56" s="824" t="s">
        <v>530</v>
      </c>
      <c r="B56" s="2107" t="s">
        <v>700</v>
      </c>
      <c r="C56" s="2108"/>
      <c r="D56" s="2109"/>
      <c r="Q56" s="2114" t="s">
        <v>5295</v>
      </c>
      <c r="R56" s="2115"/>
      <c r="S56" s="2116"/>
    </row>
    <row r="57" spans="1:19">
      <c r="A57" s="825" t="s">
        <v>2539</v>
      </c>
      <c r="B57" s="1439" t="s">
        <v>327</v>
      </c>
      <c r="C57" s="1440" t="str">
        <f>C$2</f>
        <v>2013 г.</v>
      </c>
      <c r="D57" s="1440" t="str">
        <f>D$2</f>
        <v>2012 г.</v>
      </c>
      <c r="Q57" s="1439" t="s">
        <v>3628</v>
      </c>
      <c r="R57" s="1440" t="str">
        <f>R$2</f>
        <v>2013 г.</v>
      </c>
      <c r="S57" s="1440" t="str">
        <f>S$2</f>
        <v>2012 г.</v>
      </c>
    </row>
    <row r="58" spans="1:19">
      <c r="B58" s="1466" t="s">
        <v>344</v>
      </c>
      <c r="C58" s="1031">
        <f>SUM(C59:C60)</f>
        <v>0</v>
      </c>
      <c r="D58" s="1031">
        <f>SUM(D59:D60)</f>
        <v>0</v>
      </c>
      <c r="Q58" s="1466" t="s">
        <v>5725</v>
      </c>
      <c r="R58" s="1031">
        <f>SUM(R59:R60)</f>
        <v>0</v>
      </c>
      <c r="S58" s="1031">
        <f>SUM(S59:S60)</f>
        <v>0</v>
      </c>
    </row>
    <row r="59" spans="1:19">
      <c r="B59" s="1464" t="s">
        <v>328</v>
      </c>
      <c r="C59" s="1033"/>
      <c r="D59" s="1033"/>
      <c r="Q59" s="1464" t="s">
        <v>4498</v>
      </c>
      <c r="R59" s="1033">
        <f t="shared" ref="R59:S61" si="8">C59</f>
        <v>0</v>
      </c>
      <c r="S59" s="1033">
        <f t="shared" si="8"/>
        <v>0</v>
      </c>
    </row>
    <row r="60" spans="1:19">
      <c r="B60" s="1464" t="s">
        <v>329</v>
      </c>
      <c r="C60" s="1033"/>
      <c r="D60" s="1033"/>
      <c r="Q60" s="1464" t="s">
        <v>4499</v>
      </c>
      <c r="R60" s="1033">
        <f t="shared" si="8"/>
        <v>0</v>
      </c>
      <c r="S60" s="1033">
        <f t="shared" si="8"/>
        <v>0</v>
      </c>
    </row>
    <row r="61" spans="1:19">
      <c r="B61" s="1466" t="s">
        <v>330</v>
      </c>
      <c r="C61" s="1033"/>
      <c r="D61" s="1033"/>
      <c r="Q61" s="1466" t="s">
        <v>4494</v>
      </c>
      <c r="R61" s="1033">
        <f t="shared" si="8"/>
        <v>0</v>
      </c>
      <c r="S61" s="1033">
        <f t="shared" si="8"/>
        <v>0</v>
      </c>
    </row>
    <row r="62" spans="1:19">
      <c r="B62" s="1466" t="s">
        <v>345</v>
      </c>
      <c r="C62" s="1031">
        <f>SUM(C63:C64)</f>
        <v>0</v>
      </c>
      <c r="D62" s="1031">
        <f>SUM(D63:D64)</f>
        <v>0</v>
      </c>
      <c r="Q62" s="1466" t="s">
        <v>5726</v>
      </c>
      <c r="R62" s="1031">
        <f>SUM(R63:R64)</f>
        <v>0</v>
      </c>
      <c r="S62" s="1031">
        <f>SUM(S63:S64)</f>
        <v>0</v>
      </c>
    </row>
    <row r="63" spans="1:19">
      <c r="B63" s="1464" t="s">
        <v>328</v>
      </c>
      <c r="C63" s="1033"/>
      <c r="D63" s="1033"/>
      <c r="Q63" s="1464" t="s">
        <v>4498</v>
      </c>
      <c r="R63" s="1033">
        <f t="shared" ref="R63:S65" si="9">C63</f>
        <v>0</v>
      </c>
      <c r="S63" s="1033">
        <f t="shared" si="9"/>
        <v>0</v>
      </c>
    </row>
    <row r="64" spans="1:19">
      <c r="B64" s="1464" t="s">
        <v>329</v>
      </c>
      <c r="C64" s="1033"/>
      <c r="D64" s="1033"/>
      <c r="Q64" s="1464" t="s">
        <v>4499</v>
      </c>
      <c r="R64" s="1033">
        <f t="shared" si="9"/>
        <v>0</v>
      </c>
      <c r="S64" s="1033">
        <f t="shared" si="9"/>
        <v>0</v>
      </c>
    </row>
    <row r="65" spans="1:19">
      <c r="B65" s="1466" t="s">
        <v>330</v>
      </c>
      <c r="C65" s="1031"/>
      <c r="D65" s="1031"/>
      <c r="Q65" s="1466" t="s">
        <v>4494</v>
      </c>
      <c r="R65" s="1033">
        <f t="shared" si="9"/>
        <v>0</v>
      </c>
      <c r="S65" s="1033">
        <f t="shared" si="9"/>
        <v>0</v>
      </c>
    </row>
    <row r="66" spans="1:19" ht="28.5">
      <c r="B66" s="1467" t="s">
        <v>593</v>
      </c>
      <c r="C66" s="1031">
        <f>SUM(C67:C68)</f>
        <v>0</v>
      </c>
      <c r="D66" s="1031">
        <f>SUM(D67:D68)</f>
        <v>0</v>
      </c>
      <c r="Q66" s="1467" t="s">
        <v>5727</v>
      </c>
      <c r="R66" s="1031">
        <f>SUM(R67:R68)</f>
        <v>0</v>
      </c>
      <c r="S66" s="1031">
        <f>SUM(S67:S68)</f>
        <v>0</v>
      </c>
    </row>
    <row r="67" spans="1:19">
      <c r="B67" s="1468" t="s">
        <v>594</v>
      </c>
      <c r="C67" s="1031"/>
      <c r="D67" s="1031"/>
      <c r="Q67" s="1468" t="s">
        <v>4495</v>
      </c>
      <c r="R67" s="1033">
        <f t="shared" ref="R67:S69" si="10">C67</f>
        <v>0</v>
      </c>
      <c r="S67" s="1033">
        <f t="shared" si="10"/>
        <v>0</v>
      </c>
    </row>
    <row r="68" spans="1:19">
      <c r="B68" s="1468" t="s">
        <v>595</v>
      </c>
      <c r="C68" s="1031"/>
      <c r="D68" s="1031"/>
      <c r="Q68" s="1468" t="s">
        <v>4496</v>
      </c>
      <c r="R68" s="1033">
        <f t="shared" si="10"/>
        <v>0</v>
      </c>
      <c r="S68" s="1033">
        <f t="shared" si="10"/>
        <v>0</v>
      </c>
    </row>
    <row r="69" spans="1:19" ht="72.75" customHeight="1">
      <c r="B69" s="1469" t="s">
        <v>613</v>
      </c>
      <c r="C69" s="1031"/>
      <c r="D69" s="1031"/>
      <c r="Q69" s="1469" t="s">
        <v>4497</v>
      </c>
      <c r="R69" s="1033">
        <f t="shared" si="10"/>
        <v>0</v>
      </c>
      <c r="S69" s="1033">
        <f t="shared" si="10"/>
        <v>0</v>
      </c>
    </row>
    <row r="70" spans="1:19" ht="28.5">
      <c r="B70" s="1467" t="s">
        <v>614</v>
      </c>
      <c r="C70" s="1031">
        <v>0</v>
      </c>
      <c r="D70" s="1031">
        <v>0</v>
      </c>
      <c r="Q70" s="1467" t="s">
        <v>5728</v>
      </c>
      <c r="R70" s="1031">
        <v>0</v>
      </c>
      <c r="S70" s="1031">
        <v>0</v>
      </c>
    </row>
    <row r="71" spans="1:19">
      <c r="B71" s="1442" t="s">
        <v>71</v>
      </c>
      <c r="C71" s="1029">
        <f>C58+C62+C66+C70</f>
        <v>0</v>
      </c>
      <c r="D71" s="1029">
        <f>D58+D62+D66+D70</f>
        <v>0</v>
      </c>
      <c r="Q71" s="1816" t="s">
        <v>1378</v>
      </c>
      <c r="R71" s="1029">
        <f>R58+R62+R66+R70</f>
        <v>0</v>
      </c>
      <c r="S71" s="1029">
        <f>S58+S62+S66+S70</f>
        <v>0</v>
      </c>
    </row>
    <row r="72" spans="1:19" ht="15">
      <c r="A72" s="824" t="s">
        <v>532</v>
      </c>
      <c r="B72" s="2107" t="s">
        <v>3</v>
      </c>
      <c r="C72" s="2108"/>
      <c r="D72" s="2109"/>
      <c r="Q72" s="2107" t="s">
        <v>635</v>
      </c>
      <c r="R72" s="2108"/>
      <c r="S72" s="2109"/>
    </row>
    <row r="73" spans="1:19">
      <c r="A73" s="825" t="s">
        <v>2541</v>
      </c>
      <c r="B73" s="1439" t="s">
        <v>93</v>
      </c>
      <c r="C73" s="1440" t="str">
        <f>C$2</f>
        <v>2013 г.</v>
      </c>
      <c r="D73" s="1440" t="str">
        <f>D$2</f>
        <v>2012 г.</v>
      </c>
      <c r="Q73" s="1439" t="s">
        <v>3628</v>
      </c>
      <c r="R73" s="1440" t="str">
        <f>R$2</f>
        <v>2013 г.</v>
      </c>
      <c r="S73" s="1440" t="str">
        <f>S$2</f>
        <v>2012 г.</v>
      </c>
    </row>
    <row r="74" spans="1:19">
      <c r="B74" s="1470" t="s">
        <v>97</v>
      </c>
      <c r="C74" s="1033"/>
      <c r="D74" s="1033"/>
      <c r="H74" s="1033"/>
      <c r="I74" s="1033"/>
      <c r="J74" s="1033">
        <f>C74-H74-I74</f>
        <v>0</v>
      </c>
      <c r="L74" s="1033"/>
      <c r="M74" s="1033"/>
      <c r="N74" s="1033">
        <f>D74-L74-M74</f>
        <v>0</v>
      </c>
      <c r="Q74" s="1470" t="s">
        <v>5296</v>
      </c>
      <c r="R74" s="1033">
        <f t="shared" ref="R74:S81" si="11">C74</f>
        <v>0</v>
      </c>
      <c r="S74" s="1033">
        <f t="shared" si="11"/>
        <v>0</v>
      </c>
    </row>
    <row r="75" spans="1:19">
      <c r="B75" s="1470" t="s">
        <v>98</v>
      </c>
      <c r="C75" s="1033"/>
      <c r="D75" s="1033"/>
      <c r="H75" s="1033"/>
      <c r="I75" s="1033"/>
      <c r="J75" s="1033">
        <f t="shared" ref="J75:J91" si="12">C75-H75-I75</f>
        <v>0</v>
      </c>
      <c r="L75" s="1033"/>
      <c r="M75" s="1033"/>
      <c r="N75" s="1033">
        <f t="shared" ref="N75:N91" si="13">D75-L75-M75</f>
        <v>0</v>
      </c>
      <c r="Q75" s="1470" t="s">
        <v>4500</v>
      </c>
      <c r="R75" s="1033">
        <f t="shared" si="11"/>
        <v>0</v>
      </c>
      <c r="S75" s="1033">
        <f t="shared" si="11"/>
        <v>0</v>
      </c>
    </row>
    <row r="76" spans="1:19">
      <c r="B76" s="1470" t="s">
        <v>99</v>
      </c>
      <c r="C76" s="1033"/>
      <c r="D76" s="1033"/>
      <c r="H76" s="1033"/>
      <c r="I76" s="1033"/>
      <c r="J76" s="1033">
        <f t="shared" si="12"/>
        <v>0</v>
      </c>
      <c r="L76" s="1033"/>
      <c r="M76" s="1033"/>
      <c r="N76" s="1033">
        <f t="shared" si="13"/>
        <v>0</v>
      </c>
      <c r="Q76" s="1470" t="s">
        <v>4503</v>
      </c>
      <c r="R76" s="1033">
        <f t="shared" si="11"/>
        <v>0</v>
      </c>
      <c r="S76" s="1033">
        <f t="shared" si="11"/>
        <v>0</v>
      </c>
    </row>
    <row r="77" spans="1:19">
      <c r="B77" s="1470" t="s">
        <v>346</v>
      </c>
      <c r="C77" s="1033"/>
      <c r="D77" s="1033"/>
      <c r="H77" s="1033"/>
      <c r="I77" s="1033"/>
      <c r="J77" s="1033">
        <f t="shared" si="12"/>
        <v>0</v>
      </c>
      <c r="L77" s="1033"/>
      <c r="M77" s="1033"/>
      <c r="N77" s="1033">
        <f t="shared" si="13"/>
        <v>0</v>
      </c>
      <c r="Q77" s="1470" t="s">
        <v>4501</v>
      </c>
      <c r="R77" s="1033">
        <f t="shared" si="11"/>
        <v>0</v>
      </c>
      <c r="S77" s="1033">
        <f t="shared" si="11"/>
        <v>0</v>
      </c>
    </row>
    <row r="78" spans="1:19">
      <c r="B78" s="1470" t="s">
        <v>347</v>
      </c>
      <c r="C78" s="1033"/>
      <c r="D78" s="1033"/>
      <c r="H78" s="1033"/>
      <c r="I78" s="1033"/>
      <c r="J78" s="1033">
        <f t="shared" si="12"/>
        <v>0</v>
      </c>
      <c r="L78" s="1033"/>
      <c r="M78" s="1033"/>
      <c r="N78" s="1033">
        <f t="shared" si="13"/>
        <v>0</v>
      </c>
      <c r="Q78" s="1470" t="s">
        <v>4502</v>
      </c>
      <c r="R78" s="1033">
        <f t="shared" si="11"/>
        <v>0</v>
      </c>
      <c r="S78" s="1033">
        <f t="shared" si="11"/>
        <v>0</v>
      </c>
    </row>
    <row r="79" spans="1:19">
      <c r="B79" s="1470" t="s">
        <v>348</v>
      </c>
      <c r="C79" s="1033"/>
      <c r="D79" s="1033"/>
      <c r="H79" s="1033"/>
      <c r="I79" s="1033"/>
      <c r="J79" s="1033">
        <f t="shared" si="12"/>
        <v>0</v>
      </c>
      <c r="L79" s="1033"/>
      <c r="M79" s="1033"/>
      <c r="N79" s="1033">
        <f t="shared" si="13"/>
        <v>0</v>
      </c>
      <c r="Q79" s="1470" t="s">
        <v>4504</v>
      </c>
      <c r="R79" s="1033">
        <f t="shared" si="11"/>
        <v>0</v>
      </c>
      <c r="S79" s="1033">
        <f t="shared" si="11"/>
        <v>0</v>
      </c>
    </row>
    <row r="80" spans="1:19">
      <c r="B80" s="1470" t="s">
        <v>349</v>
      </c>
      <c r="C80" s="1033"/>
      <c r="D80" s="1033"/>
      <c r="H80" s="1033"/>
      <c r="I80" s="1033"/>
      <c r="J80" s="1033">
        <f t="shared" si="12"/>
        <v>0</v>
      </c>
      <c r="L80" s="1033"/>
      <c r="M80" s="1033"/>
      <c r="N80" s="1033">
        <f t="shared" si="13"/>
        <v>0</v>
      </c>
      <c r="Q80" s="1470" t="s">
        <v>4505</v>
      </c>
      <c r="R80" s="1033">
        <f t="shared" si="11"/>
        <v>0</v>
      </c>
      <c r="S80" s="1033">
        <f t="shared" si="11"/>
        <v>0</v>
      </c>
    </row>
    <row r="81" spans="1:19">
      <c r="B81" s="1470" t="s">
        <v>350</v>
      </c>
      <c r="C81" s="1033"/>
      <c r="D81" s="1033"/>
      <c r="H81" s="1033"/>
      <c r="I81" s="1033"/>
      <c r="J81" s="1033">
        <f t="shared" si="12"/>
        <v>0</v>
      </c>
      <c r="L81" s="1033"/>
      <c r="M81" s="1033"/>
      <c r="N81" s="1033">
        <f t="shared" si="13"/>
        <v>0</v>
      </c>
      <c r="Q81" s="1470" t="s">
        <v>4506</v>
      </c>
      <c r="R81" s="1033">
        <f t="shared" si="11"/>
        <v>0</v>
      </c>
      <c r="S81" s="1033">
        <f t="shared" si="11"/>
        <v>0</v>
      </c>
    </row>
    <row r="82" spans="1:19">
      <c r="B82" s="1470" t="s">
        <v>96</v>
      </c>
      <c r="C82" s="1033"/>
      <c r="D82" s="1033"/>
      <c r="H82" s="1033"/>
      <c r="I82" s="1033"/>
      <c r="J82" s="1033">
        <f t="shared" si="12"/>
        <v>0</v>
      </c>
      <c r="L82" s="1033"/>
      <c r="M82" s="1033"/>
      <c r="N82" s="1033">
        <f t="shared" si="13"/>
        <v>0</v>
      </c>
      <c r="Q82" s="1470" t="s">
        <v>4507</v>
      </c>
      <c r="R82" s="1033">
        <f t="shared" ref="R82:R91" si="14">C82</f>
        <v>0</v>
      </c>
      <c r="S82" s="1033">
        <f t="shared" ref="S82:S91" si="15">D82</f>
        <v>0</v>
      </c>
    </row>
    <row r="83" spans="1:19">
      <c r="B83" s="1464" t="s">
        <v>322</v>
      </c>
      <c r="C83" s="1033"/>
      <c r="D83" s="1033"/>
      <c r="H83" s="1033"/>
      <c r="I83" s="1033"/>
      <c r="J83" s="1033">
        <f t="shared" si="12"/>
        <v>0</v>
      </c>
      <c r="L83" s="1033"/>
      <c r="M83" s="1033"/>
      <c r="N83" s="1033">
        <f t="shared" si="13"/>
        <v>0</v>
      </c>
      <c r="Q83" s="1464" t="s">
        <v>4508</v>
      </c>
      <c r="R83" s="1033">
        <f t="shared" si="14"/>
        <v>0</v>
      </c>
      <c r="S83" s="1033">
        <f t="shared" si="15"/>
        <v>0</v>
      </c>
    </row>
    <row r="84" spans="1:19">
      <c r="B84" s="1470" t="s">
        <v>3</v>
      </c>
      <c r="C84" s="1033"/>
      <c r="D84" s="1033"/>
      <c r="H84" s="1033"/>
      <c r="I84" s="1033"/>
      <c r="J84" s="1033">
        <f t="shared" si="12"/>
        <v>0</v>
      </c>
      <c r="L84" s="1033"/>
      <c r="M84" s="1033"/>
      <c r="N84" s="1033">
        <f t="shared" si="13"/>
        <v>0</v>
      </c>
      <c r="Q84" s="1470" t="s">
        <v>635</v>
      </c>
      <c r="R84" s="1033">
        <f t="shared" si="14"/>
        <v>0</v>
      </c>
      <c r="S84" s="1033">
        <f t="shared" si="15"/>
        <v>0</v>
      </c>
    </row>
    <row r="85" spans="1:19">
      <c r="B85" s="1464" t="s">
        <v>341</v>
      </c>
      <c r="C85" s="1033"/>
      <c r="D85" s="1033"/>
      <c r="H85" s="1033"/>
      <c r="I85" s="1033"/>
      <c r="J85" s="1033">
        <f t="shared" si="12"/>
        <v>0</v>
      </c>
      <c r="L85" s="1033"/>
      <c r="M85" s="1033"/>
      <c r="N85" s="1033">
        <f t="shared" si="13"/>
        <v>0</v>
      </c>
      <c r="Q85" s="1464" t="s">
        <v>341</v>
      </c>
      <c r="R85" s="1033">
        <f t="shared" si="14"/>
        <v>0</v>
      </c>
      <c r="S85" s="1033">
        <f t="shared" si="15"/>
        <v>0</v>
      </c>
    </row>
    <row r="86" spans="1:19">
      <c r="B86" s="1464"/>
      <c r="C86" s="1033"/>
      <c r="D86" s="1033"/>
      <c r="H86" s="1033"/>
      <c r="I86" s="1033"/>
      <c r="J86" s="1033">
        <f t="shared" si="12"/>
        <v>0</v>
      </c>
      <c r="L86" s="1033"/>
      <c r="M86" s="1033"/>
      <c r="N86" s="1033">
        <f t="shared" si="13"/>
        <v>0</v>
      </c>
      <c r="Q86" s="1464"/>
      <c r="R86" s="1033">
        <f t="shared" si="14"/>
        <v>0</v>
      </c>
      <c r="S86" s="1033">
        <f t="shared" si="15"/>
        <v>0</v>
      </c>
    </row>
    <row r="87" spans="1:19">
      <c r="B87" s="1464"/>
      <c r="C87" s="1033"/>
      <c r="D87" s="1033"/>
      <c r="H87" s="1033"/>
      <c r="I87" s="1033"/>
      <c r="J87" s="1033">
        <f t="shared" si="12"/>
        <v>0</v>
      </c>
      <c r="L87" s="1033"/>
      <c r="M87" s="1033"/>
      <c r="N87" s="1033">
        <f t="shared" si="13"/>
        <v>0</v>
      </c>
      <c r="Q87" s="1464"/>
      <c r="R87" s="1033">
        <f t="shared" si="14"/>
        <v>0</v>
      </c>
      <c r="S87" s="1033">
        <f t="shared" si="15"/>
        <v>0</v>
      </c>
    </row>
    <row r="88" spans="1:19">
      <c r="B88" s="1464"/>
      <c r="C88" s="1033"/>
      <c r="D88" s="1033"/>
      <c r="H88" s="1033"/>
      <c r="I88" s="1033"/>
      <c r="J88" s="1033">
        <f t="shared" si="12"/>
        <v>0</v>
      </c>
      <c r="L88" s="1033"/>
      <c r="M88" s="1033"/>
      <c r="N88" s="1033">
        <f t="shared" si="13"/>
        <v>0</v>
      </c>
      <c r="Q88" s="1464"/>
      <c r="R88" s="1033">
        <f t="shared" si="14"/>
        <v>0</v>
      </c>
      <c r="S88" s="1033">
        <f t="shared" si="15"/>
        <v>0</v>
      </c>
    </row>
    <row r="89" spans="1:19">
      <c r="B89" s="1464"/>
      <c r="C89" s="1033"/>
      <c r="D89" s="1033"/>
      <c r="H89" s="1033"/>
      <c r="I89" s="1033"/>
      <c r="J89" s="1033">
        <f t="shared" si="12"/>
        <v>0</v>
      </c>
      <c r="L89" s="1033"/>
      <c r="M89" s="1033"/>
      <c r="N89" s="1033">
        <f t="shared" si="13"/>
        <v>0</v>
      </c>
      <c r="Q89" s="1464"/>
      <c r="R89" s="1033">
        <f t="shared" si="14"/>
        <v>0</v>
      </c>
      <c r="S89" s="1033">
        <f t="shared" si="15"/>
        <v>0</v>
      </c>
    </row>
    <row r="90" spans="1:19">
      <c r="B90" s="1464" t="s">
        <v>341</v>
      </c>
      <c r="C90" s="1033"/>
      <c r="D90" s="1033"/>
      <c r="H90" s="1033"/>
      <c r="I90" s="1033"/>
      <c r="J90" s="1033">
        <f t="shared" si="12"/>
        <v>0</v>
      </c>
      <c r="L90" s="1033"/>
      <c r="M90" s="1033"/>
      <c r="N90" s="1033">
        <f t="shared" si="13"/>
        <v>0</v>
      </c>
      <c r="Q90" s="1464" t="s">
        <v>341</v>
      </c>
      <c r="R90" s="1033">
        <f t="shared" si="14"/>
        <v>0</v>
      </c>
      <c r="S90" s="1033">
        <f t="shared" si="15"/>
        <v>0</v>
      </c>
    </row>
    <row r="91" spans="1:19">
      <c r="B91" s="1464" t="s">
        <v>341</v>
      </c>
      <c r="C91" s="1033"/>
      <c r="D91" s="1033"/>
      <c r="H91" s="1033"/>
      <c r="I91" s="1033"/>
      <c r="J91" s="1033">
        <f t="shared" si="12"/>
        <v>0</v>
      </c>
      <c r="L91" s="1033"/>
      <c r="M91" s="1033"/>
      <c r="N91" s="1033">
        <f t="shared" si="13"/>
        <v>0</v>
      </c>
      <c r="Q91" s="1464" t="s">
        <v>341</v>
      </c>
      <c r="R91" s="1033">
        <f t="shared" si="14"/>
        <v>0</v>
      </c>
      <c r="S91" s="1033">
        <f t="shared" si="15"/>
        <v>0</v>
      </c>
    </row>
    <row r="92" spans="1:19">
      <c r="B92" s="1442" t="s">
        <v>71</v>
      </c>
      <c r="C92" s="1029">
        <f>SUM(C74:C91)</f>
        <v>0</v>
      </c>
      <c r="D92" s="1029">
        <f>SUM(D74:D91)</f>
        <v>0</v>
      </c>
      <c r="H92" s="1029">
        <f>SUM(H74:H91)</f>
        <v>0</v>
      </c>
      <c r="I92" s="1029">
        <f>SUM(I74:I91)</f>
        <v>0</v>
      </c>
      <c r="J92" s="1029">
        <f>SUM(J74:J91)</f>
        <v>0</v>
      </c>
      <c r="K92" s="1692">
        <f>C92-H92-I92-J92</f>
        <v>0</v>
      </c>
      <c r="L92" s="1029">
        <f>SUM(L74:L91)</f>
        <v>0</v>
      </c>
      <c r="M92" s="1029">
        <f>SUM(M74:M91)</f>
        <v>0</v>
      </c>
      <c r="N92" s="1029">
        <f>SUM(N74:N91)</f>
        <v>0</v>
      </c>
      <c r="Q92" s="1816" t="s">
        <v>1378</v>
      </c>
      <c r="R92" s="1033">
        <f>C92</f>
        <v>0</v>
      </c>
      <c r="S92" s="1033">
        <f>D92</f>
        <v>0</v>
      </c>
    </row>
    <row r="93" spans="1:19" ht="15">
      <c r="A93" s="824" t="s">
        <v>533</v>
      </c>
      <c r="B93" s="2107" t="s">
        <v>493</v>
      </c>
      <c r="C93" s="2108"/>
      <c r="D93" s="2109"/>
      <c r="Q93" s="2107" t="s">
        <v>5729</v>
      </c>
      <c r="R93" s="2108"/>
      <c r="S93" s="2109"/>
    </row>
    <row r="94" spans="1:19">
      <c r="A94" s="825" t="s">
        <v>2554</v>
      </c>
      <c r="B94" s="1439" t="s">
        <v>93</v>
      </c>
      <c r="C94" s="1440" t="str">
        <f>C$2</f>
        <v>2013 г.</v>
      </c>
      <c r="D94" s="1440" t="str">
        <f>D$2</f>
        <v>2012 г.</v>
      </c>
      <c r="Q94" s="1439" t="s">
        <v>3628</v>
      </c>
      <c r="R94" s="1440" t="str">
        <f>R$2</f>
        <v>2013 г.</v>
      </c>
      <c r="S94" s="1440" t="str">
        <f>S$2</f>
        <v>2012 г.</v>
      </c>
    </row>
    <row r="95" spans="1:19">
      <c r="B95" s="1466" t="s">
        <v>352</v>
      </c>
      <c r="C95" s="1031">
        <f>SUM(C96:C97)</f>
        <v>0</v>
      </c>
      <c r="D95" s="1031">
        <f>SUM(D96:D97)</f>
        <v>0</v>
      </c>
      <c r="H95" s="1031">
        <f>SUM(H96:H97)</f>
        <v>0</v>
      </c>
      <c r="I95" s="1031">
        <f>SUM(I96:I97)</f>
        <v>0</v>
      </c>
      <c r="J95" s="1031">
        <f>SUM(J96:J97)</f>
        <v>0</v>
      </c>
      <c r="L95" s="1031">
        <f>SUM(L96:L97)</f>
        <v>0</v>
      </c>
      <c r="M95" s="1031">
        <f>SUM(M96:M97)</f>
        <v>0</v>
      </c>
      <c r="N95" s="1031">
        <f>SUM(N96:N97)</f>
        <v>0</v>
      </c>
      <c r="Q95" s="1466" t="s">
        <v>4510</v>
      </c>
      <c r="R95" s="1031">
        <f>SUM(R96:R97)</f>
        <v>0</v>
      </c>
      <c r="S95" s="1031">
        <f>SUM(S96:S97)</f>
        <v>0</v>
      </c>
    </row>
    <row r="96" spans="1:19">
      <c r="B96" s="1470" t="s">
        <v>331</v>
      </c>
      <c r="C96" s="1033"/>
      <c r="D96" s="1033"/>
      <c r="H96" s="1033"/>
      <c r="I96" s="1033"/>
      <c r="J96" s="1033">
        <f>C96-H96-I96</f>
        <v>0</v>
      </c>
      <c r="L96" s="1033"/>
      <c r="M96" s="1033"/>
      <c r="N96" s="1033">
        <f>D96-L96-M96</f>
        <v>0</v>
      </c>
      <c r="Q96" s="1470" t="s">
        <v>4509</v>
      </c>
      <c r="R96" s="1033">
        <f>C96</f>
        <v>0</v>
      </c>
      <c r="S96" s="1033">
        <f>D96</f>
        <v>0</v>
      </c>
    </row>
    <row r="97" spans="1:19">
      <c r="B97" s="1441" t="s">
        <v>1984</v>
      </c>
      <c r="C97" s="1033"/>
      <c r="D97" s="1033"/>
      <c r="H97" s="1033"/>
      <c r="I97" s="1033"/>
      <c r="J97" s="1033">
        <f>C97-H97-I97</f>
        <v>0</v>
      </c>
      <c r="L97" s="1033"/>
      <c r="M97" s="1033"/>
      <c r="N97" s="1033">
        <f>D97-L97-M97</f>
        <v>0</v>
      </c>
      <c r="Q97" s="1441" t="s">
        <v>1984</v>
      </c>
      <c r="R97" s="1033">
        <f>C97</f>
        <v>0</v>
      </c>
      <c r="S97" s="1033">
        <f>D97</f>
        <v>0</v>
      </c>
    </row>
    <row r="98" spans="1:19">
      <c r="B98" s="1471" t="s">
        <v>353</v>
      </c>
      <c r="C98" s="1031">
        <f>SUM(C99:C100)</f>
        <v>0</v>
      </c>
      <c r="D98" s="1031">
        <f>SUM(D99:D100)</f>
        <v>0</v>
      </c>
      <c r="Q98" s="1471" t="s">
        <v>5297</v>
      </c>
      <c r="R98" s="1031">
        <f>SUM(R99:R100)</f>
        <v>0</v>
      </c>
      <c r="S98" s="1031">
        <f>SUM(S99:S100)</f>
        <v>0</v>
      </c>
    </row>
    <row r="99" spans="1:19">
      <c r="B99" s="1470" t="s">
        <v>332</v>
      </c>
      <c r="C99" s="1033"/>
      <c r="D99" s="1033"/>
      <c r="Q99" s="1470" t="s">
        <v>5298</v>
      </c>
      <c r="R99" s="1033">
        <f t="shared" ref="R99:S102" si="16">C99</f>
        <v>0</v>
      </c>
      <c r="S99" s="1033">
        <f t="shared" si="16"/>
        <v>0</v>
      </c>
    </row>
    <row r="100" spans="1:19">
      <c r="B100" s="1441" t="s">
        <v>1484</v>
      </c>
      <c r="C100" s="1033"/>
      <c r="D100" s="1033"/>
      <c r="Q100" s="1441" t="s">
        <v>1484</v>
      </c>
      <c r="R100" s="1033">
        <f t="shared" si="16"/>
        <v>0</v>
      </c>
      <c r="S100" s="1033">
        <f t="shared" si="16"/>
        <v>0</v>
      </c>
    </row>
    <row r="101" spans="1:19">
      <c r="B101" s="1471" t="s">
        <v>333</v>
      </c>
      <c r="C101" s="1033"/>
      <c r="D101" s="1033"/>
      <c r="Q101" s="1471" t="s">
        <v>5299</v>
      </c>
      <c r="R101" s="1033">
        <f t="shared" si="16"/>
        <v>0</v>
      </c>
      <c r="S101" s="1033">
        <f t="shared" si="16"/>
        <v>0</v>
      </c>
    </row>
    <row r="102" spans="1:19">
      <c r="B102" s="1157" t="s">
        <v>334</v>
      </c>
      <c r="C102" s="1033"/>
      <c r="D102" s="1033"/>
      <c r="Q102" s="1157" t="s">
        <v>4511</v>
      </c>
      <c r="R102" s="1033">
        <f t="shared" si="16"/>
        <v>0</v>
      </c>
      <c r="S102" s="1033">
        <f t="shared" si="16"/>
        <v>0</v>
      </c>
    </row>
    <row r="103" spans="1:19">
      <c r="B103" s="1442" t="s">
        <v>71</v>
      </c>
      <c r="C103" s="1029">
        <f>C95+C98+C101+C102</f>
        <v>0</v>
      </c>
      <c r="D103" s="1029">
        <f>D95+D98+D101+D102</f>
        <v>0</v>
      </c>
      <c r="Q103" s="1816" t="s">
        <v>1378</v>
      </c>
      <c r="R103" s="1029">
        <f>R95+R98+R101+R102</f>
        <v>0</v>
      </c>
      <c r="S103" s="1029">
        <f>S95+S98+S101+S102</f>
        <v>0</v>
      </c>
    </row>
    <row r="104" spans="1:19" ht="15">
      <c r="A104" s="824" t="s">
        <v>535</v>
      </c>
      <c r="B104" s="2107" t="s">
        <v>709</v>
      </c>
      <c r="C104" s="2108"/>
      <c r="D104" s="2109"/>
      <c r="Q104" s="2107" t="s">
        <v>5300</v>
      </c>
      <c r="R104" s="2108"/>
      <c r="S104" s="2109"/>
    </row>
    <row r="105" spans="1:19">
      <c r="A105" s="825" t="s">
        <v>2557</v>
      </c>
      <c r="B105" s="1439" t="s">
        <v>93</v>
      </c>
      <c r="C105" s="1440" t="str">
        <f>C$2</f>
        <v>2013 г.</v>
      </c>
      <c r="D105" s="1440" t="str">
        <f>D$2</f>
        <v>2012 г.</v>
      </c>
      <c r="F105" s="291" t="s">
        <v>337</v>
      </c>
      <c r="Q105" s="1439" t="s">
        <v>3628</v>
      </c>
      <c r="R105" s="1440" t="str">
        <f>R$2</f>
        <v>2013 г.</v>
      </c>
      <c r="S105" s="1440" t="str">
        <f>S$2</f>
        <v>2012 г.</v>
      </c>
    </row>
    <row r="106" spans="1:19">
      <c r="B106" s="1471" t="s">
        <v>331</v>
      </c>
      <c r="C106" s="1031">
        <f>SUM(C107:C108)</f>
        <v>0</v>
      </c>
      <c r="D106" s="1031">
        <f>SUM(D107:D108)</f>
        <v>0</v>
      </c>
      <c r="H106" s="1031">
        <f>SUM(H107:H108)</f>
        <v>0</v>
      </c>
      <c r="I106" s="1031">
        <f>SUM(I107:I108)</f>
        <v>0</v>
      </c>
      <c r="J106" s="1031">
        <f>SUM(J107:J108)</f>
        <v>0</v>
      </c>
      <c r="L106" s="1031">
        <f>SUM(L107:L108)</f>
        <v>0</v>
      </c>
      <c r="M106" s="1031">
        <f>SUM(M107:M108)</f>
        <v>0</v>
      </c>
      <c r="N106" s="1031">
        <f>SUM(N107:N108)</f>
        <v>0</v>
      </c>
      <c r="Q106" s="1471" t="s">
        <v>4509</v>
      </c>
      <c r="R106" s="1031">
        <f>SUM(R107:R108)</f>
        <v>0</v>
      </c>
      <c r="S106" s="1031">
        <f>SUM(S107:S108)</f>
        <v>0</v>
      </c>
    </row>
    <row r="107" spans="1:19">
      <c r="B107" s="1470" t="s">
        <v>335</v>
      </c>
      <c r="C107" s="1033"/>
      <c r="D107" s="1033"/>
      <c r="H107" s="1033"/>
      <c r="I107" s="1033"/>
      <c r="J107" s="1033">
        <f>C107-H107-I107</f>
        <v>0</v>
      </c>
      <c r="L107" s="1033"/>
      <c r="M107" s="1033"/>
      <c r="N107" s="1033">
        <f>D107-L107-M107</f>
        <v>0</v>
      </c>
      <c r="Q107" s="1465" t="s">
        <v>5730</v>
      </c>
      <c r="R107" s="1033">
        <f t="shared" ref="R107:S109" si="17">C107</f>
        <v>0</v>
      </c>
      <c r="S107" s="1033">
        <f t="shared" si="17"/>
        <v>0</v>
      </c>
    </row>
    <row r="108" spans="1:19">
      <c r="B108" s="1470" t="s">
        <v>336</v>
      </c>
      <c r="C108" s="1033"/>
      <c r="D108" s="1033"/>
      <c r="H108" s="1033"/>
      <c r="I108" s="1033"/>
      <c r="J108" s="1033">
        <f>C108-H108-I108</f>
        <v>0</v>
      </c>
      <c r="L108" s="1033"/>
      <c r="M108" s="1033"/>
      <c r="N108" s="1033">
        <f>D108-L108-M108</f>
        <v>0</v>
      </c>
      <c r="Q108" s="1470" t="s">
        <v>5731</v>
      </c>
      <c r="R108" s="1033">
        <f t="shared" si="17"/>
        <v>0</v>
      </c>
      <c r="S108" s="1033">
        <f t="shared" si="17"/>
        <v>0</v>
      </c>
    </row>
    <row r="109" spans="1:19">
      <c r="B109" s="1471" t="s">
        <v>5301</v>
      </c>
      <c r="C109" s="1033"/>
      <c r="D109" s="1033"/>
      <c r="H109" s="1033"/>
      <c r="I109" s="1033"/>
      <c r="J109" s="1033">
        <f>C109-H109-I109</f>
        <v>0</v>
      </c>
      <c r="L109" s="1033"/>
      <c r="M109" s="1033"/>
      <c r="N109" s="1033">
        <f>D109-L109-M109</f>
        <v>0</v>
      </c>
      <c r="Q109" s="1471" t="s">
        <v>5732</v>
      </c>
      <c r="R109" s="1033">
        <f t="shared" si="17"/>
        <v>0</v>
      </c>
      <c r="S109" s="1033">
        <f t="shared" si="17"/>
        <v>0</v>
      </c>
    </row>
    <row r="110" spans="1:19" ht="57">
      <c r="B110" s="1472" t="s">
        <v>1989</v>
      </c>
      <c r="C110" s="1033">
        <f>C111-C112</f>
        <v>0</v>
      </c>
      <c r="D110" s="1033">
        <f>D111-D112</f>
        <v>0</v>
      </c>
      <c r="H110" s="1033">
        <f>H111-H112</f>
        <v>0</v>
      </c>
      <c r="I110" s="1033">
        <f>I111-I112</f>
        <v>0</v>
      </c>
      <c r="J110" s="1033">
        <f>J111-J112</f>
        <v>0</v>
      </c>
      <c r="L110" s="1033">
        <f>L111-L112</f>
        <v>0</v>
      </c>
      <c r="M110" s="1033">
        <f>M111-M112</f>
        <v>0</v>
      </c>
      <c r="N110" s="1033">
        <f>N111-N112</f>
        <v>0</v>
      </c>
      <c r="Q110" s="1467" t="s">
        <v>640</v>
      </c>
      <c r="R110" s="1033">
        <f>R111-R112</f>
        <v>0</v>
      </c>
      <c r="S110" s="1033">
        <f>S111-S112</f>
        <v>0</v>
      </c>
    </row>
    <row r="111" spans="1:19">
      <c r="B111" s="1470" t="s">
        <v>707</v>
      </c>
      <c r="C111" s="1031"/>
      <c r="D111" s="1031"/>
      <c r="H111" s="1031"/>
      <c r="I111" s="1031"/>
      <c r="J111" s="1031">
        <f>C111-H111-I111</f>
        <v>0</v>
      </c>
      <c r="L111" s="1031"/>
      <c r="M111" s="1031"/>
      <c r="N111" s="1033">
        <f>D111-L111-M111</f>
        <v>0</v>
      </c>
      <c r="Q111" s="1470" t="s">
        <v>5733</v>
      </c>
      <c r="R111" s="1033">
        <f t="shared" ref="R111:S113" si="18">C111</f>
        <v>0</v>
      </c>
      <c r="S111" s="1033">
        <f t="shared" si="18"/>
        <v>0</v>
      </c>
    </row>
    <row r="112" spans="1:19" ht="28.5">
      <c r="B112" s="1473" t="s">
        <v>1099</v>
      </c>
      <c r="C112" s="1033"/>
      <c r="D112" s="1033"/>
      <c r="H112" s="1033"/>
      <c r="I112" s="1033"/>
      <c r="J112" s="1031">
        <f>C112-H112-I112</f>
        <v>0</v>
      </c>
      <c r="L112" s="1033"/>
      <c r="M112" s="1033"/>
      <c r="N112" s="1033">
        <f>D112-L112-M112</f>
        <v>0</v>
      </c>
      <c r="Q112" s="1473" t="s">
        <v>5734</v>
      </c>
      <c r="R112" s="1033">
        <f t="shared" si="18"/>
        <v>0</v>
      </c>
      <c r="S112" s="1033">
        <f t="shared" si="18"/>
        <v>0</v>
      </c>
    </row>
    <row r="113" spans="1:19" ht="42.75">
      <c r="B113" s="1472" t="s">
        <v>710</v>
      </c>
      <c r="C113" s="1033"/>
      <c r="D113" s="1033"/>
      <c r="H113" s="1033"/>
      <c r="I113" s="1033"/>
      <c r="J113" s="1031">
        <f>C113-H113-I113</f>
        <v>0</v>
      </c>
      <c r="L113" s="1033"/>
      <c r="M113" s="1033"/>
      <c r="N113" s="1033">
        <f>D113-L113-M113</f>
        <v>0</v>
      </c>
      <c r="Q113" s="1467" t="s">
        <v>644</v>
      </c>
      <c r="R113" s="1033">
        <f t="shared" si="18"/>
        <v>0</v>
      </c>
      <c r="S113" s="1033">
        <f t="shared" si="18"/>
        <v>0</v>
      </c>
    </row>
    <row r="114" spans="1:19">
      <c r="B114" s="1442" t="s">
        <v>71</v>
      </c>
      <c r="C114" s="1029">
        <f>C109-C106</f>
        <v>0</v>
      </c>
      <c r="D114" s="1029">
        <f>D109-D106</f>
        <v>0</v>
      </c>
      <c r="H114" s="1029">
        <f>H109-H106</f>
        <v>0</v>
      </c>
      <c r="I114" s="1029">
        <f>I109-I106</f>
        <v>0</v>
      </c>
      <c r="J114" s="1029">
        <f>J109-J106</f>
        <v>0</v>
      </c>
      <c r="K114" s="1034">
        <f>C114-H114-I114-J114</f>
        <v>0</v>
      </c>
      <c r="L114" s="1029">
        <f>L109-L106</f>
        <v>0</v>
      </c>
      <c r="M114" s="1029">
        <f>M109-M106</f>
        <v>0</v>
      </c>
      <c r="N114" s="1029">
        <f>N109-N106</f>
        <v>0</v>
      </c>
      <c r="Q114" s="1816" t="s">
        <v>1378</v>
      </c>
      <c r="R114" s="1029">
        <f>R109-R106</f>
        <v>0</v>
      </c>
      <c r="S114" s="1029">
        <f>S109-S106</f>
        <v>0</v>
      </c>
    </row>
    <row r="115" spans="1:19" ht="15">
      <c r="A115" s="824" t="s">
        <v>713</v>
      </c>
      <c r="B115" s="2107" t="s">
        <v>714</v>
      </c>
      <c r="C115" s="2108"/>
      <c r="D115" s="2109"/>
      <c r="Q115" s="2107" t="s">
        <v>4512</v>
      </c>
      <c r="R115" s="2108"/>
      <c r="S115" s="2109"/>
    </row>
    <row r="116" spans="1:19">
      <c r="A116" s="825" t="s">
        <v>2561</v>
      </c>
      <c r="B116" s="1439" t="s">
        <v>93</v>
      </c>
      <c r="C116" s="1440" t="str">
        <f>C$2</f>
        <v>2013 г.</v>
      </c>
      <c r="D116" s="1440" t="str">
        <f>D$2</f>
        <v>2012 г.</v>
      </c>
      <c r="F116" s="291" t="s">
        <v>337</v>
      </c>
      <c r="Q116" s="1439" t="s">
        <v>3628</v>
      </c>
      <c r="R116" s="1440" t="str">
        <f>R$2</f>
        <v>2013 г.</v>
      </c>
      <c r="S116" s="1440" t="str">
        <f>S$2</f>
        <v>2012 г.</v>
      </c>
    </row>
    <row r="117" spans="1:19">
      <c r="B117" s="1474" t="s">
        <v>716</v>
      </c>
      <c r="C117" s="1033">
        <f>SUM(C118:C119)</f>
        <v>0</v>
      </c>
      <c r="D117" s="1033">
        <f>SUM(D118:D119)</f>
        <v>0</v>
      </c>
      <c r="Q117" s="1845" t="s">
        <v>5735</v>
      </c>
      <c r="R117" s="1033">
        <f>SUM(R118:R119)</f>
        <v>0</v>
      </c>
      <c r="S117" s="1033">
        <f>SUM(S118:S119)</f>
        <v>0</v>
      </c>
    </row>
    <row r="118" spans="1:19">
      <c r="B118" s="1470" t="s">
        <v>715</v>
      </c>
      <c r="C118" s="1033"/>
      <c r="D118" s="1033"/>
      <c r="Q118" s="1470" t="s">
        <v>4513</v>
      </c>
      <c r="R118" s="1033">
        <f>C118</f>
        <v>0</v>
      </c>
      <c r="S118" s="1033">
        <f>D118</f>
        <v>0</v>
      </c>
    </row>
    <row r="119" spans="1:19">
      <c r="B119" s="1470" t="s">
        <v>715</v>
      </c>
      <c r="C119" s="1033"/>
      <c r="D119" s="1033"/>
      <c r="Q119" s="1470" t="s">
        <v>4513</v>
      </c>
      <c r="R119" s="1033">
        <f>C119</f>
        <v>0</v>
      </c>
      <c r="S119" s="1033">
        <f>D119</f>
        <v>0</v>
      </c>
    </row>
    <row r="120" spans="1:19">
      <c r="B120" s="1474" t="s">
        <v>717</v>
      </c>
      <c r="C120" s="1033">
        <f>SUM(C121:C122)</f>
        <v>0</v>
      </c>
      <c r="D120" s="1033">
        <f>SUM(D121:D122)</f>
        <v>0</v>
      </c>
      <c r="Q120" s="1845" t="s">
        <v>5736</v>
      </c>
      <c r="R120" s="1033">
        <f>SUM(R121:R122)</f>
        <v>0</v>
      </c>
      <c r="S120" s="1033">
        <f>SUM(S121:S122)</f>
        <v>0</v>
      </c>
    </row>
    <row r="121" spans="1:19">
      <c r="B121" s="1470" t="s">
        <v>715</v>
      </c>
      <c r="C121" s="1033"/>
      <c r="D121" s="1033"/>
      <c r="Q121" s="1470" t="s">
        <v>4513</v>
      </c>
      <c r="R121" s="1033">
        <f>C121</f>
        <v>0</v>
      </c>
      <c r="S121" s="1033">
        <f>D121</f>
        <v>0</v>
      </c>
    </row>
    <row r="122" spans="1:19">
      <c r="B122" s="1470" t="s">
        <v>715</v>
      </c>
      <c r="C122" s="1031"/>
      <c r="D122" s="1031"/>
      <c r="Q122" s="1470" t="s">
        <v>4513</v>
      </c>
      <c r="R122" s="1033">
        <f>C122</f>
        <v>0</v>
      </c>
      <c r="S122" s="1033">
        <f>D122</f>
        <v>0</v>
      </c>
    </row>
    <row r="123" spans="1:19" ht="28.5">
      <c r="B123" s="1474" t="s">
        <v>718</v>
      </c>
      <c r="C123" s="1033">
        <f>C117+C120</f>
        <v>0</v>
      </c>
      <c r="D123" s="1033">
        <f>D117+D120</f>
        <v>0</v>
      </c>
      <c r="Q123" s="1845" t="s">
        <v>5737</v>
      </c>
      <c r="R123" s="1033">
        <f>R117+R120</f>
        <v>0</v>
      </c>
      <c r="S123" s="1033">
        <f>S117+S120</f>
        <v>0</v>
      </c>
    </row>
    <row r="124" spans="1:19" ht="28.5">
      <c r="B124" s="1472" t="s">
        <v>958</v>
      </c>
      <c r="C124" s="1033">
        <f>C125+C126</f>
        <v>0</v>
      </c>
      <c r="D124" s="1033">
        <f>D125+D126</f>
        <v>0</v>
      </c>
      <c r="Q124" s="1472" t="s">
        <v>5739</v>
      </c>
      <c r="R124" s="1033">
        <f>R125+R126</f>
        <v>0</v>
      </c>
      <c r="S124" s="1033">
        <f>S125+S126</f>
        <v>0</v>
      </c>
    </row>
    <row r="125" spans="1:19" ht="28.5">
      <c r="B125" s="1475" t="s">
        <v>959</v>
      </c>
      <c r="C125" s="1033"/>
      <c r="D125" s="1033"/>
      <c r="Q125" s="1475" t="s">
        <v>5738</v>
      </c>
      <c r="R125" s="1033">
        <f t="shared" ref="R125:S128" si="19">C125</f>
        <v>0</v>
      </c>
      <c r="S125" s="1033">
        <f t="shared" si="19"/>
        <v>0</v>
      </c>
    </row>
    <row r="126" spans="1:19" ht="71.25" customHeight="1">
      <c r="B126" s="1475" t="s">
        <v>960</v>
      </c>
      <c r="C126" s="1033"/>
      <c r="D126" s="1033"/>
      <c r="Q126" s="1475" t="s">
        <v>5740</v>
      </c>
      <c r="R126" s="1033">
        <f t="shared" si="19"/>
        <v>0</v>
      </c>
      <c r="S126" s="1033">
        <f t="shared" si="19"/>
        <v>0</v>
      </c>
    </row>
    <row r="127" spans="1:19" ht="110.25" customHeight="1">
      <c r="B127" s="1472" t="s">
        <v>719</v>
      </c>
      <c r="C127" s="1033"/>
      <c r="D127" s="1033"/>
      <c r="Q127" s="1467" t="s">
        <v>5741</v>
      </c>
      <c r="R127" s="1033">
        <f t="shared" si="19"/>
        <v>0</v>
      </c>
      <c r="S127" s="1033">
        <f t="shared" si="19"/>
        <v>0</v>
      </c>
    </row>
    <row r="128" spans="1:19" ht="57">
      <c r="B128" s="1472" t="s">
        <v>720</v>
      </c>
      <c r="C128" s="1033"/>
      <c r="D128" s="1033"/>
      <c r="Q128" s="1472" t="s">
        <v>5742</v>
      </c>
      <c r="R128" s="1033">
        <f t="shared" si="19"/>
        <v>0</v>
      </c>
      <c r="S128" s="1033">
        <f t="shared" si="19"/>
        <v>0</v>
      </c>
    </row>
    <row r="129" spans="1:19">
      <c r="B129" s="1442" t="s">
        <v>71</v>
      </c>
      <c r="C129" s="1029">
        <f>SUM(C123:C128)</f>
        <v>0</v>
      </c>
      <c r="D129" s="1029">
        <f>SUM(D123:D128)</f>
        <v>0</v>
      </c>
      <c r="Q129" s="1816" t="s">
        <v>1378</v>
      </c>
      <c r="R129" s="1029">
        <f>SUM(R123:R128)</f>
        <v>0</v>
      </c>
      <c r="S129" s="1029">
        <f>SUM(S123:S128)</f>
        <v>0</v>
      </c>
    </row>
    <row r="130" spans="1:19" ht="13.9" customHeight="1">
      <c r="A130" s="824" t="s">
        <v>584</v>
      </c>
      <c r="B130" s="2107" t="s">
        <v>944</v>
      </c>
      <c r="C130" s="2108"/>
      <c r="D130" s="2109"/>
      <c r="Q130" s="2107" t="s">
        <v>4514</v>
      </c>
      <c r="R130" s="2108"/>
      <c r="S130" s="2109"/>
    </row>
    <row r="131" spans="1:19" ht="13.9" customHeight="1">
      <c r="A131" s="825" t="s">
        <v>2564</v>
      </c>
      <c r="B131" s="1439" t="s">
        <v>93</v>
      </c>
      <c r="C131" s="1440" t="str">
        <f>C$2</f>
        <v>2013 г.</v>
      </c>
      <c r="D131" s="1440" t="str">
        <f>D$2</f>
        <v>2012 г.</v>
      </c>
      <c r="Q131" s="1439" t="s">
        <v>3628</v>
      </c>
      <c r="R131" s="1440" t="str">
        <f>R$2</f>
        <v>2013 г.</v>
      </c>
      <c r="S131" s="1440" t="str">
        <f>S$2</f>
        <v>2012 г.</v>
      </c>
    </row>
    <row r="132" spans="1:19">
      <c r="B132" s="1441" t="s">
        <v>935</v>
      </c>
      <c r="C132" s="1859"/>
      <c r="D132" s="1859"/>
      <c r="Q132" s="1441" t="s">
        <v>4515</v>
      </c>
      <c r="R132" s="1033">
        <f>C132</f>
        <v>0</v>
      </c>
      <c r="S132" s="1033">
        <f>D132</f>
        <v>0</v>
      </c>
    </row>
    <row r="133" spans="1:19">
      <c r="B133" s="1441" t="s">
        <v>936</v>
      </c>
      <c r="C133" s="1859"/>
      <c r="D133" s="1859"/>
      <c r="Q133" s="1441" t="s">
        <v>4516</v>
      </c>
      <c r="R133" s="1033">
        <f>C133</f>
        <v>0</v>
      </c>
      <c r="S133" s="1033">
        <f>D133</f>
        <v>0</v>
      </c>
    </row>
    <row r="134" spans="1:19">
      <c r="B134" s="1157" t="s">
        <v>937</v>
      </c>
      <c r="C134" s="1031">
        <f>SUM(C135:C141)</f>
        <v>0</v>
      </c>
      <c r="D134" s="1031">
        <f>SUM(D135:D141)</f>
        <v>0</v>
      </c>
      <c r="Q134" s="1157" t="s">
        <v>4517</v>
      </c>
      <c r="R134" s="1031">
        <f>SUM(R135:R141)</f>
        <v>0</v>
      </c>
      <c r="S134" s="1031">
        <f>SUM(S135:S141)</f>
        <v>0</v>
      </c>
    </row>
    <row r="135" spans="1:19" ht="42.75">
      <c r="B135" s="1475" t="s">
        <v>938</v>
      </c>
      <c r="C135" s="1458"/>
      <c r="D135" s="1458"/>
      <c r="Q135" s="1846" t="s">
        <v>5743</v>
      </c>
      <c r="R135" s="1033">
        <f t="shared" ref="R135:R141" si="20">C135</f>
        <v>0</v>
      </c>
      <c r="S135" s="1033">
        <f t="shared" ref="S135:S141" si="21">D135</f>
        <v>0</v>
      </c>
    </row>
    <row r="136" spans="1:19" ht="42.75">
      <c r="B136" s="1475" t="s">
        <v>939</v>
      </c>
      <c r="C136" s="1458"/>
      <c r="D136" s="1458"/>
      <c r="Q136" s="1846" t="s">
        <v>5744</v>
      </c>
      <c r="R136" s="1033">
        <f t="shared" si="20"/>
        <v>0</v>
      </c>
      <c r="S136" s="1033">
        <f t="shared" si="21"/>
        <v>0</v>
      </c>
    </row>
    <row r="137" spans="1:19" ht="71.25">
      <c r="B137" s="1475" t="s">
        <v>940</v>
      </c>
      <c r="C137" s="1458"/>
      <c r="D137" s="1458"/>
      <c r="Q137" s="1475" t="s">
        <v>5745</v>
      </c>
      <c r="R137" s="1033">
        <f t="shared" si="20"/>
        <v>0</v>
      </c>
      <c r="S137" s="1033">
        <f t="shared" si="21"/>
        <v>0</v>
      </c>
    </row>
    <row r="138" spans="1:19" ht="71.25">
      <c r="B138" s="1475" t="s">
        <v>941</v>
      </c>
      <c r="C138" s="1458"/>
      <c r="D138" s="1458"/>
      <c r="Q138" s="1475" t="s">
        <v>5746</v>
      </c>
      <c r="R138" s="1033">
        <f t="shared" si="20"/>
        <v>0</v>
      </c>
      <c r="S138" s="1033">
        <f t="shared" si="21"/>
        <v>0</v>
      </c>
    </row>
    <row r="139" spans="1:19" ht="57">
      <c r="B139" s="1475" t="s">
        <v>942</v>
      </c>
      <c r="C139" s="1458"/>
      <c r="D139" s="1458"/>
      <c r="Q139" s="1475" t="s">
        <v>5747</v>
      </c>
      <c r="R139" s="1033">
        <f t="shared" si="20"/>
        <v>0</v>
      </c>
      <c r="S139" s="1033">
        <f t="shared" si="21"/>
        <v>0</v>
      </c>
    </row>
    <row r="140" spans="1:19" ht="71.25">
      <c r="B140" s="1476" t="s">
        <v>943</v>
      </c>
      <c r="C140" s="1033"/>
      <c r="D140" s="1458"/>
      <c r="Q140" s="1847" t="s">
        <v>5765</v>
      </c>
      <c r="R140" s="1033">
        <f t="shared" si="20"/>
        <v>0</v>
      </c>
      <c r="S140" s="1033">
        <f t="shared" si="21"/>
        <v>0</v>
      </c>
    </row>
    <row r="141" spans="1:19">
      <c r="B141" s="1441" t="s">
        <v>31</v>
      </c>
      <c r="C141" s="1033"/>
      <c r="D141" s="1458"/>
      <c r="Q141" s="1441" t="s">
        <v>3624</v>
      </c>
      <c r="R141" s="1033">
        <f t="shared" si="20"/>
        <v>0</v>
      </c>
      <c r="S141" s="1033">
        <f t="shared" si="21"/>
        <v>0</v>
      </c>
    </row>
    <row r="142" spans="1:19">
      <c r="B142" s="1442" t="s">
        <v>71</v>
      </c>
      <c r="C142" s="1029">
        <f>C132+C133+C134</f>
        <v>0</v>
      </c>
      <c r="D142" s="1029">
        <f>D132+D133+D134</f>
        <v>0</v>
      </c>
      <c r="Q142" s="1816" t="s">
        <v>1378</v>
      </c>
      <c r="R142" s="1029">
        <f>R132+R133+R134</f>
        <v>0</v>
      </c>
      <c r="S142" s="1029">
        <f>S132+S133+S134</f>
        <v>0</v>
      </c>
    </row>
    <row r="144" spans="1:19" ht="13.9" customHeight="1">
      <c r="A144" s="2113" t="s">
        <v>1636</v>
      </c>
      <c r="B144" s="2107" t="s">
        <v>948</v>
      </c>
      <c r="C144" s="2108"/>
      <c r="D144" s="2109"/>
      <c r="Q144" s="2107" t="s">
        <v>4518</v>
      </c>
      <c r="R144" s="2108"/>
      <c r="S144" s="2109"/>
    </row>
    <row r="145" spans="1:19" ht="13.9" customHeight="1">
      <c r="A145" s="2113"/>
      <c r="B145" s="1439" t="s">
        <v>93</v>
      </c>
      <c r="C145" s="1440" t="str">
        <f>C$2</f>
        <v>2013 г.</v>
      </c>
      <c r="D145" s="1440" t="str">
        <f>D$2</f>
        <v>2012 г.</v>
      </c>
      <c r="Q145" s="1439" t="s">
        <v>3628</v>
      </c>
      <c r="R145" s="1440" t="str">
        <f>R$2</f>
        <v>2013 г.</v>
      </c>
      <c r="S145" s="1440" t="str">
        <f>S$2</f>
        <v>2012 г.</v>
      </c>
    </row>
    <row r="146" spans="1:19" ht="42.75">
      <c r="A146" s="824" t="s">
        <v>803</v>
      </c>
      <c r="B146" s="1475" t="s">
        <v>946</v>
      </c>
      <c r="C146" s="1457"/>
      <c r="D146" s="1458"/>
      <c r="Q146" s="1846" t="s">
        <v>5748</v>
      </c>
      <c r="R146" s="1033">
        <f>C146</f>
        <v>0</v>
      </c>
      <c r="S146" s="1033">
        <f>D146</f>
        <v>0</v>
      </c>
    </row>
    <row r="147" spans="1:19" ht="42.75">
      <c r="A147" s="825" t="s">
        <v>2565</v>
      </c>
      <c r="B147" s="1473" t="s">
        <v>947</v>
      </c>
      <c r="C147" s="1033"/>
      <c r="D147" s="1458"/>
      <c r="Q147" s="1848" t="s">
        <v>5749</v>
      </c>
      <c r="R147" s="1033">
        <f>C147</f>
        <v>0</v>
      </c>
      <c r="S147" s="1033">
        <f>D147</f>
        <v>0</v>
      </c>
    </row>
    <row r="148" spans="1:19">
      <c r="B148" s="1442" t="s">
        <v>71</v>
      </c>
      <c r="C148" s="1029">
        <f>SUM(C146:C147)</f>
        <v>0</v>
      </c>
      <c r="D148" s="1029">
        <f>SUM(D146:D147)</f>
        <v>0</v>
      </c>
      <c r="Q148" s="1816" t="s">
        <v>1378</v>
      </c>
      <c r="R148" s="1029">
        <f>SUM(R146:R147)</f>
        <v>0</v>
      </c>
      <c r="S148" s="1029">
        <f>SUM(S146:S147)</f>
        <v>0</v>
      </c>
    </row>
    <row r="150" spans="1:19">
      <c r="A150" s="2113" t="s">
        <v>1636</v>
      </c>
      <c r="B150" s="2107" t="s">
        <v>948</v>
      </c>
      <c r="C150" s="2108"/>
      <c r="D150" s="2109"/>
      <c r="Q150" s="2107" t="s">
        <v>5750</v>
      </c>
      <c r="R150" s="2108"/>
      <c r="S150" s="2109"/>
    </row>
    <row r="151" spans="1:19">
      <c r="A151" s="2113"/>
      <c r="B151" s="1439" t="s">
        <v>93</v>
      </c>
      <c r="C151" s="1440" t="str">
        <f>C$2</f>
        <v>2013 г.</v>
      </c>
      <c r="D151" s="1440" t="str">
        <f>D$2</f>
        <v>2012 г.</v>
      </c>
      <c r="Q151" s="1439" t="s">
        <v>3628</v>
      </c>
      <c r="R151" s="1440" t="str">
        <f>R$2</f>
        <v>2013 г.</v>
      </c>
      <c r="S151" s="1440" t="str">
        <f>S$2</f>
        <v>2012 г.</v>
      </c>
    </row>
    <row r="152" spans="1:19" ht="28.9" customHeight="1">
      <c r="A152" s="824" t="s">
        <v>803</v>
      </c>
      <c r="B152" s="1476" t="s">
        <v>949</v>
      </c>
      <c r="C152" s="1457"/>
      <c r="D152" s="1458"/>
      <c r="Q152" s="1847" t="s">
        <v>5751</v>
      </c>
      <c r="R152" s="1033">
        <f t="shared" ref="R152:R160" si="22">C152</f>
        <v>0</v>
      </c>
      <c r="S152" s="1033">
        <f t="shared" ref="S152:S160" si="23">D152</f>
        <v>0</v>
      </c>
    </row>
    <row r="153" spans="1:19" ht="29.45" customHeight="1">
      <c r="B153" s="1476" t="s">
        <v>950</v>
      </c>
      <c r="C153" s="1457"/>
      <c r="D153" s="1458"/>
      <c r="Q153" s="1476" t="s">
        <v>5752</v>
      </c>
      <c r="R153" s="1033">
        <f t="shared" si="22"/>
        <v>0</v>
      </c>
      <c r="S153" s="1033">
        <f t="shared" si="23"/>
        <v>0</v>
      </c>
    </row>
    <row r="154" spans="1:19" ht="28.15" customHeight="1">
      <c r="B154" s="1476" t="s">
        <v>951</v>
      </c>
      <c r="C154" s="1457"/>
      <c r="D154" s="1458"/>
      <c r="Q154" s="1476" t="s">
        <v>5753</v>
      </c>
      <c r="R154" s="1033">
        <f t="shared" si="22"/>
        <v>0</v>
      </c>
      <c r="S154" s="1033">
        <f t="shared" si="23"/>
        <v>0</v>
      </c>
    </row>
    <row r="155" spans="1:19" ht="27" customHeight="1">
      <c r="B155" s="1476" t="s">
        <v>952</v>
      </c>
      <c r="C155" s="1457"/>
      <c r="D155" s="1458"/>
      <c r="Q155" s="1847" t="s">
        <v>5754</v>
      </c>
      <c r="R155" s="1033">
        <f t="shared" si="22"/>
        <v>0</v>
      </c>
      <c r="S155" s="1033">
        <f t="shared" si="23"/>
        <v>0</v>
      </c>
    </row>
    <row r="156" spans="1:19" ht="30.6" customHeight="1">
      <c r="B156" s="1476" t="s">
        <v>953</v>
      </c>
      <c r="C156" s="1457"/>
      <c r="D156" s="1458"/>
      <c r="Q156" s="1476" t="s">
        <v>5755</v>
      </c>
      <c r="R156" s="1033">
        <f t="shared" si="22"/>
        <v>0</v>
      </c>
      <c r="S156" s="1033">
        <f t="shared" si="23"/>
        <v>0</v>
      </c>
    </row>
    <row r="157" spans="1:19" ht="28.9" customHeight="1">
      <c r="B157" s="1476" t="s">
        <v>954</v>
      </c>
      <c r="C157" s="1457"/>
      <c r="D157" s="1458"/>
      <c r="Q157" s="1476" t="s">
        <v>5756</v>
      </c>
      <c r="R157" s="1033">
        <f t="shared" si="22"/>
        <v>0</v>
      </c>
      <c r="S157" s="1033">
        <f t="shared" si="23"/>
        <v>0</v>
      </c>
    </row>
    <row r="158" spans="1:19" ht="45" customHeight="1">
      <c r="B158" s="1476" t="s">
        <v>955</v>
      </c>
      <c r="C158" s="1457"/>
      <c r="D158" s="1458"/>
      <c r="Q158" s="1476" t="s">
        <v>5757</v>
      </c>
      <c r="R158" s="1033">
        <f t="shared" si="22"/>
        <v>0</v>
      </c>
      <c r="S158" s="1033">
        <f t="shared" si="23"/>
        <v>0</v>
      </c>
    </row>
    <row r="159" spans="1:19" ht="57" customHeight="1">
      <c r="B159" s="1476" t="s">
        <v>956</v>
      </c>
      <c r="C159" s="1457"/>
      <c r="D159" s="1458"/>
      <c r="Q159" s="1476" t="s">
        <v>5758</v>
      </c>
      <c r="R159" s="1033">
        <f t="shared" si="22"/>
        <v>0</v>
      </c>
      <c r="S159" s="1033">
        <f t="shared" si="23"/>
        <v>0</v>
      </c>
    </row>
    <row r="160" spans="1:19" ht="42.6" customHeight="1">
      <c r="B160" s="1476" t="s">
        <v>957</v>
      </c>
      <c r="C160" s="1457"/>
      <c r="D160" s="1458"/>
      <c r="Q160" s="1476" t="s">
        <v>5759</v>
      </c>
      <c r="R160" s="1033">
        <f t="shared" si="22"/>
        <v>0</v>
      </c>
      <c r="S160" s="1033">
        <f t="shared" si="23"/>
        <v>0</v>
      </c>
    </row>
    <row r="161" spans="2:19">
      <c r="B161" s="1442" t="s">
        <v>71</v>
      </c>
      <c r="C161" s="1029">
        <f>SUM(C152:C159)</f>
        <v>0</v>
      </c>
      <c r="D161" s="1029">
        <f>SUM(D152:D159)</f>
        <v>0</v>
      </c>
      <c r="Q161" s="1816" t="s">
        <v>1378</v>
      </c>
      <c r="R161" s="1029">
        <f>SUM(R152:R159)</f>
        <v>0</v>
      </c>
      <c r="S161" s="1029">
        <f>SUM(S152:S159)</f>
        <v>0</v>
      </c>
    </row>
  </sheetData>
  <sheetProtection formatCells="0" formatColumns="0" formatRows="0" insertColumns="0" insertRows="0"/>
  <mergeCells count="24">
    <mergeCell ref="Q93:S93"/>
    <mergeCell ref="Q115:S115"/>
    <mergeCell ref="Q130:S130"/>
    <mergeCell ref="Q144:S144"/>
    <mergeCell ref="Q150:S150"/>
    <mergeCell ref="Q104:S104"/>
    <mergeCell ref="Q1:S1"/>
    <mergeCell ref="Q20:S20"/>
    <mergeCell ref="Q47:S47"/>
    <mergeCell ref="Q56:S56"/>
    <mergeCell ref="Q72:S72"/>
    <mergeCell ref="A144:A145"/>
    <mergeCell ref="A150:A151"/>
    <mergeCell ref="B1:D1"/>
    <mergeCell ref="B47:D47"/>
    <mergeCell ref="B56:D56"/>
    <mergeCell ref="B72:D72"/>
    <mergeCell ref="B93:D93"/>
    <mergeCell ref="B144:D144"/>
    <mergeCell ref="B150:D150"/>
    <mergeCell ref="B104:D104"/>
    <mergeCell ref="B130:D130"/>
    <mergeCell ref="B20:D20"/>
    <mergeCell ref="B115:D115"/>
  </mergeCells>
  <phoneticPr fontId="16" type="noConversion"/>
  <hyperlinks>
    <hyperlink ref="F1" location="'P&amp;L ОД'!A1" display="'P&amp;L ОД'!A1"/>
    <hyperlink ref="F2" location="'Съдържание 1'!A1" display="'Съдържание 1'!A1"/>
    <hyperlink ref="A21" location="'More information'!A28" display="'More information'!A28"/>
    <hyperlink ref="A2" location="'More information'!A24" display="'More information'!A24"/>
    <hyperlink ref="A48" location="'More information'!A32" display="'More information'!A32"/>
    <hyperlink ref="A57" location="'More information'!A36" display="'More information'!A36"/>
    <hyperlink ref="A73" location="'More information'!A44" display="'More information'!A44"/>
    <hyperlink ref="A94" location="'More information'!A56" display="More information'!A56"/>
    <hyperlink ref="A105" location="'More information'!A63" display="More information'!A63"/>
    <hyperlink ref="A116" location="'More information'!A79" display="More information'!A79"/>
    <hyperlink ref="A131" location="'More information'!A73" display="More information'!A73"/>
    <hyperlink ref="A147" location="'More information'!A83" display="More information'!A83"/>
  </hyperlinks>
  <pageMargins left="0.75" right="0.75" top="1" bottom="1" header="0.5" footer="0.5"/>
  <pageSetup paperSize="9"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sheetPr codeName="Sheet10">
    <tabColor theme="4" tint="0.39997558519241921"/>
  </sheetPr>
  <dimension ref="A1:S93"/>
  <sheetViews>
    <sheetView workbookViewId="0">
      <selection activeCell="A11" sqref="A11"/>
    </sheetView>
  </sheetViews>
  <sheetFormatPr defaultRowHeight="14.25"/>
  <cols>
    <col min="1" max="1" width="9.140625" style="291"/>
    <col min="2" max="2" width="42.85546875" style="291" customWidth="1"/>
    <col min="3" max="4" width="12.140625" style="291" customWidth="1"/>
    <col min="5" max="7" width="9.140625" style="291" customWidth="1"/>
    <col min="8" max="10" width="18" style="291" customWidth="1"/>
    <col min="11" max="11" width="9.140625" style="291" customWidth="1"/>
    <col min="12" max="14" width="17.42578125" style="291" customWidth="1"/>
    <col min="15" max="15" width="9.140625" style="291" customWidth="1"/>
    <col min="16" max="16" width="9.140625" style="291"/>
    <col min="17" max="17" width="42.85546875" style="291" customWidth="1"/>
    <col min="18" max="19" width="12.140625" style="291" customWidth="1"/>
    <col min="20" max="16384" width="9.140625" style="291"/>
  </cols>
  <sheetData>
    <row r="1" spans="1:19">
      <c r="B1" s="2107" t="s">
        <v>44</v>
      </c>
      <c r="C1" s="2108"/>
      <c r="D1" s="2109"/>
      <c r="F1" s="825" t="s">
        <v>1107</v>
      </c>
      <c r="P1" s="1736" t="s">
        <v>3382</v>
      </c>
      <c r="Q1" s="2107" t="s">
        <v>4519</v>
      </c>
      <c r="R1" s="2108"/>
      <c r="S1" s="2109"/>
    </row>
    <row r="2" spans="1:19" ht="42.75">
      <c r="A2" s="824" t="s">
        <v>525</v>
      </c>
      <c r="B2" s="2107" t="s">
        <v>1043</v>
      </c>
      <c r="C2" s="2108"/>
      <c r="D2" s="2109"/>
      <c r="F2" s="1455" t="s">
        <v>1323</v>
      </c>
      <c r="G2" s="1446"/>
      <c r="H2" s="1690" t="s">
        <v>3980</v>
      </c>
      <c r="I2" s="1691" t="s">
        <v>3981</v>
      </c>
      <c r="J2" s="1691" t="s">
        <v>3982</v>
      </c>
      <c r="L2" s="1690" t="s">
        <v>3983</v>
      </c>
      <c r="M2" s="1691" t="s">
        <v>3984</v>
      </c>
      <c r="N2" s="1691" t="s">
        <v>3985</v>
      </c>
      <c r="Q2" s="2107" t="s">
        <v>4520</v>
      </c>
      <c r="R2" s="2108"/>
      <c r="S2" s="2109"/>
    </row>
    <row r="3" spans="1:19" ht="28.5">
      <c r="A3" s="825" t="s">
        <v>2545</v>
      </c>
      <c r="B3" s="1456" t="s">
        <v>1019</v>
      </c>
      <c r="C3" s="1435" t="str">
        <f>НАЧАЛО!AD1&amp;" г."</f>
        <v>2013 г.</v>
      </c>
      <c r="D3" s="1435" t="str">
        <f>НАЧАЛО!AF1&amp;" г."</f>
        <v>2012 г.</v>
      </c>
      <c r="F3" s="1446"/>
      <c r="G3" s="1446"/>
      <c r="H3" s="1699" t="str">
        <f>C3</f>
        <v>2013 г.</v>
      </c>
      <c r="I3" s="1699" t="str">
        <f>C3</f>
        <v>2013 г.</v>
      </c>
      <c r="J3" s="1699" t="str">
        <f>C3</f>
        <v>2013 г.</v>
      </c>
      <c r="L3" s="1699" t="str">
        <f>D3</f>
        <v>2012 г.</v>
      </c>
      <c r="M3" s="1699" t="str">
        <f>D3</f>
        <v>2012 г.</v>
      </c>
      <c r="N3" s="1699" t="str">
        <f>D3</f>
        <v>2012 г.</v>
      </c>
      <c r="Q3" s="1456" t="s">
        <v>4521</v>
      </c>
      <c r="R3" s="1435" t="str">
        <f>НАЧАЛО!AD1&amp;" г."</f>
        <v>2013 г.</v>
      </c>
      <c r="S3" s="1435" t="str">
        <f>НАЧАЛО!AF1&amp;" г."</f>
        <v>2012 г.</v>
      </c>
    </row>
    <row r="4" spans="1:19" ht="28.5">
      <c r="B4" s="1444" t="s">
        <v>1015</v>
      </c>
      <c r="C4" s="1030"/>
      <c r="D4" s="1030"/>
      <c r="F4" s="1446"/>
      <c r="G4" s="1446"/>
      <c r="H4" s="1033"/>
      <c r="I4" s="1033"/>
      <c r="J4" s="1033">
        <f t="shared" ref="J4:J11" si="0">+C4-H4-I4</f>
        <v>0</v>
      </c>
      <c r="L4" s="1033"/>
      <c r="M4" s="1033"/>
      <c r="N4" s="1033">
        <f t="shared" ref="N4:N11" si="1">D4-L4-M4</f>
        <v>0</v>
      </c>
      <c r="Q4" s="1444" t="s">
        <v>5764</v>
      </c>
      <c r="R4" s="1030">
        <f>C4</f>
        <v>0</v>
      </c>
      <c r="S4" s="1030">
        <f>D4</f>
        <v>0</v>
      </c>
    </row>
    <row r="5" spans="1:19" ht="42.75">
      <c r="B5" s="1444" t="s">
        <v>1016</v>
      </c>
      <c r="C5" s="1030"/>
      <c r="D5" s="1030"/>
      <c r="F5" s="1446"/>
      <c r="G5" s="1446"/>
      <c r="H5" s="1033"/>
      <c r="I5" s="1033"/>
      <c r="J5" s="1033">
        <f t="shared" si="0"/>
        <v>0</v>
      </c>
      <c r="L5" s="1033"/>
      <c r="M5" s="1033"/>
      <c r="N5" s="1033">
        <f t="shared" si="1"/>
        <v>0</v>
      </c>
      <c r="Q5" s="1444" t="s">
        <v>4522</v>
      </c>
      <c r="R5" s="1030">
        <f t="shared" ref="R5:R11" si="2">C5</f>
        <v>0</v>
      </c>
      <c r="S5" s="1030">
        <f t="shared" ref="S5:S11" si="3">D5</f>
        <v>0</v>
      </c>
    </row>
    <row r="6" spans="1:19" ht="42.75">
      <c r="B6" s="1444" t="s">
        <v>703</v>
      </c>
      <c r="C6" s="1030"/>
      <c r="D6" s="1030"/>
      <c r="F6" s="1446"/>
      <c r="G6" s="1446"/>
      <c r="H6" s="1033"/>
      <c r="I6" s="1033"/>
      <c r="J6" s="1033">
        <f t="shared" si="0"/>
        <v>0</v>
      </c>
      <c r="L6" s="1033"/>
      <c r="M6" s="1033"/>
      <c r="N6" s="1033">
        <f t="shared" si="1"/>
        <v>0</v>
      </c>
      <c r="Q6" s="1444" t="s">
        <v>4523</v>
      </c>
      <c r="R6" s="1030">
        <f t="shared" si="2"/>
        <v>0</v>
      </c>
      <c r="S6" s="1030">
        <f t="shared" si="3"/>
        <v>0</v>
      </c>
    </row>
    <row r="7" spans="1:19" ht="28.5">
      <c r="B7" s="1444" t="s">
        <v>699</v>
      </c>
      <c r="C7" s="1030"/>
      <c r="D7" s="1030"/>
      <c r="F7" s="1446"/>
      <c r="G7" s="1446"/>
      <c r="H7" s="1033"/>
      <c r="I7" s="1033"/>
      <c r="J7" s="1033">
        <f t="shared" si="0"/>
        <v>0</v>
      </c>
      <c r="L7" s="1033"/>
      <c r="M7" s="1033"/>
      <c r="N7" s="1033">
        <f t="shared" si="1"/>
        <v>0</v>
      </c>
      <c r="Q7" s="1444" t="s">
        <v>4524</v>
      </c>
      <c r="R7" s="1030">
        <f t="shared" si="2"/>
        <v>0</v>
      </c>
      <c r="S7" s="1030">
        <f t="shared" si="3"/>
        <v>0</v>
      </c>
    </row>
    <row r="8" spans="1:19" ht="28.5">
      <c r="B8" s="1444" t="s">
        <v>702</v>
      </c>
      <c r="C8" s="1030"/>
      <c r="D8" s="1030"/>
      <c r="F8" s="1446"/>
      <c r="G8" s="1446"/>
      <c r="H8" s="1033"/>
      <c r="I8" s="1033"/>
      <c r="J8" s="1033">
        <f t="shared" si="0"/>
        <v>0</v>
      </c>
      <c r="L8" s="1033"/>
      <c r="M8" s="1033"/>
      <c r="N8" s="1033">
        <f t="shared" si="1"/>
        <v>0</v>
      </c>
      <c r="Q8" s="1444" t="s">
        <v>4525</v>
      </c>
      <c r="R8" s="1030">
        <f t="shared" si="2"/>
        <v>0</v>
      </c>
      <c r="S8" s="1030">
        <f t="shared" si="3"/>
        <v>0</v>
      </c>
    </row>
    <row r="9" spans="1:19" ht="42.75">
      <c r="B9" s="1444" t="s">
        <v>701</v>
      </c>
      <c r="C9" s="1030"/>
      <c r="D9" s="1030"/>
      <c r="F9" s="1446"/>
      <c r="G9" s="1446"/>
      <c r="H9" s="1033"/>
      <c r="I9" s="1033"/>
      <c r="J9" s="1033">
        <f t="shared" si="0"/>
        <v>0</v>
      </c>
      <c r="L9" s="1033"/>
      <c r="M9" s="1033"/>
      <c r="N9" s="1033">
        <f t="shared" si="1"/>
        <v>0</v>
      </c>
      <c r="Q9" s="1444" t="s">
        <v>4526</v>
      </c>
      <c r="R9" s="1030">
        <f t="shared" si="2"/>
        <v>0</v>
      </c>
      <c r="S9" s="1030">
        <f t="shared" si="3"/>
        <v>0</v>
      </c>
    </row>
    <row r="10" spans="1:19" ht="42.75">
      <c r="B10" s="1444" t="s">
        <v>1017</v>
      </c>
      <c r="C10" s="1030"/>
      <c r="D10" s="1030"/>
      <c r="F10" s="1446"/>
      <c r="G10" s="1446"/>
      <c r="H10" s="1033"/>
      <c r="I10" s="1033"/>
      <c r="J10" s="1033">
        <f t="shared" si="0"/>
        <v>0</v>
      </c>
      <c r="L10" s="1033"/>
      <c r="M10" s="1033"/>
      <c r="N10" s="1033">
        <f t="shared" si="1"/>
        <v>0</v>
      </c>
      <c r="Q10" s="1444" t="s">
        <v>4527</v>
      </c>
      <c r="R10" s="1030">
        <f t="shared" si="2"/>
        <v>0</v>
      </c>
      <c r="S10" s="1030">
        <f t="shared" si="3"/>
        <v>0</v>
      </c>
    </row>
    <row r="11" spans="1:19" ht="28.5">
      <c r="B11" s="1444" t="s">
        <v>1018</v>
      </c>
      <c r="C11" s="1030"/>
      <c r="D11" s="1030"/>
      <c r="F11" s="1446"/>
      <c r="G11" s="1446"/>
      <c r="H11" s="1033"/>
      <c r="I11" s="1033"/>
      <c r="J11" s="1033">
        <f t="shared" si="0"/>
        <v>0</v>
      </c>
      <c r="L11" s="1033"/>
      <c r="M11" s="1033"/>
      <c r="N11" s="1033">
        <f t="shared" si="1"/>
        <v>0</v>
      </c>
      <c r="Q11" s="1444" t="s">
        <v>4528</v>
      </c>
      <c r="R11" s="1030">
        <f t="shared" si="2"/>
        <v>0</v>
      </c>
      <c r="S11" s="1030">
        <f t="shared" si="3"/>
        <v>0</v>
      </c>
    </row>
    <row r="12" spans="1:19">
      <c r="B12" s="1438" t="s">
        <v>71</v>
      </c>
      <c r="C12" s="1029">
        <f>SUM(C4:C11)</f>
        <v>0</v>
      </c>
      <c r="D12" s="1029">
        <f>SUM(D4:D11)</f>
        <v>0</v>
      </c>
      <c r="F12" s="1446"/>
      <c r="G12" s="1446"/>
      <c r="H12" s="1029">
        <f>SUM(H4:H11)</f>
        <v>0</v>
      </c>
      <c r="I12" s="1029">
        <f>SUM(I4:I11)</f>
        <v>0</v>
      </c>
      <c r="J12" s="1029">
        <f>SUM(J4:J11)</f>
        <v>0</v>
      </c>
      <c r="L12" s="1029">
        <f>SUM(L4:L11)</f>
        <v>0</v>
      </c>
      <c r="M12" s="1029">
        <f>SUM(M4:M11)</f>
        <v>0</v>
      </c>
      <c r="N12" s="1029">
        <f>SUM(N4:N11)</f>
        <v>0</v>
      </c>
      <c r="Q12" s="1438" t="s">
        <v>1378</v>
      </c>
      <c r="R12" s="1029">
        <f>SUM(R4:R11)</f>
        <v>0</v>
      </c>
      <c r="S12" s="1029">
        <f>SUM(S4:S11)</f>
        <v>0</v>
      </c>
    </row>
    <row r="13" spans="1:19" ht="15">
      <c r="A13" s="824" t="s">
        <v>531</v>
      </c>
      <c r="B13" s="2107" t="s">
        <v>1044</v>
      </c>
      <c r="C13" s="2108"/>
      <c r="D13" s="2109"/>
      <c r="Q13" s="2107" t="s">
        <v>4529</v>
      </c>
      <c r="R13" s="2108"/>
      <c r="S13" s="2109"/>
    </row>
    <row r="14" spans="1:19">
      <c r="A14" s="825" t="s">
        <v>2547</v>
      </c>
      <c r="B14" s="1439" t="s">
        <v>93</v>
      </c>
      <c r="C14" s="1435" t="str">
        <f>НАЧАЛО!AD1&amp;" г."</f>
        <v>2013 г.</v>
      </c>
      <c r="D14" s="1435" t="str">
        <f>НАЧАЛО!AF1&amp;" г."</f>
        <v>2012 г.</v>
      </c>
      <c r="Q14" s="1439" t="s">
        <v>3628</v>
      </c>
      <c r="R14" s="1435" t="str">
        <f>НАЧАЛО!AD1&amp;" г."</f>
        <v>2013 г.</v>
      </c>
      <c r="S14" s="1435" t="str">
        <f>НАЧАЛО!AF1&amp;" г."</f>
        <v>2012 г.</v>
      </c>
    </row>
    <row r="15" spans="1:19" ht="28.5">
      <c r="B15" s="1444" t="s">
        <v>1020</v>
      </c>
      <c r="C15" s="1033"/>
      <c r="D15" s="1033"/>
      <c r="H15" s="1033"/>
      <c r="I15" s="1033"/>
      <c r="J15" s="1033">
        <f t="shared" ref="J15:J22" si="4">+C15-H15-I15</f>
        <v>0</v>
      </c>
      <c r="L15" s="1033"/>
      <c r="M15" s="1033"/>
      <c r="N15" s="1033">
        <f t="shared" ref="N15:N22" si="5">D15-L15-M15</f>
        <v>0</v>
      </c>
      <c r="Q15" s="1444" t="s">
        <v>4531</v>
      </c>
      <c r="R15" s="1030">
        <f>C15</f>
        <v>0</v>
      </c>
      <c r="S15" s="1030">
        <f>D15</f>
        <v>0</v>
      </c>
    </row>
    <row r="16" spans="1:19" ht="28.5">
      <c r="B16" s="1444" t="s">
        <v>1021</v>
      </c>
      <c r="C16" s="1033"/>
      <c r="D16" s="1033"/>
      <c r="H16" s="1033"/>
      <c r="I16" s="1033"/>
      <c r="J16" s="1033">
        <f t="shared" si="4"/>
        <v>0</v>
      </c>
      <c r="L16" s="1033"/>
      <c r="M16" s="1033"/>
      <c r="N16" s="1033">
        <f t="shared" si="5"/>
        <v>0</v>
      </c>
      <c r="Q16" s="1444" t="s">
        <v>4530</v>
      </c>
      <c r="R16" s="1030">
        <f t="shared" ref="R16:R22" si="6">C16</f>
        <v>0</v>
      </c>
      <c r="S16" s="1030">
        <f t="shared" ref="S16:S22" si="7">D16</f>
        <v>0</v>
      </c>
    </row>
    <row r="17" spans="1:19" ht="28.5">
      <c r="B17" s="1444" t="s">
        <v>1022</v>
      </c>
      <c r="C17" s="1033"/>
      <c r="D17" s="1033"/>
      <c r="H17" s="1033"/>
      <c r="I17" s="1033"/>
      <c r="J17" s="1033">
        <f t="shared" si="4"/>
        <v>0</v>
      </c>
      <c r="L17" s="1033"/>
      <c r="M17" s="1033"/>
      <c r="N17" s="1033">
        <f t="shared" si="5"/>
        <v>0</v>
      </c>
      <c r="Q17" s="1444" t="s">
        <v>4532</v>
      </c>
      <c r="R17" s="1030">
        <f t="shared" si="6"/>
        <v>0</v>
      </c>
      <c r="S17" s="1030">
        <f t="shared" si="7"/>
        <v>0</v>
      </c>
    </row>
    <row r="18" spans="1:19" ht="28.5">
      <c r="B18" s="1444" t="s">
        <v>1023</v>
      </c>
      <c r="C18" s="1033"/>
      <c r="D18" s="1033"/>
      <c r="H18" s="1033"/>
      <c r="I18" s="1033"/>
      <c r="J18" s="1033">
        <f t="shared" si="4"/>
        <v>0</v>
      </c>
      <c r="L18" s="1033"/>
      <c r="M18" s="1033"/>
      <c r="N18" s="1033">
        <f t="shared" si="5"/>
        <v>0</v>
      </c>
      <c r="Q18" s="1444" t="s">
        <v>4533</v>
      </c>
      <c r="R18" s="1030">
        <f t="shared" si="6"/>
        <v>0</v>
      </c>
      <c r="S18" s="1030">
        <f t="shared" si="7"/>
        <v>0</v>
      </c>
    </row>
    <row r="19" spans="1:19" ht="28.5">
      <c r="B19" s="1444" t="s">
        <v>1024</v>
      </c>
      <c r="C19" s="1033"/>
      <c r="D19" s="1033"/>
      <c r="H19" s="1033"/>
      <c r="I19" s="1033"/>
      <c r="J19" s="1033">
        <f t="shared" si="4"/>
        <v>0</v>
      </c>
      <c r="L19" s="1033"/>
      <c r="M19" s="1033"/>
      <c r="N19" s="1033">
        <f t="shared" si="5"/>
        <v>0</v>
      </c>
      <c r="Q19" s="1444" t="s">
        <v>4534</v>
      </c>
      <c r="R19" s="1030">
        <f t="shared" si="6"/>
        <v>0</v>
      </c>
      <c r="S19" s="1030">
        <f t="shared" si="7"/>
        <v>0</v>
      </c>
    </row>
    <row r="20" spans="1:19" ht="42.75">
      <c r="B20" s="1444" t="s">
        <v>1025</v>
      </c>
      <c r="C20" s="1033"/>
      <c r="D20" s="1033"/>
      <c r="H20" s="1033"/>
      <c r="I20" s="1033"/>
      <c r="J20" s="1033">
        <f t="shared" si="4"/>
        <v>0</v>
      </c>
      <c r="L20" s="1033"/>
      <c r="M20" s="1033"/>
      <c r="N20" s="1033">
        <f t="shared" si="5"/>
        <v>0</v>
      </c>
      <c r="Q20" s="1444" t="s">
        <v>4535</v>
      </c>
      <c r="R20" s="1030">
        <f t="shared" si="6"/>
        <v>0</v>
      </c>
      <c r="S20" s="1030">
        <f t="shared" si="7"/>
        <v>0</v>
      </c>
    </row>
    <row r="21" spans="1:19" ht="42.75">
      <c r="B21" s="1444" t="s">
        <v>1026</v>
      </c>
      <c r="C21" s="1033"/>
      <c r="D21" s="1033"/>
      <c r="H21" s="1033"/>
      <c r="I21" s="1033"/>
      <c r="J21" s="1033">
        <f t="shared" si="4"/>
        <v>0</v>
      </c>
      <c r="L21" s="1033"/>
      <c r="M21" s="1033"/>
      <c r="N21" s="1033">
        <f t="shared" si="5"/>
        <v>0</v>
      </c>
      <c r="Q21" s="1444" t="s">
        <v>4536</v>
      </c>
      <c r="R21" s="1030">
        <f t="shared" si="6"/>
        <v>0</v>
      </c>
      <c r="S21" s="1030">
        <f t="shared" si="7"/>
        <v>0</v>
      </c>
    </row>
    <row r="22" spans="1:19">
      <c r="B22" s="1444" t="s">
        <v>1027</v>
      </c>
      <c r="C22" s="1033"/>
      <c r="D22" s="1033"/>
      <c r="H22" s="1033"/>
      <c r="I22" s="1033"/>
      <c r="J22" s="1033">
        <f t="shared" si="4"/>
        <v>0</v>
      </c>
      <c r="L22" s="1033"/>
      <c r="M22" s="1033"/>
      <c r="N22" s="1033">
        <f t="shared" si="5"/>
        <v>0</v>
      </c>
      <c r="Q22" s="1444" t="s">
        <v>4537</v>
      </c>
      <c r="R22" s="1030">
        <f t="shared" si="6"/>
        <v>0</v>
      </c>
      <c r="S22" s="1030">
        <f t="shared" si="7"/>
        <v>0</v>
      </c>
    </row>
    <row r="23" spans="1:19">
      <c r="B23" s="1442" t="s">
        <v>71</v>
      </c>
      <c r="C23" s="1029">
        <f>SUM(C15:C22)</f>
        <v>0</v>
      </c>
      <c r="D23" s="1029">
        <f>SUM(D15:D22)</f>
        <v>0</v>
      </c>
      <c r="H23" s="1029">
        <f>SUM(H15:H22)</f>
        <v>0</v>
      </c>
      <c r="I23" s="1029">
        <f>SUM(I15:I22)</f>
        <v>0</v>
      </c>
      <c r="J23" s="1029">
        <f>SUM(J15:J22)</f>
        <v>0</v>
      </c>
      <c r="L23" s="1029">
        <f>SUM(L15:L22)</f>
        <v>0</v>
      </c>
      <c r="M23" s="1029">
        <f>SUM(M15:M22)</f>
        <v>0</v>
      </c>
      <c r="N23" s="1029">
        <f>SUM(N15:N22)</f>
        <v>0</v>
      </c>
      <c r="Q23" s="1816" t="s">
        <v>1378</v>
      </c>
      <c r="R23" s="1029">
        <f>SUM(R15:R22)</f>
        <v>0</v>
      </c>
      <c r="S23" s="1029">
        <f>SUM(S15:S22)</f>
        <v>0</v>
      </c>
    </row>
    <row r="25" spans="1:19">
      <c r="B25" s="2107" t="s">
        <v>57</v>
      </c>
      <c r="C25" s="2108"/>
      <c r="D25" s="2109"/>
      <c r="Q25" s="2107" t="s">
        <v>4088</v>
      </c>
      <c r="R25" s="2108"/>
      <c r="S25" s="2109"/>
    </row>
    <row r="26" spans="1:19" ht="15">
      <c r="A26" s="824" t="s">
        <v>525</v>
      </c>
      <c r="B26" s="2107" t="s">
        <v>1043</v>
      </c>
      <c r="C26" s="2108"/>
      <c r="D26" s="2109"/>
      <c r="Q26" s="2107" t="s">
        <v>4520</v>
      </c>
      <c r="R26" s="2108"/>
      <c r="S26" s="2109"/>
    </row>
    <row r="27" spans="1:19" ht="28.5">
      <c r="A27" s="825" t="s">
        <v>2545</v>
      </c>
      <c r="B27" s="1456" t="s">
        <v>1077</v>
      </c>
      <c r="C27" s="1435" t="str">
        <f>НАЧАЛО!AD1&amp;" г."</f>
        <v>2013 г.</v>
      </c>
      <c r="D27" s="1435" t="str">
        <f>НАЧАЛО!AF1&amp;" г."</f>
        <v>2012 г.</v>
      </c>
      <c r="Q27" s="1456" t="s">
        <v>4538</v>
      </c>
      <c r="R27" s="1435" t="str">
        <f>НАЧАЛО!AD1&amp;" г."</f>
        <v>2013 г.</v>
      </c>
      <c r="S27" s="1435" t="str">
        <f>НАЧАЛО!AF1&amp;" г."</f>
        <v>2012 г.</v>
      </c>
    </row>
    <row r="28" spans="1:19" ht="28.5">
      <c r="B28" s="1444" t="s">
        <v>1084</v>
      </c>
      <c r="C28" s="1030"/>
      <c r="D28" s="1030">
        <v>0</v>
      </c>
      <c r="Q28" s="1444" t="s">
        <v>4541</v>
      </c>
      <c r="R28" s="1030">
        <f>C28</f>
        <v>0</v>
      </c>
      <c r="S28" s="1030">
        <v>0</v>
      </c>
    </row>
    <row r="29" spans="1:19" ht="28.5">
      <c r="B29" s="1444" t="s">
        <v>1085</v>
      </c>
      <c r="C29" s="1030"/>
      <c r="D29" s="1030"/>
      <c r="Q29" s="1444" t="s">
        <v>4539</v>
      </c>
      <c r="R29" s="1030">
        <f>C29</f>
        <v>0</v>
      </c>
      <c r="S29" s="1030">
        <f>D29</f>
        <v>0</v>
      </c>
    </row>
    <row r="30" spans="1:19" ht="28.5">
      <c r="B30" s="1444" t="s">
        <v>1086</v>
      </c>
      <c r="C30" s="1030"/>
      <c r="D30" s="1030"/>
      <c r="Q30" s="1444" t="s">
        <v>4540</v>
      </c>
      <c r="R30" s="1030">
        <f>C30</f>
        <v>0</v>
      </c>
      <c r="S30" s="1030">
        <f>D30</f>
        <v>0</v>
      </c>
    </row>
    <row r="31" spans="1:19" ht="28.5">
      <c r="B31" s="1444" t="s">
        <v>1087</v>
      </c>
      <c r="C31" s="1030"/>
      <c r="D31" s="1030"/>
      <c r="Q31" s="1444" t="s">
        <v>4542</v>
      </c>
      <c r="R31" s="1030">
        <f>C31</f>
        <v>0</v>
      </c>
      <c r="S31" s="1030">
        <f>D31</f>
        <v>0</v>
      </c>
    </row>
    <row r="32" spans="1:19" ht="28.5">
      <c r="B32" s="1444" t="s">
        <v>1088</v>
      </c>
      <c r="C32" s="1030"/>
      <c r="D32" s="1030"/>
      <c r="Q32" s="1444" t="s">
        <v>4543</v>
      </c>
      <c r="R32" s="1030">
        <f>C32</f>
        <v>0</v>
      </c>
      <c r="S32" s="1030">
        <f>D32</f>
        <v>0</v>
      </c>
    </row>
    <row r="33" spans="1:19">
      <c r="B33" s="1438" t="s">
        <v>71</v>
      </c>
      <c r="C33" s="1029">
        <f>SUM(C28:C32)</f>
        <v>0</v>
      </c>
      <c r="D33" s="1029">
        <f>SUM(D28:D32)</f>
        <v>0</v>
      </c>
      <c r="Q33" s="1438" t="s">
        <v>1378</v>
      </c>
      <c r="R33" s="1029">
        <f>SUM(R28:R32)</f>
        <v>0</v>
      </c>
      <c r="S33" s="1029">
        <f>SUM(S28:S32)</f>
        <v>0</v>
      </c>
    </row>
    <row r="34" spans="1:19" ht="15">
      <c r="A34" s="824" t="s">
        <v>532</v>
      </c>
      <c r="B34" s="2107" t="s">
        <v>1044</v>
      </c>
      <c r="C34" s="2108"/>
      <c r="D34" s="2109"/>
      <c r="Q34" s="2107" t="s">
        <v>4529</v>
      </c>
      <c r="R34" s="2108"/>
      <c r="S34" s="2109"/>
    </row>
    <row r="35" spans="1:19" ht="28.5">
      <c r="A35" s="825" t="s">
        <v>2548</v>
      </c>
      <c r="B35" s="1456" t="s">
        <v>1077</v>
      </c>
      <c r="C35" s="1435" t="str">
        <f>НАЧАЛО!AD1&amp;" г."</f>
        <v>2013 г.</v>
      </c>
      <c r="D35" s="1435" t="str">
        <f>НАЧАЛО!AF1&amp;" г."</f>
        <v>2012 г.</v>
      </c>
      <c r="Q35" s="1456" t="s">
        <v>4538</v>
      </c>
      <c r="R35" s="1435" t="str">
        <f>НАЧАЛО!AD1&amp;" г."</f>
        <v>2013 г.</v>
      </c>
      <c r="S35" s="1435" t="str">
        <f>НАЧАЛО!AF1&amp;" г."</f>
        <v>2012 г.</v>
      </c>
    </row>
    <row r="36" spans="1:19" ht="28.5">
      <c r="B36" s="1444" t="s">
        <v>1079</v>
      </c>
      <c r="C36" s="1030"/>
      <c r="D36" s="1030">
        <v>0</v>
      </c>
      <c r="Q36" s="1444" t="s">
        <v>4544</v>
      </c>
      <c r="R36" s="1030">
        <f>C36</f>
        <v>0</v>
      </c>
      <c r="S36" s="1030">
        <v>0</v>
      </c>
    </row>
    <row r="37" spans="1:19" ht="28.5">
      <c r="B37" s="1444" t="s">
        <v>1080</v>
      </c>
      <c r="C37" s="1030"/>
      <c r="D37" s="1030"/>
      <c r="Q37" s="1444" t="s">
        <v>4545</v>
      </c>
      <c r="R37" s="1030">
        <f>C37</f>
        <v>0</v>
      </c>
      <c r="S37" s="1030">
        <f>D37</f>
        <v>0</v>
      </c>
    </row>
    <row r="38" spans="1:19" ht="28.5">
      <c r="B38" s="1444" t="s">
        <v>1081</v>
      </c>
      <c r="C38" s="1030"/>
      <c r="D38" s="1030"/>
      <c r="Q38" s="1444" t="s">
        <v>4546</v>
      </c>
      <c r="R38" s="1030">
        <f>C38</f>
        <v>0</v>
      </c>
      <c r="S38" s="1030">
        <f>D38</f>
        <v>0</v>
      </c>
    </row>
    <row r="39" spans="1:19" ht="28.5">
      <c r="B39" s="1444" t="s">
        <v>1082</v>
      </c>
      <c r="C39" s="1030"/>
      <c r="D39" s="1030"/>
      <c r="Q39" s="1444" t="s">
        <v>4547</v>
      </c>
      <c r="R39" s="1030">
        <f>C39</f>
        <v>0</v>
      </c>
      <c r="S39" s="1030">
        <f>D39</f>
        <v>0</v>
      </c>
    </row>
    <row r="40" spans="1:19" ht="28.5">
      <c r="B40" s="1444" t="s">
        <v>1083</v>
      </c>
      <c r="C40" s="1030"/>
      <c r="D40" s="1030"/>
      <c r="Q40" s="1444" t="s">
        <v>4548</v>
      </c>
      <c r="R40" s="1030">
        <f>C40</f>
        <v>0</v>
      </c>
      <c r="S40" s="1030">
        <f>D40</f>
        <v>0</v>
      </c>
    </row>
    <row r="41" spans="1:19">
      <c r="B41" s="1438" t="s">
        <v>71</v>
      </c>
      <c r="C41" s="1029">
        <f>SUM(C36:C40)</f>
        <v>0</v>
      </c>
      <c r="D41" s="1029">
        <f>SUM(D36:D40)</f>
        <v>0</v>
      </c>
      <c r="Q41" s="1438" t="s">
        <v>1378</v>
      </c>
      <c r="R41" s="1029">
        <f>SUM(R36:R40)</f>
        <v>0</v>
      </c>
      <c r="S41" s="1029">
        <f>SUM(S36:S40)</f>
        <v>0</v>
      </c>
    </row>
    <row r="42" spans="1:19" ht="15">
      <c r="A42" s="824" t="s">
        <v>532</v>
      </c>
      <c r="B42" s="2107" t="s">
        <v>1044</v>
      </c>
      <c r="C42" s="2108"/>
      <c r="D42" s="2109"/>
      <c r="Q42" s="2107" t="s">
        <v>4529</v>
      </c>
      <c r="R42" s="2108"/>
      <c r="S42" s="2109"/>
    </row>
    <row r="43" spans="1:19" ht="28.5">
      <c r="A43" s="825" t="s">
        <v>2548</v>
      </c>
      <c r="B43" s="1456" t="s">
        <v>1078</v>
      </c>
      <c r="C43" s="1435" t="str">
        <f>НАЧАЛО!AD1&amp;" г."</f>
        <v>2013 г.</v>
      </c>
      <c r="D43" s="1435" t="str">
        <f>НАЧАЛО!AF1&amp;" г."</f>
        <v>2012 г.</v>
      </c>
      <c r="Q43" s="1456" t="s">
        <v>4549</v>
      </c>
      <c r="R43" s="1435" t="str">
        <f>НАЧАЛО!AD1&amp;" г."</f>
        <v>2013 г.</v>
      </c>
      <c r="S43" s="1435" t="str">
        <f>НАЧАЛО!AF1&amp;" г."</f>
        <v>2012 г.</v>
      </c>
    </row>
    <row r="44" spans="1:19" ht="28.5">
      <c r="B44" s="1444" t="s">
        <v>1072</v>
      </c>
      <c r="C44" s="1435"/>
      <c r="D44" s="1435"/>
      <c r="Q44" s="1444" t="s">
        <v>4550</v>
      </c>
      <c r="R44" s="1030">
        <f t="shared" ref="R44:S48" si="8">C44</f>
        <v>0</v>
      </c>
      <c r="S44" s="1030">
        <f t="shared" si="8"/>
        <v>0</v>
      </c>
    </row>
    <row r="45" spans="1:19" ht="28.5">
      <c r="B45" s="1444" t="s">
        <v>1073</v>
      </c>
      <c r="C45" s="1435"/>
      <c r="D45" s="1435"/>
      <c r="Q45" s="1444" t="s">
        <v>4551</v>
      </c>
      <c r="R45" s="1030">
        <f t="shared" si="8"/>
        <v>0</v>
      </c>
      <c r="S45" s="1030">
        <f t="shared" si="8"/>
        <v>0</v>
      </c>
    </row>
    <row r="46" spans="1:19" ht="28.5">
      <c r="B46" s="1444" t="s">
        <v>1074</v>
      </c>
      <c r="C46" s="1435"/>
      <c r="D46" s="1435"/>
      <c r="Q46" s="1444" t="s">
        <v>4552</v>
      </c>
      <c r="R46" s="1030">
        <f t="shared" si="8"/>
        <v>0</v>
      </c>
      <c r="S46" s="1030">
        <f t="shared" si="8"/>
        <v>0</v>
      </c>
    </row>
    <row r="47" spans="1:19" ht="28.5">
      <c r="B47" s="1444" t="s">
        <v>1075</v>
      </c>
      <c r="C47" s="1435"/>
      <c r="D47" s="1435"/>
      <c r="Q47" s="1444" t="s">
        <v>4553</v>
      </c>
      <c r="R47" s="1030">
        <f t="shared" si="8"/>
        <v>0</v>
      </c>
      <c r="S47" s="1030">
        <f t="shared" si="8"/>
        <v>0</v>
      </c>
    </row>
    <row r="48" spans="1:19" ht="28.5">
      <c r="B48" s="1444" t="s">
        <v>1076</v>
      </c>
      <c r="C48" s="1435"/>
      <c r="D48" s="1435"/>
      <c r="Q48" s="1444" t="s">
        <v>4554</v>
      </c>
      <c r="R48" s="1030">
        <f t="shared" si="8"/>
        <v>0</v>
      </c>
      <c r="S48" s="1030">
        <f t="shared" si="8"/>
        <v>0</v>
      </c>
    </row>
    <row r="49" spans="1:19">
      <c r="B49" s="1442" t="s">
        <v>71</v>
      </c>
      <c r="C49" s="1029">
        <f>SUM(C44:C48)</f>
        <v>0</v>
      </c>
      <c r="D49" s="1029">
        <f>SUM(D44:D48)</f>
        <v>0</v>
      </c>
      <c r="Q49" s="1816" t="s">
        <v>1378</v>
      </c>
      <c r="R49" s="1029">
        <f>SUM(R44:R48)</f>
        <v>0</v>
      </c>
      <c r="S49" s="1029">
        <f>SUM(S44:S48)</f>
        <v>0</v>
      </c>
    </row>
    <row r="51" spans="1:19">
      <c r="B51" s="2107" t="s">
        <v>1089</v>
      </c>
      <c r="C51" s="2108"/>
      <c r="D51" s="2109"/>
      <c r="Q51" s="2107" t="s">
        <v>4555</v>
      </c>
      <c r="R51" s="2108"/>
      <c r="S51" s="2109"/>
    </row>
    <row r="52" spans="1:19" ht="15">
      <c r="A52" s="824" t="s">
        <v>525</v>
      </c>
      <c r="B52" s="2107" t="s">
        <v>1043</v>
      </c>
      <c r="C52" s="2108"/>
      <c r="D52" s="2109"/>
      <c r="Q52" s="2107" t="s">
        <v>4520</v>
      </c>
      <c r="R52" s="2108"/>
      <c r="S52" s="2109"/>
    </row>
    <row r="53" spans="1:19" ht="28.5">
      <c r="A53" s="825" t="s">
        <v>2545</v>
      </c>
      <c r="B53" s="1456" t="s">
        <v>1090</v>
      </c>
      <c r="C53" s="1435" t="str">
        <f>НАЧАЛО!AD1&amp;" г."</f>
        <v>2013 г.</v>
      </c>
      <c r="D53" s="1435" t="str">
        <f>НАЧАЛО!AF1&amp;" г."</f>
        <v>2012 г.</v>
      </c>
      <c r="Q53" s="1456" t="s">
        <v>4556</v>
      </c>
      <c r="R53" s="1435" t="str">
        <f>НАЧАЛО!AD1&amp;" г."</f>
        <v>2013 г.</v>
      </c>
      <c r="S53" s="1435" t="str">
        <f>НАЧАЛО!AF1&amp;" г."</f>
        <v>2012 г.</v>
      </c>
    </row>
    <row r="54" spans="1:19" ht="57">
      <c r="B54" s="1444" t="s">
        <v>1093</v>
      </c>
      <c r="C54" s="1030"/>
      <c r="D54" s="1030">
        <v>0</v>
      </c>
      <c r="Q54" s="1444" t="s">
        <v>4557</v>
      </c>
      <c r="R54" s="1030">
        <f>C54</f>
        <v>0</v>
      </c>
      <c r="S54" s="1030">
        <v>0</v>
      </c>
    </row>
    <row r="55" spans="1:19" ht="28.5">
      <c r="B55" s="1444" t="s">
        <v>1095</v>
      </c>
      <c r="C55" s="1030"/>
      <c r="D55" s="1030"/>
      <c r="Q55" s="1444" t="s">
        <v>4558</v>
      </c>
      <c r="R55" s="1030">
        <f>C55</f>
        <v>0</v>
      </c>
      <c r="S55" s="1030">
        <f>D55</f>
        <v>0</v>
      </c>
    </row>
    <row r="56" spans="1:19" ht="28.5">
      <c r="B56" s="1444" t="s">
        <v>1097</v>
      </c>
      <c r="C56" s="1030"/>
      <c r="D56" s="1030"/>
      <c r="Q56" s="1444" t="s">
        <v>4559</v>
      </c>
      <c r="R56" s="1030">
        <f>C56</f>
        <v>0</v>
      </c>
      <c r="S56" s="1030">
        <f>D56</f>
        <v>0</v>
      </c>
    </row>
    <row r="57" spans="1:19">
      <c r="B57" s="1444" t="s">
        <v>1091</v>
      </c>
      <c r="C57" s="1030"/>
      <c r="D57" s="1030"/>
      <c r="Q57" s="1444" t="s">
        <v>4560</v>
      </c>
      <c r="R57" s="1030">
        <f>C57</f>
        <v>0</v>
      </c>
      <c r="S57" s="1030">
        <f>D57</f>
        <v>0</v>
      </c>
    </row>
    <row r="58" spans="1:19">
      <c r="B58" s="1444" t="s">
        <v>1091</v>
      </c>
      <c r="C58" s="1030"/>
      <c r="D58" s="1030"/>
      <c r="Q58" s="1444" t="s">
        <v>4560</v>
      </c>
      <c r="R58" s="1030">
        <f>C58</f>
        <v>0</v>
      </c>
      <c r="S58" s="1030">
        <f>D58</f>
        <v>0</v>
      </c>
    </row>
    <row r="59" spans="1:19">
      <c r="B59" s="1438" t="s">
        <v>71</v>
      </c>
      <c r="C59" s="1029">
        <f>SUM(C54:C58)</f>
        <v>0</v>
      </c>
      <c r="D59" s="1029">
        <f>SUM(D54:D58)</f>
        <v>0</v>
      </c>
      <c r="Q59" s="1438" t="s">
        <v>1378</v>
      </c>
      <c r="R59" s="1029">
        <f>SUM(R54:R58)</f>
        <v>0</v>
      </c>
      <c r="S59" s="1029">
        <f>SUM(S54:S58)</f>
        <v>0</v>
      </c>
    </row>
    <row r="60" spans="1:19" ht="15">
      <c r="A60" s="824" t="s">
        <v>532</v>
      </c>
      <c r="B60" s="2107" t="s">
        <v>1044</v>
      </c>
      <c r="C60" s="2108"/>
      <c r="D60" s="2109"/>
      <c r="Q60" s="2107" t="s">
        <v>4529</v>
      </c>
      <c r="R60" s="2108"/>
      <c r="S60" s="2109"/>
    </row>
    <row r="61" spans="1:19" ht="28.5">
      <c r="A61" s="825" t="s">
        <v>2548</v>
      </c>
      <c r="B61" s="1456" t="s">
        <v>1090</v>
      </c>
      <c r="C61" s="1435" t="str">
        <f>НАЧАЛО!AD1&amp;" г."</f>
        <v>2013 г.</v>
      </c>
      <c r="D61" s="1435" t="str">
        <f>НАЧАЛО!AF1&amp;" г."</f>
        <v>2012 г.</v>
      </c>
      <c r="Q61" s="1456" t="s">
        <v>4561</v>
      </c>
      <c r="R61" s="1435" t="str">
        <f>НАЧАЛО!AD1&amp;" г."</f>
        <v>2013 г.</v>
      </c>
      <c r="S61" s="1435" t="str">
        <f>НАЧАЛО!AF1&amp;" г."</f>
        <v>2012 г.</v>
      </c>
    </row>
    <row r="62" spans="1:19" ht="57">
      <c r="B62" s="1444" t="s">
        <v>1094</v>
      </c>
      <c r="C62" s="1435"/>
      <c r="D62" s="1435"/>
      <c r="Q62" s="1444" t="s">
        <v>4562</v>
      </c>
      <c r="R62" s="1030">
        <f t="shared" ref="R62:S66" si="9">C62</f>
        <v>0</v>
      </c>
      <c r="S62" s="1030">
        <f t="shared" si="9"/>
        <v>0</v>
      </c>
    </row>
    <row r="63" spans="1:19" ht="28.5">
      <c r="B63" s="1444" t="s">
        <v>1096</v>
      </c>
      <c r="C63" s="1435"/>
      <c r="D63" s="1435"/>
      <c r="Q63" s="1444" t="s">
        <v>4563</v>
      </c>
      <c r="R63" s="1030">
        <f t="shared" si="9"/>
        <v>0</v>
      </c>
      <c r="S63" s="1030">
        <f t="shared" si="9"/>
        <v>0</v>
      </c>
    </row>
    <row r="64" spans="1:19" ht="28.5">
      <c r="B64" s="1444" t="s">
        <v>1098</v>
      </c>
      <c r="C64" s="1435"/>
      <c r="D64" s="1435"/>
      <c r="Q64" s="1444" t="s">
        <v>4564</v>
      </c>
      <c r="R64" s="1030">
        <f t="shared" si="9"/>
        <v>0</v>
      </c>
      <c r="S64" s="1030">
        <f t="shared" si="9"/>
        <v>0</v>
      </c>
    </row>
    <row r="65" spans="1:19">
      <c r="B65" s="1444" t="s">
        <v>1092</v>
      </c>
      <c r="C65" s="1435"/>
      <c r="D65" s="1435"/>
      <c r="Q65" s="1444" t="s">
        <v>4565</v>
      </c>
      <c r="R65" s="1030">
        <f t="shared" si="9"/>
        <v>0</v>
      </c>
      <c r="S65" s="1030">
        <f t="shared" si="9"/>
        <v>0</v>
      </c>
    </row>
    <row r="66" spans="1:19">
      <c r="B66" s="1444" t="s">
        <v>1092</v>
      </c>
      <c r="C66" s="1435"/>
      <c r="D66" s="1435"/>
      <c r="Q66" s="1444" t="s">
        <v>4565</v>
      </c>
      <c r="R66" s="1030">
        <f t="shared" si="9"/>
        <v>0</v>
      </c>
      <c r="S66" s="1030">
        <f t="shared" si="9"/>
        <v>0</v>
      </c>
    </row>
    <row r="67" spans="1:19">
      <c r="B67" s="1442" t="s">
        <v>71</v>
      </c>
      <c r="C67" s="1029">
        <f>SUM(C62:C66)</f>
        <v>0</v>
      </c>
      <c r="D67" s="1029">
        <f>SUM(D62:D66)</f>
        <v>0</v>
      </c>
      <c r="Q67" s="1816" t="s">
        <v>1378</v>
      </c>
      <c r="R67" s="1029">
        <f>SUM(R62:R66)</f>
        <v>0</v>
      </c>
      <c r="S67" s="1029">
        <f>SUM(S62:S66)</f>
        <v>0</v>
      </c>
    </row>
    <row r="69" spans="1:19">
      <c r="A69" s="2113" t="s">
        <v>1636</v>
      </c>
      <c r="B69" s="2107" t="s">
        <v>1005</v>
      </c>
      <c r="C69" s="2108"/>
      <c r="D69" s="2109"/>
      <c r="Q69" s="2107" t="s">
        <v>4566</v>
      </c>
      <c r="R69" s="2108"/>
      <c r="S69" s="2109"/>
    </row>
    <row r="70" spans="1:19">
      <c r="A70" s="2113"/>
      <c r="B70" s="1439" t="s">
        <v>93</v>
      </c>
      <c r="C70" s="1435" t="str">
        <f>НАЧАЛО!AD1&amp;" г."</f>
        <v>2013 г.</v>
      </c>
      <c r="D70" s="1435" t="str">
        <f>НАЧАЛО!AF1&amp;" г."</f>
        <v>2012 г.</v>
      </c>
      <c r="Q70" s="1439" t="s">
        <v>3628</v>
      </c>
      <c r="R70" s="1435" t="str">
        <f>НАЧАЛО!AD1&amp;" г."</f>
        <v>2013 г.</v>
      </c>
      <c r="S70" s="1435" t="str">
        <f>НАЧАЛО!AF1&amp;" г."</f>
        <v>2012 г.</v>
      </c>
    </row>
    <row r="71" spans="1:19" ht="15">
      <c r="A71" s="824" t="s">
        <v>532</v>
      </c>
      <c r="B71" s="1163" t="s">
        <v>1007</v>
      </c>
      <c r="C71" s="1457"/>
      <c r="D71" s="1458"/>
      <c r="Q71" s="1163" t="s">
        <v>4567</v>
      </c>
      <c r="R71" s="1030">
        <f t="shared" ref="R71:S74" si="10">C71</f>
        <v>0</v>
      </c>
      <c r="S71" s="1030">
        <f t="shared" si="10"/>
        <v>0</v>
      </c>
    </row>
    <row r="72" spans="1:19">
      <c r="A72" s="825" t="s">
        <v>2548</v>
      </c>
      <c r="B72" s="1163" t="s">
        <v>1008</v>
      </c>
      <c r="C72" s="1457"/>
      <c r="D72" s="1458"/>
      <c r="Q72" s="1163" t="s">
        <v>4568</v>
      </c>
      <c r="R72" s="1030">
        <f t="shared" si="10"/>
        <v>0</v>
      </c>
      <c r="S72" s="1030">
        <f t="shared" si="10"/>
        <v>0</v>
      </c>
    </row>
    <row r="73" spans="1:19">
      <c r="B73" s="1163" t="s">
        <v>1009</v>
      </c>
      <c r="C73" s="1457"/>
      <c r="D73" s="1458"/>
      <c r="Q73" s="1163" t="s">
        <v>4569</v>
      </c>
      <c r="R73" s="1030">
        <f t="shared" si="10"/>
        <v>0</v>
      </c>
      <c r="S73" s="1030">
        <f t="shared" si="10"/>
        <v>0</v>
      </c>
    </row>
    <row r="74" spans="1:19">
      <c r="B74" s="1163" t="s">
        <v>1006</v>
      </c>
      <c r="C74" s="1033"/>
      <c r="D74" s="1458"/>
      <c r="Q74" s="1163" t="s">
        <v>4570</v>
      </c>
      <c r="R74" s="1030">
        <f t="shared" si="10"/>
        <v>0</v>
      </c>
      <c r="S74" s="1030">
        <f t="shared" si="10"/>
        <v>0</v>
      </c>
    </row>
    <row r="75" spans="1:19">
      <c r="B75" s="1442" t="s">
        <v>71</v>
      </c>
      <c r="C75" s="1029">
        <f>SUM(C71:C74)</f>
        <v>0</v>
      </c>
      <c r="D75" s="1029">
        <f>SUM(D71:D74)</f>
        <v>0</v>
      </c>
      <c r="Q75" s="1816" t="s">
        <v>1378</v>
      </c>
      <c r="R75" s="1029">
        <f>SUM(R71:R74)</f>
        <v>0</v>
      </c>
      <c r="S75" s="1029">
        <f>SUM(S71:S74)</f>
        <v>0</v>
      </c>
    </row>
    <row r="77" spans="1:19" ht="15.75">
      <c r="A77" s="2113" t="s">
        <v>1636</v>
      </c>
      <c r="B77" s="1459" t="s">
        <v>516</v>
      </c>
      <c r="C77" s="1460"/>
      <c r="D77" s="1460"/>
      <c r="E77" s="1460"/>
      <c r="F77" s="1460"/>
      <c r="G77" s="1460"/>
      <c r="H77" s="1460"/>
      <c r="I77" s="1460"/>
      <c r="Q77" s="1459" t="s">
        <v>4571</v>
      </c>
      <c r="R77" s="1460"/>
      <c r="S77" s="1460"/>
    </row>
    <row r="78" spans="1:19" ht="15.75">
      <c r="A78" s="2113"/>
      <c r="B78" s="1459"/>
      <c r="C78" s="1460"/>
      <c r="D78" s="1460"/>
      <c r="E78" s="1460"/>
      <c r="F78" s="1460"/>
      <c r="G78" s="1460"/>
      <c r="H78" s="1460"/>
      <c r="I78" s="1460"/>
      <c r="Q78" s="1459"/>
      <c r="R78" s="1460"/>
      <c r="S78" s="1460"/>
    </row>
    <row r="79" spans="1:19" ht="15.75">
      <c r="A79" s="824" t="s">
        <v>532</v>
      </c>
      <c r="B79" s="1460" t="s">
        <v>517</v>
      </c>
      <c r="C79" s="1460"/>
      <c r="D79" s="1460"/>
      <c r="E79" s="1460"/>
      <c r="F79" s="1460"/>
      <c r="G79" s="1460"/>
      <c r="H79" s="1460"/>
      <c r="I79" s="1460"/>
      <c r="Q79" s="1460" t="s">
        <v>4572</v>
      </c>
      <c r="R79" s="1460"/>
      <c r="S79" s="1460"/>
    </row>
    <row r="80" spans="1:19" ht="15.75">
      <c r="A80" s="825" t="s">
        <v>2548</v>
      </c>
      <c r="B80" s="1460"/>
      <c r="C80" s="1460"/>
      <c r="D80" s="1460"/>
      <c r="E80" s="1461" t="s">
        <v>518</v>
      </c>
      <c r="F80" s="1461"/>
      <c r="G80" s="1461" t="s">
        <v>519</v>
      </c>
      <c r="H80" s="1460"/>
      <c r="I80" s="1460"/>
      <c r="Q80" s="1460"/>
      <c r="R80" s="1460"/>
      <c r="S80" s="1460"/>
    </row>
    <row r="81" spans="2:19" ht="15.75">
      <c r="B81" s="1460"/>
      <c r="C81" s="1460"/>
      <c r="D81" s="1460"/>
      <c r="E81" s="1462" t="s">
        <v>520</v>
      </c>
      <c r="F81" s="1460"/>
      <c r="G81" s="1462"/>
      <c r="H81" s="1460"/>
      <c r="I81" s="1460"/>
      <c r="Q81" s="1460"/>
      <c r="R81" s="1460"/>
      <c r="S81" s="1460"/>
    </row>
    <row r="82" spans="2:19" ht="15.75">
      <c r="B82" s="1460"/>
      <c r="C82" s="1460"/>
      <c r="D82" s="1460"/>
      <c r="E82" s="1460"/>
      <c r="F82" s="1460"/>
      <c r="G82" s="1460"/>
      <c r="H82" s="1460"/>
      <c r="I82" s="1460"/>
      <c r="Q82" s="1460"/>
      <c r="R82" s="1460"/>
      <c r="S82" s="1460"/>
    </row>
    <row r="83" spans="2:19" ht="14.25" customHeight="1">
      <c r="B83" s="2117" t="s">
        <v>521</v>
      </c>
      <c r="C83" s="2117"/>
      <c r="D83" s="2117"/>
      <c r="E83" s="2117"/>
      <c r="F83" s="2117"/>
      <c r="G83" s="2117"/>
      <c r="H83" s="2117"/>
      <c r="I83" s="2117"/>
      <c r="Q83" s="1860" t="s">
        <v>5766</v>
      </c>
      <c r="R83" s="1860"/>
      <c r="S83" s="1860"/>
    </row>
    <row r="84" spans="2:19" ht="14.25" customHeight="1">
      <c r="B84" s="2118"/>
      <c r="C84" s="2118"/>
      <c r="D84" s="2118"/>
      <c r="E84" s="2118"/>
      <c r="F84" s="2118"/>
      <c r="G84" s="2118"/>
      <c r="H84" s="2118"/>
      <c r="I84" s="2118"/>
      <c r="Q84" s="1861"/>
      <c r="R84" s="1861"/>
      <c r="S84" s="1861"/>
    </row>
    <row r="85" spans="2:19" ht="15.75">
      <c r="B85" s="1463"/>
      <c r="C85" s="1463"/>
      <c r="D85" s="1463"/>
      <c r="E85" s="1463"/>
      <c r="F85" s="1463"/>
      <c r="G85" s="1463"/>
      <c r="H85" s="1463"/>
      <c r="I85" s="1463"/>
      <c r="Q85" s="1463"/>
      <c r="R85" s="1463"/>
      <c r="S85" s="1463"/>
    </row>
    <row r="86" spans="2:19" ht="15.75">
      <c r="B86" s="1463"/>
      <c r="C86" s="1463"/>
      <c r="D86" s="1463"/>
      <c r="E86" s="1463"/>
      <c r="F86" s="1463"/>
      <c r="G86" s="1463"/>
      <c r="H86" s="1463"/>
      <c r="I86" s="1463"/>
      <c r="Q86" s="1463"/>
      <c r="R86" s="1463"/>
      <c r="S86" s="1463"/>
    </row>
    <row r="87" spans="2:19" ht="15.75">
      <c r="B87" s="1463"/>
      <c r="C87" s="1463"/>
      <c r="D87" s="1463"/>
      <c r="E87" s="1463"/>
      <c r="F87" s="1463"/>
      <c r="G87" s="1463"/>
      <c r="H87" s="1463"/>
      <c r="I87" s="1463"/>
      <c r="Q87" s="1463"/>
      <c r="R87" s="1463"/>
      <c r="S87" s="1463"/>
    </row>
    <row r="88" spans="2:19" ht="15.75">
      <c r="B88" s="1463"/>
      <c r="C88" s="1463"/>
      <c r="D88" s="1463"/>
      <c r="E88" s="1463"/>
      <c r="F88" s="1463"/>
      <c r="G88" s="1463"/>
      <c r="H88" s="1463"/>
      <c r="I88" s="1463"/>
      <c r="Q88" s="1463"/>
      <c r="R88" s="1463"/>
      <c r="S88" s="1463"/>
    </row>
    <row r="89" spans="2:19" ht="15.75">
      <c r="B89" s="1463"/>
      <c r="C89" s="1463"/>
      <c r="D89" s="1463"/>
      <c r="E89" s="1463"/>
      <c r="F89" s="1463"/>
      <c r="G89" s="1463"/>
      <c r="H89" s="1463"/>
      <c r="I89" s="1463"/>
      <c r="Q89" s="1463"/>
      <c r="R89" s="1463"/>
      <c r="S89" s="1463"/>
    </row>
    <row r="90" spans="2:19" ht="15.75">
      <c r="B90" s="1463"/>
      <c r="C90" s="1463"/>
      <c r="D90" s="1463"/>
      <c r="E90" s="1463"/>
      <c r="F90" s="1463"/>
      <c r="G90" s="1463"/>
      <c r="H90" s="1463"/>
      <c r="I90" s="1463"/>
      <c r="Q90" s="1463"/>
      <c r="R90" s="1463"/>
      <c r="S90" s="1463"/>
    </row>
    <row r="91" spans="2:19" ht="15.75">
      <c r="B91" s="1463"/>
      <c r="C91" s="1463"/>
      <c r="D91" s="1463"/>
      <c r="E91" s="1463"/>
      <c r="F91" s="1463"/>
      <c r="G91" s="1463"/>
      <c r="H91" s="1463"/>
      <c r="I91" s="1463"/>
      <c r="Q91" s="1463"/>
      <c r="R91" s="1463"/>
      <c r="S91" s="1463"/>
    </row>
    <row r="92" spans="2:19" ht="15.75">
      <c r="B92" s="1463"/>
      <c r="C92" s="1463"/>
      <c r="D92" s="1463"/>
      <c r="E92" s="1463"/>
      <c r="F92" s="1463"/>
      <c r="G92" s="1463"/>
      <c r="H92" s="1463"/>
      <c r="I92" s="1463"/>
      <c r="Q92" s="1463"/>
      <c r="R92" s="1463"/>
      <c r="S92" s="1463"/>
    </row>
    <row r="93" spans="2:19" ht="15.75">
      <c r="B93" s="1463"/>
      <c r="C93" s="1463"/>
      <c r="D93" s="1463"/>
      <c r="E93" s="1463"/>
      <c r="F93" s="1463"/>
      <c r="G93" s="1463"/>
      <c r="H93" s="1463"/>
      <c r="I93" s="1463"/>
      <c r="Q93" s="1463"/>
      <c r="R93" s="1463"/>
      <c r="S93" s="1463"/>
    </row>
  </sheetData>
  <sheetProtection formatCells="0" formatColumns="0" formatRows="0" insertColumns="0" insertRows="0"/>
  <mergeCells count="25">
    <mergeCell ref="Q42:S42"/>
    <mergeCell ref="Q51:S51"/>
    <mergeCell ref="Q52:S52"/>
    <mergeCell ref="Q60:S60"/>
    <mergeCell ref="Q69:S69"/>
    <mergeCell ref="Q34:S34"/>
    <mergeCell ref="B1:D1"/>
    <mergeCell ref="B13:D13"/>
    <mergeCell ref="B2:D2"/>
    <mergeCell ref="B25:D25"/>
    <mergeCell ref="B26:D26"/>
    <mergeCell ref="Q1:S1"/>
    <mergeCell ref="Q2:S2"/>
    <mergeCell ref="Q13:S13"/>
    <mergeCell ref="Q25:S25"/>
    <mergeCell ref="Q26:S26"/>
    <mergeCell ref="A69:A70"/>
    <mergeCell ref="A77:A78"/>
    <mergeCell ref="B42:D42"/>
    <mergeCell ref="B34:D34"/>
    <mergeCell ref="B83:I84"/>
    <mergeCell ref="B51:D51"/>
    <mergeCell ref="B52:D52"/>
    <mergeCell ref="B60:D60"/>
    <mergeCell ref="B69:D69"/>
  </mergeCells>
  <hyperlinks>
    <hyperlink ref="F1" location="'P&amp;L ОД'!A1" display="'P&amp;L ОД'!A1"/>
    <hyperlink ref="F2" location="'Съдържание 1'!A1" display="'Съдържание 1'!A1"/>
    <hyperlink ref="A3" location="'More information'!A11" display="'More information'!A11"/>
    <hyperlink ref="A27" location="'More information'!A11" display="'More information'!A11"/>
    <hyperlink ref="A53" location="'More information'!A11" display="'More information'!A11"/>
    <hyperlink ref="A14" location="'More information'!A43" display="'More information'!A43"/>
    <hyperlink ref="A35" location="'More information'!A47" display="'More information'!A47"/>
    <hyperlink ref="A43" location="'More information'!A47" display="'More information'!A47"/>
    <hyperlink ref="A61" location="'More information'!A47" display="'More information'!A47"/>
    <hyperlink ref="A72" location="'More information'!A47" display="'More information'!A47"/>
    <hyperlink ref="A80" location="'More information'!A47" display="'More information'!A47"/>
  </hyperlink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sheetPr codeName="Sheet13">
    <tabColor theme="4" tint="0.39997558519241921"/>
  </sheetPr>
  <dimension ref="A1:S41"/>
  <sheetViews>
    <sheetView workbookViewId="0">
      <selection activeCell="F13" sqref="F13"/>
    </sheetView>
  </sheetViews>
  <sheetFormatPr defaultRowHeight="14.25"/>
  <cols>
    <col min="1" max="1" width="9.140625" style="291"/>
    <col min="2" max="2" width="44.28515625" style="291" bestFit="1" customWidth="1"/>
    <col min="3" max="4" width="12.140625" style="291" customWidth="1"/>
    <col min="5" max="7" width="9.140625" style="291" customWidth="1"/>
    <col min="8" max="10" width="14.85546875" style="291" customWidth="1"/>
    <col min="11" max="11" width="7.5703125" style="291" customWidth="1"/>
    <col min="12" max="14" width="14.85546875" style="291" customWidth="1"/>
    <col min="15" max="15" width="9.140625" style="291" customWidth="1"/>
    <col min="16" max="16" width="9.140625" style="291"/>
    <col min="17" max="17" width="44.28515625" style="291" bestFit="1" customWidth="1"/>
    <col min="18" max="19" width="12.140625" style="291" customWidth="1"/>
    <col min="20" max="16384" width="9.140625" style="291"/>
  </cols>
  <sheetData>
    <row r="1" spans="1:19" ht="57">
      <c r="A1" s="824" t="s">
        <v>691</v>
      </c>
      <c r="B1" s="2107" t="s">
        <v>47</v>
      </c>
      <c r="C1" s="2108"/>
      <c r="D1" s="2109"/>
      <c r="F1" s="825" t="s">
        <v>1107</v>
      </c>
      <c r="H1" s="1690" t="s">
        <v>3973</v>
      </c>
      <c r="I1" s="1691" t="s">
        <v>3974</v>
      </c>
      <c r="J1" s="1691" t="s">
        <v>3975</v>
      </c>
      <c r="L1" s="1690" t="s">
        <v>3973</v>
      </c>
      <c r="M1" s="1691" t="s">
        <v>3974</v>
      </c>
      <c r="N1" s="1691" t="s">
        <v>3975</v>
      </c>
      <c r="P1" s="1736" t="s">
        <v>3382</v>
      </c>
      <c r="Q1" s="2107" t="s">
        <v>4210</v>
      </c>
      <c r="R1" s="2108"/>
      <c r="S1" s="2109"/>
    </row>
    <row r="2" spans="1:19">
      <c r="A2" s="825" t="s">
        <v>2533</v>
      </c>
      <c r="B2" s="1434" t="s">
        <v>296</v>
      </c>
      <c r="C2" s="1435" t="str">
        <f>НАЧАЛО!AD1&amp;" г."</f>
        <v>2013 г.</v>
      </c>
      <c r="D2" s="1435" t="str">
        <f>НАЧАЛО!AF1&amp;" г."</f>
        <v>2012 г.</v>
      </c>
      <c r="F2" s="825" t="s">
        <v>1323</v>
      </c>
      <c r="H2" s="1699" t="str">
        <f>C2</f>
        <v>2013 г.</v>
      </c>
      <c r="I2" s="1699" t="str">
        <f>C2</f>
        <v>2013 г.</v>
      </c>
      <c r="J2" s="1699" t="str">
        <f>C2</f>
        <v>2013 г.</v>
      </c>
      <c r="L2" s="1699" t="str">
        <f>D2</f>
        <v>2012 г.</v>
      </c>
      <c r="M2" s="1699" t="str">
        <f>D2</f>
        <v>2012 г.</v>
      </c>
      <c r="N2" s="1699" t="str">
        <f>D2</f>
        <v>2012 г.</v>
      </c>
      <c r="Q2" s="1434" t="s">
        <v>4573</v>
      </c>
      <c r="R2" s="1435" t="str">
        <f>НАЧАЛО!AD1&amp;" г."</f>
        <v>2013 г.</v>
      </c>
      <c r="S2" s="1435" t="str">
        <f>НАЧАЛО!AF1&amp;" г."</f>
        <v>2012 г.</v>
      </c>
    </row>
    <row r="3" spans="1:19">
      <c r="B3" s="1434" t="s">
        <v>297</v>
      </c>
      <c r="C3" s="1436"/>
      <c r="D3" s="1027"/>
      <c r="H3" s="1436"/>
      <c r="I3" s="1027"/>
      <c r="J3" s="1032">
        <f>+C3-H3-I3</f>
        <v>0</v>
      </c>
      <c r="L3" s="1436"/>
      <c r="M3" s="1027"/>
      <c r="N3" s="1032">
        <f>+G3-L3-M3</f>
        <v>0</v>
      </c>
      <c r="Q3" s="1434" t="s">
        <v>4574</v>
      </c>
      <c r="R3" s="1032">
        <f>C3</f>
        <v>0</v>
      </c>
      <c r="S3" s="1032">
        <f>D3</f>
        <v>0</v>
      </c>
    </row>
    <row r="4" spans="1:19">
      <c r="B4" s="1434" t="s">
        <v>298</v>
      </c>
      <c r="C4" s="1032">
        <f>SUM(C5:C9)</f>
        <v>0</v>
      </c>
      <c r="D4" s="1032">
        <f>SUM(D5:D9)</f>
        <v>0</v>
      </c>
      <c r="H4" s="1032">
        <f>SUM(H5:H9)</f>
        <v>0</v>
      </c>
      <c r="I4" s="1032">
        <f>SUM(I5:I9)</f>
        <v>0</v>
      </c>
      <c r="J4" s="1032">
        <f>SUM(J5:J9)</f>
        <v>0</v>
      </c>
      <c r="L4" s="1032">
        <f>SUM(L5:L9)</f>
        <v>0</v>
      </c>
      <c r="M4" s="1032">
        <f>SUM(M5:M9)</f>
        <v>0</v>
      </c>
      <c r="N4" s="1032">
        <f>SUM(N5:N9)</f>
        <v>0</v>
      </c>
      <c r="Q4" s="1434" t="s">
        <v>4575</v>
      </c>
      <c r="R4" s="1032">
        <f>SUM(R5:R9)</f>
        <v>0</v>
      </c>
      <c r="S4" s="1032">
        <f>SUM(S5:S9)</f>
        <v>0</v>
      </c>
    </row>
    <row r="5" spans="1:19">
      <c r="B5" s="1437" t="s">
        <v>299</v>
      </c>
      <c r="C5" s="1030">
        <v>0</v>
      </c>
      <c r="D5" s="1030"/>
      <c r="H5" s="1030"/>
      <c r="I5" s="1030"/>
      <c r="J5" s="1030">
        <f t="shared" ref="J5:J12" si="0">C5-H5-I5</f>
        <v>0</v>
      </c>
      <c r="L5" s="1030"/>
      <c r="M5" s="1030"/>
      <c r="N5" s="1030">
        <f>D5-L5-M5</f>
        <v>0</v>
      </c>
      <c r="Q5" s="1437" t="s">
        <v>4576</v>
      </c>
      <c r="R5" s="1030">
        <f t="shared" ref="R5:R12" si="1">C5</f>
        <v>0</v>
      </c>
      <c r="S5" s="1030">
        <f t="shared" ref="S5:S12" si="2">D5</f>
        <v>0</v>
      </c>
    </row>
    <row r="6" spans="1:19">
      <c r="B6" s="1437" t="s">
        <v>300</v>
      </c>
      <c r="C6" s="1030"/>
      <c r="D6" s="1030"/>
      <c r="F6" s="825" t="s">
        <v>1634</v>
      </c>
      <c r="H6" s="1030"/>
      <c r="I6" s="1030"/>
      <c r="J6" s="1030">
        <f t="shared" si="0"/>
        <v>0</v>
      </c>
      <c r="L6" s="1030"/>
      <c r="M6" s="1030"/>
      <c r="N6" s="1030">
        <f t="shared" ref="N6:N12" si="3">D6-L6-M6</f>
        <v>0</v>
      </c>
      <c r="Q6" s="1437" t="s">
        <v>4577</v>
      </c>
      <c r="R6" s="1030">
        <f t="shared" si="1"/>
        <v>0</v>
      </c>
      <c r="S6" s="1030">
        <f t="shared" si="2"/>
        <v>0</v>
      </c>
    </row>
    <row r="7" spans="1:19">
      <c r="B7" s="1437" t="s">
        <v>302</v>
      </c>
      <c r="C7" s="1030"/>
      <c r="D7" s="1030"/>
      <c r="H7" s="1030"/>
      <c r="I7" s="1030"/>
      <c r="J7" s="1030">
        <f t="shared" si="0"/>
        <v>0</v>
      </c>
      <c r="L7" s="1030"/>
      <c r="M7" s="1030"/>
      <c r="N7" s="1030">
        <f t="shared" si="3"/>
        <v>0</v>
      </c>
      <c r="Q7" s="1437" t="s">
        <v>4578</v>
      </c>
      <c r="R7" s="1030">
        <f t="shared" si="1"/>
        <v>0</v>
      </c>
      <c r="S7" s="1030">
        <f t="shared" si="2"/>
        <v>0</v>
      </c>
    </row>
    <row r="8" spans="1:19">
      <c r="B8" s="1437" t="s">
        <v>303</v>
      </c>
      <c r="C8" s="1030"/>
      <c r="D8" s="1030"/>
      <c r="H8" s="1030"/>
      <c r="I8" s="1030"/>
      <c r="J8" s="1030">
        <f t="shared" si="0"/>
        <v>0</v>
      </c>
      <c r="L8" s="1030"/>
      <c r="M8" s="1030"/>
      <c r="N8" s="1030">
        <f t="shared" si="3"/>
        <v>0</v>
      </c>
      <c r="Q8" s="1437" t="s">
        <v>4579</v>
      </c>
      <c r="R8" s="1030">
        <f t="shared" si="1"/>
        <v>0</v>
      </c>
      <c r="S8" s="1030">
        <f t="shared" si="2"/>
        <v>0</v>
      </c>
    </row>
    <row r="9" spans="1:19">
      <c r="B9" s="1437" t="s">
        <v>301</v>
      </c>
      <c r="C9" s="1030"/>
      <c r="D9" s="1030"/>
      <c r="H9" s="1030"/>
      <c r="I9" s="1030"/>
      <c r="J9" s="1030">
        <f t="shared" si="0"/>
        <v>0</v>
      </c>
      <c r="L9" s="1030"/>
      <c r="M9" s="1030"/>
      <c r="N9" s="1030">
        <f t="shared" si="3"/>
        <v>0</v>
      </c>
      <c r="Q9" s="1437" t="s">
        <v>4580</v>
      </c>
      <c r="R9" s="1030">
        <f t="shared" si="1"/>
        <v>0</v>
      </c>
      <c r="S9" s="1030">
        <f t="shared" si="2"/>
        <v>0</v>
      </c>
    </row>
    <row r="10" spans="1:19">
      <c r="B10" s="1434" t="s">
        <v>287</v>
      </c>
      <c r="C10" s="1032"/>
      <c r="D10" s="1032"/>
      <c r="H10" s="1032"/>
      <c r="I10" s="1032"/>
      <c r="J10" s="1030">
        <f t="shared" si="0"/>
        <v>0</v>
      </c>
      <c r="L10" s="1032"/>
      <c r="M10" s="1032"/>
      <c r="N10" s="1030">
        <f t="shared" si="3"/>
        <v>0</v>
      </c>
      <c r="Q10" s="1434" t="s">
        <v>4581</v>
      </c>
      <c r="R10" s="1032">
        <f t="shared" si="1"/>
        <v>0</v>
      </c>
      <c r="S10" s="1032">
        <f t="shared" si="2"/>
        <v>0</v>
      </c>
    </row>
    <row r="11" spans="1:19">
      <c r="B11" s="1434" t="s">
        <v>288</v>
      </c>
      <c r="C11" s="1032"/>
      <c r="D11" s="1032"/>
      <c r="H11" s="1032"/>
      <c r="I11" s="1032"/>
      <c r="J11" s="1030">
        <f t="shared" si="0"/>
        <v>0</v>
      </c>
      <c r="L11" s="1032"/>
      <c r="M11" s="1032"/>
      <c r="N11" s="1030">
        <f t="shared" si="3"/>
        <v>0</v>
      </c>
      <c r="Q11" s="1434" t="s">
        <v>4582</v>
      </c>
      <c r="R11" s="1032">
        <f t="shared" si="1"/>
        <v>0</v>
      </c>
      <c r="S11" s="1032">
        <f t="shared" si="2"/>
        <v>0</v>
      </c>
    </row>
    <row r="12" spans="1:19">
      <c r="B12" s="1434" t="s">
        <v>95</v>
      </c>
      <c r="C12" s="1032"/>
      <c r="D12" s="1032"/>
      <c r="H12" s="1032"/>
      <c r="I12" s="1032"/>
      <c r="J12" s="1030">
        <f t="shared" si="0"/>
        <v>0</v>
      </c>
      <c r="L12" s="1032"/>
      <c r="M12" s="1032"/>
      <c r="N12" s="1030">
        <f t="shared" si="3"/>
        <v>0</v>
      </c>
      <c r="Q12" s="1434" t="s">
        <v>4583</v>
      </c>
      <c r="R12" s="1032">
        <f t="shared" si="1"/>
        <v>0</v>
      </c>
      <c r="S12" s="1032">
        <f t="shared" si="2"/>
        <v>0</v>
      </c>
    </row>
    <row r="13" spans="1:19">
      <c r="B13" s="1438" t="s">
        <v>71</v>
      </c>
      <c r="C13" s="1029">
        <f>SUM(C3:C12)-C4</f>
        <v>0</v>
      </c>
      <c r="D13" s="1029">
        <f>SUM(D3:D12)-D4</f>
        <v>0</v>
      </c>
      <c r="H13" s="1029">
        <f>SUM(H3:H12)-H4</f>
        <v>0</v>
      </c>
      <c r="I13" s="1029">
        <f>SUM(I3:I12)-I4</f>
        <v>0</v>
      </c>
      <c r="J13" s="1029">
        <f>SUM(J3:J12)-J4</f>
        <v>0</v>
      </c>
      <c r="K13" s="1034">
        <f>C13-J13</f>
        <v>0</v>
      </c>
      <c r="L13" s="1029">
        <f>SUM(L3:L12)-L4</f>
        <v>0</v>
      </c>
      <c r="M13" s="1029">
        <f>SUM(M3:M12)-M4</f>
        <v>0</v>
      </c>
      <c r="N13" s="1029">
        <f>SUM(N3:N12)-N4</f>
        <v>0</v>
      </c>
      <c r="Q13" s="1438" t="s">
        <v>1378</v>
      </c>
      <c r="R13" s="1029">
        <f>SUM(R3:R12)-R4</f>
        <v>0</v>
      </c>
      <c r="S13" s="1029">
        <f>SUM(S3:S12)-S4</f>
        <v>0</v>
      </c>
    </row>
    <row r="15" spans="1:19" ht="15">
      <c r="A15" s="824" t="s">
        <v>534</v>
      </c>
      <c r="B15" s="2107" t="s">
        <v>338</v>
      </c>
      <c r="C15" s="2108"/>
      <c r="D15" s="2109"/>
      <c r="Q15" s="2107" t="s">
        <v>4584</v>
      </c>
      <c r="R15" s="2108"/>
      <c r="S15" s="2109"/>
    </row>
    <row r="16" spans="1:19">
      <c r="A16" s="825" t="s">
        <v>2558</v>
      </c>
      <c r="B16" s="1439" t="s">
        <v>93</v>
      </c>
      <c r="C16" s="1440" t="str">
        <f>C$2</f>
        <v>2013 г.</v>
      </c>
      <c r="D16" s="1440" t="str">
        <f>D$2</f>
        <v>2012 г.</v>
      </c>
      <c r="Q16" s="1439" t="s">
        <v>3628</v>
      </c>
      <c r="R16" s="1440" t="str">
        <f>R$2</f>
        <v>2013 г.</v>
      </c>
      <c r="S16" s="1440" t="str">
        <f>S$2</f>
        <v>2012 г.</v>
      </c>
    </row>
    <row r="17" spans="1:19">
      <c r="B17" s="1157" t="s">
        <v>351</v>
      </c>
      <c r="C17" s="1031">
        <f>SUM(C18:C22)</f>
        <v>0</v>
      </c>
      <c r="D17" s="1031">
        <f>SUM(D18:D22)</f>
        <v>0</v>
      </c>
      <c r="H17" s="1031">
        <f>H18+H19+H20+H21+H22</f>
        <v>0</v>
      </c>
      <c r="I17" s="1031">
        <f>I18+I19+I20+I21+I22</f>
        <v>0</v>
      </c>
      <c r="J17" s="1033">
        <f>C17-H17-I17</f>
        <v>0</v>
      </c>
      <c r="L17" s="1031">
        <f>L18+L19+L20+L21+L22</f>
        <v>0</v>
      </c>
      <c r="M17" s="1031">
        <f>M18+M19+M20+M21+M22</f>
        <v>0</v>
      </c>
      <c r="N17" s="1033">
        <f>D17-L17-M17</f>
        <v>0</v>
      </c>
      <c r="Q17" s="1157" t="s">
        <v>4585</v>
      </c>
      <c r="R17" s="1032">
        <f t="shared" ref="R17:R25" si="4">C17</f>
        <v>0</v>
      </c>
      <c r="S17" s="1032">
        <f t="shared" ref="S17:S25" si="5">D17</f>
        <v>0</v>
      </c>
    </row>
    <row r="18" spans="1:19">
      <c r="B18" s="1441" t="s">
        <v>299</v>
      </c>
      <c r="C18" s="1033"/>
      <c r="D18" s="1033"/>
      <c r="H18" s="1033"/>
      <c r="I18" s="1033"/>
      <c r="J18" s="1033">
        <f>C18-H18-I18</f>
        <v>0</v>
      </c>
      <c r="L18" s="1033"/>
      <c r="M18" s="1033"/>
      <c r="N18" s="1033">
        <f t="shared" ref="N18:N25" si="6">D18-L18-M18</f>
        <v>0</v>
      </c>
      <c r="Q18" s="1441" t="s">
        <v>4576</v>
      </c>
      <c r="R18" s="1032">
        <f t="shared" si="4"/>
        <v>0</v>
      </c>
      <c r="S18" s="1032">
        <f t="shared" si="5"/>
        <v>0</v>
      </c>
    </row>
    <row r="19" spans="1:19">
      <c r="B19" s="1441" t="s">
        <v>300</v>
      </c>
      <c r="C19" s="1033"/>
      <c r="D19" s="1033"/>
      <c r="F19" s="825" t="s">
        <v>1634</v>
      </c>
      <c r="H19" s="1033"/>
      <c r="I19" s="1033"/>
      <c r="J19" s="1033">
        <f t="shared" ref="J19:J25" si="7">C19-H19-I19</f>
        <v>0</v>
      </c>
      <c r="L19" s="1033"/>
      <c r="M19" s="1033"/>
      <c r="N19" s="1033">
        <f t="shared" si="6"/>
        <v>0</v>
      </c>
      <c r="Q19" s="1441" t="s">
        <v>4577</v>
      </c>
      <c r="R19" s="1030">
        <f t="shared" si="4"/>
        <v>0</v>
      </c>
      <c r="S19" s="1030">
        <f t="shared" si="5"/>
        <v>0</v>
      </c>
    </row>
    <row r="20" spans="1:19">
      <c r="B20" s="1441" t="s">
        <v>1028</v>
      </c>
      <c r="C20" s="1033"/>
      <c r="D20" s="1033"/>
      <c r="H20" s="1033"/>
      <c r="I20" s="1033"/>
      <c r="J20" s="1033">
        <f t="shared" si="7"/>
        <v>0</v>
      </c>
      <c r="L20" s="1033"/>
      <c r="M20" s="1033"/>
      <c r="N20" s="1033">
        <f t="shared" si="6"/>
        <v>0</v>
      </c>
      <c r="Q20" s="1441" t="s">
        <v>4578</v>
      </c>
      <c r="R20" s="1030">
        <f t="shared" si="4"/>
        <v>0</v>
      </c>
      <c r="S20" s="1030">
        <f t="shared" si="5"/>
        <v>0</v>
      </c>
    </row>
    <row r="21" spans="1:19">
      <c r="B21" s="1441" t="s">
        <v>303</v>
      </c>
      <c r="C21" s="1033"/>
      <c r="D21" s="1033"/>
      <c r="H21" s="1033"/>
      <c r="I21" s="1033"/>
      <c r="J21" s="1033">
        <f t="shared" si="7"/>
        <v>0</v>
      </c>
      <c r="L21" s="1033"/>
      <c r="M21" s="1033"/>
      <c r="N21" s="1033">
        <f t="shared" si="6"/>
        <v>0</v>
      </c>
      <c r="Q21" s="1441" t="s">
        <v>4579</v>
      </c>
      <c r="R21" s="1030">
        <f t="shared" si="4"/>
        <v>0</v>
      </c>
      <c r="S21" s="1030">
        <f t="shared" si="5"/>
        <v>0</v>
      </c>
    </row>
    <row r="22" spans="1:19">
      <c r="B22" s="1441" t="s">
        <v>301</v>
      </c>
      <c r="C22" s="1033"/>
      <c r="D22" s="1033"/>
      <c r="H22" s="1033"/>
      <c r="I22" s="1033"/>
      <c r="J22" s="1033">
        <f t="shared" si="7"/>
        <v>0</v>
      </c>
      <c r="L22" s="1033"/>
      <c r="M22" s="1033"/>
      <c r="N22" s="1033">
        <f t="shared" si="6"/>
        <v>0</v>
      </c>
      <c r="Q22" s="1441" t="s">
        <v>4580</v>
      </c>
      <c r="R22" s="1030">
        <f t="shared" si="4"/>
        <v>0</v>
      </c>
      <c r="S22" s="1030">
        <f t="shared" si="5"/>
        <v>0</v>
      </c>
    </row>
    <row r="23" spans="1:19">
      <c r="B23" s="1157" t="s">
        <v>287</v>
      </c>
      <c r="C23" s="1032"/>
      <c r="D23" s="1032"/>
      <c r="H23" s="1032"/>
      <c r="I23" s="1032"/>
      <c r="J23" s="1033">
        <f t="shared" si="7"/>
        <v>0</v>
      </c>
      <c r="L23" s="1032"/>
      <c r="M23" s="1032"/>
      <c r="N23" s="1033">
        <f t="shared" si="6"/>
        <v>0</v>
      </c>
      <c r="Q23" s="1434" t="s">
        <v>4581</v>
      </c>
      <c r="R23" s="1030">
        <f t="shared" si="4"/>
        <v>0</v>
      </c>
      <c r="S23" s="1030">
        <f t="shared" si="5"/>
        <v>0</v>
      </c>
    </row>
    <row r="24" spans="1:19">
      <c r="B24" s="1157" t="s">
        <v>339</v>
      </c>
      <c r="C24" s="1032"/>
      <c r="D24" s="1032"/>
      <c r="H24" s="1032"/>
      <c r="I24" s="1032"/>
      <c r="J24" s="1033">
        <f t="shared" si="7"/>
        <v>0</v>
      </c>
      <c r="L24" s="1032"/>
      <c r="M24" s="1032"/>
      <c r="N24" s="1033">
        <f t="shared" si="6"/>
        <v>0</v>
      </c>
      <c r="Q24" s="1434" t="s">
        <v>4586</v>
      </c>
      <c r="R24" s="1032">
        <f t="shared" si="4"/>
        <v>0</v>
      </c>
      <c r="S24" s="1032">
        <f t="shared" si="5"/>
        <v>0</v>
      </c>
    </row>
    <row r="25" spans="1:19">
      <c r="B25" s="1157" t="s">
        <v>499</v>
      </c>
      <c r="C25" s="1032"/>
      <c r="D25" s="1032"/>
      <c r="H25" s="1032"/>
      <c r="I25" s="1032"/>
      <c r="J25" s="1033">
        <f t="shared" si="7"/>
        <v>0</v>
      </c>
      <c r="L25" s="1032"/>
      <c r="M25" s="1032"/>
      <c r="N25" s="1033">
        <f t="shared" si="6"/>
        <v>0</v>
      </c>
      <c r="Q25" s="1434" t="s">
        <v>4587</v>
      </c>
      <c r="R25" s="1032">
        <f t="shared" si="4"/>
        <v>0</v>
      </c>
      <c r="S25" s="1032">
        <f t="shared" si="5"/>
        <v>0</v>
      </c>
    </row>
    <row r="26" spans="1:19">
      <c r="B26" s="1442" t="s">
        <v>71</v>
      </c>
      <c r="C26" s="1029">
        <f>SUM(C17:C25)-C17</f>
        <v>0</v>
      </c>
      <c r="D26" s="1029">
        <f>SUM(D17:D25)-D17</f>
        <v>0</v>
      </c>
      <c r="H26" s="1029">
        <f>SUM(H17:H25)</f>
        <v>0</v>
      </c>
      <c r="I26" s="1029">
        <f>SUM(I17:I25)</f>
        <v>0</v>
      </c>
      <c r="J26" s="1029">
        <f>SUM(J17:J25)</f>
        <v>0</v>
      </c>
      <c r="K26" s="1034">
        <f>C26-H26-I26-J26</f>
        <v>0</v>
      </c>
      <c r="L26" s="1029">
        <f>SUM(L17:L25)</f>
        <v>0</v>
      </c>
      <c r="M26" s="1029">
        <f>SUM(M17:M25)</f>
        <v>0</v>
      </c>
      <c r="N26" s="1029">
        <f>SUM(N17:N25)</f>
        <v>0</v>
      </c>
      <c r="Q26" s="1438" t="s">
        <v>1378</v>
      </c>
      <c r="R26" s="1029">
        <f>SUM(R17:R25)</f>
        <v>0</v>
      </c>
      <c r="S26" s="1029">
        <f>SUM(S17:S25)</f>
        <v>0</v>
      </c>
    </row>
    <row r="27" spans="1:19" s="1277" customFormat="1">
      <c r="B27" s="1791"/>
      <c r="C27" s="1792"/>
      <c r="D27" s="1792"/>
      <c r="H27" s="1792"/>
      <c r="I27" s="1792"/>
      <c r="J27" s="1792"/>
      <c r="K27" s="1793"/>
      <c r="L27" s="1792"/>
      <c r="M27" s="1792"/>
      <c r="N27" s="1792"/>
      <c r="Q27" s="1791"/>
      <c r="R27" s="1792"/>
      <c r="S27" s="1792"/>
    </row>
    <row r="28" spans="1:19" s="1277" customFormat="1">
      <c r="B28" s="1709" t="s">
        <v>4347</v>
      </c>
      <c r="C28" s="1029">
        <f>C13-C26</f>
        <v>0</v>
      </c>
      <c r="D28" s="1029">
        <f>D13-D26</f>
        <v>0</v>
      </c>
      <c r="H28" s="1029">
        <f>H13-H26</f>
        <v>0</v>
      </c>
      <c r="I28" s="1029">
        <f>I13-I26</f>
        <v>0</v>
      </c>
      <c r="J28" s="1029">
        <f>J13-J26</f>
        <v>0</v>
      </c>
      <c r="K28" s="1034" t="s">
        <v>27</v>
      </c>
      <c r="L28" s="1029">
        <f>L13-L26</f>
        <v>0</v>
      </c>
      <c r="M28" s="1029">
        <f>M13-M26</f>
        <v>0</v>
      </c>
      <c r="N28" s="1029">
        <f>N13-N26</f>
        <v>0</v>
      </c>
      <c r="Q28" s="1849" t="s">
        <v>5767</v>
      </c>
      <c r="R28" s="1029">
        <f>R13-R26</f>
        <v>0</v>
      </c>
      <c r="S28" s="1029">
        <f>S13-S26</f>
        <v>0</v>
      </c>
    </row>
    <row r="30" spans="1:19" ht="15">
      <c r="A30" s="824" t="s">
        <v>691</v>
      </c>
      <c r="B30" s="2107" t="s">
        <v>1033</v>
      </c>
      <c r="C30" s="2108"/>
      <c r="D30" s="2109"/>
      <c r="Q30" s="2107" t="s">
        <v>4588</v>
      </c>
      <c r="R30" s="2108"/>
      <c r="S30" s="2109"/>
    </row>
    <row r="31" spans="1:19" ht="15">
      <c r="A31" s="824" t="s">
        <v>534</v>
      </c>
      <c r="B31" s="1439" t="s">
        <v>2011</v>
      </c>
      <c r="C31" s="1440" t="str">
        <f>C$2</f>
        <v>2013 г.</v>
      </c>
      <c r="D31" s="1440" t="str">
        <f>D$2</f>
        <v>2012 г.</v>
      </c>
      <c r="Q31" s="1439" t="s">
        <v>4589</v>
      </c>
      <c r="R31" s="1440" t="str">
        <f>R$2</f>
        <v>2013 г.</v>
      </c>
      <c r="S31" s="1440" t="str">
        <f>S$2</f>
        <v>2012 г.</v>
      </c>
    </row>
    <row r="32" spans="1:19" ht="42.75">
      <c r="A32" s="825" t="s">
        <v>2558</v>
      </c>
      <c r="B32" s="1158" t="s">
        <v>2009</v>
      </c>
      <c r="C32" s="1031"/>
      <c r="D32" s="1031"/>
      <c r="H32" s="1031"/>
      <c r="I32" s="1031"/>
      <c r="J32" s="1031">
        <f>C32-H32-I32</f>
        <v>0</v>
      </c>
      <c r="L32" s="1031"/>
      <c r="M32" s="1031"/>
      <c r="N32" s="1031">
        <f>D32-L32-M32</f>
        <v>0</v>
      </c>
      <c r="Q32" s="1158" t="s">
        <v>4590</v>
      </c>
      <c r="R32" s="1030">
        <f t="shared" ref="R32:S34" si="8">C32</f>
        <v>0</v>
      </c>
      <c r="S32" s="1030">
        <f t="shared" si="8"/>
        <v>0</v>
      </c>
    </row>
    <row r="33" spans="1:19" ht="42.75">
      <c r="A33" s="825" t="s">
        <v>2533</v>
      </c>
      <c r="B33" s="1158" t="s">
        <v>2006</v>
      </c>
      <c r="C33" s="1033"/>
      <c r="D33" s="1033"/>
      <c r="H33" s="1033"/>
      <c r="I33" s="1033"/>
      <c r="J33" s="1031">
        <f>C33-H33-I33</f>
        <v>0</v>
      </c>
      <c r="L33" s="1033"/>
      <c r="M33" s="1033"/>
      <c r="N33" s="1031">
        <f t="shared" ref="N33:N38" si="9">D33-L33-M33</f>
        <v>0</v>
      </c>
      <c r="Q33" s="1158" t="s">
        <v>4591</v>
      </c>
      <c r="R33" s="1030">
        <f t="shared" si="8"/>
        <v>0</v>
      </c>
      <c r="S33" s="1030">
        <f t="shared" si="8"/>
        <v>0</v>
      </c>
    </row>
    <row r="34" spans="1:19" ht="42.75">
      <c r="B34" s="1158" t="s">
        <v>2007</v>
      </c>
      <c r="C34" s="1033"/>
      <c r="D34" s="1033"/>
      <c r="H34" s="1033"/>
      <c r="I34" s="1033"/>
      <c r="J34" s="1031">
        <f>C34-H34-I34</f>
        <v>0</v>
      </c>
      <c r="L34" s="1033"/>
      <c r="M34" s="1033"/>
      <c r="N34" s="1031">
        <f t="shared" si="9"/>
        <v>0</v>
      </c>
      <c r="Q34" s="1158" t="s">
        <v>4592</v>
      </c>
      <c r="R34" s="1030">
        <f t="shared" si="8"/>
        <v>0</v>
      </c>
      <c r="S34" s="1030">
        <f t="shared" si="8"/>
        <v>0</v>
      </c>
    </row>
    <row r="35" spans="1:19">
      <c r="B35" s="1835" t="s">
        <v>2004</v>
      </c>
      <c r="C35" s="1029">
        <f>SUM(C32:C34)</f>
        <v>0</v>
      </c>
      <c r="D35" s="1029">
        <f>SUM(D32:D34)</f>
        <v>0</v>
      </c>
      <c r="H35" s="1029">
        <f>SUM(H32:H34)</f>
        <v>0</v>
      </c>
      <c r="I35" s="1029">
        <f>SUM(I32:I34)</f>
        <v>0</v>
      </c>
      <c r="J35" s="1029">
        <f>SUM(J32:J34)</f>
        <v>0</v>
      </c>
      <c r="K35" s="1034">
        <f>C35-H35-I35-J35</f>
        <v>0</v>
      </c>
      <c r="L35" s="1029">
        <f>SUM(L32:L34)</f>
        <v>0</v>
      </c>
      <c r="M35" s="1029">
        <f>SUM(M32:M34)</f>
        <v>0</v>
      </c>
      <c r="N35" s="1029">
        <f>SUM(N32:N34)</f>
        <v>0</v>
      </c>
      <c r="Q35" s="1849" t="s">
        <v>5302</v>
      </c>
      <c r="R35" s="1029">
        <f>SUM(R32:R34)</f>
        <v>0</v>
      </c>
      <c r="S35" s="1029">
        <f>SUM(S32:S34)</f>
        <v>0</v>
      </c>
    </row>
    <row r="36" spans="1:19" ht="42.75">
      <c r="B36" s="1158" t="s">
        <v>2008</v>
      </c>
      <c r="C36" s="1033"/>
      <c r="D36" s="1033"/>
      <c r="E36" s="1161" t="s">
        <v>2012</v>
      </c>
      <c r="H36" s="1033"/>
      <c r="I36" s="1033"/>
      <c r="J36" s="1033">
        <f>C36-H36-I36</f>
        <v>0</v>
      </c>
      <c r="L36" s="1033"/>
      <c r="M36" s="1033"/>
      <c r="N36" s="1031">
        <f t="shared" si="9"/>
        <v>0</v>
      </c>
      <c r="Q36" s="1158" t="s">
        <v>4593</v>
      </c>
      <c r="R36" s="1030">
        <f t="shared" ref="R36:S38" si="10">C36</f>
        <v>0</v>
      </c>
      <c r="S36" s="1030">
        <f t="shared" si="10"/>
        <v>0</v>
      </c>
    </row>
    <row r="37" spans="1:19" ht="42.75">
      <c r="B37" s="1158" t="s">
        <v>2010</v>
      </c>
      <c r="C37" s="1033"/>
      <c r="D37" s="1033"/>
      <c r="H37" s="1033"/>
      <c r="I37" s="1033"/>
      <c r="J37" s="1033">
        <f>C37-H37-I37</f>
        <v>0</v>
      </c>
      <c r="L37" s="1033"/>
      <c r="M37" s="1033"/>
      <c r="N37" s="1031">
        <f t="shared" si="9"/>
        <v>0</v>
      </c>
      <c r="Q37" s="1158" t="s">
        <v>4594</v>
      </c>
      <c r="R37" s="1030">
        <f t="shared" si="10"/>
        <v>0</v>
      </c>
      <c r="S37" s="1030">
        <f t="shared" si="10"/>
        <v>0</v>
      </c>
    </row>
    <row r="38" spans="1:19">
      <c r="B38" s="1158" t="s">
        <v>2003</v>
      </c>
      <c r="C38" s="1033"/>
      <c r="D38" s="1033"/>
      <c r="H38" s="1033"/>
      <c r="I38" s="1033"/>
      <c r="J38" s="1033">
        <f>C38-H38-I38</f>
        <v>0</v>
      </c>
      <c r="L38" s="1033"/>
      <c r="M38" s="1033"/>
      <c r="N38" s="1031">
        <f t="shared" si="9"/>
        <v>0</v>
      </c>
      <c r="Q38" s="1158" t="s">
        <v>2003</v>
      </c>
      <c r="R38" s="1030">
        <f t="shared" si="10"/>
        <v>0</v>
      </c>
      <c r="S38" s="1030">
        <f t="shared" si="10"/>
        <v>0</v>
      </c>
    </row>
    <row r="39" spans="1:19">
      <c r="B39" s="1442" t="s">
        <v>2005</v>
      </c>
      <c r="C39" s="1029">
        <f>SUM(C36:C38)</f>
        <v>0</v>
      </c>
      <c r="D39" s="1029">
        <f>SUM(D36:D38)</f>
        <v>0</v>
      </c>
      <c r="H39" s="1029">
        <f>SUM(H36:H38)</f>
        <v>0</v>
      </c>
      <c r="I39" s="1029">
        <f>SUM(I36:I38)</f>
        <v>0</v>
      </c>
      <c r="J39" s="1029">
        <f>SUM(J36:J38)</f>
        <v>0</v>
      </c>
      <c r="K39" s="1034">
        <f>C39-H39-I39-J39</f>
        <v>0</v>
      </c>
      <c r="L39" s="1029">
        <f>SUM(L36:L38)</f>
        <v>0</v>
      </c>
      <c r="M39" s="1029">
        <f>SUM(M36:M38)</f>
        <v>0</v>
      </c>
      <c r="N39" s="1029">
        <f>SUM(N36:N38)</f>
        <v>0</v>
      </c>
      <c r="Q39" s="1816" t="s">
        <v>4595</v>
      </c>
      <c r="R39" s="1029">
        <f>SUM(R36:R38)</f>
        <v>0</v>
      </c>
      <c r="S39" s="1029">
        <f>SUM(S36:S38)</f>
        <v>0</v>
      </c>
    </row>
    <row r="41" spans="1:19" ht="28.5">
      <c r="B41" s="1794" t="s">
        <v>4348</v>
      </c>
      <c r="C41" s="1029">
        <f>C28+C35+C39</f>
        <v>0</v>
      </c>
      <c r="D41" s="1029">
        <f>D28+D35+D39</f>
        <v>0</v>
      </c>
      <c r="E41" s="1277"/>
      <c r="F41" s="1277"/>
      <c r="G41" s="1277"/>
      <c r="H41" s="1029">
        <f>H28+H35+H39</f>
        <v>0</v>
      </c>
      <c r="I41" s="1029">
        <f>I28+I35+I39</f>
        <v>0</v>
      </c>
      <c r="J41" s="1029">
        <f>J28+J35+J39</f>
        <v>0</v>
      </c>
      <c r="K41" s="1034" t="s">
        <v>27</v>
      </c>
      <c r="L41" s="1029">
        <v>0</v>
      </c>
      <c r="M41" s="1029">
        <v>0</v>
      </c>
      <c r="N41" s="1029">
        <f>N28+N35+N39</f>
        <v>0</v>
      </c>
      <c r="Q41" s="1794" t="s">
        <v>5768</v>
      </c>
      <c r="R41" s="1029">
        <f>R28+R35+R39</f>
        <v>0</v>
      </c>
      <c r="S41" s="1029">
        <f>S28+S35+S39</f>
        <v>0</v>
      </c>
    </row>
  </sheetData>
  <sheetProtection formatCells="0" formatColumns="0" formatRows="0" insertColumns="0" insertRows="0"/>
  <mergeCells count="6">
    <mergeCell ref="B15:D15"/>
    <mergeCell ref="B30:D30"/>
    <mergeCell ref="B1:D1"/>
    <mergeCell ref="Q1:S1"/>
    <mergeCell ref="Q15:S15"/>
    <mergeCell ref="Q30:S30"/>
  </mergeCells>
  <hyperlinks>
    <hyperlink ref="F1" location="'P&amp;L ОД'!A1" display="'P&amp;L ОД'!A1"/>
    <hyperlink ref="F2" location="'Съдържание 1'!A1" display="'Съдържание 1'!A1"/>
    <hyperlink ref="F6" location="'i P&amp;L лизинг'!A1" display="'i P&amp;L лизинг'!A1"/>
    <hyperlink ref="F19" location="'i P&amp;L лизинг'!A1" display="'i P&amp;L лизинг'!A1"/>
    <hyperlink ref="A2" location="'More information'!A17" display="'More information'!A17"/>
    <hyperlink ref="A16" location="'More information'!A17" display="'More information'!A17"/>
    <hyperlink ref="A32" location="'More information'!A17" display="'More information'!A17"/>
    <hyperlink ref="A33" location="'More information'!A17" display="'More information'!A17"/>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codeName="Sheet14">
    <tabColor theme="4" tint="0.39997558519241921"/>
  </sheetPr>
  <dimension ref="A1:S87"/>
  <sheetViews>
    <sheetView workbookViewId="0">
      <selection activeCell="C17" sqref="C17"/>
    </sheetView>
  </sheetViews>
  <sheetFormatPr defaultRowHeight="12.75"/>
  <cols>
    <col min="1" max="1" width="20.7109375" style="265" customWidth="1"/>
    <col min="2" max="2" width="56.140625" style="265" customWidth="1"/>
    <col min="3" max="4" width="12.140625" style="265" customWidth="1"/>
    <col min="5" max="11" width="9.140625" style="265" customWidth="1"/>
    <col min="12" max="12" width="9.140625" style="265"/>
    <col min="13" max="13" width="56.140625" style="265" customWidth="1"/>
    <col min="14" max="15" width="12.140625" style="265" customWidth="1"/>
    <col min="16" max="16384" width="9.140625" style="265"/>
  </cols>
  <sheetData>
    <row r="1" spans="1:15" ht="15">
      <c r="A1" s="1398" t="s">
        <v>1644</v>
      </c>
      <c r="B1" s="2119" t="s">
        <v>1058</v>
      </c>
      <c r="C1" s="2120"/>
      <c r="D1" s="2121"/>
      <c r="F1" s="825" t="s">
        <v>1107</v>
      </c>
      <c r="L1" s="1736" t="s">
        <v>3382</v>
      </c>
      <c r="M1" s="2119" t="s">
        <v>4596</v>
      </c>
      <c r="N1" s="2120"/>
      <c r="O1" s="2121"/>
    </row>
    <row r="2" spans="1:15">
      <c r="A2" s="826" t="s">
        <v>2627</v>
      </c>
      <c r="B2" s="1184" t="s">
        <v>27</v>
      </c>
      <c r="C2" s="948" t="str">
        <f>НАЧАЛО!AD1&amp;" г."</f>
        <v>2013 г.</v>
      </c>
      <c r="D2" s="948" t="str">
        <f>НАЧАЛО!AF1&amp;" г."</f>
        <v>2012 г.</v>
      </c>
      <c r="F2" s="825" t="s">
        <v>1323</v>
      </c>
      <c r="M2" s="1184" t="s">
        <v>27</v>
      </c>
      <c r="N2" s="948" t="str">
        <f>НАЧАЛО!AD1&amp;" г."</f>
        <v>2013 г.</v>
      </c>
      <c r="O2" s="948" t="str">
        <f>НАЧАЛО!AF1&amp;" г."</f>
        <v>2012 г.</v>
      </c>
    </row>
    <row r="3" spans="1:15">
      <c r="B3" s="1399" t="s">
        <v>1066</v>
      </c>
      <c r="C3" s="999"/>
      <c r="D3" s="999"/>
      <c r="M3" s="1399" t="s">
        <v>4597</v>
      </c>
      <c r="N3" s="999">
        <f t="shared" ref="N3:O7" si="0">C3</f>
        <v>0</v>
      </c>
      <c r="O3" s="999">
        <f t="shared" si="0"/>
        <v>0</v>
      </c>
    </row>
    <row r="4" spans="1:15">
      <c r="B4" s="1400" t="s">
        <v>2055</v>
      </c>
      <c r="C4" s="999">
        <f>SUM(C5:C6)</f>
        <v>0</v>
      </c>
      <c r="D4" s="999">
        <f>SUM(D5:D6)</f>
        <v>0</v>
      </c>
      <c r="F4" s="1401"/>
      <c r="G4" s="1401"/>
      <c r="H4" s="1166"/>
      <c r="M4" s="1400" t="s">
        <v>4598</v>
      </c>
      <c r="N4" s="999">
        <f t="shared" si="0"/>
        <v>0</v>
      </c>
      <c r="O4" s="999">
        <f t="shared" si="0"/>
        <v>0</v>
      </c>
    </row>
    <row r="5" spans="1:15">
      <c r="B5" s="1402" t="s">
        <v>1060</v>
      </c>
      <c r="C5" s="999"/>
      <c r="D5" s="999"/>
      <c r="F5" s="1401"/>
      <c r="G5" s="1401"/>
      <c r="H5" s="1166"/>
      <c r="M5" s="1402" t="s">
        <v>4599</v>
      </c>
      <c r="N5" s="999">
        <f t="shared" si="0"/>
        <v>0</v>
      </c>
      <c r="O5" s="999">
        <f t="shared" si="0"/>
        <v>0</v>
      </c>
    </row>
    <row r="6" spans="1:15" ht="25.5">
      <c r="B6" s="1403" t="s">
        <v>1061</v>
      </c>
      <c r="C6" s="999"/>
      <c r="D6" s="999"/>
      <c r="F6" s="1401"/>
      <c r="G6" s="1401"/>
      <c r="H6" s="1166"/>
      <c r="M6" s="1403" t="s">
        <v>4600</v>
      </c>
      <c r="N6" s="999">
        <f t="shared" si="0"/>
        <v>0</v>
      </c>
      <c r="O6" s="999">
        <f t="shared" si="0"/>
        <v>0</v>
      </c>
    </row>
    <row r="7" spans="1:15">
      <c r="B7" s="1404" t="s">
        <v>1062</v>
      </c>
      <c r="C7" s="999"/>
      <c r="D7" s="999"/>
      <c r="F7" s="1401"/>
      <c r="G7" s="1401"/>
      <c r="H7" s="1166"/>
      <c r="M7" s="1404" t="s">
        <v>4601</v>
      </c>
      <c r="N7" s="999">
        <f t="shared" si="0"/>
        <v>0</v>
      </c>
      <c r="O7" s="999">
        <f t="shared" si="0"/>
        <v>0</v>
      </c>
    </row>
    <row r="8" spans="1:15">
      <c r="B8" s="988" t="s">
        <v>1059</v>
      </c>
      <c r="C8" s="989">
        <f>SUM(C4:C7)-C5-C6</f>
        <v>0</v>
      </c>
      <c r="D8" s="989">
        <f>SUM(D4:D7)-D5-D6</f>
        <v>0</v>
      </c>
      <c r="F8" s="1401"/>
      <c r="G8" s="1401"/>
      <c r="H8" s="1166"/>
      <c r="M8" s="1405" t="s">
        <v>5303</v>
      </c>
      <c r="N8" s="989">
        <f>SUM(N4:N7)</f>
        <v>0</v>
      </c>
      <c r="O8" s="989">
        <f>SUM(O4:O7)</f>
        <v>0</v>
      </c>
    </row>
    <row r="9" spans="1:15">
      <c r="B9" s="1403" t="s">
        <v>1063</v>
      </c>
      <c r="C9" s="999"/>
      <c r="D9" s="999"/>
      <c r="F9" s="1401"/>
      <c r="G9" s="1401"/>
      <c r="H9" s="1166"/>
      <c r="M9" s="1403" t="s">
        <v>4602</v>
      </c>
      <c r="N9" s="999">
        <f>C9</f>
        <v>0</v>
      </c>
      <c r="O9" s="999">
        <f>D9</f>
        <v>0</v>
      </c>
    </row>
    <row r="10" spans="1:15" ht="25.5">
      <c r="B10" s="1403" t="s">
        <v>2053</v>
      </c>
      <c r="C10" s="999"/>
      <c r="D10" s="999"/>
      <c r="F10" s="1401"/>
      <c r="G10" s="1401"/>
      <c r="H10" s="1166"/>
      <c r="M10" s="1403" t="s">
        <v>4603</v>
      </c>
      <c r="N10" s="999">
        <f>C10</f>
        <v>0</v>
      </c>
      <c r="O10" s="999">
        <f>D10</f>
        <v>0</v>
      </c>
    </row>
    <row r="11" spans="1:15">
      <c r="B11" s="1405" t="s">
        <v>1064</v>
      </c>
      <c r="C11" s="992">
        <f>SUM(C8:C10)</f>
        <v>0</v>
      </c>
      <c r="D11" s="992">
        <f>SUM(D8:D10)</f>
        <v>0</v>
      </c>
      <c r="F11" s="1401"/>
      <c r="G11" s="1401"/>
      <c r="H11" s="1166"/>
      <c r="M11" s="1405" t="s">
        <v>4604</v>
      </c>
      <c r="N11" s="992">
        <f>SUM(N8:N10)</f>
        <v>0</v>
      </c>
      <c r="O11" s="992">
        <f>SUM(O8:O10)</f>
        <v>0</v>
      </c>
    </row>
    <row r="12" spans="1:15">
      <c r="F12" s="1401"/>
      <c r="G12" s="1401"/>
      <c r="H12" s="1166"/>
      <c r="N12" s="1406"/>
      <c r="O12" s="1406"/>
    </row>
    <row r="13" spans="1:15">
      <c r="B13" s="1399" t="s">
        <v>1065</v>
      </c>
      <c r="C13" s="999"/>
      <c r="D13" s="999"/>
      <c r="F13" s="1401"/>
      <c r="G13" s="1401"/>
      <c r="H13" s="1166"/>
      <c r="M13" s="1399" t="s">
        <v>4605</v>
      </c>
      <c r="N13" s="999">
        <f t="shared" ref="N13:O16" si="1">C13</f>
        <v>0</v>
      </c>
      <c r="O13" s="999">
        <f t="shared" si="1"/>
        <v>0</v>
      </c>
    </row>
    <row r="14" spans="1:15">
      <c r="B14" s="1407" t="s">
        <v>1067</v>
      </c>
      <c r="C14" s="1408"/>
      <c r="D14" s="1408"/>
      <c r="F14" s="1401"/>
      <c r="G14" s="1401"/>
      <c r="H14" s="1166"/>
      <c r="M14" s="1407" t="s">
        <v>4606</v>
      </c>
      <c r="N14" s="999">
        <f t="shared" si="1"/>
        <v>0</v>
      </c>
      <c r="O14" s="999">
        <f t="shared" si="1"/>
        <v>0</v>
      </c>
    </row>
    <row r="15" spans="1:15" ht="15">
      <c r="B15" s="1403" t="s">
        <v>1069</v>
      </c>
      <c r="C15" s="999"/>
      <c r="D15" s="999"/>
      <c r="F15" s="1409"/>
      <c r="G15" s="1122"/>
      <c r="M15" s="1403" t="s">
        <v>4607</v>
      </c>
      <c r="N15" s="999">
        <f t="shared" si="1"/>
        <v>0</v>
      </c>
      <c r="O15" s="999">
        <f t="shared" si="1"/>
        <v>0</v>
      </c>
    </row>
    <row r="16" spans="1:15" ht="25.5">
      <c r="B16" s="1403" t="s">
        <v>1068</v>
      </c>
      <c r="C16" s="999"/>
      <c r="D16" s="999"/>
      <c r="M16" s="1403" t="s">
        <v>4608</v>
      </c>
      <c r="N16" s="999">
        <f t="shared" si="1"/>
        <v>0</v>
      </c>
      <c r="O16" s="999">
        <f t="shared" si="1"/>
        <v>0</v>
      </c>
    </row>
    <row r="17" spans="1:15">
      <c r="B17" s="1405" t="s">
        <v>2054</v>
      </c>
      <c r="C17" s="992">
        <f>SUM(C13:C16)</f>
        <v>0</v>
      </c>
      <c r="D17" s="992">
        <f>SUM(D13:D16)</f>
        <v>0</v>
      </c>
      <c r="M17" s="1405" t="s">
        <v>4609</v>
      </c>
      <c r="N17" s="992">
        <f>SUM(N3:N16)</f>
        <v>0</v>
      </c>
      <c r="O17" s="992">
        <f>SUM(O3:O16)</f>
        <v>0</v>
      </c>
    </row>
    <row r="19" spans="1:15">
      <c r="A19" s="280" t="s">
        <v>27</v>
      </c>
      <c r="B19" s="280" t="s">
        <v>101</v>
      </c>
      <c r="M19" s="280" t="s">
        <v>4610</v>
      </c>
    </row>
    <row r="20" spans="1:15" ht="13.5" thickBot="1"/>
    <row r="21" spans="1:15">
      <c r="B21" s="1410" t="s">
        <v>5304</v>
      </c>
      <c r="C21" s="1411"/>
      <c r="M21" s="1410" t="s">
        <v>5305</v>
      </c>
      <c r="N21" s="1411"/>
    </row>
    <row r="22" spans="1:15" ht="4.1500000000000004" customHeight="1">
      <c r="B22" s="1412"/>
      <c r="C22" s="1413"/>
      <c r="M22" s="1412"/>
      <c r="N22" s="1413"/>
    </row>
    <row r="23" spans="1:15">
      <c r="B23" s="1412" t="s">
        <v>5306</v>
      </c>
      <c r="C23" s="1862">
        <v>0</v>
      </c>
      <c r="M23" s="1412" t="s">
        <v>4611</v>
      </c>
      <c r="N23" s="1862">
        <f>C23</f>
        <v>0</v>
      </c>
    </row>
    <row r="24" spans="1:15" ht="10.9" customHeight="1">
      <c r="B24" s="1412" t="s">
        <v>103</v>
      </c>
      <c r="C24" s="1413"/>
      <c r="M24" s="1412" t="s">
        <v>4612</v>
      </c>
      <c r="N24" s="1413"/>
    </row>
    <row r="25" spans="1:15" ht="6" customHeight="1">
      <c r="B25" s="1412"/>
      <c r="C25" s="1413"/>
      <c r="M25" s="1412"/>
      <c r="N25" s="1413"/>
    </row>
    <row r="26" spans="1:15">
      <c r="B26" s="1412" t="s">
        <v>104</v>
      </c>
      <c r="C26" s="1413"/>
      <c r="M26" s="1412" t="s">
        <v>4613</v>
      </c>
      <c r="N26" s="1413"/>
    </row>
    <row r="27" spans="1:15">
      <c r="B27" s="1412" t="s">
        <v>1100</v>
      </c>
      <c r="C27" s="1862">
        <v>0</v>
      </c>
      <c r="M27" s="1412" t="s">
        <v>4614</v>
      </c>
      <c r="N27" s="1862">
        <f>C27</f>
        <v>0</v>
      </c>
    </row>
    <row r="28" spans="1:15">
      <c r="B28" s="1412" t="s">
        <v>1101</v>
      </c>
      <c r="C28" s="1862"/>
      <c r="M28" s="1412" t="s">
        <v>5769</v>
      </c>
      <c r="N28" s="1862">
        <f>C28</f>
        <v>0</v>
      </c>
    </row>
    <row r="29" spans="1:15">
      <c r="B29" s="1412" t="s">
        <v>105</v>
      </c>
      <c r="C29" s="1862"/>
      <c r="M29" s="1412" t="s">
        <v>4616</v>
      </c>
      <c r="N29" s="1862">
        <f>C29</f>
        <v>0</v>
      </c>
    </row>
    <row r="30" spans="1:15">
      <c r="B30" s="1412" t="s">
        <v>106</v>
      </c>
      <c r="C30" s="1862"/>
      <c r="M30" s="1412" t="s">
        <v>4617</v>
      </c>
      <c r="N30" s="1862">
        <f>C30</f>
        <v>0</v>
      </c>
    </row>
    <row r="31" spans="1:15">
      <c r="B31" s="1412" t="s">
        <v>107</v>
      </c>
      <c r="C31" s="1862"/>
      <c r="M31" s="1412" t="s">
        <v>4618</v>
      </c>
      <c r="N31" s="1862">
        <f>C31</f>
        <v>0</v>
      </c>
    </row>
    <row r="32" spans="1:15" ht="7.9" customHeight="1">
      <c r="B32" s="1412"/>
      <c r="C32" s="1413"/>
      <c r="M32" s="1412"/>
      <c r="N32" s="1413"/>
    </row>
    <row r="33" spans="1:19" ht="13.5" thickBot="1">
      <c r="B33" s="1430" t="s">
        <v>108</v>
      </c>
      <c r="C33" s="1863">
        <f>C23-C27-C28-C29-C30-C31</f>
        <v>0</v>
      </c>
      <c r="M33" s="1430" t="s">
        <v>4619</v>
      </c>
      <c r="N33" s="1863">
        <f>N23-N27-N28-N29-N30-N31</f>
        <v>0</v>
      </c>
    </row>
    <row r="34" spans="1:19" ht="13.5" thickBot="1"/>
    <row r="35" spans="1:19" ht="15">
      <c r="A35" s="824" t="s">
        <v>804</v>
      </c>
      <c r="B35" s="1410" t="s">
        <v>109</v>
      </c>
      <c r="C35" s="1417"/>
      <c r="D35" s="1417"/>
      <c r="E35" s="1417"/>
      <c r="F35" s="1417"/>
      <c r="G35" s="1417"/>
      <c r="H35" s="1411"/>
      <c r="M35" s="1410" t="s">
        <v>4620</v>
      </c>
      <c r="N35" s="1417"/>
      <c r="O35" s="1417"/>
      <c r="P35" s="1417"/>
      <c r="Q35" s="1417"/>
      <c r="R35" s="1417"/>
      <c r="S35" s="1411"/>
    </row>
    <row r="36" spans="1:19">
      <c r="B36" s="1412"/>
      <c r="C36" s="1418"/>
      <c r="D36" s="1418"/>
      <c r="E36" s="1418"/>
      <c r="F36" s="1418"/>
      <c r="G36" s="1418"/>
      <c r="H36" s="1413"/>
      <c r="M36" s="1412"/>
      <c r="N36" s="1418"/>
      <c r="O36" s="1418"/>
      <c r="P36" s="1418"/>
      <c r="Q36" s="1418"/>
      <c r="R36" s="1418"/>
      <c r="S36" s="1413"/>
    </row>
    <row r="37" spans="1:19">
      <c r="B37" s="1412" t="s">
        <v>110</v>
      </c>
      <c r="C37" s="1418" t="s">
        <v>111</v>
      </c>
      <c r="D37" s="1418"/>
      <c r="E37" s="1418"/>
      <c r="F37" s="1418"/>
      <c r="G37" s="1418"/>
      <c r="H37" s="1413"/>
      <c r="M37" s="1412" t="s">
        <v>4621</v>
      </c>
      <c r="N37" s="1418" t="s">
        <v>4622</v>
      </c>
      <c r="O37" s="1418"/>
      <c r="P37" s="1418"/>
      <c r="Q37" s="1418"/>
      <c r="R37" s="1418"/>
      <c r="S37" s="1413"/>
    </row>
    <row r="38" spans="1:19">
      <c r="B38" s="1412"/>
      <c r="C38" s="1418" t="s">
        <v>112</v>
      </c>
      <c r="D38" s="1418"/>
      <c r="E38" s="1418"/>
      <c r="F38" s="1418"/>
      <c r="G38" s="1418"/>
      <c r="H38" s="1413"/>
      <c r="M38" s="1412"/>
      <c r="N38" s="1418" t="s">
        <v>4623</v>
      </c>
      <c r="O38" s="1418"/>
      <c r="P38" s="1418"/>
      <c r="Q38" s="1418"/>
      <c r="R38" s="1418"/>
      <c r="S38" s="1413"/>
    </row>
    <row r="39" spans="1:19">
      <c r="B39" s="1412"/>
      <c r="C39" s="1418"/>
      <c r="D39" s="1418"/>
      <c r="E39" s="1418"/>
      <c r="F39" s="1419" t="s">
        <v>113</v>
      </c>
      <c r="G39" s="1420"/>
      <c r="H39" s="1413"/>
      <c r="M39" s="1412"/>
      <c r="N39" s="1418"/>
      <c r="O39" s="1418"/>
      <c r="P39" s="1418"/>
      <c r="Q39" s="1419" t="s">
        <v>113</v>
      </c>
      <c r="R39" s="1420"/>
      <c r="S39" s="1413"/>
    </row>
    <row r="40" spans="1:19">
      <c r="B40" s="1421"/>
      <c r="C40" s="1422" t="s">
        <v>82</v>
      </c>
      <c r="D40" s="1422" t="s">
        <v>114</v>
      </c>
      <c r="E40" s="1422" t="s">
        <v>115</v>
      </c>
      <c r="F40" s="1423" t="s">
        <v>116</v>
      </c>
      <c r="G40" s="1423" t="s">
        <v>117</v>
      </c>
      <c r="H40" s="1424" t="s">
        <v>118</v>
      </c>
      <c r="M40" s="1421"/>
      <c r="N40" s="1422" t="s">
        <v>4624</v>
      </c>
      <c r="O40" s="1422" t="s">
        <v>4625</v>
      </c>
      <c r="P40" s="1422" t="s">
        <v>115</v>
      </c>
      <c r="Q40" s="1423" t="s">
        <v>116</v>
      </c>
      <c r="R40" s="1423" t="s">
        <v>117</v>
      </c>
      <c r="S40" s="1424" t="s">
        <v>118</v>
      </c>
    </row>
    <row r="41" spans="1:19">
      <c r="B41" s="1425"/>
      <c r="C41" s="1426" t="s">
        <v>119</v>
      </c>
      <c r="D41" s="1426" t="s">
        <v>120</v>
      </c>
      <c r="E41" s="1426" t="s">
        <v>121</v>
      </c>
      <c r="F41" s="1426" t="s">
        <v>122</v>
      </c>
      <c r="G41" s="1426" t="s">
        <v>123</v>
      </c>
      <c r="H41" s="1427" t="s">
        <v>124</v>
      </c>
      <c r="M41" s="1425"/>
      <c r="N41" s="1426" t="s">
        <v>4634</v>
      </c>
      <c r="O41" s="1426" t="s">
        <v>4626</v>
      </c>
      <c r="P41" s="1426" t="s">
        <v>121</v>
      </c>
      <c r="Q41" s="1426" t="s">
        <v>122</v>
      </c>
      <c r="R41" s="1426" t="s">
        <v>123</v>
      </c>
      <c r="S41" s="1427" t="s">
        <v>124</v>
      </c>
    </row>
    <row r="42" spans="1:19">
      <c r="B42" s="1421" t="s">
        <v>125</v>
      </c>
      <c r="C42" s="1862">
        <v>0</v>
      </c>
      <c r="D42" s="1862"/>
      <c r="E42" s="1862">
        <f>C42-D42</f>
        <v>0</v>
      </c>
      <c r="F42" s="1862">
        <v>0</v>
      </c>
      <c r="G42" s="1862">
        <f>F42/365</f>
        <v>0</v>
      </c>
      <c r="H42" s="1862">
        <f>E42*G42</f>
        <v>0</v>
      </c>
      <c r="M42" s="1421" t="s">
        <v>4635</v>
      </c>
      <c r="N42" s="1862">
        <f>C42</f>
        <v>0</v>
      </c>
      <c r="O42" s="1862">
        <f>D42</f>
        <v>0</v>
      </c>
      <c r="P42" s="1862">
        <f>N42-O42</f>
        <v>0</v>
      </c>
      <c r="Q42" s="1862">
        <v>0</v>
      </c>
      <c r="R42" s="1862">
        <f>Q42/365</f>
        <v>0</v>
      </c>
      <c r="S42" s="1862">
        <f>P42*R42</f>
        <v>0</v>
      </c>
    </row>
    <row r="43" spans="1:19">
      <c r="B43" s="1428" t="s">
        <v>126</v>
      </c>
      <c r="C43" s="1862">
        <v>0</v>
      </c>
      <c r="D43" s="1862"/>
      <c r="E43" s="1862">
        <v>0</v>
      </c>
      <c r="F43" s="1862">
        <v>0</v>
      </c>
      <c r="G43" s="1862">
        <f>F43/365</f>
        <v>0</v>
      </c>
      <c r="H43" s="1862">
        <f>E43*G43</f>
        <v>0</v>
      </c>
      <c r="M43" s="1428" t="s">
        <v>4636</v>
      </c>
      <c r="N43" s="1862">
        <f>C43</f>
        <v>0</v>
      </c>
      <c r="O43" s="1862">
        <f>D43</f>
        <v>0</v>
      </c>
      <c r="P43" s="1862">
        <v>0</v>
      </c>
      <c r="Q43" s="1862">
        <v>0</v>
      </c>
      <c r="R43" s="1862">
        <f>Q43/365</f>
        <v>0</v>
      </c>
      <c r="S43" s="1862">
        <f>P43*R43</f>
        <v>0</v>
      </c>
    </row>
    <row r="44" spans="1:19">
      <c r="B44" s="1412" t="s">
        <v>558</v>
      </c>
      <c r="C44" s="1418"/>
      <c r="D44" s="1418"/>
      <c r="E44" s="1418"/>
      <c r="F44" s="1418"/>
      <c r="G44" s="1418"/>
      <c r="H44" s="1862">
        <f>SUM(H42:H43)</f>
        <v>0</v>
      </c>
      <c r="M44" s="1412" t="s">
        <v>4627</v>
      </c>
      <c r="N44" s="1418"/>
      <c r="O44" s="1418"/>
      <c r="P44" s="1418"/>
      <c r="Q44" s="1418"/>
      <c r="R44" s="1418"/>
      <c r="S44" s="1862">
        <f>SUM(S42:S43)</f>
        <v>0</v>
      </c>
    </row>
    <row r="45" spans="1:19" ht="6.6" customHeight="1">
      <c r="B45" s="1412"/>
      <c r="C45" s="1418"/>
      <c r="D45" s="1418"/>
      <c r="E45" s="1418"/>
      <c r="F45" s="1418"/>
      <c r="G45" s="1418"/>
      <c r="H45" s="1413"/>
      <c r="M45" s="1412"/>
      <c r="N45" s="1418"/>
      <c r="O45" s="1418"/>
      <c r="P45" s="1418"/>
      <c r="Q45" s="1418"/>
      <c r="R45" s="1418"/>
      <c r="S45" s="1413"/>
    </row>
    <row r="46" spans="1:19" ht="13.9" customHeight="1">
      <c r="B46" s="2122" t="s">
        <v>1102</v>
      </c>
      <c r="C46" s="2123"/>
      <c r="D46" s="2123"/>
      <c r="E46" s="2123"/>
      <c r="F46" s="2123"/>
      <c r="G46" s="2123"/>
      <c r="H46" s="2124"/>
      <c r="M46" s="2122"/>
      <c r="N46" s="2123"/>
      <c r="O46" s="2123"/>
      <c r="P46" s="2123"/>
      <c r="Q46" s="2123"/>
      <c r="R46" s="2123"/>
      <c r="S46" s="2124"/>
    </row>
    <row r="47" spans="1:19" ht="7.15" customHeight="1">
      <c r="B47" s="1412"/>
      <c r="C47" s="1418"/>
      <c r="D47" s="1418"/>
      <c r="E47" s="1418"/>
      <c r="F47" s="1418"/>
      <c r="G47" s="1418"/>
      <c r="H47" s="1413"/>
      <c r="M47" s="1412"/>
      <c r="N47" s="1418"/>
      <c r="O47" s="1418"/>
      <c r="P47" s="1418"/>
      <c r="Q47" s="1418"/>
      <c r="R47" s="1418"/>
      <c r="S47" s="1413"/>
    </row>
    <row r="48" spans="1:19">
      <c r="B48" s="1412" t="s">
        <v>127</v>
      </c>
      <c r="C48" s="1418"/>
      <c r="D48" s="1418"/>
      <c r="E48" s="1418"/>
      <c r="F48" s="1418"/>
      <c r="G48" s="1418"/>
      <c r="H48" s="1413"/>
      <c r="M48" s="1412" t="s">
        <v>4628</v>
      </c>
      <c r="N48" s="1418"/>
      <c r="O48" s="1418"/>
      <c r="P48" s="1418"/>
      <c r="Q48" s="1418"/>
      <c r="R48" s="1418"/>
      <c r="S48" s="1413"/>
    </row>
    <row r="49" spans="1:19" ht="5.45" customHeight="1">
      <c r="B49" s="1412"/>
      <c r="C49" s="1418"/>
      <c r="D49" s="1418"/>
      <c r="E49" s="1418"/>
      <c r="F49" s="1418"/>
      <c r="G49" s="1418"/>
      <c r="H49" s="1413"/>
      <c r="M49" s="1412"/>
      <c r="N49" s="1418"/>
      <c r="O49" s="1418"/>
      <c r="P49" s="1418"/>
      <c r="Q49" s="1418"/>
      <c r="R49" s="1418"/>
      <c r="S49" s="1413"/>
    </row>
    <row r="50" spans="1:19">
      <c r="B50" s="1412" t="s">
        <v>128</v>
      </c>
      <c r="C50" s="1418"/>
      <c r="D50" s="1862">
        <f>C33</f>
        <v>0</v>
      </c>
      <c r="E50" s="1418"/>
      <c r="F50" s="1418"/>
      <c r="G50" s="1418"/>
      <c r="H50" s="1413"/>
      <c r="M50" s="1412" t="s">
        <v>4629</v>
      </c>
      <c r="N50" s="1418"/>
      <c r="O50" s="1862">
        <f>N33</f>
        <v>0</v>
      </c>
      <c r="P50" s="1418"/>
      <c r="Q50" s="1418"/>
      <c r="R50" s="1418"/>
      <c r="S50" s="1413"/>
    </row>
    <row r="51" spans="1:19">
      <c r="B51" s="1412"/>
      <c r="C51" s="1418"/>
      <c r="D51" s="1418"/>
      <c r="E51" s="1418"/>
      <c r="F51" s="1418"/>
      <c r="G51" s="1418"/>
      <c r="H51" s="1413"/>
      <c r="M51" s="1412"/>
      <c r="N51" s="1418"/>
      <c r="O51" s="1418"/>
      <c r="P51" s="1418"/>
      <c r="Q51" s="1418"/>
      <c r="R51" s="1418"/>
      <c r="S51" s="1413"/>
    </row>
    <row r="52" spans="1:19" ht="13.5" thickBot="1">
      <c r="B52" s="1430" t="s">
        <v>129</v>
      </c>
      <c r="C52" s="1431"/>
      <c r="D52" s="1864">
        <f>H44</f>
        <v>0</v>
      </c>
      <c r="E52" s="1431"/>
      <c r="F52" s="1431" t="s">
        <v>130</v>
      </c>
      <c r="G52" s="1431"/>
      <c r="H52" s="1433" t="e">
        <f>D50/D52</f>
        <v>#DIV/0!</v>
      </c>
      <c r="M52" s="1430" t="s">
        <v>4630</v>
      </c>
      <c r="N52" s="1431"/>
      <c r="O52" s="1864">
        <f>S44</f>
        <v>0</v>
      </c>
      <c r="P52" s="1431"/>
      <c r="Q52" s="1431" t="s">
        <v>130</v>
      </c>
      <c r="R52" s="1431"/>
      <c r="S52" s="1433" t="e">
        <f>O50/O52</f>
        <v>#DIV/0!</v>
      </c>
    </row>
    <row r="54" spans="1:19">
      <c r="A54" s="280" t="s">
        <v>27</v>
      </c>
      <c r="B54" s="280" t="s">
        <v>1635</v>
      </c>
      <c r="M54" s="280" t="s">
        <v>4631</v>
      </c>
    </row>
    <row r="55" spans="1:19" ht="13.5" thickBot="1"/>
    <row r="56" spans="1:19">
      <c r="B56" s="1410" t="s">
        <v>102</v>
      </c>
      <c r="C56" s="1411"/>
      <c r="M56" s="1410" t="s">
        <v>4632</v>
      </c>
      <c r="N56" s="1411"/>
    </row>
    <row r="57" spans="1:19">
      <c r="B57" s="1412"/>
      <c r="C57" s="1413"/>
      <c r="M57" s="1412"/>
      <c r="N57" s="1413"/>
    </row>
    <row r="58" spans="1:19">
      <c r="B58" s="1412" t="s">
        <v>557</v>
      </c>
      <c r="C58" s="1414">
        <v>0</v>
      </c>
      <c r="M58" s="1412" t="s">
        <v>4633</v>
      </c>
      <c r="N58" s="1414">
        <f>C58</f>
        <v>0</v>
      </c>
    </row>
    <row r="59" spans="1:19">
      <c r="B59" s="1412" t="s">
        <v>103</v>
      </c>
      <c r="C59" s="1413"/>
      <c r="M59" s="1412" t="s">
        <v>4612</v>
      </c>
      <c r="N59" s="1413"/>
    </row>
    <row r="60" spans="1:19">
      <c r="B60" s="1412"/>
      <c r="C60" s="1413"/>
      <c r="M60" s="1412"/>
      <c r="N60" s="1413"/>
    </row>
    <row r="61" spans="1:19">
      <c r="B61" s="1412" t="s">
        <v>104</v>
      </c>
      <c r="C61" s="1413"/>
      <c r="M61" s="1412" t="s">
        <v>4613</v>
      </c>
      <c r="N61" s="1413"/>
    </row>
    <row r="62" spans="1:19">
      <c r="B62" s="1412" t="s">
        <v>1100</v>
      </c>
      <c r="C62" s="1414">
        <v>0</v>
      </c>
      <c r="M62" s="1412" t="s">
        <v>4614</v>
      </c>
      <c r="N62" s="1414">
        <f>C62</f>
        <v>0</v>
      </c>
    </row>
    <row r="63" spans="1:19">
      <c r="B63" s="1412" t="s">
        <v>1101</v>
      </c>
      <c r="C63" s="1414"/>
      <c r="M63" s="1412" t="s">
        <v>4615</v>
      </c>
      <c r="N63" s="1414">
        <f>C63</f>
        <v>0</v>
      </c>
    </row>
    <row r="64" spans="1:19">
      <c r="B64" s="1412" t="s">
        <v>105</v>
      </c>
      <c r="C64" s="1414"/>
      <c r="M64" s="1412" t="s">
        <v>4616</v>
      </c>
      <c r="N64" s="1414">
        <f>C64</f>
        <v>0</v>
      </c>
    </row>
    <row r="65" spans="1:15">
      <c r="B65" s="1412" t="s">
        <v>106</v>
      </c>
      <c r="C65" s="1414"/>
      <c r="M65" s="1412" t="s">
        <v>4617</v>
      </c>
      <c r="N65" s="1414">
        <f>C65</f>
        <v>0</v>
      </c>
    </row>
    <row r="66" spans="1:15">
      <c r="B66" s="1412" t="s">
        <v>107</v>
      </c>
      <c r="C66" s="1414"/>
      <c r="M66" s="1412" t="s">
        <v>4618</v>
      </c>
      <c r="N66" s="1414">
        <f>C66</f>
        <v>0</v>
      </c>
    </row>
    <row r="67" spans="1:15">
      <c r="B67" s="1412"/>
      <c r="C67" s="1413"/>
      <c r="M67" s="1412"/>
      <c r="N67" s="1413"/>
    </row>
    <row r="68" spans="1:15" ht="13.5" thickBot="1">
      <c r="B68" s="1415" t="s">
        <v>108</v>
      </c>
      <c r="C68" s="1416">
        <f>C58-C62-C63-C64-C65-C66</f>
        <v>0</v>
      </c>
      <c r="M68" s="1415" t="s">
        <v>4619</v>
      </c>
      <c r="N68" s="1416">
        <f>N58-N62-N63-N64-N65-N66</f>
        <v>0</v>
      </c>
    </row>
    <row r="69" spans="1:15" ht="13.5" thickBot="1"/>
    <row r="70" spans="1:15" ht="15">
      <c r="A70" s="824" t="s">
        <v>804</v>
      </c>
      <c r="B70" s="1410" t="s">
        <v>109</v>
      </c>
      <c r="C70" s="1417"/>
      <c r="D70" s="1417"/>
      <c r="E70" s="1417"/>
      <c r="F70" s="1417"/>
      <c r="G70" s="1417"/>
      <c r="H70" s="1411"/>
      <c r="M70" s="1410" t="s">
        <v>4620</v>
      </c>
      <c r="N70" s="1417"/>
      <c r="O70" s="1417"/>
    </row>
    <row r="71" spans="1:15">
      <c r="B71" s="1412"/>
      <c r="C71" s="1418"/>
      <c r="D71" s="1418"/>
      <c r="E71" s="1418"/>
      <c r="F71" s="1418"/>
      <c r="G71" s="1418"/>
      <c r="H71" s="1413"/>
      <c r="M71" s="1412"/>
      <c r="N71" s="1418"/>
      <c r="O71" s="1418"/>
    </row>
    <row r="72" spans="1:15">
      <c r="B72" s="1412" t="s">
        <v>110</v>
      </c>
      <c r="C72" s="1418" t="s">
        <v>111</v>
      </c>
      <c r="D72" s="1418"/>
      <c r="E72" s="1418"/>
      <c r="F72" s="1418"/>
      <c r="G72" s="1418"/>
      <c r="H72" s="1413"/>
      <c r="M72" s="1412" t="s">
        <v>4621</v>
      </c>
      <c r="N72" s="1418" t="s">
        <v>4622</v>
      </c>
      <c r="O72" s="1418"/>
    </row>
    <row r="73" spans="1:15">
      <c r="B73" s="1412"/>
      <c r="C73" s="1418" t="s">
        <v>112</v>
      </c>
      <c r="D73" s="1418"/>
      <c r="E73" s="1418"/>
      <c r="F73" s="1418"/>
      <c r="G73" s="1418"/>
      <c r="H73" s="1413"/>
      <c r="M73" s="1412"/>
      <c r="N73" s="1418" t="s">
        <v>4623</v>
      </c>
      <c r="O73" s="1418"/>
    </row>
    <row r="74" spans="1:15">
      <c r="B74" s="1412"/>
      <c r="C74" s="1418"/>
      <c r="D74" s="1418"/>
      <c r="E74" s="1418"/>
      <c r="F74" s="1419" t="s">
        <v>113</v>
      </c>
      <c r="G74" s="1420"/>
      <c r="H74" s="1413"/>
      <c r="M74" s="1412"/>
      <c r="N74" s="1418"/>
      <c r="O74" s="1418"/>
    </row>
    <row r="75" spans="1:15">
      <c r="B75" s="1421"/>
      <c r="C75" s="1422" t="s">
        <v>82</v>
      </c>
      <c r="D75" s="1422" t="s">
        <v>114</v>
      </c>
      <c r="E75" s="1422" t="s">
        <v>115</v>
      </c>
      <c r="F75" s="1423" t="s">
        <v>116</v>
      </c>
      <c r="G75" s="1423" t="s">
        <v>117</v>
      </c>
      <c r="H75" s="1424" t="s">
        <v>118</v>
      </c>
      <c r="M75" s="1421"/>
      <c r="N75" s="1422" t="s">
        <v>4624</v>
      </c>
      <c r="O75" s="1422" t="s">
        <v>4625</v>
      </c>
    </row>
    <row r="76" spans="1:15">
      <c r="B76" s="1425"/>
      <c r="C76" s="1426" t="s">
        <v>119</v>
      </c>
      <c r="D76" s="1426" t="s">
        <v>120</v>
      </c>
      <c r="E76" s="1426" t="s">
        <v>121</v>
      </c>
      <c r="F76" s="1426" t="s">
        <v>122</v>
      </c>
      <c r="G76" s="1426" t="s">
        <v>123</v>
      </c>
      <c r="H76" s="1427" t="s">
        <v>124</v>
      </c>
      <c r="M76" s="1425"/>
      <c r="N76" s="1426" t="s">
        <v>4634</v>
      </c>
      <c r="O76" s="1426" t="s">
        <v>4626</v>
      </c>
    </row>
    <row r="77" spans="1:15">
      <c r="B77" s="1421" t="s">
        <v>125</v>
      </c>
      <c r="C77" s="1187">
        <v>0</v>
      </c>
      <c r="D77" s="1187"/>
      <c r="E77" s="1187">
        <f>C77-D77</f>
        <v>0</v>
      </c>
      <c r="F77" s="1187">
        <v>0</v>
      </c>
      <c r="G77" s="1187">
        <f>F77/365</f>
        <v>0</v>
      </c>
      <c r="H77" s="1414">
        <f>E77*G77</f>
        <v>0</v>
      </c>
      <c r="M77" s="1421" t="s">
        <v>4635</v>
      </c>
      <c r="N77" s="1187">
        <f>C77</f>
        <v>0</v>
      </c>
      <c r="O77" s="1187">
        <f>D77</f>
        <v>0</v>
      </c>
    </row>
    <row r="78" spans="1:15">
      <c r="B78" s="1428" t="s">
        <v>126</v>
      </c>
      <c r="C78" s="1187">
        <v>0</v>
      </c>
      <c r="D78" s="1187"/>
      <c r="E78" s="1426">
        <v>0</v>
      </c>
      <c r="F78" s="1187">
        <v>0</v>
      </c>
      <c r="G78" s="1187">
        <f>F78/365</f>
        <v>0</v>
      </c>
      <c r="H78" s="1414">
        <f>E78*G78</f>
        <v>0</v>
      </c>
      <c r="M78" s="1428" t="s">
        <v>5307</v>
      </c>
      <c r="N78" s="1187">
        <f>C78</f>
        <v>0</v>
      </c>
      <c r="O78" s="1187">
        <f>D78</f>
        <v>0</v>
      </c>
    </row>
    <row r="79" spans="1:15">
      <c r="B79" s="1412" t="s">
        <v>558</v>
      </c>
      <c r="C79" s="1418"/>
      <c r="D79" s="1418"/>
      <c r="E79" s="1418"/>
      <c r="F79" s="1418"/>
      <c r="G79" s="1418"/>
      <c r="H79" s="1429">
        <f>SUM(H77:H78)</f>
        <v>0</v>
      </c>
      <c r="M79" s="1412" t="s">
        <v>5308</v>
      </c>
      <c r="N79" s="1418"/>
      <c r="O79" s="1418"/>
    </row>
    <row r="80" spans="1:15">
      <c r="B80" s="1412"/>
      <c r="C80" s="1418"/>
      <c r="D80" s="1418"/>
      <c r="E80" s="1418"/>
      <c r="F80" s="1418"/>
      <c r="G80" s="1418"/>
      <c r="H80" s="1413"/>
      <c r="M80" s="1412"/>
      <c r="N80" s="1418"/>
      <c r="O80" s="1418"/>
    </row>
    <row r="81" spans="2:19">
      <c r="B81" s="2122" t="s">
        <v>1102</v>
      </c>
      <c r="C81" s="2123"/>
      <c r="D81" s="2123"/>
      <c r="E81" s="2123"/>
      <c r="F81" s="2123"/>
      <c r="G81" s="2123"/>
      <c r="H81" s="2124"/>
      <c r="M81" s="2122" t="s">
        <v>5770</v>
      </c>
      <c r="N81" s="2123"/>
      <c r="O81" s="2123"/>
      <c r="P81" s="2123"/>
      <c r="Q81" s="2123"/>
      <c r="R81" s="2123"/>
      <c r="S81" s="2124"/>
    </row>
    <row r="82" spans="2:19">
      <c r="B82" s="1412"/>
      <c r="C82" s="1418"/>
      <c r="D82" s="1418"/>
      <c r="E82" s="1418"/>
      <c r="F82" s="1418"/>
      <c r="G82" s="1418"/>
      <c r="H82" s="1413"/>
      <c r="M82" s="1412"/>
      <c r="N82" s="1418"/>
      <c r="O82" s="1418"/>
    </row>
    <row r="83" spans="2:19">
      <c r="B83" s="1412" t="s">
        <v>127</v>
      </c>
      <c r="C83" s="1418"/>
      <c r="D83" s="1418"/>
      <c r="E83" s="1418"/>
      <c r="F83" s="1418"/>
      <c r="G83" s="1418"/>
      <c r="H83" s="1413"/>
      <c r="M83" s="1412" t="s">
        <v>4628</v>
      </c>
      <c r="N83" s="1418"/>
      <c r="O83" s="1418"/>
    </row>
    <row r="84" spans="2:19">
      <c r="B84" s="1412"/>
      <c r="C84" s="1418"/>
      <c r="D84" s="1418"/>
      <c r="E84" s="1418"/>
      <c r="F84" s="1418"/>
      <c r="G84" s="1418"/>
      <c r="H84" s="1413"/>
      <c r="M84" s="1412"/>
      <c r="N84" s="1418"/>
      <c r="O84" s="1418"/>
    </row>
    <row r="85" spans="2:19">
      <c r="B85" s="1412" t="s">
        <v>128</v>
      </c>
      <c r="C85" s="1418"/>
      <c r="D85" s="1187">
        <v>0</v>
      </c>
      <c r="E85" s="1418"/>
      <c r="F85" s="1418"/>
      <c r="G85" s="1418"/>
      <c r="H85" s="1413"/>
      <c r="M85" s="1412" t="s">
        <v>4629</v>
      </c>
      <c r="N85" s="1418"/>
      <c r="O85" s="1187">
        <f>D85</f>
        <v>0</v>
      </c>
    </row>
    <row r="86" spans="2:19">
      <c r="B86" s="1412"/>
      <c r="C86" s="1418"/>
      <c r="D86" s="1418"/>
      <c r="E86" s="1418"/>
      <c r="F86" s="1418"/>
      <c r="G86" s="1418"/>
      <c r="H86" s="1413"/>
      <c r="M86" s="1412"/>
      <c r="N86" s="1418"/>
      <c r="O86" s="1418"/>
    </row>
    <row r="87" spans="2:19" ht="13.5" thickBot="1">
      <c r="B87" s="1430" t="s">
        <v>129</v>
      </c>
      <c r="C87" s="1431"/>
      <c r="D87" s="1432">
        <f>H79</f>
        <v>0</v>
      </c>
      <c r="E87" s="1431"/>
      <c r="F87" s="1431" t="s">
        <v>130</v>
      </c>
      <c r="G87" s="1431"/>
      <c r="H87" s="1433" t="e">
        <f>D85/D87</f>
        <v>#DIV/0!</v>
      </c>
      <c r="M87" s="1430" t="s">
        <v>4630</v>
      </c>
      <c r="N87" s="1431"/>
      <c r="O87" s="1432">
        <f>S79</f>
        <v>0</v>
      </c>
    </row>
  </sheetData>
  <sheetProtection formatCells="0" formatColumns="0" formatRows="0" insertColumns="0" insertRows="0"/>
  <mergeCells count="6">
    <mergeCell ref="B1:D1"/>
    <mergeCell ref="B46:H46"/>
    <mergeCell ref="B81:H81"/>
    <mergeCell ref="M1:O1"/>
    <mergeCell ref="M81:S81"/>
    <mergeCell ref="M46:S46"/>
  </mergeCells>
  <hyperlinks>
    <hyperlink ref="F1" location="'P&amp;L ОД'!A1" display="'P&amp;L ОД'!A1"/>
    <hyperlink ref="F2" location="'Съдържание 1'!A1" display="'Съдържание 1'!A1"/>
    <hyperlink ref="A2" location="Apendix!A65" display="Apendix!A65"/>
  </hyperlink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sheetPr>
    <tabColor theme="7" tint="-0.249977111117893"/>
  </sheetPr>
  <dimension ref="A1:C199"/>
  <sheetViews>
    <sheetView workbookViewId="0">
      <selection activeCell="D1" sqref="D1"/>
    </sheetView>
  </sheetViews>
  <sheetFormatPr defaultColWidth="8.85546875" defaultRowHeight="12.75"/>
  <cols>
    <col min="1" max="1" width="22.28515625" style="932" customWidth="1"/>
    <col min="2" max="2" width="109" style="932" customWidth="1"/>
    <col min="3" max="3" width="8.85546875" style="940"/>
    <col min="4" max="16384" width="8.85546875" style="932"/>
  </cols>
  <sheetData>
    <row r="1" spans="1:3">
      <c r="B1" s="933"/>
      <c r="C1" s="934"/>
    </row>
    <row r="2" spans="1:3">
      <c r="A2" s="935" t="s">
        <v>2721</v>
      </c>
      <c r="B2" s="936" t="s">
        <v>2065</v>
      </c>
      <c r="C2" s="937">
        <v>14</v>
      </c>
    </row>
    <row r="3" spans="1:3">
      <c r="A3" s="938" t="s">
        <v>2722</v>
      </c>
      <c r="B3" s="936" t="s">
        <v>2631</v>
      </c>
      <c r="C3" s="937">
        <v>22</v>
      </c>
    </row>
    <row r="4" spans="1:3">
      <c r="B4" s="936" t="s">
        <v>2632</v>
      </c>
      <c r="C4" s="937">
        <v>22</v>
      </c>
    </row>
    <row r="5" spans="1:3">
      <c r="B5" s="936" t="s">
        <v>2633</v>
      </c>
      <c r="C5" s="937">
        <v>23</v>
      </c>
    </row>
    <row r="6" spans="1:3">
      <c r="B6" s="936" t="s">
        <v>2634</v>
      </c>
      <c r="C6" s="937">
        <v>23</v>
      </c>
    </row>
    <row r="7" spans="1:3">
      <c r="B7" s="936" t="s">
        <v>2635</v>
      </c>
      <c r="C7" s="937">
        <v>24</v>
      </c>
    </row>
    <row r="8" spans="1:3">
      <c r="B8" s="936" t="s">
        <v>2636</v>
      </c>
      <c r="C8" s="937">
        <v>26</v>
      </c>
    </row>
    <row r="9" spans="1:3">
      <c r="B9" s="936" t="s">
        <v>2637</v>
      </c>
      <c r="C9" s="937">
        <v>26</v>
      </c>
    </row>
    <row r="10" spans="1:3">
      <c r="B10" s="936" t="s">
        <v>2638</v>
      </c>
      <c r="C10" s="937">
        <v>30</v>
      </c>
    </row>
    <row r="11" spans="1:3">
      <c r="B11" s="936" t="s">
        <v>2052</v>
      </c>
      <c r="C11" s="937">
        <v>30</v>
      </c>
    </row>
    <row r="12" spans="1:3">
      <c r="B12" s="936" t="s">
        <v>2639</v>
      </c>
      <c r="C12" s="937">
        <v>31</v>
      </c>
    </row>
    <row r="13" spans="1:3">
      <c r="B13" s="936" t="s">
        <v>2640</v>
      </c>
      <c r="C13" s="937">
        <v>31</v>
      </c>
    </row>
    <row r="14" spans="1:3">
      <c r="B14" s="936" t="s">
        <v>2641</v>
      </c>
      <c r="C14" s="937">
        <v>32</v>
      </c>
    </row>
    <row r="15" spans="1:3">
      <c r="B15" s="936" t="s">
        <v>2642</v>
      </c>
      <c r="C15" s="937">
        <v>32</v>
      </c>
    </row>
    <row r="16" spans="1:3">
      <c r="B16" s="936" t="s">
        <v>2643</v>
      </c>
      <c r="C16" s="937">
        <v>32</v>
      </c>
    </row>
    <row r="17" spans="2:3">
      <c r="B17" s="936" t="s">
        <v>2644</v>
      </c>
      <c r="C17" s="937">
        <v>32</v>
      </c>
    </row>
    <row r="18" spans="2:3">
      <c r="B18" s="936" t="s">
        <v>2645</v>
      </c>
      <c r="C18" s="937">
        <v>32</v>
      </c>
    </row>
    <row r="19" spans="2:3">
      <c r="B19" s="936" t="s">
        <v>2646</v>
      </c>
      <c r="C19" s="937">
        <v>32</v>
      </c>
    </row>
    <row r="20" spans="2:3">
      <c r="B20" s="936" t="s">
        <v>2647</v>
      </c>
      <c r="C20" s="937">
        <v>32</v>
      </c>
    </row>
    <row r="21" spans="2:3">
      <c r="B21" s="936" t="s">
        <v>2648</v>
      </c>
      <c r="C21" s="937">
        <v>32</v>
      </c>
    </row>
    <row r="22" spans="2:3">
      <c r="B22" s="936" t="s">
        <v>2649</v>
      </c>
      <c r="C22" s="937">
        <v>32</v>
      </c>
    </row>
    <row r="23" spans="2:3">
      <c r="B23" s="936" t="s">
        <v>2650</v>
      </c>
      <c r="C23" s="937">
        <v>33</v>
      </c>
    </row>
    <row r="24" spans="2:3">
      <c r="B24" s="936" t="s">
        <v>2651</v>
      </c>
      <c r="C24" s="937">
        <v>33</v>
      </c>
    </row>
    <row r="25" spans="2:3">
      <c r="B25" s="936" t="s">
        <v>2652</v>
      </c>
      <c r="C25" s="937">
        <v>33</v>
      </c>
    </row>
    <row r="26" spans="2:3">
      <c r="B26" s="936" t="s">
        <v>2653</v>
      </c>
      <c r="C26" s="937">
        <v>33</v>
      </c>
    </row>
    <row r="27" spans="2:3">
      <c r="B27" s="936" t="s">
        <v>2654</v>
      </c>
      <c r="C27" s="937">
        <v>33</v>
      </c>
    </row>
    <row r="28" spans="2:3">
      <c r="B28" s="936" t="s">
        <v>2655</v>
      </c>
      <c r="C28" s="937">
        <v>34</v>
      </c>
    </row>
    <row r="29" spans="2:3">
      <c r="B29" s="936" t="s">
        <v>2656</v>
      </c>
      <c r="C29" s="937">
        <v>34</v>
      </c>
    </row>
    <row r="30" spans="2:3">
      <c r="B30" s="936" t="s">
        <v>2657</v>
      </c>
      <c r="C30" s="937">
        <v>34</v>
      </c>
    </row>
    <row r="31" spans="2:3">
      <c r="B31" s="936" t="s">
        <v>2658</v>
      </c>
      <c r="C31" s="937">
        <v>35</v>
      </c>
    </row>
    <row r="32" spans="2:3">
      <c r="B32" s="936" t="s">
        <v>2659</v>
      </c>
      <c r="C32" s="937">
        <v>35</v>
      </c>
    </row>
    <row r="33" spans="2:3">
      <c r="B33" s="936" t="s">
        <v>2660</v>
      </c>
      <c r="C33" s="937">
        <v>36</v>
      </c>
    </row>
    <row r="34" spans="2:3">
      <c r="B34" s="936" t="s">
        <v>2661</v>
      </c>
      <c r="C34" s="937">
        <v>36</v>
      </c>
    </row>
    <row r="35" spans="2:3">
      <c r="B35" s="936" t="s">
        <v>2662</v>
      </c>
      <c r="C35" s="937">
        <v>36</v>
      </c>
    </row>
    <row r="36" spans="2:3">
      <c r="B36" s="936" t="s">
        <v>2663</v>
      </c>
      <c r="C36" s="937">
        <v>37</v>
      </c>
    </row>
    <row r="37" spans="2:3">
      <c r="B37" s="936" t="s">
        <v>2664</v>
      </c>
      <c r="C37" s="937">
        <v>37</v>
      </c>
    </row>
    <row r="38" spans="2:3">
      <c r="B38" s="936" t="s">
        <v>73</v>
      </c>
      <c r="C38" s="937">
        <v>37</v>
      </c>
    </row>
    <row r="39" spans="2:3">
      <c r="B39" s="936" t="s">
        <v>2665</v>
      </c>
      <c r="C39" s="937">
        <v>38</v>
      </c>
    </row>
    <row r="40" spans="2:3">
      <c r="B40" s="936" t="s">
        <v>2666</v>
      </c>
      <c r="C40" s="937">
        <v>38</v>
      </c>
    </row>
    <row r="41" spans="2:3">
      <c r="B41" s="936" t="s">
        <v>2667</v>
      </c>
      <c r="C41" s="937">
        <v>39</v>
      </c>
    </row>
    <row r="42" spans="2:3">
      <c r="B42" s="936" t="s">
        <v>2668</v>
      </c>
      <c r="C42" s="937">
        <v>40</v>
      </c>
    </row>
    <row r="43" spans="2:3">
      <c r="B43" s="936" t="s">
        <v>2669</v>
      </c>
      <c r="C43" s="937">
        <v>40</v>
      </c>
    </row>
    <row r="44" spans="2:3">
      <c r="B44" s="936" t="s">
        <v>2670</v>
      </c>
      <c r="C44" s="937">
        <v>40</v>
      </c>
    </row>
    <row r="45" spans="2:3">
      <c r="B45" s="936" t="s">
        <v>2671</v>
      </c>
      <c r="C45" s="937">
        <v>40</v>
      </c>
    </row>
    <row r="46" spans="2:3">
      <c r="B46" s="936" t="s">
        <v>1600</v>
      </c>
      <c r="C46" s="937">
        <v>41</v>
      </c>
    </row>
    <row r="47" spans="2:3">
      <c r="B47" s="936" t="s">
        <v>2672</v>
      </c>
      <c r="C47" s="937">
        <v>42</v>
      </c>
    </row>
    <row r="48" spans="2:3">
      <c r="B48" s="936" t="s">
        <v>2673</v>
      </c>
      <c r="C48" s="937">
        <v>42</v>
      </c>
    </row>
    <row r="49" spans="2:3">
      <c r="B49" s="936" t="s">
        <v>2674</v>
      </c>
      <c r="C49" s="937">
        <v>43</v>
      </c>
    </row>
    <row r="50" spans="2:3">
      <c r="B50" s="936" t="s">
        <v>2675</v>
      </c>
      <c r="C50" s="937">
        <v>43</v>
      </c>
    </row>
    <row r="51" spans="2:3">
      <c r="B51" s="936" t="s">
        <v>2676</v>
      </c>
      <c r="C51" s="937">
        <v>43</v>
      </c>
    </row>
    <row r="52" spans="2:3">
      <c r="B52" s="936" t="s">
        <v>2677</v>
      </c>
      <c r="C52" s="937">
        <v>43</v>
      </c>
    </row>
    <row r="53" spans="2:3">
      <c r="B53" s="936" t="s">
        <v>2678</v>
      </c>
      <c r="C53" s="937">
        <v>44</v>
      </c>
    </row>
    <row r="54" spans="2:3">
      <c r="B54" s="936" t="s">
        <v>2679</v>
      </c>
      <c r="C54" s="937">
        <v>44</v>
      </c>
    </row>
    <row r="55" spans="2:3">
      <c r="B55" s="936" t="s">
        <v>2680</v>
      </c>
      <c r="C55" s="937">
        <v>44</v>
      </c>
    </row>
    <row r="56" spans="2:3">
      <c r="B56" s="936" t="s">
        <v>2681</v>
      </c>
      <c r="C56" s="937">
        <v>45</v>
      </c>
    </row>
    <row r="57" spans="2:3">
      <c r="B57" s="936" t="s">
        <v>2682</v>
      </c>
      <c r="C57" s="937">
        <v>45</v>
      </c>
    </row>
    <row r="58" spans="2:3">
      <c r="B58" s="936" t="s">
        <v>2683</v>
      </c>
      <c r="C58" s="937">
        <v>45</v>
      </c>
    </row>
    <row r="59" spans="2:3">
      <c r="B59" s="936" t="s">
        <v>2684</v>
      </c>
      <c r="C59" s="937">
        <v>45</v>
      </c>
    </row>
    <row r="60" spans="2:3">
      <c r="B60" s="936" t="s">
        <v>2685</v>
      </c>
      <c r="C60" s="937">
        <v>45</v>
      </c>
    </row>
    <row r="61" spans="2:3">
      <c r="B61" s="936" t="s">
        <v>2686</v>
      </c>
      <c r="C61" s="937">
        <v>46</v>
      </c>
    </row>
    <row r="62" spans="2:3">
      <c r="B62" s="936" t="s">
        <v>2687</v>
      </c>
      <c r="C62" s="937">
        <v>46</v>
      </c>
    </row>
    <row r="63" spans="2:3">
      <c r="B63" s="936" t="s">
        <v>2688</v>
      </c>
      <c r="C63" s="937">
        <v>46</v>
      </c>
    </row>
    <row r="64" spans="2:3">
      <c r="B64" s="936" t="s">
        <v>2689</v>
      </c>
      <c r="C64" s="937">
        <v>48</v>
      </c>
    </row>
    <row r="65" spans="2:3">
      <c r="B65" s="936" t="s">
        <v>2690</v>
      </c>
      <c r="C65" s="937">
        <v>49</v>
      </c>
    </row>
    <row r="66" spans="2:3">
      <c r="B66" s="936" t="s">
        <v>2691</v>
      </c>
      <c r="C66" s="937">
        <v>49</v>
      </c>
    </row>
    <row r="67" spans="2:3">
      <c r="B67" s="936" t="s">
        <v>2692</v>
      </c>
      <c r="C67" s="937">
        <v>49</v>
      </c>
    </row>
    <row r="68" spans="2:3">
      <c r="B68" s="936" t="s">
        <v>2693</v>
      </c>
      <c r="C68" s="937">
        <v>50</v>
      </c>
    </row>
    <row r="69" spans="2:3">
      <c r="B69" s="936" t="s">
        <v>2694</v>
      </c>
      <c r="C69" s="937">
        <v>50</v>
      </c>
    </row>
    <row r="70" spans="2:3">
      <c r="B70" s="936" t="s">
        <v>2695</v>
      </c>
      <c r="C70" s="937">
        <v>50</v>
      </c>
    </row>
    <row r="71" spans="2:3">
      <c r="B71" s="936" t="s">
        <v>1160</v>
      </c>
      <c r="C71" s="937">
        <v>50</v>
      </c>
    </row>
    <row r="72" spans="2:3">
      <c r="B72" s="936" t="s">
        <v>2696</v>
      </c>
      <c r="C72" s="937">
        <v>50</v>
      </c>
    </row>
    <row r="73" spans="2:3">
      <c r="B73" s="936" t="s">
        <v>2697</v>
      </c>
      <c r="C73" s="937">
        <v>50</v>
      </c>
    </row>
    <row r="74" spans="2:3">
      <c r="B74" s="936" t="s">
        <v>2698</v>
      </c>
      <c r="C74" s="937">
        <v>51</v>
      </c>
    </row>
    <row r="75" spans="2:3">
      <c r="B75" s="936" t="s">
        <v>2699</v>
      </c>
      <c r="C75" s="937">
        <v>51</v>
      </c>
    </row>
    <row r="76" spans="2:3">
      <c r="B76" s="936" t="s">
        <v>2700</v>
      </c>
      <c r="C76" s="937">
        <v>51</v>
      </c>
    </row>
    <row r="77" spans="2:3">
      <c r="B77" s="936" t="s">
        <v>2701</v>
      </c>
      <c r="C77" s="937">
        <v>52</v>
      </c>
    </row>
    <row r="78" spans="2:3">
      <c r="B78" s="936" t="s">
        <v>2702</v>
      </c>
      <c r="C78" s="937">
        <v>52</v>
      </c>
    </row>
    <row r="79" spans="2:3">
      <c r="B79" s="936" t="s">
        <v>57</v>
      </c>
      <c r="C79" s="937">
        <v>52</v>
      </c>
    </row>
    <row r="80" spans="2:3">
      <c r="B80" s="936" t="s">
        <v>2703</v>
      </c>
      <c r="C80" s="937">
        <v>53</v>
      </c>
    </row>
    <row r="81" spans="1:3">
      <c r="B81" s="936" t="s">
        <v>2704</v>
      </c>
      <c r="C81" s="937">
        <v>53</v>
      </c>
    </row>
    <row r="82" spans="1:3">
      <c r="B82" s="936" t="s">
        <v>2705</v>
      </c>
      <c r="C82" s="937">
        <v>53</v>
      </c>
    </row>
    <row r="83" spans="1:3">
      <c r="B83" s="936" t="s">
        <v>2706</v>
      </c>
      <c r="C83" s="937">
        <v>53</v>
      </c>
    </row>
    <row r="84" spans="1:3">
      <c r="B84" s="936" t="s">
        <v>2707</v>
      </c>
      <c r="C84" s="937">
        <v>54</v>
      </c>
    </row>
    <row r="85" spans="1:3">
      <c r="B85" s="936" t="s">
        <v>2708</v>
      </c>
      <c r="C85" s="937">
        <v>54</v>
      </c>
    </row>
    <row r="86" spans="1:3">
      <c r="B86" s="936" t="s">
        <v>2709</v>
      </c>
      <c r="C86" s="937">
        <v>54</v>
      </c>
    </row>
    <row r="87" spans="1:3">
      <c r="B87" s="936" t="s">
        <v>2710</v>
      </c>
      <c r="C87" s="937">
        <v>55</v>
      </c>
    </row>
    <row r="88" spans="1:3">
      <c r="B88" s="936" t="s">
        <v>2711</v>
      </c>
      <c r="C88" s="937">
        <v>55</v>
      </c>
    </row>
    <row r="89" spans="1:3">
      <c r="B89" s="936" t="s">
        <v>2712</v>
      </c>
      <c r="C89" s="937">
        <v>56</v>
      </c>
    </row>
    <row r="90" spans="1:3">
      <c r="A90" s="935" t="s">
        <v>2619</v>
      </c>
      <c r="B90" s="936" t="s">
        <v>2237</v>
      </c>
      <c r="C90" s="937">
        <v>56</v>
      </c>
    </row>
    <row r="91" spans="1:3">
      <c r="B91" s="936" t="s">
        <v>2239</v>
      </c>
      <c r="C91" s="937">
        <v>56</v>
      </c>
    </row>
    <row r="92" spans="1:3">
      <c r="B92" s="936" t="s">
        <v>2240</v>
      </c>
      <c r="C92" s="937">
        <v>56</v>
      </c>
    </row>
    <row r="93" spans="1:3">
      <c r="B93" s="939" t="s">
        <v>2241</v>
      </c>
      <c r="C93" s="937">
        <v>56</v>
      </c>
    </row>
    <row r="94" spans="1:3">
      <c r="B94" s="939" t="s">
        <v>2242</v>
      </c>
      <c r="C94" s="937">
        <v>56</v>
      </c>
    </row>
    <row r="95" spans="1:3">
      <c r="B95" s="939" t="s">
        <v>2243</v>
      </c>
      <c r="C95" s="937">
        <v>56</v>
      </c>
    </row>
    <row r="96" spans="1:3">
      <c r="B96" s="939" t="s">
        <v>2244</v>
      </c>
      <c r="C96" s="937">
        <v>56</v>
      </c>
    </row>
    <row r="97" spans="2:3">
      <c r="B97" s="936" t="s">
        <v>2713</v>
      </c>
      <c r="C97" s="937">
        <v>56</v>
      </c>
    </row>
    <row r="98" spans="2:3">
      <c r="B98" s="939" t="s">
        <v>2246</v>
      </c>
      <c r="C98" s="937">
        <v>56</v>
      </c>
    </row>
    <row r="99" spans="2:3">
      <c r="B99" s="939" t="s">
        <v>2247</v>
      </c>
      <c r="C99" s="937">
        <v>57</v>
      </c>
    </row>
    <row r="100" spans="2:3">
      <c r="B100" s="939" t="s">
        <v>2248</v>
      </c>
      <c r="C100" s="937">
        <v>57</v>
      </c>
    </row>
    <row r="101" spans="2:3">
      <c r="B101" s="939" t="s">
        <v>2249</v>
      </c>
      <c r="C101" s="937">
        <v>57</v>
      </c>
    </row>
    <row r="102" spans="2:3">
      <c r="B102" s="939" t="s">
        <v>2250</v>
      </c>
      <c r="C102" s="937">
        <v>57</v>
      </c>
    </row>
    <row r="103" spans="2:3">
      <c r="B103" s="939" t="s">
        <v>2251</v>
      </c>
      <c r="C103" s="937">
        <v>57</v>
      </c>
    </row>
    <row r="104" spans="2:3">
      <c r="B104" s="939" t="s">
        <v>2714</v>
      </c>
      <c r="C104" s="937">
        <v>57</v>
      </c>
    </row>
    <row r="105" spans="2:3">
      <c r="B105" s="939" t="s">
        <v>2253</v>
      </c>
      <c r="C105" s="937">
        <v>57</v>
      </c>
    </row>
    <row r="106" spans="2:3">
      <c r="B106" s="939" t="s">
        <v>2254</v>
      </c>
      <c r="C106" s="937">
        <v>57</v>
      </c>
    </row>
    <row r="107" spans="2:3">
      <c r="B107" s="939" t="s">
        <v>2255</v>
      </c>
      <c r="C107" s="937">
        <v>57</v>
      </c>
    </row>
    <row r="108" spans="2:3">
      <c r="B108" s="939" t="s">
        <v>2256</v>
      </c>
      <c r="C108" s="937">
        <v>57</v>
      </c>
    </row>
    <row r="109" spans="2:3">
      <c r="B109" s="939" t="s">
        <v>2715</v>
      </c>
      <c r="C109" s="937">
        <v>58</v>
      </c>
    </row>
    <row r="110" spans="2:3">
      <c r="B110" s="939" t="s">
        <v>2716</v>
      </c>
      <c r="C110" s="937">
        <v>58</v>
      </c>
    </row>
    <row r="111" spans="2:3">
      <c r="B111" s="939" t="s">
        <v>2260</v>
      </c>
      <c r="C111" s="937">
        <v>58</v>
      </c>
    </row>
    <row r="112" spans="2:3">
      <c r="B112" s="936" t="s">
        <v>2262</v>
      </c>
      <c r="C112" s="937">
        <v>58</v>
      </c>
    </row>
    <row r="113" spans="2:3">
      <c r="B113" s="936" t="s">
        <v>2263</v>
      </c>
      <c r="C113" s="937">
        <v>58</v>
      </c>
    </row>
    <row r="114" spans="2:3">
      <c r="B114" s="936" t="s">
        <v>388</v>
      </c>
      <c r="C114" s="937">
        <v>58</v>
      </c>
    </row>
    <row r="115" spans="2:3">
      <c r="B115" s="939" t="s">
        <v>2264</v>
      </c>
      <c r="C115" s="937">
        <v>58</v>
      </c>
    </row>
    <row r="116" spans="2:3">
      <c r="B116" s="939" t="s">
        <v>2265</v>
      </c>
      <c r="C116" s="937">
        <v>58</v>
      </c>
    </row>
    <row r="117" spans="2:3">
      <c r="B117" s="939" t="s">
        <v>2266</v>
      </c>
      <c r="C117" s="937">
        <v>58</v>
      </c>
    </row>
    <row r="118" spans="2:3">
      <c r="B118" s="939" t="s">
        <v>2271</v>
      </c>
      <c r="C118" s="937">
        <v>59</v>
      </c>
    </row>
    <row r="119" spans="2:3">
      <c r="B119" s="939" t="s">
        <v>2272</v>
      </c>
      <c r="C119" s="937">
        <v>59</v>
      </c>
    </row>
    <row r="120" spans="2:3">
      <c r="B120" s="939" t="s">
        <v>2273</v>
      </c>
      <c r="C120" s="937">
        <v>59</v>
      </c>
    </row>
    <row r="121" spans="2:3">
      <c r="B121" s="939" t="s">
        <v>2274</v>
      </c>
      <c r="C121" s="937">
        <v>59</v>
      </c>
    </row>
    <row r="122" spans="2:3">
      <c r="B122" s="939" t="s">
        <v>2275</v>
      </c>
      <c r="C122" s="937">
        <v>59</v>
      </c>
    </row>
    <row r="123" spans="2:3">
      <c r="B123" s="939" t="s">
        <v>2276</v>
      </c>
      <c r="C123" s="937">
        <v>59</v>
      </c>
    </row>
    <row r="124" spans="2:3">
      <c r="B124" s="939" t="s">
        <v>2277</v>
      </c>
      <c r="C124" s="937">
        <v>59</v>
      </c>
    </row>
    <row r="125" spans="2:3">
      <c r="B125" s="939" t="s">
        <v>2278</v>
      </c>
      <c r="C125" s="937">
        <v>59</v>
      </c>
    </row>
    <row r="126" spans="2:3">
      <c r="B126" s="939" t="s">
        <v>2717</v>
      </c>
      <c r="C126" s="937">
        <v>59</v>
      </c>
    </row>
    <row r="127" spans="2:3">
      <c r="B127" s="939" t="s">
        <v>2718</v>
      </c>
      <c r="C127" s="937">
        <v>59</v>
      </c>
    </row>
    <row r="128" spans="2:3">
      <c r="B128" s="939" t="s">
        <v>2281</v>
      </c>
      <c r="C128" s="937">
        <v>60</v>
      </c>
    </row>
    <row r="129" spans="2:3">
      <c r="B129" s="936" t="s">
        <v>29</v>
      </c>
      <c r="C129" s="937">
        <v>60</v>
      </c>
    </row>
    <row r="130" spans="2:3">
      <c r="B130" s="939" t="s">
        <v>2282</v>
      </c>
      <c r="C130" s="937">
        <v>60</v>
      </c>
    </row>
    <row r="131" spans="2:3">
      <c r="B131" s="939" t="s">
        <v>2283</v>
      </c>
      <c r="C131" s="937">
        <v>60</v>
      </c>
    </row>
    <row r="132" spans="2:3">
      <c r="B132" s="939" t="s">
        <v>2284</v>
      </c>
      <c r="C132" s="937">
        <v>60</v>
      </c>
    </row>
    <row r="133" spans="2:3">
      <c r="B133" s="939" t="s">
        <v>2285</v>
      </c>
      <c r="C133" s="937">
        <v>60</v>
      </c>
    </row>
    <row r="134" spans="2:3">
      <c r="B134" s="939" t="s">
        <v>2286</v>
      </c>
      <c r="C134" s="937">
        <v>60</v>
      </c>
    </row>
    <row r="135" spans="2:3">
      <c r="B135" s="939" t="s">
        <v>2287</v>
      </c>
      <c r="C135" s="937">
        <v>60</v>
      </c>
    </row>
    <row r="136" spans="2:3">
      <c r="B136" s="939" t="s">
        <v>2288</v>
      </c>
      <c r="C136" s="937">
        <v>60</v>
      </c>
    </row>
    <row r="137" spans="2:3">
      <c r="B137" s="939" t="s">
        <v>2289</v>
      </c>
      <c r="C137" s="937">
        <v>60</v>
      </c>
    </row>
    <row r="138" spans="2:3">
      <c r="B138" s="939" t="s">
        <v>2290</v>
      </c>
      <c r="C138" s="937">
        <v>61</v>
      </c>
    </row>
    <row r="139" spans="2:3">
      <c r="B139" s="939" t="s">
        <v>2291</v>
      </c>
      <c r="C139" s="937">
        <v>61</v>
      </c>
    </row>
    <row r="140" spans="2:3">
      <c r="B140" s="939" t="s">
        <v>2292</v>
      </c>
      <c r="C140" s="937">
        <v>61</v>
      </c>
    </row>
    <row r="141" spans="2:3">
      <c r="B141" s="939" t="s">
        <v>2293</v>
      </c>
      <c r="C141" s="937">
        <v>61</v>
      </c>
    </row>
    <row r="142" spans="2:3">
      <c r="B142" s="939" t="s">
        <v>2294</v>
      </c>
      <c r="C142" s="937">
        <v>61</v>
      </c>
    </row>
    <row r="143" spans="2:3">
      <c r="B143" s="939" t="s">
        <v>2295</v>
      </c>
      <c r="C143" s="937">
        <v>61</v>
      </c>
    </row>
    <row r="144" spans="2:3">
      <c r="B144" s="936" t="s">
        <v>1879</v>
      </c>
      <c r="C144" s="937">
        <v>61</v>
      </c>
    </row>
    <row r="145" spans="2:3">
      <c r="B145" s="939" t="s">
        <v>2296</v>
      </c>
      <c r="C145" s="937">
        <v>61</v>
      </c>
    </row>
    <row r="146" spans="2:3">
      <c r="B146" s="939" t="s">
        <v>2297</v>
      </c>
      <c r="C146" s="937">
        <v>61</v>
      </c>
    </row>
    <row r="147" spans="2:3">
      <c r="B147" s="939" t="s">
        <v>2298</v>
      </c>
      <c r="C147" s="937">
        <v>61</v>
      </c>
    </row>
    <row r="148" spans="2:3">
      <c r="B148" s="939" t="s">
        <v>2299</v>
      </c>
      <c r="C148" s="937">
        <v>62</v>
      </c>
    </row>
    <row r="149" spans="2:3">
      <c r="B149" s="939" t="s">
        <v>2300</v>
      </c>
      <c r="C149" s="937">
        <v>62</v>
      </c>
    </row>
    <row r="150" spans="2:3">
      <c r="B150" s="939" t="s">
        <v>2301</v>
      </c>
      <c r="C150" s="937">
        <v>62</v>
      </c>
    </row>
    <row r="151" spans="2:3">
      <c r="B151" s="939" t="s">
        <v>2302</v>
      </c>
      <c r="C151" s="937">
        <v>62</v>
      </c>
    </row>
    <row r="152" spans="2:3">
      <c r="B152" s="939" t="s">
        <v>2303</v>
      </c>
      <c r="C152" s="937">
        <v>62</v>
      </c>
    </row>
    <row r="153" spans="2:3">
      <c r="B153" s="936" t="s">
        <v>38</v>
      </c>
      <c r="C153" s="937">
        <v>62</v>
      </c>
    </row>
    <row r="154" spans="2:3">
      <c r="B154" s="939" t="s">
        <v>2304</v>
      </c>
      <c r="C154" s="937">
        <v>62</v>
      </c>
    </row>
    <row r="155" spans="2:3">
      <c r="B155" s="939" t="s">
        <v>2305</v>
      </c>
      <c r="C155" s="937">
        <v>62</v>
      </c>
    </row>
    <row r="156" spans="2:3">
      <c r="B156" s="939" t="s">
        <v>2306</v>
      </c>
      <c r="C156" s="937">
        <v>62</v>
      </c>
    </row>
    <row r="157" spans="2:3">
      <c r="B157" s="939" t="s">
        <v>2307</v>
      </c>
      <c r="C157" s="937">
        <v>62</v>
      </c>
    </row>
    <row r="158" spans="2:3">
      <c r="B158" s="939" t="s">
        <v>2308</v>
      </c>
      <c r="C158" s="937">
        <v>62</v>
      </c>
    </row>
    <row r="159" spans="2:3">
      <c r="B159" s="939" t="s">
        <v>2309</v>
      </c>
      <c r="C159" s="937">
        <v>62</v>
      </c>
    </row>
    <row r="160" spans="2:3">
      <c r="B160" s="939" t="s">
        <v>2310</v>
      </c>
      <c r="C160" s="937">
        <v>63</v>
      </c>
    </row>
    <row r="161" spans="1:3">
      <c r="B161" s="939" t="s">
        <v>2311</v>
      </c>
      <c r="C161" s="937">
        <v>63</v>
      </c>
    </row>
    <row r="162" spans="1:3">
      <c r="B162" s="939" t="s">
        <v>2312</v>
      </c>
      <c r="C162" s="937">
        <v>63</v>
      </c>
    </row>
    <row r="163" spans="1:3">
      <c r="B163" s="939" t="s">
        <v>2313</v>
      </c>
      <c r="C163" s="937">
        <v>63</v>
      </c>
    </row>
    <row r="164" spans="1:3">
      <c r="A164" s="935" t="s">
        <v>3758</v>
      </c>
      <c r="B164" s="936" t="s">
        <v>2719</v>
      </c>
      <c r="C164" s="937">
        <v>63</v>
      </c>
    </row>
    <row r="165" spans="1:3">
      <c r="B165" s="936" t="s">
        <v>2315</v>
      </c>
      <c r="C165" s="937">
        <v>63</v>
      </c>
    </row>
    <row r="166" spans="1:3">
      <c r="B166" s="936" t="s">
        <v>2347</v>
      </c>
      <c r="C166" s="937">
        <v>64</v>
      </c>
    </row>
    <row r="167" spans="1:3">
      <c r="B167" s="936" t="s">
        <v>2349</v>
      </c>
      <c r="C167" s="937">
        <v>64</v>
      </c>
    </row>
    <row r="168" spans="1:3">
      <c r="B168" s="936" t="s">
        <v>2363</v>
      </c>
      <c r="C168" s="937">
        <v>66</v>
      </c>
    </row>
    <row r="169" spans="1:3">
      <c r="B169" s="936" t="s">
        <v>2370</v>
      </c>
      <c r="C169" s="937">
        <v>66</v>
      </c>
    </row>
    <row r="170" spans="1:3">
      <c r="B170" s="936" t="s">
        <v>1720</v>
      </c>
      <c r="C170" s="937">
        <v>66</v>
      </c>
    </row>
    <row r="171" spans="1:3">
      <c r="B171" s="936" t="s">
        <v>1878</v>
      </c>
      <c r="C171" s="937">
        <v>67</v>
      </c>
    </row>
    <row r="172" spans="1:3">
      <c r="B172" s="936" t="s">
        <v>1897</v>
      </c>
      <c r="C172" s="937">
        <v>68</v>
      </c>
    </row>
    <row r="173" spans="1:3">
      <c r="B173" s="936" t="s">
        <v>523</v>
      </c>
      <c r="C173" s="937">
        <v>68</v>
      </c>
    </row>
    <row r="174" spans="1:3">
      <c r="B174" s="936" t="s">
        <v>2176</v>
      </c>
      <c r="C174" s="937">
        <v>68</v>
      </c>
    </row>
    <row r="175" spans="1:3">
      <c r="B175" s="936" t="s">
        <v>2394</v>
      </c>
      <c r="C175" s="937">
        <v>69</v>
      </c>
    </row>
    <row r="176" spans="1:3">
      <c r="B176" s="936" t="s">
        <v>2399</v>
      </c>
      <c r="C176" s="937">
        <v>69</v>
      </c>
    </row>
    <row r="177" spans="1:3">
      <c r="B177" s="936" t="s">
        <v>2404</v>
      </c>
      <c r="C177" s="937">
        <v>70</v>
      </c>
    </row>
    <row r="178" spans="1:3">
      <c r="B178" s="936" t="s">
        <v>2407</v>
      </c>
      <c r="C178" s="937">
        <v>70</v>
      </c>
    </row>
    <row r="179" spans="1:3">
      <c r="B179" s="936" t="s">
        <v>2416</v>
      </c>
      <c r="C179" s="937">
        <v>70</v>
      </c>
    </row>
    <row r="180" spans="1:3">
      <c r="B180" s="936" t="s">
        <v>2419</v>
      </c>
      <c r="C180" s="937">
        <v>70</v>
      </c>
    </row>
    <row r="181" spans="1:3">
      <c r="B181" s="936" t="s">
        <v>2420</v>
      </c>
      <c r="C181" s="937">
        <v>70</v>
      </c>
    </row>
    <row r="182" spans="1:3">
      <c r="B182" s="936" t="s">
        <v>2422</v>
      </c>
      <c r="C182" s="937">
        <v>71</v>
      </c>
    </row>
    <row r="183" spans="1:3">
      <c r="A183" s="938" t="s">
        <v>2723</v>
      </c>
      <c r="B183" s="936" t="s">
        <v>2426</v>
      </c>
      <c r="C183" s="937">
        <v>71</v>
      </c>
    </row>
    <row r="184" spans="1:3">
      <c r="B184" s="936" t="s">
        <v>2427</v>
      </c>
      <c r="C184" s="937">
        <v>71</v>
      </c>
    </row>
    <row r="185" spans="1:3">
      <c r="B185" s="936" t="s">
        <v>2428</v>
      </c>
      <c r="C185" s="937">
        <v>71</v>
      </c>
    </row>
    <row r="186" spans="1:3">
      <c r="B186" s="936" t="s">
        <v>2720</v>
      </c>
      <c r="C186" s="937">
        <v>72</v>
      </c>
    </row>
    <row r="187" spans="1:3">
      <c r="B187" s="936" t="s">
        <v>2465</v>
      </c>
      <c r="C187" s="937">
        <v>74</v>
      </c>
    </row>
    <row r="188" spans="1:3">
      <c r="B188" s="936" t="s">
        <v>2466</v>
      </c>
      <c r="C188" s="937">
        <v>74</v>
      </c>
    </row>
    <row r="189" spans="1:3">
      <c r="B189" s="936" t="s">
        <v>2470</v>
      </c>
      <c r="C189" s="937">
        <v>74</v>
      </c>
    </row>
    <row r="190" spans="1:3">
      <c r="B190" s="936" t="s">
        <v>2471</v>
      </c>
      <c r="C190" s="937">
        <v>74</v>
      </c>
    </row>
    <row r="191" spans="1:3">
      <c r="B191" s="936" t="s">
        <v>2473</v>
      </c>
      <c r="C191" s="937">
        <v>74</v>
      </c>
    </row>
    <row r="192" spans="1:3">
      <c r="B192" s="936" t="s">
        <v>2474</v>
      </c>
      <c r="C192" s="937">
        <v>74</v>
      </c>
    </row>
    <row r="193" spans="1:3">
      <c r="B193" s="936" t="s">
        <v>2495</v>
      </c>
      <c r="C193" s="937">
        <v>75</v>
      </c>
    </row>
    <row r="194" spans="1:3">
      <c r="B194" s="936" t="s">
        <v>2496</v>
      </c>
      <c r="C194" s="937">
        <v>75</v>
      </c>
    </row>
    <row r="195" spans="1:3">
      <c r="B195" s="936" t="s">
        <v>2519</v>
      </c>
      <c r="C195" s="937">
        <v>76</v>
      </c>
    </row>
    <row r="196" spans="1:3">
      <c r="B196" s="937" t="s">
        <v>2520</v>
      </c>
      <c r="C196" s="937">
        <v>76</v>
      </c>
    </row>
    <row r="199" spans="1:3">
      <c r="A199" s="1477" t="s">
        <v>27</v>
      </c>
    </row>
  </sheetData>
  <hyperlinks>
    <hyperlink ref="B2" location="_Toc343178277" display="_Toc343178277"/>
    <hyperlink ref="C2" location="_Toc343178277" display="_Toc343178277"/>
    <hyperlink ref="B3" location="_Toc343178278" display="_Toc343178278"/>
    <hyperlink ref="C3" location="_Toc343178278" display="_Toc343178278"/>
    <hyperlink ref="B4" location="_Toc343178279" display="_Toc343178279"/>
    <hyperlink ref="C4" location="_Toc343178279" display="_Toc343178279"/>
    <hyperlink ref="B5" location="_Toc343178280" display="_Toc343178280"/>
    <hyperlink ref="C5" location="_Toc343178280" display="_Toc343178280"/>
    <hyperlink ref="B6" location="_Toc343178281" display="_Toc343178281"/>
    <hyperlink ref="C6" location="_Toc343178281" display="_Toc343178281"/>
    <hyperlink ref="B7" location="_Toc343178282" display="_Toc343178282"/>
    <hyperlink ref="C7" location="_Toc343178282" display="_Toc343178282"/>
    <hyperlink ref="B8" location="_Toc343178283" display="_Toc343178283"/>
    <hyperlink ref="C8" location="_Toc343178283" display="_Toc343178283"/>
    <hyperlink ref="B9" location="_Toc343178284" display="_Toc343178284"/>
    <hyperlink ref="C9" location="_Toc343178284" display="_Toc343178284"/>
    <hyperlink ref="B10" location="_Toc343178285" display="_Toc343178285"/>
    <hyperlink ref="C10" location="_Toc343178285" display="_Toc343178285"/>
    <hyperlink ref="B11" location="_Toc343178286" display="_Toc343178286"/>
    <hyperlink ref="C11" location="_Toc343178286" display="_Toc343178286"/>
    <hyperlink ref="B12" location="_Toc343178287" display="_Toc343178287"/>
    <hyperlink ref="C12" location="_Toc343178287" display="_Toc343178287"/>
    <hyperlink ref="B13" location="_Toc343178288" display="_Toc343178288"/>
    <hyperlink ref="C13" location="_Toc343178288" display="_Toc343178288"/>
    <hyperlink ref="B14" location="_Toc343178289" display="_Toc343178289"/>
    <hyperlink ref="C14" location="_Toc343178289" display="_Toc343178289"/>
    <hyperlink ref="B15" location="_Toc343178290" display="_Toc343178290"/>
    <hyperlink ref="C15" location="_Toc343178290" display="_Toc343178290"/>
    <hyperlink ref="B16" location="_Toc343178291" display="_Toc343178291"/>
    <hyperlink ref="C16" location="_Toc343178291" display="_Toc343178291"/>
    <hyperlink ref="B17" location="_Toc343178292" display="_Toc343178292"/>
    <hyperlink ref="C17" location="_Toc343178292" display="_Toc343178292"/>
    <hyperlink ref="B18" location="_Toc343178293" display="_Toc343178293"/>
    <hyperlink ref="C18" location="_Toc343178293" display="_Toc343178293"/>
    <hyperlink ref="B19" location="_Toc343178294" display="_Toc343178294"/>
    <hyperlink ref="C19" location="_Toc343178294" display="_Toc343178294"/>
    <hyperlink ref="B20" location="_Toc343178295" display="_Toc343178295"/>
    <hyperlink ref="C20" location="_Toc343178295" display="_Toc343178295"/>
    <hyperlink ref="B21" location="_Toc343178296" display="_Toc343178296"/>
    <hyperlink ref="C21" location="_Toc343178296" display="_Toc343178296"/>
    <hyperlink ref="B22" location="_Toc343178297" display="_Toc343178297"/>
    <hyperlink ref="C22" location="_Toc343178297" display="_Toc343178297"/>
    <hyperlink ref="B23" location="_Toc343178298" display="_Toc343178298"/>
    <hyperlink ref="C23" location="_Toc343178298" display="_Toc343178298"/>
    <hyperlink ref="B24" location="_Toc343178299" display="_Toc343178299"/>
    <hyperlink ref="C24" location="_Toc343178299" display="_Toc343178299"/>
    <hyperlink ref="B25" location="_Toc343178300" display="_Toc343178300"/>
    <hyperlink ref="C25" location="_Toc343178300" display="_Toc343178300"/>
    <hyperlink ref="B26" location="_Toc343178301" display="_Toc343178301"/>
    <hyperlink ref="C26" location="_Toc343178301" display="_Toc343178301"/>
    <hyperlink ref="B27" location="_Toc343178302" display="_Toc343178302"/>
    <hyperlink ref="C27" location="_Toc343178302" display="_Toc343178302"/>
    <hyperlink ref="B28" location="_Toc343178303" display="_Toc343178303"/>
    <hyperlink ref="C28" location="_Toc343178303" display="_Toc343178303"/>
    <hyperlink ref="B29" location="_Toc343178304" display="_Toc343178304"/>
    <hyperlink ref="C29" location="_Toc343178304" display="_Toc343178304"/>
    <hyperlink ref="B30" location="_Toc343178305" display="_Toc343178305"/>
    <hyperlink ref="C30" location="_Toc343178305" display="_Toc343178305"/>
    <hyperlink ref="B31" location="_Toc343178306" display="_Toc343178306"/>
    <hyperlink ref="C31" location="_Toc343178306" display="_Toc343178306"/>
    <hyperlink ref="B32" location="_Toc343178307" display="_Toc343178307"/>
    <hyperlink ref="C32" location="_Toc343178307" display="_Toc343178307"/>
    <hyperlink ref="B33" location="_Toc343178308" display="_Toc343178308"/>
    <hyperlink ref="C33" location="_Toc343178308" display="_Toc343178308"/>
    <hyperlink ref="B34" location="_Toc343178309" display="_Toc343178309"/>
    <hyperlink ref="C34" location="_Toc343178309" display="_Toc343178309"/>
    <hyperlink ref="B35" location="_Toc343178310" display="_Toc343178310"/>
    <hyperlink ref="C35" location="_Toc343178310" display="_Toc343178310"/>
    <hyperlink ref="B36" location="_Toc343178311" display="_Toc343178311"/>
    <hyperlink ref="C36" location="_Toc343178311" display="_Toc343178311"/>
    <hyperlink ref="B37" location="_Toc343178312" display="_Toc343178312"/>
    <hyperlink ref="C37" location="_Toc343178312" display="_Toc343178312"/>
    <hyperlink ref="B38" location="_Toc343178313" display="_Toc343178313"/>
    <hyperlink ref="C38" location="_Toc343178313" display="_Toc343178313"/>
    <hyperlink ref="B39" location="_Toc343178314" display="_Toc343178314"/>
    <hyperlink ref="C39" location="_Toc343178314" display="_Toc343178314"/>
    <hyperlink ref="B40" location="_Toc343178315" display="_Toc343178315"/>
    <hyperlink ref="C40" location="_Toc343178315" display="_Toc343178315"/>
    <hyperlink ref="B41" location="_Toc343178316" display="_Toc343178316"/>
    <hyperlink ref="C41" location="_Toc343178316" display="_Toc343178316"/>
    <hyperlink ref="B42" location="_Toc343178317" display="_Toc343178317"/>
    <hyperlink ref="C42" location="_Toc343178317" display="_Toc343178317"/>
    <hyperlink ref="B43" location="_Toc343178318" display="_Toc343178318"/>
    <hyperlink ref="C43" location="_Toc343178318" display="_Toc343178318"/>
    <hyperlink ref="B44" location="_Toc343178319" display="_Toc343178319"/>
    <hyperlink ref="C44" location="_Toc343178319" display="_Toc343178319"/>
    <hyperlink ref="B45" location="_Toc343178320" display="_Toc343178320"/>
    <hyperlink ref="C45" location="_Toc343178320" display="_Toc343178320"/>
    <hyperlink ref="B46" location="_Toc343178321" display="_Toc343178321"/>
    <hyperlink ref="C46" location="_Toc343178321" display="_Toc343178321"/>
    <hyperlink ref="B47" location="_Toc343178322" display="_Toc343178322"/>
    <hyperlink ref="C47" location="_Toc343178322" display="_Toc343178322"/>
    <hyperlink ref="B48" location="_Toc343178323" display="_Toc343178323"/>
    <hyperlink ref="C48" location="_Toc343178323" display="_Toc343178323"/>
    <hyperlink ref="B49" location="_Toc343178324" display="_Toc343178324"/>
    <hyperlink ref="C49" location="_Toc343178324" display="_Toc343178324"/>
    <hyperlink ref="B50" location="_Toc343178325" display="_Toc343178325"/>
    <hyperlink ref="C50" location="_Toc343178325" display="_Toc343178325"/>
    <hyperlink ref="B51" location="_Toc343178326" display="_Toc343178326"/>
    <hyperlink ref="C51" location="_Toc343178326" display="_Toc343178326"/>
    <hyperlink ref="B52" location="_Toc343178327" display="_Toc343178327"/>
    <hyperlink ref="C52" location="_Toc343178327" display="_Toc343178327"/>
    <hyperlink ref="B53" location="_Toc343178328" display="_Toc343178328"/>
    <hyperlink ref="C53" location="_Toc343178328" display="_Toc343178328"/>
    <hyperlink ref="B54" location="_Toc343178329" display="_Toc343178329"/>
    <hyperlink ref="C54" location="_Toc343178329" display="_Toc343178329"/>
    <hyperlink ref="B55" location="_Toc343178330" display="_Toc343178330"/>
    <hyperlink ref="C55" location="_Toc343178330" display="_Toc343178330"/>
    <hyperlink ref="B56" location="_Toc343178331" display="_Toc343178331"/>
    <hyperlink ref="C56" location="_Toc343178331" display="_Toc343178331"/>
    <hyperlink ref="B57" location="_Toc343178332" display="_Toc343178332"/>
    <hyperlink ref="C57" location="_Toc343178332" display="_Toc343178332"/>
    <hyperlink ref="B58" location="_Toc343178333" display="_Toc343178333"/>
    <hyperlink ref="C58" location="_Toc343178333" display="_Toc343178333"/>
    <hyperlink ref="B59" location="_Toc343178334" display="_Toc343178334"/>
    <hyperlink ref="C59" location="_Toc343178334" display="_Toc343178334"/>
    <hyperlink ref="B60" location="_Toc343178335" display="_Toc343178335"/>
    <hyperlink ref="C60" location="_Toc343178335" display="_Toc343178335"/>
    <hyperlink ref="B61" location="_Toc343178336" display="_Toc343178336"/>
    <hyperlink ref="C61" location="_Toc343178336" display="_Toc343178336"/>
    <hyperlink ref="B62" location="_Toc343178337" display="_Toc343178337"/>
    <hyperlink ref="C62" location="_Toc343178337" display="_Toc343178337"/>
    <hyperlink ref="B63" location="_Toc343178338" display="_Toc343178338"/>
    <hyperlink ref="C63" location="_Toc343178338" display="_Toc343178338"/>
    <hyperlink ref="B64" location="_Toc343178339" display="_Toc343178339"/>
    <hyperlink ref="C64" location="_Toc343178339" display="_Toc343178339"/>
    <hyperlink ref="B65" location="_Toc343178340" display="_Toc343178340"/>
    <hyperlink ref="C65" location="_Toc343178340" display="_Toc343178340"/>
    <hyperlink ref="B66" location="_Toc343178341" display="_Toc343178341"/>
    <hyperlink ref="C66" location="_Toc343178341" display="_Toc343178341"/>
    <hyperlink ref="B67" location="_Toc343178342" display="_Toc343178342"/>
    <hyperlink ref="C67" location="_Toc343178342" display="_Toc343178342"/>
    <hyperlink ref="B68" location="_Toc343178343" display="_Toc343178343"/>
    <hyperlink ref="C68" location="_Toc343178343" display="_Toc343178343"/>
    <hyperlink ref="B69" location="_Toc343178344" display="_Toc343178344"/>
    <hyperlink ref="C69" location="_Toc343178344" display="_Toc343178344"/>
    <hyperlink ref="B70" location="_Toc343178345" display="_Toc343178345"/>
    <hyperlink ref="C70" location="_Toc343178345" display="_Toc343178345"/>
    <hyperlink ref="B71" location="_Toc343178346" display="_Toc343178346"/>
    <hyperlink ref="C71" location="_Toc343178346" display="_Toc343178346"/>
    <hyperlink ref="B72" location="_Toc343178347" display="_Toc343178347"/>
    <hyperlink ref="C72" location="_Toc343178347" display="_Toc343178347"/>
    <hyperlink ref="B73" location="_Toc343178348" display="_Toc343178348"/>
    <hyperlink ref="C73" location="_Toc343178348" display="_Toc343178348"/>
    <hyperlink ref="B74" location="_Toc343178349" display="_Toc343178349"/>
    <hyperlink ref="C74" location="_Toc343178349" display="_Toc343178349"/>
    <hyperlink ref="B75" location="_Toc343178350" display="_Toc343178350"/>
    <hyperlink ref="C75" location="_Toc343178350" display="_Toc343178350"/>
    <hyperlink ref="B76" location="_Toc343178351" display="_Toc343178351"/>
    <hyperlink ref="C76" location="_Toc343178351" display="_Toc343178351"/>
    <hyperlink ref="B77" location="_Toc343178352" display="_Toc343178352"/>
    <hyperlink ref="C77" location="_Toc343178352" display="_Toc343178352"/>
    <hyperlink ref="B78" location="_Toc343178353" display="_Toc343178353"/>
    <hyperlink ref="C78" location="_Toc343178353" display="_Toc343178353"/>
    <hyperlink ref="B79" location="_Toc343178354" display="_Toc343178354"/>
    <hyperlink ref="C79" location="_Toc343178354" display="_Toc343178354"/>
    <hyperlink ref="B80" location="_Toc343178355" display="_Toc343178355"/>
    <hyperlink ref="C80" location="_Toc343178355" display="_Toc343178355"/>
    <hyperlink ref="B81" location="_Toc343178356" display="_Toc343178356"/>
    <hyperlink ref="C81" location="_Toc343178356" display="_Toc343178356"/>
    <hyperlink ref="B82" location="_Toc343178357" display="_Toc343178357"/>
    <hyperlink ref="C82" location="_Toc343178357" display="_Toc343178357"/>
    <hyperlink ref="B83" location="_Toc343178358" display="_Toc343178358"/>
    <hyperlink ref="C83" location="_Toc343178358" display="_Toc343178358"/>
    <hyperlink ref="B84" location="_Toc343178359" display="_Toc343178359"/>
    <hyperlink ref="C84" location="_Toc343178359" display="_Toc343178359"/>
    <hyperlink ref="B85" location="_Toc343178360" display="_Toc343178360"/>
    <hyperlink ref="C85" location="_Toc343178360" display="_Toc343178360"/>
    <hyperlink ref="B86" location="_Toc343178361" display="_Toc343178361"/>
    <hyperlink ref="C86" location="_Toc343178361" display="_Toc343178361"/>
    <hyperlink ref="B87" location="_Toc343178362" display="_Toc343178362"/>
    <hyperlink ref="C87" location="_Toc343178362" display="_Toc343178362"/>
    <hyperlink ref="B88" location="_Toc343178363" display="_Toc343178363"/>
    <hyperlink ref="C88" location="_Toc343178363" display="_Toc343178363"/>
    <hyperlink ref="B89" location="_Toc343178364" display="_Toc343178364"/>
    <hyperlink ref="C89" location="_Toc343178364" display="_Toc343178364"/>
    <hyperlink ref="B90" location="_Toc343178365" display="_Toc343178365"/>
    <hyperlink ref="C90" location="_Toc343178365" display="_Toc343178365"/>
    <hyperlink ref="B91" location="_Toc343178366" display="_Toc343178366"/>
    <hyperlink ref="C91" location="_Toc343178366" display="_Toc343178366"/>
    <hyperlink ref="B92" location="_Toc343178367" display="_Toc343178367"/>
    <hyperlink ref="C92" location="_Toc343178367" display="_Toc343178367"/>
    <hyperlink ref="B93" location="_Toc343178368" display="_Toc343178368"/>
    <hyperlink ref="C93" location="_Toc343178368" display="_Toc343178368"/>
    <hyperlink ref="B94" location="_Toc343178369" display="_Toc343178369"/>
    <hyperlink ref="C94" location="_Toc343178369" display="_Toc343178369"/>
    <hyperlink ref="B95" location="_Toc343178370" display="_Toc343178370"/>
    <hyperlink ref="C95" location="_Toc343178370" display="_Toc343178370"/>
    <hyperlink ref="B96" location="_Toc343178371" display="_Toc343178371"/>
    <hyperlink ref="C96" location="_Toc343178371" display="_Toc343178371"/>
    <hyperlink ref="B97" location="_Toc343178372" display="_Toc343178372"/>
    <hyperlink ref="C97" location="_Toc343178372" display="_Toc343178372"/>
    <hyperlink ref="B98" location="_Toc343178373" display="_Toc343178373"/>
    <hyperlink ref="C98" location="_Toc343178373" display="_Toc343178373"/>
    <hyperlink ref="B99" location="_Toc343178374" display="_Toc343178374"/>
    <hyperlink ref="C99" location="_Toc343178374" display="_Toc343178374"/>
    <hyperlink ref="B100" location="_Toc343178375" display="_Toc343178375"/>
    <hyperlink ref="C100" location="_Toc343178375" display="_Toc343178375"/>
    <hyperlink ref="B101" location="_Toc343178376" display="_Toc343178376"/>
    <hyperlink ref="C101" location="_Toc343178376" display="_Toc343178376"/>
    <hyperlink ref="B102" location="_Toc343178377" display="_Toc343178377"/>
    <hyperlink ref="C102" location="_Toc343178377" display="_Toc343178377"/>
    <hyperlink ref="B103" location="_Toc343178378" display="_Toc343178378"/>
    <hyperlink ref="C103" location="_Toc343178378" display="_Toc343178378"/>
    <hyperlink ref="B104" location="_Toc343178379" display="_Toc343178379"/>
    <hyperlink ref="C104" location="_Toc343178379" display="_Toc343178379"/>
    <hyperlink ref="B105" location="_Toc343178380" display="_Toc343178380"/>
    <hyperlink ref="C105" location="_Toc343178380" display="_Toc343178380"/>
    <hyperlink ref="B106" location="_Toc343178381" display="_Toc343178381"/>
    <hyperlink ref="C106" location="_Toc343178381" display="_Toc343178381"/>
    <hyperlink ref="B107" location="_Toc343178382" display="_Toc343178382"/>
    <hyperlink ref="C107" location="_Toc343178382" display="_Toc343178382"/>
    <hyperlink ref="B108" location="_Toc343178383" display="_Toc343178383"/>
    <hyperlink ref="C108" location="_Toc343178383" display="_Toc343178383"/>
    <hyperlink ref="B109" location="_Toc343178384" display="_Toc343178384"/>
    <hyperlink ref="C109" location="_Toc343178384" display="_Toc343178384"/>
    <hyperlink ref="B110" location="_Toc343178385" display="_Toc343178385"/>
    <hyperlink ref="C110" location="_Toc343178385" display="_Toc343178385"/>
    <hyperlink ref="B111" location="_Toc343178386" display="_Toc343178386"/>
    <hyperlink ref="C111" location="_Toc343178386" display="_Toc343178386"/>
    <hyperlink ref="B112" location="_Toc343178387" display="_Toc343178387"/>
    <hyperlink ref="C112" location="_Toc343178387" display="_Toc343178387"/>
    <hyperlink ref="B113" location="_Toc343178388" display="_Toc343178388"/>
    <hyperlink ref="C113" location="_Toc343178388" display="_Toc343178388"/>
    <hyperlink ref="B114" location="_Toc343178389" display="_Toc343178389"/>
    <hyperlink ref="C114" location="_Toc343178389" display="_Toc343178389"/>
    <hyperlink ref="B115" location="_Toc343178390" display="_Toc343178390"/>
    <hyperlink ref="C115" location="_Toc343178390" display="_Toc343178390"/>
    <hyperlink ref="B116" location="_Toc343178391" display="_Toc343178391"/>
    <hyperlink ref="C116" location="_Toc343178391" display="_Toc343178391"/>
    <hyperlink ref="B117" location="_Toc343178392" display="_Toc343178392"/>
    <hyperlink ref="C117" location="_Toc343178392" display="_Toc343178392"/>
    <hyperlink ref="B118" location="_Toc343178393" display="_Toc343178393"/>
    <hyperlink ref="C118" location="_Toc343178393" display="_Toc343178393"/>
    <hyperlink ref="B119" location="_Toc343178394" display="_Toc343178394"/>
    <hyperlink ref="C119" location="_Toc343178394" display="_Toc343178394"/>
    <hyperlink ref="B120" location="_Toc343178395" display="_Toc343178395"/>
    <hyperlink ref="C120" location="_Toc343178395" display="_Toc343178395"/>
    <hyperlink ref="B121" location="_Toc343178396" display="_Toc343178396"/>
    <hyperlink ref="C121" location="_Toc343178396" display="_Toc343178396"/>
    <hyperlink ref="B122" location="_Toc343178397" display="_Toc343178397"/>
    <hyperlink ref="C122" location="_Toc343178397" display="_Toc343178397"/>
    <hyperlink ref="B123" location="_Toc343178398" display="_Toc343178398"/>
    <hyperlink ref="C123" location="_Toc343178398" display="_Toc343178398"/>
    <hyperlink ref="B124" location="_Toc343178399" display="_Toc343178399"/>
    <hyperlink ref="C124" location="_Toc343178399" display="_Toc343178399"/>
    <hyperlink ref="B125" location="_Toc343178400" display="_Toc343178400"/>
    <hyperlink ref="C125" location="_Toc343178400" display="_Toc343178400"/>
    <hyperlink ref="B126" location="_Toc343178401" display="_Toc343178401"/>
    <hyperlink ref="C126" location="_Toc343178401" display="_Toc343178401"/>
    <hyperlink ref="B127" location="_Toc343178402" display="_Toc343178402"/>
    <hyperlink ref="C127" location="_Toc343178402" display="_Toc343178402"/>
    <hyperlink ref="B128" location="_Toc343178403" display="_Toc343178403"/>
    <hyperlink ref="C128" location="_Toc343178403" display="_Toc343178403"/>
    <hyperlink ref="B129" location="_Toc343178404" display="_Toc343178404"/>
    <hyperlink ref="C129" location="_Toc343178404" display="_Toc343178404"/>
    <hyperlink ref="B130" location="_Toc343178405" display="_Toc343178405"/>
    <hyperlink ref="C130" location="_Toc343178405" display="_Toc343178405"/>
    <hyperlink ref="B131" location="_Toc343178406" display="_Toc343178406"/>
    <hyperlink ref="C131" location="_Toc343178406" display="_Toc343178406"/>
    <hyperlink ref="B132" location="_Toc343178407" display="_Toc343178407"/>
    <hyperlink ref="C132" location="_Toc343178407" display="_Toc343178407"/>
    <hyperlink ref="B133" location="_Toc343178408" display="_Toc343178408"/>
    <hyperlink ref="C133" location="_Toc343178408" display="_Toc343178408"/>
    <hyperlink ref="B134" location="_Toc343178409" display="_Toc343178409"/>
    <hyperlink ref="C134" location="_Toc343178409" display="_Toc343178409"/>
    <hyperlink ref="B135" location="_Toc343178410" display="_Toc343178410"/>
    <hyperlink ref="C135" location="_Toc343178410" display="_Toc343178410"/>
    <hyperlink ref="B136" location="_Toc343178411" display="_Toc343178411"/>
    <hyperlink ref="C136" location="_Toc343178411" display="_Toc343178411"/>
    <hyperlink ref="B137" location="_Toc343178412" display="_Toc343178412"/>
    <hyperlink ref="C137" location="_Toc343178412" display="_Toc343178412"/>
    <hyperlink ref="B138" location="_Toc343178413" display="_Toc343178413"/>
    <hyperlink ref="C138" location="_Toc343178413" display="_Toc343178413"/>
    <hyperlink ref="B139" location="_Toc343178414" display="_Toc343178414"/>
    <hyperlink ref="C139" location="_Toc343178414" display="_Toc343178414"/>
    <hyperlink ref="B140" location="_Toc343178415" display="_Toc343178415"/>
    <hyperlink ref="C140" location="_Toc343178415" display="_Toc343178415"/>
    <hyperlink ref="B141" location="_Toc343178416" display="_Toc343178416"/>
    <hyperlink ref="C141" location="_Toc343178416" display="_Toc343178416"/>
    <hyperlink ref="B142" location="_Toc343178417" display="_Toc343178417"/>
    <hyperlink ref="C142" location="_Toc343178417" display="_Toc343178417"/>
    <hyperlink ref="B143" location="_Toc343178418" display="_Toc343178418"/>
    <hyperlink ref="C143" location="_Toc343178418" display="_Toc343178418"/>
    <hyperlink ref="B144" location="_Toc343178419" display="_Toc343178419"/>
    <hyperlink ref="C144" location="_Toc343178419" display="_Toc343178419"/>
    <hyperlink ref="B145" location="_Toc343178420" display="_Toc343178420"/>
    <hyperlink ref="C145" location="_Toc343178420" display="_Toc343178420"/>
    <hyperlink ref="B146" location="_Toc343178421" display="_Toc343178421"/>
    <hyperlink ref="C146" location="_Toc343178421" display="_Toc343178421"/>
    <hyperlink ref="B147" location="_Toc343178422" display="_Toc343178422"/>
    <hyperlink ref="C147" location="_Toc343178422" display="_Toc343178422"/>
    <hyperlink ref="B148" location="_Toc343178423" display="_Toc343178423"/>
    <hyperlink ref="C148" location="_Toc343178423" display="_Toc343178423"/>
    <hyperlink ref="B149" location="_Toc343178424" display="_Toc343178424"/>
    <hyperlink ref="C149" location="_Toc343178424" display="_Toc343178424"/>
    <hyperlink ref="B150" location="_Toc343178425" display="_Toc343178425"/>
    <hyperlink ref="C150" location="_Toc343178425" display="_Toc343178425"/>
    <hyperlink ref="B151" location="_Toc343178426" display="_Toc343178426"/>
    <hyperlink ref="C151" location="_Toc343178426" display="_Toc343178426"/>
    <hyperlink ref="B152" location="_Toc343178427" display="_Toc343178427"/>
    <hyperlink ref="C152" location="_Toc343178427" display="_Toc343178427"/>
    <hyperlink ref="B153" location="_Toc343178428" display="_Toc343178428"/>
    <hyperlink ref="C153" location="_Toc343178428" display="_Toc343178428"/>
    <hyperlink ref="B154" location="_Toc343178429" display="_Toc343178429"/>
    <hyperlink ref="C154" location="_Toc343178429" display="_Toc343178429"/>
    <hyperlink ref="B155" location="_Toc343178430" display="_Toc343178430"/>
    <hyperlink ref="C155" location="_Toc343178430" display="_Toc343178430"/>
    <hyperlink ref="B156" location="_Toc343178431" display="_Toc343178431"/>
    <hyperlink ref="C156" location="_Toc343178431" display="_Toc343178431"/>
    <hyperlink ref="B157" location="_Toc343178432" display="_Toc343178432"/>
    <hyperlink ref="C157" location="_Toc343178432" display="_Toc343178432"/>
    <hyperlink ref="B158" location="_Toc343178433" display="_Toc343178433"/>
    <hyperlink ref="C158" location="_Toc343178433" display="_Toc343178433"/>
    <hyperlink ref="B159" location="_Toc343178434" display="_Toc343178434"/>
    <hyperlink ref="C159" location="_Toc343178434" display="_Toc343178434"/>
    <hyperlink ref="B160" location="_Toc343178435" display="_Toc343178435"/>
    <hyperlink ref="C160" location="_Toc343178435" display="_Toc343178435"/>
    <hyperlink ref="B161" location="_Toc343178436" display="_Toc343178436"/>
    <hyperlink ref="C161" location="_Toc343178436" display="_Toc343178436"/>
    <hyperlink ref="B162" location="_Toc343178437" display="_Toc343178437"/>
    <hyperlink ref="C162" location="_Toc343178437" display="_Toc343178437"/>
    <hyperlink ref="B163" location="_Toc343178438" display="_Toc343178438"/>
    <hyperlink ref="C163" location="_Toc343178438" display="_Toc343178438"/>
    <hyperlink ref="B164" location="_Toc343178439" display="_Toc343178439"/>
    <hyperlink ref="C164" location="_Toc343178439" display="_Toc343178439"/>
    <hyperlink ref="B165" location="_Toc343178440" display="_Toc343178440"/>
    <hyperlink ref="C165" location="_Toc343178440" display="_Toc343178440"/>
    <hyperlink ref="B166" location="_Toc343178441" display="_Toc343178441"/>
    <hyperlink ref="C166" location="_Toc343178441" display="_Toc343178441"/>
    <hyperlink ref="B167" location="_Toc343178442" display="_Toc343178442"/>
    <hyperlink ref="C167" location="_Toc343178442" display="_Toc343178442"/>
    <hyperlink ref="B168" location="_Toc343178443" display="_Toc343178443"/>
    <hyperlink ref="C168" location="_Toc343178443" display="_Toc343178443"/>
    <hyperlink ref="B169" location="_Toc343178444" display="_Toc343178444"/>
    <hyperlink ref="C169" location="_Toc343178444" display="_Toc343178444"/>
    <hyperlink ref="B170" location="_Toc343178445" display="_Toc343178445"/>
    <hyperlink ref="C170" location="_Toc343178445" display="_Toc343178445"/>
    <hyperlink ref="B171" location="_Toc343178446" display="_Toc343178446"/>
    <hyperlink ref="C171" location="_Toc343178446" display="_Toc343178446"/>
    <hyperlink ref="B172" location="_Toc343178447" display="_Toc343178447"/>
    <hyperlink ref="C172" location="_Toc343178447" display="_Toc343178447"/>
    <hyperlink ref="B173" location="_Toc343178448" display="_Toc343178448"/>
    <hyperlink ref="C173" location="_Toc343178448" display="_Toc343178448"/>
    <hyperlink ref="B174" location="_Toc343178449" display="_Toc343178449"/>
    <hyperlink ref="C174" location="_Toc343178449" display="_Toc343178449"/>
    <hyperlink ref="B175" location="_Toc343178450" display="_Toc343178450"/>
    <hyperlink ref="C175" location="_Toc343178450" display="_Toc343178450"/>
    <hyperlink ref="B176" location="_Toc343178451" display="_Toc343178451"/>
    <hyperlink ref="C176" location="_Toc343178451" display="_Toc343178451"/>
    <hyperlink ref="B177" location="_Toc343178452" display="_Toc343178452"/>
    <hyperlink ref="C177" location="_Toc343178452" display="_Toc343178452"/>
    <hyperlink ref="B178" location="_Toc343178453" display="_Toc343178453"/>
    <hyperlink ref="C178" location="_Toc343178453" display="_Toc343178453"/>
    <hyperlink ref="B179" location="_Toc343178454" display="_Toc343178454"/>
    <hyperlink ref="C179" location="_Toc343178454" display="_Toc343178454"/>
    <hyperlink ref="B180" location="_Toc343178455" display="_Toc343178455"/>
    <hyperlink ref="C180" location="_Toc343178455" display="_Toc343178455"/>
    <hyperlink ref="B181" location="_Toc343178456" display="_Toc343178456"/>
    <hyperlink ref="C181" location="_Toc343178456" display="_Toc343178456"/>
    <hyperlink ref="B182" location="_Toc343178457" display="_Toc343178457"/>
    <hyperlink ref="C182" location="_Toc343178457" display="_Toc343178457"/>
    <hyperlink ref="B183" location="_Toc343178458" display="_Toc343178458"/>
    <hyperlink ref="C183" location="_Toc343178458" display="_Toc343178458"/>
    <hyperlink ref="B184" location="_Toc343178459" display="_Toc343178459"/>
    <hyperlink ref="C184" location="_Toc343178459" display="_Toc343178459"/>
    <hyperlink ref="B185" location="_Toc343178460" display="_Toc343178460"/>
    <hyperlink ref="C185" location="_Toc343178460" display="_Toc343178460"/>
    <hyperlink ref="B186" location="_Toc343178461" display="_Toc343178461"/>
    <hyperlink ref="C186" location="_Toc343178461" display="_Toc343178461"/>
    <hyperlink ref="B187" location="_Toc343178462" display="_Toc343178462"/>
    <hyperlink ref="C187" location="_Toc343178462" display="_Toc343178462"/>
    <hyperlink ref="B188" location="_Toc343178463" display="_Toc343178463"/>
    <hyperlink ref="C188" location="_Toc343178463" display="_Toc343178463"/>
    <hyperlink ref="B189" location="_Toc343178464" display="_Toc343178464"/>
    <hyperlink ref="C189" location="_Toc343178464" display="_Toc343178464"/>
    <hyperlink ref="B190" location="_Toc343178465" display="_Toc343178465"/>
    <hyperlink ref="C190" location="_Toc343178465" display="_Toc343178465"/>
    <hyperlink ref="B191" location="_Toc343178466" display="_Toc343178466"/>
    <hyperlink ref="C191" location="_Toc343178466" display="_Toc343178466"/>
    <hyperlink ref="B192" location="_Toc343178467" display="_Toc343178467"/>
    <hyperlink ref="C192" location="_Toc343178467" display="_Toc343178467"/>
    <hyperlink ref="B193" location="_Toc343178468" display="_Toc343178468"/>
    <hyperlink ref="C193" location="_Toc343178468" display="_Toc343178468"/>
    <hyperlink ref="B194" location="_Toc343178469" display="_Toc343178469"/>
    <hyperlink ref="C194" location="_Toc343178469" display="_Toc343178469"/>
    <hyperlink ref="B195" location="_Toc343178470" display="_Toc343178470"/>
    <hyperlink ref="C195" location="_Toc343178470" display="_Toc343178470"/>
    <hyperlink ref="B196" location="_Toc343178471" display="_Toc343178471"/>
    <hyperlink ref="C196" location="_Toc343178471" display="_Toc343178471"/>
    <hyperlink ref="A2" location="'Management report'!A1" display="'Management report'!A1"/>
    <hyperlink ref="A3" location="Notes!A1" display="Notes!A1"/>
    <hyperlink ref="A90" location="'More information'!A1" display="'More information'!A1"/>
    <hyperlink ref="A183" location="Apendix!A1" display="Apendix!A1"/>
    <hyperlink ref="A164" location="'More information'!A306" display="'More information'!A306"/>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sheetPr codeName="Sheet16">
    <tabColor rgb="FF92D050"/>
  </sheetPr>
  <dimension ref="A1:K61"/>
  <sheetViews>
    <sheetView workbookViewId="0">
      <selection activeCell="E41" sqref="E41"/>
    </sheetView>
  </sheetViews>
  <sheetFormatPr defaultRowHeight="12.75"/>
  <cols>
    <col min="1" max="1" width="58.42578125" style="64" customWidth="1"/>
    <col min="2" max="2" width="1.7109375" style="64" customWidth="1"/>
    <col min="3" max="3" width="8.7109375" style="95" customWidth="1"/>
    <col min="4" max="4" width="1.7109375" style="95" customWidth="1"/>
    <col min="5" max="5" width="13.5703125" style="96" customWidth="1"/>
    <col min="6" max="6" width="1.42578125" style="64" customWidth="1"/>
    <col min="7" max="7" width="13.5703125" style="96" customWidth="1"/>
    <col min="8" max="8" width="3.85546875" style="64" customWidth="1"/>
    <col min="9" max="9" width="5" style="64" customWidth="1"/>
    <col min="10" max="16384" width="9.140625" style="64"/>
  </cols>
  <sheetData>
    <row r="1" spans="1:11" ht="14.25">
      <c r="A1" s="2125" t="str">
        <f>НАЧАЛО!B6</f>
        <v>ЛОВЕЧТУРС АД</v>
      </c>
      <c r="B1" s="2125"/>
      <c r="C1" s="2125"/>
      <c r="D1" s="2125"/>
      <c r="E1" s="2125"/>
      <c r="F1" s="2125"/>
      <c r="G1" s="2125"/>
      <c r="H1" s="63"/>
      <c r="I1" s="261" t="s">
        <v>1323</v>
      </c>
    </row>
    <row r="2" spans="1:11" s="66" customFormat="1" ht="14.25">
      <c r="A2" s="2126" t="str">
        <f>CONCATENATE("ОТЧЕТ ЗА ВСЕОБХВАТНИЯ ДОХОД ПРЕДСТАВЕН НЕТО ОТ ДАНЪЦИ ",НАЧАЛО!AA3,НАЧАЛО!AD1, " година")</f>
        <v>ОТЧЕТ ЗА ВСЕОБХВАТНИЯ ДОХОД ПРЕДСТАВЕН НЕТО ОТ ДАНЪЦИ за 2013 година</v>
      </c>
      <c r="B2" s="2126"/>
      <c r="C2" s="2126"/>
      <c r="D2" s="2126"/>
      <c r="E2" s="2126"/>
      <c r="F2" s="2126"/>
      <c r="G2" s="2126"/>
      <c r="H2" s="65"/>
    </row>
    <row r="3" spans="1:11" ht="9" customHeight="1">
      <c r="A3" s="47"/>
      <c r="B3" s="47"/>
      <c r="C3" s="48"/>
      <c r="D3" s="49"/>
      <c r="E3" s="50"/>
      <c r="F3" s="49"/>
      <c r="G3" s="50"/>
      <c r="H3" s="63"/>
    </row>
    <row r="4" spans="1:11" ht="15.75" customHeight="1">
      <c r="A4" s="51"/>
      <c r="B4" s="51"/>
      <c r="C4" s="51"/>
      <c r="D4" s="51"/>
      <c r="E4" s="52" t="str">
        <f>НАЧАЛО!AD1&amp;" г."</f>
        <v>2013 г.</v>
      </c>
      <c r="F4" s="52"/>
      <c r="G4" s="52" t="str">
        <f>НАЧАЛО!AF1&amp;" г."</f>
        <v>2012 г.</v>
      </c>
      <c r="H4" s="65"/>
      <c r="I4" s="66"/>
      <c r="J4" s="66"/>
    </row>
    <row r="5" spans="1:11" ht="26.45" customHeight="1">
      <c r="A5" s="51"/>
      <c r="B5" s="51"/>
      <c r="C5" s="281" t="s">
        <v>0</v>
      </c>
      <c r="D5" s="51"/>
      <c r="E5" s="52" t="s">
        <v>13</v>
      </c>
      <c r="F5" s="53"/>
      <c r="G5" s="52" t="s">
        <v>13</v>
      </c>
      <c r="H5" s="65"/>
      <c r="I5" s="66"/>
      <c r="J5" s="66"/>
    </row>
    <row r="6" spans="1:11" ht="15.75" thickBot="1">
      <c r="A6" s="120" t="str">
        <f>'P&amp;L ОД'!A60</f>
        <v>Печалба/загуба за периода</v>
      </c>
      <c r="B6" s="104"/>
      <c r="C6" s="70"/>
      <c r="D6" s="105"/>
      <c r="E6" s="229">
        <f>'P&amp;L ОД'!E60</f>
        <v>-33</v>
      </c>
      <c r="F6" s="106"/>
      <c r="G6" s="229">
        <f>'P&amp;L ОД'!G60</f>
        <v>-263</v>
      </c>
      <c r="H6" s="63"/>
    </row>
    <row r="7" spans="1:11" ht="11.45" customHeight="1" thickTop="1">
      <c r="A7" s="107"/>
      <c r="B7" s="107"/>
      <c r="C7" s="108"/>
      <c r="D7" s="108"/>
      <c r="E7" s="109"/>
      <c r="F7" s="110"/>
      <c r="G7" s="109"/>
      <c r="H7" s="63"/>
      <c r="K7" s="64" t="s">
        <v>580</v>
      </c>
    </row>
    <row r="8" spans="1:11" s="68" customFormat="1" ht="15">
      <c r="A8" s="104" t="s">
        <v>562</v>
      </c>
      <c r="B8" s="54"/>
      <c r="C8" s="55" t="s">
        <v>524</v>
      </c>
      <c r="D8" s="105"/>
      <c r="E8" s="230">
        <f>E18+E34</f>
        <v>0</v>
      </c>
      <c r="F8" s="111"/>
      <c r="G8" s="230">
        <f>G18+G34</f>
        <v>0</v>
      </c>
      <c r="H8" s="67"/>
    </row>
    <row r="9" spans="1:11" s="68" customFormat="1" ht="38.25">
      <c r="A9" s="118" t="s">
        <v>729</v>
      </c>
      <c r="B9" s="54"/>
      <c r="C9" s="62"/>
      <c r="D9" s="105"/>
      <c r="E9" s="115"/>
      <c r="F9" s="116"/>
      <c r="G9" s="115"/>
      <c r="H9" s="67"/>
    </row>
    <row r="10" spans="1:11" s="68" customFormat="1" ht="14.25">
      <c r="A10" s="114" t="s">
        <v>723</v>
      </c>
      <c r="B10" s="54"/>
      <c r="C10" s="62"/>
      <c r="D10" s="105"/>
      <c r="E10" s="115"/>
      <c r="F10" s="116"/>
      <c r="G10" s="115"/>
      <c r="H10" s="67"/>
    </row>
    <row r="11" spans="1:11" s="68" customFormat="1" ht="14.25">
      <c r="A11" s="114" t="s">
        <v>724</v>
      </c>
      <c r="B11" s="54"/>
      <c r="C11" s="62"/>
      <c r="D11" s="105"/>
      <c r="E11" s="115"/>
      <c r="F11" s="116"/>
      <c r="G11" s="115"/>
      <c r="H11" s="67"/>
    </row>
    <row r="12" spans="1:11" s="68" customFormat="1" ht="14.25">
      <c r="A12" s="114" t="s">
        <v>725</v>
      </c>
      <c r="B12" s="54"/>
      <c r="C12" s="62"/>
      <c r="D12" s="105"/>
      <c r="E12" s="115"/>
      <c r="F12" s="116"/>
      <c r="G12" s="115"/>
      <c r="H12" s="67"/>
    </row>
    <row r="13" spans="1:11" s="68" customFormat="1" ht="14.25">
      <c r="A13" s="114" t="s">
        <v>726</v>
      </c>
      <c r="B13" s="54"/>
      <c r="C13" s="62"/>
      <c r="D13" s="105"/>
      <c r="E13" s="115"/>
      <c r="F13" s="116"/>
      <c r="G13" s="115"/>
      <c r="H13" s="67"/>
    </row>
    <row r="14" spans="1:11" s="68" customFormat="1" ht="28.5">
      <c r="A14" s="117" t="s">
        <v>728</v>
      </c>
      <c r="B14" s="54"/>
      <c r="C14" s="62"/>
      <c r="D14" s="105"/>
      <c r="E14" s="115"/>
      <c r="F14" s="116"/>
      <c r="G14" s="115"/>
      <c r="H14" s="67"/>
    </row>
    <row r="15" spans="1:11" s="68" customFormat="1" ht="42.75">
      <c r="A15" s="117" t="s">
        <v>727</v>
      </c>
      <c r="B15" s="54"/>
      <c r="C15" s="62"/>
      <c r="D15" s="105"/>
      <c r="E15" s="115"/>
      <c r="F15" s="116"/>
      <c r="G15" s="115"/>
      <c r="H15" s="67"/>
    </row>
    <row r="16" spans="1:11" s="68" customFormat="1" ht="28.5">
      <c r="A16" s="112" t="s">
        <v>565</v>
      </c>
      <c r="B16" s="69"/>
      <c r="C16" s="60"/>
      <c r="D16" s="105"/>
      <c r="E16" s="60"/>
      <c r="F16" s="111"/>
      <c r="G16" s="60"/>
      <c r="H16" s="67"/>
    </row>
    <row r="17" spans="1:8" s="68" customFormat="1" ht="14.25">
      <c r="A17" s="112" t="s">
        <v>566</v>
      </c>
      <c r="B17" s="57"/>
      <c r="C17" s="60"/>
      <c r="D17" s="58"/>
      <c r="E17" s="60"/>
      <c r="F17" s="111"/>
      <c r="G17" s="60"/>
      <c r="H17" s="67"/>
    </row>
    <row r="18" spans="1:8" s="68" customFormat="1" ht="25.5">
      <c r="A18" s="121" t="s">
        <v>743</v>
      </c>
      <c r="B18" s="57"/>
      <c r="C18" s="60"/>
      <c r="D18" s="58"/>
      <c r="E18" s="230">
        <f>SUM(E10:E17)</f>
        <v>0</v>
      </c>
      <c r="F18" s="111"/>
      <c r="G18" s="230">
        <f>SUM(G10:G17)</f>
        <v>0</v>
      </c>
      <c r="H18" s="67"/>
    </row>
    <row r="19" spans="1:8" s="68" customFormat="1" ht="38.25">
      <c r="A19" s="118" t="s">
        <v>730</v>
      </c>
      <c r="B19" s="54"/>
      <c r="C19" s="62"/>
      <c r="D19" s="105"/>
      <c r="E19" s="115"/>
      <c r="F19" s="116"/>
      <c r="G19" s="115"/>
      <c r="H19" s="67"/>
    </row>
    <row r="20" spans="1:8" s="68" customFormat="1" ht="28.5">
      <c r="A20" s="112" t="s">
        <v>564</v>
      </c>
      <c r="B20" s="54"/>
      <c r="C20" s="60" t="s">
        <v>27</v>
      </c>
      <c r="D20" s="105"/>
      <c r="E20" s="60"/>
      <c r="F20" s="111"/>
      <c r="G20" s="60"/>
      <c r="H20" s="67"/>
    </row>
    <row r="21" spans="1:8" s="68" customFormat="1" ht="25.5">
      <c r="A21" s="103" t="s">
        <v>731</v>
      </c>
      <c r="B21" s="54"/>
      <c r="C21" s="62"/>
      <c r="D21" s="105"/>
      <c r="E21" s="115"/>
      <c r="F21" s="116"/>
      <c r="G21" s="115"/>
      <c r="H21" s="67"/>
    </row>
    <row r="22" spans="1:8" s="68" customFormat="1" ht="25.5">
      <c r="A22" s="103" t="s">
        <v>732</v>
      </c>
      <c r="B22" s="54"/>
      <c r="C22" s="62"/>
      <c r="D22" s="105"/>
      <c r="E22" s="115"/>
      <c r="F22" s="116"/>
      <c r="G22" s="115"/>
      <c r="H22" s="67"/>
    </row>
    <row r="23" spans="1:8" s="68" customFormat="1" ht="14.25">
      <c r="A23" s="112" t="s">
        <v>522</v>
      </c>
      <c r="B23" s="54"/>
      <c r="C23" s="60"/>
      <c r="D23" s="105"/>
      <c r="E23" s="60"/>
      <c r="F23" s="111"/>
      <c r="G23" s="60"/>
      <c r="H23" s="67"/>
    </row>
    <row r="24" spans="1:8" s="68" customFormat="1" ht="25.5">
      <c r="A24" s="119" t="s">
        <v>733</v>
      </c>
      <c r="B24" s="54"/>
      <c r="C24" s="60" t="s">
        <v>27</v>
      </c>
      <c r="D24" s="105"/>
      <c r="E24" s="60"/>
      <c r="F24" s="111"/>
      <c r="G24" s="60"/>
      <c r="H24" s="67"/>
    </row>
    <row r="25" spans="1:8" s="68" customFormat="1" ht="25.5">
      <c r="A25" s="119" t="s">
        <v>734</v>
      </c>
      <c r="B25" s="54"/>
      <c r="C25" s="60"/>
      <c r="D25" s="105"/>
      <c r="E25" s="60"/>
      <c r="F25" s="111"/>
      <c r="G25" s="60"/>
      <c r="H25" s="67"/>
    </row>
    <row r="26" spans="1:8" s="68" customFormat="1" ht="14.25">
      <c r="A26" s="112" t="s">
        <v>563</v>
      </c>
      <c r="B26" s="57"/>
      <c r="C26" s="58"/>
      <c r="D26" s="58"/>
      <c r="E26" s="60"/>
      <c r="F26" s="111"/>
      <c r="G26" s="60"/>
      <c r="H26" s="67"/>
    </row>
    <row r="27" spans="1:8" s="68" customFormat="1" ht="14.25">
      <c r="A27" s="102" t="s">
        <v>735</v>
      </c>
      <c r="B27" s="54"/>
      <c r="C27" s="62"/>
      <c r="D27" s="105"/>
      <c r="E27" s="115"/>
      <c r="F27" s="116"/>
      <c r="G27" s="115"/>
      <c r="H27" s="67"/>
    </row>
    <row r="28" spans="1:8" s="68" customFormat="1" ht="25.5">
      <c r="A28" s="103" t="s">
        <v>736</v>
      </c>
      <c r="B28" s="54"/>
      <c r="C28" s="62"/>
      <c r="D28" s="105"/>
      <c r="E28" s="115"/>
      <c r="F28" s="116"/>
      <c r="G28" s="115"/>
      <c r="H28" s="67"/>
    </row>
    <row r="29" spans="1:8" s="68" customFormat="1" ht="76.5">
      <c r="A29" s="103" t="s">
        <v>737</v>
      </c>
      <c r="B29" s="54"/>
      <c r="C29" s="62"/>
      <c r="D29" s="105"/>
      <c r="E29" s="115"/>
      <c r="F29" s="116"/>
      <c r="G29" s="115"/>
      <c r="H29" s="67"/>
    </row>
    <row r="30" spans="1:8" s="68" customFormat="1" ht="28.5">
      <c r="A30" s="117" t="s">
        <v>738</v>
      </c>
      <c r="B30" s="54"/>
      <c r="C30" s="62"/>
      <c r="D30" s="105"/>
      <c r="E30" s="115"/>
      <c r="F30" s="116"/>
      <c r="G30" s="115"/>
      <c r="H30" s="67"/>
    </row>
    <row r="31" spans="1:8" s="68" customFormat="1" ht="25.5">
      <c r="A31" s="103" t="s">
        <v>739</v>
      </c>
      <c r="B31" s="54"/>
      <c r="C31" s="62"/>
      <c r="D31" s="105"/>
      <c r="E31" s="115"/>
      <c r="F31" s="116"/>
      <c r="G31" s="115"/>
      <c r="H31" s="67"/>
    </row>
    <row r="32" spans="1:8" s="68" customFormat="1" ht="25.5">
      <c r="A32" s="103" t="s">
        <v>740</v>
      </c>
      <c r="B32" s="54"/>
      <c r="C32" s="62"/>
      <c r="D32" s="105"/>
      <c r="E32" s="115"/>
      <c r="F32" s="116"/>
      <c r="G32" s="115"/>
      <c r="H32" s="67"/>
    </row>
    <row r="33" spans="1:8" s="68" customFormat="1" ht="57">
      <c r="A33" s="117" t="s">
        <v>741</v>
      </c>
      <c r="B33" s="54"/>
      <c r="C33" s="62"/>
      <c r="D33" s="105"/>
      <c r="E33" s="115"/>
      <c r="F33" s="116"/>
      <c r="G33" s="115"/>
      <c r="H33" s="67"/>
    </row>
    <row r="34" spans="1:8" s="68" customFormat="1" ht="25.5">
      <c r="A34" s="121" t="s">
        <v>742</v>
      </c>
      <c r="B34" s="54"/>
      <c r="C34" s="62"/>
      <c r="D34" s="105"/>
      <c r="E34" s="228">
        <f>SUM(E20:E33)</f>
        <v>0</v>
      </c>
      <c r="F34" s="59"/>
      <c r="G34" s="228">
        <f>SUM(G20:G33)</f>
        <v>0</v>
      </c>
      <c r="H34" s="67"/>
    </row>
    <row r="35" spans="1:8" s="68" customFormat="1" ht="42.75">
      <c r="A35" s="117" t="s">
        <v>744</v>
      </c>
      <c r="B35" s="54"/>
      <c r="C35" s="62"/>
      <c r="D35" s="105"/>
      <c r="E35" s="115"/>
      <c r="F35" s="116"/>
      <c r="G35" s="115"/>
      <c r="H35" s="67"/>
    </row>
    <row r="36" spans="1:8" s="68" customFormat="1" ht="42.75">
      <c r="A36" s="117" t="s">
        <v>745</v>
      </c>
      <c r="B36" s="54"/>
      <c r="C36" s="62"/>
      <c r="D36" s="105"/>
      <c r="E36" s="115"/>
      <c r="F36" s="116"/>
      <c r="G36" s="115"/>
      <c r="H36" s="67"/>
    </row>
    <row r="37" spans="1:8" s="68" customFormat="1" ht="28.5">
      <c r="A37" s="113" t="s">
        <v>567</v>
      </c>
      <c r="B37" s="69"/>
      <c r="C37" s="60"/>
      <c r="D37" s="105"/>
      <c r="E37" s="228">
        <f>E35+E36</f>
        <v>0</v>
      </c>
      <c r="F37" s="59"/>
      <c r="G37" s="228">
        <f>G35+G36</f>
        <v>0</v>
      </c>
      <c r="H37" s="71"/>
    </row>
    <row r="38" spans="1:8" s="68" customFormat="1" ht="12" customHeight="1">
      <c r="A38" s="112"/>
      <c r="B38" s="69"/>
      <c r="C38" s="60"/>
      <c r="D38" s="105"/>
      <c r="E38" s="60"/>
      <c r="F38" s="111"/>
      <c r="G38" s="60"/>
      <c r="H38" s="71"/>
    </row>
    <row r="39" spans="1:8" s="68" customFormat="1" ht="15" thickBot="1">
      <c r="A39" s="61" t="s">
        <v>568</v>
      </c>
      <c r="B39" s="69"/>
      <c r="C39" s="70"/>
      <c r="D39" s="105"/>
      <c r="E39" s="231">
        <f>E37+E8</f>
        <v>0</v>
      </c>
      <c r="F39" s="76"/>
      <c r="G39" s="231">
        <f>G37+G8</f>
        <v>0</v>
      </c>
      <c r="H39" s="71"/>
    </row>
    <row r="40" spans="1:8" s="68" customFormat="1" ht="15.75" customHeight="1" thickTop="1">
      <c r="A40" s="112"/>
      <c r="B40" s="54"/>
      <c r="C40" s="60"/>
      <c r="D40" s="105"/>
      <c r="E40" s="60"/>
      <c r="F40" s="111"/>
      <c r="G40" s="60"/>
      <c r="H40" s="71"/>
    </row>
    <row r="41" spans="1:8" s="68" customFormat="1" ht="15" thickBot="1">
      <c r="A41" s="61" t="s">
        <v>569</v>
      </c>
      <c r="B41" s="69"/>
      <c r="C41" s="70"/>
      <c r="D41" s="105"/>
      <c r="E41" s="231">
        <f>E39+E6</f>
        <v>-33</v>
      </c>
      <c r="F41" s="76"/>
      <c r="G41" s="231">
        <f>G39+G6</f>
        <v>-263</v>
      </c>
      <c r="H41" s="75"/>
    </row>
    <row r="42" spans="1:8" s="68" customFormat="1" ht="15" thickTop="1">
      <c r="A42" s="100" t="s">
        <v>514</v>
      </c>
      <c r="B42" s="74"/>
      <c r="C42" s="58"/>
      <c r="D42" s="56"/>
      <c r="E42" s="101" t="s">
        <v>27</v>
      </c>
      <c r="F42" s="98"/>
      <c r="G42" s="101"/>
      <c r="H42" s="71"/>
    </row>
    <row r="43" spans="1:8" s="68" customFormat="1" ht="14.25">
      <c r="A43" s="99" t="s">
        <v>515</v>
      </c>
      <c r="B43" s="74"/>
      <c r="C43" s="58"/>
      <c r="D43" s="56"/>
      <c r="E43" s="101"/>
      <c r="F43" s="98"/>
      <c r="G43" s="101"/>
      <c r="H43" s="71"/>
    </row>
    <row r="44" spans="1:8" s="68" customFormat="1" ht="15" customHeight="1">
      <c r="A44" s="2127" t="str">
        <f>IF(AND(E$44="",G$44=""),"","Разлика в резултата между ОПР и БАЛАНСА!")</f>
        <v/>
      </c>
      <c r="B44" s="2127"/>
      <c r="C44" s="2127"/>
      <c r="D44" s="73"/>
      <c r="E44" s="77" t="str">
        <f>IF(E41=баланс!E86,"",'P&amp;L ОД'!E60-баланс!E86)</f>
        <v/>
      </c>
      <c r="F44" s="73"/>
      <c r="G44" s="77" t="str">
        <f>IF(НАЧАЛО!AB$3=1,IF(G$41=баланс!G$86,"",'P&amp;L ОД'!G60-баланс!G$86),"")</f>
        <v/>
      </c>
      <c r="H44" s="78"/>
    </row>
    <row r="45" spans="1:8">
      <c r="A45" s="2128" t="str">
        <f>CONCATENATE("Приложенията от страница ",НАЧАЛО!O43," до страница ",НАЧАЛО!Q43," са неразделна част от финансовия отчет.")</f>
        <v>Приложенията от страница  до страница  са неразделна част от финансовия отчет.</v>
      </c>
      <c r="B45" s="2128"/>
      <c r="C45" s="2128"/>
      <c r="D45" s="2128"/>
      <c r="E45" s="2128"/>
      <c r="F45" s="2128"/>
      <c r="G45" s="2128"/>
      <c r="H45" s="79"/>
    </row>
    <row r="46" spans="1:8" ht="14.25">
      <c r="A46" s="2129" t="str">
        <f>IF(AND(E$44="",G$44=""),"","Резултат в БАЛАНСА:")</f>
        <v/>
      </c>
      <c r="B46" s="2129"/>
      <c r="C46" s="2129"/>
      <c r="D46" s="80"/>
      <c r="E46" s="81" t="str">
        <f>IF(E$41=баланс!E$86,"",баланс!E$86)</f>
        <v/>
      </c>
      <c r="F46" s="80"/>
      <c r="G46" s="81" t="str">
        <f>IF(НАЧАЛО!AB$3=1,IF(G$41=баланс!G$86,"",баланс!G$86),"")</f>
        <v/>
      </c>
      <c r="H46" s="79"/>
    </row>
    <row r="47" spans="1:8" ht="14.25">
      <c r="A47" s="82" t="str">
        <f>НАЧАЛО!$A$44</f>
        <v>Представляващи:</v>
      </c>
      <c r="B47" s="83"/>
      <c r="C47" s="84"/>
      <c r="D47" s="79"/>
      <c r="E47" s="79"/>
      <c r="F47" s="79"/>
      <c r="G47" s="79"/>
      <c r="H47" s="79"/>
    </row>
    <row r="48" spans="1:8" ht="14.25">
      <c r="A48" s="85" t="str">
        <f>НАЧАЛО!$A$46</f>
        <v>ВЕСЕЛИНА СПАСОВА</v>
      </c>
      <c r="B48" s="86"/>
      <c r="C48" s="79"/>
      <c r="D48" s="79"/>
      <c r="E48" s="79"/>
      <c r="F48" s="79"/>
      <c r="G48" s="79"/>
      <c r="H48" s="79"/>
    </row>
    <row r="49" spans="1:8" ht="14.25">
      <c r="A49" s="85"/>
      <c r="B49" s="86"/>
      <c r="C49" s="79"/>
      <c r="D49" s="79"/>
      <c r="E49" s="79"/>
      <c r="F49" s="79"/>
      <c r="G49" s="79"/>
      <c r="H49" s="79"/>
    </row>
    <row r="50" spans="1:8" ht="14.25">
      <c r="A50" s="85" t="s">
        <v>27</v>
      </c>
      <c r="B50" s="79"/>
      <c r="C50" s="79"/>
      <c r="D50" s="79"/>
      <c r="E50" s="79"/>
      <c r="F50" s="79"/>
      <c r="G50" s="79"/>
      <c r="H50" s="79"/>
    </row>
    <row r="51" spans="1:8" ht="14.25">
      <c r="A51" s="85"/>
      <c r="B51" s="79"/>
      <c r="C51" s="79"/>
      <c r="D51" s="79"/>
      <c r="E51" s="79"/>
      <c r="F51" s="79"/>
      <c r="G51" s="79"/>
      <c r="H51" s="79"/>
    </row>
    <row r="52" spans="1:8" ht="14.25">
      <c r="A52" s="87" t="str">
        <f>НАЧАЛО!$F$44</f>
        <v>Съставител:</v>
      </c>
      <c r="B52" s="87"/>
      <c r="C52" s="88"/>
      <c r="D52" s="88"/>
      <c r="E52" s="89"/>
      <c r="F52" s="79"/>
      <c r="G52" s="89"/>
      <c r="H52" s="79"/>
    </row>
    <row r="53" spans="1:8" ht="14.25">
      <c r="A53" s="90" t="str">
        <f>НАЧАЛО!$F$46</f>
        <v>БОНКА СИРАШКА</v>
      </c>
      <c r="B53" s="91"/>
      <c r="C53" s="88"/>
      <c r="D53" s="88"/>
      <c r="E53" s="89"/>
      <c r="F53" s="79"/>
      <c r="G53" s="89"/>
      <c r="H53" s="79"/>
    </row>
    <row r="54" spans="1:8" ht="14.25">
      <c r="A54" s="87"/>
      <c r="B54" s="87"/>
      <c r="C54" s="88"/>
      <c r="D54" s="88"/>
      <c r="E54" s="89"/>
      <c r="F54" s="79"/>
      <c r="G54" s="89"/>
      <c r="H54" s="79"/>
    </row>
    <row r="55" spans="1:8" ht="14.25">
      <c r="A55" s="90" t="str">
        <f>НАЧАЛО!$D$50</f>
        <v>Заверил:</v>
      </c>
      <c r="B55" s="91"/>
      <c r="C55" s="88"/>
      <c r="D55" s="88"/>
      <c r="E55" s="89"/>
      <c r="F55" s="79"/>
      <c r="G55" s="89"/>
      <c r="H55" s="79"/>
    </row>
    <row r="56" spans="1:8" ht="14.25">
      <c r="A56" s="85" t="str">
        <f>НАЧАЛО!$C$52</f>
        <v>ОДИТОРИ И КО ООД</v>
      </c>
      <c r="B56" s="79"/>
      <c r="C56" s="88"/>
      <c r="D56" s="88"/>
      <c r="E56" s="89"/>
      <c r="F56" s="79"/>
      <c r="G56" s="89"/>
      <c r="H56" s="79"/>
    </row>
    <row r="57" spans="1:8" ht="12.75" customHeight="1">
      <c r="A57" s="92"/>
      <c r="B57" s="93"/>
      <c r="C57" s="88"/>
      <c r="D57" s="88"/>
      <c r="E57" s="89"/>
      <c r="F57" s="79"/>
      <c r="G57" s="89"/>
      <c r="H57" s="79"/>
    </row>
    <row r="58" spans="1:8" ht="14.25">
      <c r="A58" s="85" t="str">
        <f>НАЧАЛО!$C$58</f>
        <v>ЛОВЕЧ, 14 април 2014 г.</v>
      </c>
      <c r="B58" s="79"/>
      <c r="C58" s="88"/>
      <c r="D58" s="88"/>
      <c r="E58" s="89"/>
      <c r="F58" s="79"/>
      <c r="G58" s="89"/>
      <c r="H58" s="79"/>
    </row>
    <row r="59" spans="1:8" ht="14.25">
      <c r="A59" s="94"/>
      <c r="B59" s="94"/>
    </row>
    <row r="61" spans="1:8" ht="14.25">
      <c r="A61" s="97"/>
      <c r="B61" s="97"/>
    </row>
  </sheetData>
  <sheetProtection insertRows="0" deleteRows="0"/>
  <mergeCells count="5">
    <mergeCell ref="A1:G1"/>
    <mergeCell ref="A2:G2"/>
    <mergeCell ref="A44:C44"/>
    <mergeCell ref="A45:G45"/>
    <mergeCell ref="A46:C46"/>
  </mergeCells>
  <hyperlinks>
    <hyperlink ref="I1" location="'Съдържание 1'!A1" display="'Съдържание 1'!A1"/>
  </hyperlinks>
  <pageMargins left="0.7" right="0.7" top="0.75" bottom="0.75" header="0.3" footer="0.3"/>
  <pageSetup paperSize="9" scale="65" orientation="portrait" r:id="rId1"/>
  <rowBreaks count="1" manualBreakCount="1">
    <brk id="58" max="16383" man="1"/>
  </rowBreaks>
  <colBreaks count="1" manualBreakCount="1">
    <brk id="7" max="1048575" man="1"/>
  </colBreaks>
  <ignoredErrors>
    <ignoredError sqref="E39:G39 E8:G8" unlockedFormula="1"/>
  </ignoredErrors>
</worksheet>
</file>

<file path=xl/worksheets/sheet21.xml><?xml version="1.0" encoding="utf-8"?>
<worksheet xmlns="http://schemas.openxmlformats.org/spreadsheetml/2006/main" xmlns:r="http://schemas.openxmlformats.org/officeDocument/2006/relationships">
  <sheetPr codeName="Sheet12">
    <tabColor theme="8" tint="0.39997558519241921"/>
  </sheetPr>
  <dimension ref="A1:S35"/>
  <sheetViews>
    <sheetView workbookViewId="0">
      <selection activeCell="A7" sqref="A7"/>
    </sheetView>
  </sheetViews>
  <sheetFormatPr defaultRowHeight="14.25" outlineLevelCol="1"/>
  <cols>
    <col min="1" max="1" width="9.140625" style="291"/>
    <col min="2" max="2" width="42.85546875" style="291" customWidth="1"/>
    <col min="3" max="4" width="12.140625" style="291" customWidth="1"/>
    <col min="5" max="7" width="9.140625" style="291" customWidth="1" outlineLevel="1"/>
    <col min="8" max="10" width="12.5703125" style="291" customWidth="1" outlineLevel="1"/>
    <col min="11" max="11" width="9.140625" style="291" customWidth="1" outlineLevel="1"/>
    <col min="12" max="14" width="11.5703125" style="291" customWidth="1" outlineLevel="1"/>
    <col min="15" max="16" width="9.140625" style="291" customWidth="1" outlineLevel="1"/>
    <col min="17" max="17" width="42.85546875" style="291" customWidth="1"/>
    <col min="18" max="19" width="12.140625" style="291" customWidth="1"/>
    <col min="20" max="16384" width="9.140625" style="291"/>
  </cols>
  <sheetData>
    <row r="1" spans="1:19" ht="57">
      <c r="A1" s="824" t="s">
        <v>1642</v>
      </c>
      <c r="B1" s="2107" t="s">
        <v>1029</v>
      </c>
      <c r="C1" s="2108"/>
      <c r="D1" s="2109"/>
      <c r="F1" s="825" t="s">
        <v>1107</v>
      </c>
      <c r="H1" s="1690" t="s">
        <v>3970</v>
      </c>
      <c r="I1" s="1691" t="s">
        <v>3971</v>
      </c>
      <c r="J1" s="1691" t="s">
        <v>3972</v>
      </c>
      <c r="L1" s="1690" t="s">
        <v>3970</v>
      </c>
      <c r="M1" s="1691" t="s">
        <v>3971</v>
      </c>
      <c r="N1" s="1691" t="s">
        <v>3972</v>
      </c>
      <c r="P1" s="1736" t="s">
        <v>3382</v>
      </c>
      <c r="Q1" s="2107" t="s">
        <v>5826</v>
      </c>
      <c r="R1" s="2108"/>
      <c r="S1" s="2109"/>
    </row>
    <row r="2" spans="1:19">
      <c r="A2" s="825" t="s">
        <v>2570</v>
      </c>
      <c r="B2" s="1439" t="s">
        <v>296</v>
      </c>
      <c r="C2" s="1435" t="str">
        <f>НАЧАЛО!AD1&amp;" г."</f>
        <v>2013 г.</v>
      </c>
      <c r="D2" s="1435" t="str">
        <f>НАЧАЛО!AF1&amp;" г."</f>
        <v>2012 г.</v>
      </c>
      <c r="F2" s="825" t="s">
        <v>1323</v>
      </c>
      <c r="H2" s="1699" t="str">
        <f>C2</f>
        <v>2013 г.</v>
      </c>
      <c r="I2" s="1699" t="str">
        <f>C2</f>
        <v>2013 г.</v>
      </c>
      <c r="J2" s="1699" t="str">
        <f>C2</f>
        <v>2013 г.</v>
      </c>
      <c r="L2" s="1699" t="str">
        <f>D2</f>
        <v>2012 г.</v>
      </c>
      <c r="M2" s="1699" t="str">
        <f>D2</f>
        <v>2012 г.</v>
      </c>
      <c r="N2" s="1699" t="str">
        <f>D2</f>
        <v>2012 г.</v>
      </c>
      <c r="Q2" s="1439" t="s">
        <v>4462</v>
      </c>
      <c r="R2" s="1968">
        <v>2013</v>
      </c>
      <c r="S2" s="1968" t="s">
        <v>6587</v>
      </c>
    </row>
    <row r="3" spans="1:19" ht="28.5">
      <c r="B3" s="1443" t="s">
        <v>1041</v>
      </c>
      <c r="C3" s="1031">
        <f>C4+C5</f>
        <v>0</v>
      </c>
      <c r="D3" s="1031">
        <f>D4+D5</f>
        <v>0</v>
      </c>
      <c r="H3" s="1031">
        <f>H4+H5</f>
        <v>0</v>
      </c>
      <c r="I3" s="1031">
        <f>I4+I5</f>
        <v>0</v>
      </c>
      <c r="J3" s="1031">
        <f>C3-H3-I3</f>
        <v>0</v>
      </c>
      <c r="L3" s="1031">
        <f>L4+L5</f>
        <v>0</v>
      </c>
      <c r="M3" s="1031">
        <f>M4+M5</f>
        <v>0</v>
      </c>
      <c r="N3" s="1033">
        <f>D3-L3-M3</f>
        <v>0</v>
      </c>
      <c r="Q3" s="1443" t="s">
        <v>6588</v>
      </c>
      <c r="R3" s="1031">
        <f>R4+R5</f>
        <v>0</v>
      </c>
      <c r="S3" s="1031">
        <f>S4+S5</f>
        <v>0</v>
      </c>
    </row>
    <row r="4" spans="1:19" ht="28.5">
      <c r="B4" s="1444" t="s">
        <v>1985</v>
      </c>
      <c r="C4" s="1033"/>
      <c r="D4" s="1033"/>
      <c r="H4" s="1033"/>
      <c r="I4" s="1033"/>
      <c r="J4" s="1033">
        <f>C4-H4-I4</f>
        <v>0</v>
      </c>
      <c r="L4" s="1033"/>
      <c r="M4" s="1033"/>
      <c r="N4" s="1033">
        <f>D4-L4-M4</f>
        <v>0</v>
      </c>
      <c r="Q4" s="1444" t="s">
        <v>6589</v>
      </c>
      <c r="R4" s="1033">
        <f t="shared" ref="R4:S6" si="0">C4</f>
        <v>0</v>
      </c>
      <c r="S4" s="1033">
        <f t="shared" si="0"/>
        <v>0</v>
      </c>
    </row>
    <row r="5" spans="1:19" ht="42.75">
      <c r="B5" s="1444" t="s">
        <v>1040</v>
      </c>
      <c r="C5" s="1033"/>
      <c r="D5" s="1033"/>
      <c r="H5" s="1033"/>
      <c r="I5" s="1033"/>
      <c r="J5" s="1033">
        <f>C5-H5-I5</f>
        <v>0</v>
      </c>
      <c r="L5" s="1033"/>
      <c r="M5" s="1033"/>
      <c r="N5" s="1033">
        <f>D5-L5-M5</f>
        <v>0</v>
      </c>
      <c r="Q5" s="1444" t="s">
        <v>6590</v>
      </c>
      <c r="R5" s="1033">
        <f t="shared" si="0"/>
        <v>0</v>
      </c>
      <c r="S5" s="1033">
        <f t="shared" si="0"/>
        <v>0</v>
      </c>
    </row>
    <row r="6" spans="1:19" ht="28.5">
      <c r="B6" s="1444" t="s">
        <v>1042</v>
      </c>
      <c r="C6" s="1033"/>
      <c r="D6" s="1033"/>
      <c r="H6" s="1033"/>
      <c r="I6" s="1033"/>
      <c r="J6" s="1033">
        <f>C6-H6-I6</f>
        <v>0</v>
      </c>
      <c r="L6" s="1033"/>
      <c r="M6" s="1033"/>
      <c r="N6" s="1033">
        <f>D6-L6-M6</f>
        <v>0</v>
      </c>
      <c r="Q6" s="1444" t="s">
        <v>5784</v>
      </c>
      <c r="R6" s="1033">
        <f t="shared" si="0"/>
        <v>0</v>
      </c>
      <c r="S6" s="1033">
        <f t="shared" si="0"/>
        <v>0</v>
      </c>
    </row>
    <row r="7" spans="1:19" ht="28.5">
      <c r="B7" s="1445" t="s">
        <v>1986</v>
      </c>
      <c r="C7" s="1029">
        <f>C3+C6</f>
        <v>0</v>
      </c>
      <c r="D7" s="1029">
        <f>D3+D6</f>
        <v>0</v>
      </c>
      <c r="H7" s="1029">
        <f>H3+H6</f>
        <v>0</v>
      </c>
      <c r="I7" s="1029">
        <f>I3+I6</f>
        <v>0</v>
      </c>
      <c r="J7" s="1029">
        <f>J3+J6</f>
        <v>0</v>
      </c>
      <c r="K7" s="1034">
        <f>C7-H7-I7-J7</f>
        <v>0</v>
      </c>
      <c r="L7" s="1029">
        <f>L3+L6</f>
        <v>0</v>
      </c>
      <c r="M7" s="1029">
        <f>M3+M6</f>
        <v>0</v>
      </c>
      <c r="N7" s="1029">
        <f>N3+N6</f>
        <v>0</v>
      </c>
      <c r="Q7" s="1445" t="s">
        <v>5787</v>
      </c>
      <c r="R7" s="1029">
        <f>R3+R6</f>
        <v>0</v>
      </c>
      <c r="S7" s="1029">
        <f>S3+S6</f>
        <v>0</v>
      </c>
    </row>
    <row r="9" spans="1:19">
      <c r="B9" s="2107" t="s">
        <v>1030</v>
      </c>
      <c r="C9" s="2108"/>
      <c r="D9" s="2109"/>
      <c r="F9" s="1446"/>
      <c r="G9" s="1446"/>
      <c r="H9" s="1446"/>
      <c r="I9" s="1447"/>
      <c r="J9" s="1448"/>
      <c r="Q9" s="2107" t="s">
        <v>6591</v>
      </c>
      <c r="R9" s="2108"/>
      <c r="S9" s="2109"/>
    </row>
    <row r="10" spans="1:19">
      <c r="B10" s="1439" t="s">
        <v>93</v>
      </c>
      <c r="C10" s="1435" t="str">
        <f>НАЧАЛО!AD1&amp;" г."</f>
        <v>2013 г.</v>
      </c>
      <c r="D10" s="1435" t="str">
        <f>НАЧАЛО!AF1&amp;" г."</f>
        <v>2012 г.</v>
      </c>
      <c r="F10" s="1446"/>
      <c r="G10" s="1446"/>
      <c r="H10" s="1446"/>
      <c r="I10" s="1447"/>
      <c r="J10" s="1448"/>
      <c r="Q10" s="1439" t="s">
        <v>6592</v>
      </c>
      <c r="R10" s="1968">
        <v>2013</v>
      </c>
      <c r="S10" s="1968" t="s">
        <v>6587</v>
      </c>
    </row>
    <row r="11" spans="1:19" ht="28.5">
      <c r="B11" s="1443" t="s">
        <v>1038</v>
      </c>
      <c r="C11" s="1031">
        <f>C12+C13</f>
        <v>0</v>
      </c>
      <c r="D11" s="1031">
        <f>D12+D13</f>
        <v>0</v>
      </c>
      <c r="F11" s="1446"/>
      <c r="G11" s="1446"/>
      <c r="H11" s="1031">
        <f>H12+H13</f>
        <v>0</v>
      </c>
      <c r="I11" s="1031">
        <f>I12+I13</f>
        <v>0</v>
      </c>
      <c r="J11" s="1031">
        <f>J12+J13</f>
        <v>0</v>
      </c>
      <c r="L11" s="1031">
        <f>L12+L13</f>
        <v>0</v>
      </c>
      <c r="M11" s="1031">
        <f>M12+M13</f>
        <v>0</v>
      </c>
      <c r="N11" s="1031">
        <f>N12+N13</f>
        <v>0</v>
      </c>
      <c r="Q11" s="1443" t="s">
        <v>5823</v>
      </c>
      <c r="R11" s="1031">
        <f>R12+R13</f>
        <v>0</v>
      </c>
      <c r="S11" s="1031">
        <f>S12+S13</f>
        <v>0</v>
      </c>
    </row>
    <row r="12" spans="1:19" ht="42.75">
      <c r="B12" s="1444" t="s">
        <v>1034</v>
      </c>
      <c r="C12" s="1033"/>
      <c r="D12" s="1033"/>
      <c r="F12" s="1446"/>
      <c r="G12" s="1446"/>
      <c r="H12" s="1033"/>
      <c r="I12" s="1033"/>
      <c r="J12" s="1033">
        <f>C12-H12-I12</f>
        <v>0</v>
      </c>
      <c r="L12" s="1033"/>
      <c r="M12" s="1033"/>
      <c r="N12" s="1033">
        <f>D12-L12-M12</f>
        <v>0</v>
      </c>
      <c r="Q12" s="1444" t="s">
        <v>6593</v>
      </c>
      <c r="R12" s="1033"/>
      <c r="S12" s="1033"/>
    </row>
    <row r="13" spans="1:19" ht="42.75">
      <c r="B13" s="1444" t="s">
        <v>1039</v>
      </c>
      <c r="C13" s="1033"/>
      <c r="D13" s="1033"/>
      <c r="F13" s="1446"/>
      <c r="G13" s="1446"/>
      <c r="H13" s="1033"/>
      <c r="I13" s="1033"/>
      <c r="J13" s="1033">
        <f>C13-H13-I13</f>
        <v>0</v>
      </c>
      <c r="L13" s="1033"/>
      <c r="M13" s="1033"/>
      <c r="N13" s="1033">
        <f>D13-L13-M13</f>
        <v>0</v>
      </c>
      <c r="Q13" s="1444" t="s">
        <v>6594</v>
      </c>
      <c r="R13" s="1033"/>
      <c r="S13" s="1033"/>
    </row>
    <row r="14" spans="1:19" ht="28.5">
      <c r="B14" s="1444" t="s">
        <v>1035</v>
      </c>
      <c r="C14" s="1033"/>
      <c r="D14" s="1033"/>
      <c r="F14" s="1446"/>
      <c r="G14" s="1446"/>
      <c r="H14" s="1033"/>
      <c r="I14" s="1033"/>
      <c r="J14" s="1033">
        <f>C14-H14-I14</f>
        <v>0</v>
      </c>
      <c r="L14" s="1033"/>
      <c r="M14" s="1033"/>
      <c r="N14" s="1033">
        <f>D14-L14-M14</f>
        <v>0</v>
      </c>
      <c r="Q14" s="1444" t="s">
        <v>5785</v>
      </c>
      <c r="R14" s="1033"/>
      <c r="S14" s="1033"/>
    </row>
    <row r="15" spans="1:19" ht="28.5">
      <c r="B15" s="1444" t="s">
        <v>1036</v>
      </c>
      <c r="C15" s="1033"/>
      <c r="D15" s="1033"/>
      <c r="F15" s="1446"/>
      <c r="G15" s="1446"/>
      <c r="H15" s="1033"/>
      <c r="I15" s="1033"/>
      <c r="J15" s="1033">
        <f>C15-H15-I15</f>
        <v>0</v>
      </c>
      <c r="L15" s="1033"/>
      <c r="M15" s="1033"/>
      <c r="N15" s="1033">
        <f>D15-L15-M15</f>
        <v>0</v>
      </c>
      <c r="Q15" s="1444" t="s">
        <v>5784</v>
      </c>
      <c r="R15" s="1033"/>
      <c r="S15" s="1033"/>
    </row>
    <row r="16" spans="1:19" ht="28.5">
      <c r="B16" s="1445" t="s">
        <v>1037</v>
      </c>
      <c r="C16" s="1029">
        <f>C11+C14+C15</f>
        <v>0</v>
      </c>
      <c r="D16" s="1029">
        <f>D11+D14+D15</f>
        <v>0</v>
      </c>
      <c r="F16" s="1446"/>
      <c r="G16" s="1446"/>
      <c r="H16" s="1029">
        <f>H11+H14+H15</f>
        <v>0</v>
      </c>
      <c r="I16" s="1029">
        <f>I11+I14+I15</f>
        <v>0</v>
      </c>
      <c r="J16" s="1029">
        <f>J11+J14+J15</f>
        <v>0</v>
      </c>
      <c r="K16" s="1034">
        <f>C16-H16-I16-J16</f>
        <v>0</v>
      </c>
      <c r="L16" s="1029">
        <f>L11+L14+L15</f>
        <v>0</v>
      </c>
      <c r="M16" s="1029">
        <f>M11+M14+M15</f>
        <v>0</v>
      </c>
      <c r="N16" s="1029">
        <f>N11+N14+N15</f>
        <v>0</v>
      </c>
      <c r="Q16" s="1445" t="s">
        <v>5786</v>
      </c>
      <c r="R16" s="1029">
        <f>R11+R14+R15</f>
        <v>0</v>
      </c>
      <c r="S16" s="1029">
        <f>S11+S14+S15</f>
        <v>0</v>
      </c>
    </row>
    <row r="17" spans="2:19">
      <c r="F17" s="1446"/>
      <c r="G17" s="1446"/>
      <c r="H17" s="1446"/>
      <c r="I17" s="1447"/>
      <c r="J17" s="1448"/>
    </row>
    <row r="18" spans="2:19">
      <c r="B18" s="2107" t="s">
        <v>1045</v>
      </c>
      <c r="C18" s="2108"/>
      <c r="D18" s="2109"/>
      <c r="Q18" s="2107" t="s">
        <v>5824</v>
      </c>
      <c r="R18" s="2108"/>
      <c r="S18" s="2109"/>
    </row>
    <row r="19" spans="2:19">
      <c r="B19" s="1439" t="s">
        <v>93</v>
      </c>
      <c r="C19" s="1435" t="str">
        <f>НАЧАЛО!AD1&amp;" г."</f>
        <v>2013 г.</v>
      </c>
      <c r="D19" s="1435" t="str">
        <f>НАЧАЛО!AF1&amp;" г."</f>
        <v>2012 г.</v>
      </c>
      <c r="Q19" s="1439" t="s">
        <v>6592</v>
      </c>
      <c r="R19" s="1968">
        <v>2013</v>
      </c>
      <c r="S19" s="1968" t="s">
        <v>6587</v>
      </c>
    </row>
    <row r="20" spans="2:19" ht="28.5">
      <c r="B20" s="1444" t="s">
        <v>1046</v>
      </c>
      <c r="C20" s="1033"/>
      <c r="D20" s="1033"/>
      <c r="H20" s="1033"/>
      <c r="I20" s="1033"/>
      <c r="J20" s="1033">
        <f>C20-H20-I20</f>
        <v>0</v>
      </c>
      <c r="L20" s="1033"/>
      <c r="M20" s="1033"/>
      <c r="N20" s="1033">
        <f>D20-L20-M20</f>
        <v>0</v>
      </c>
      <c r="Q20" s="1444" t="s">
        <v>6595</v>
      </c>
      <c r="R20" s="1033"/>
      <c r="S20" s="1033"/>
    </row>
    <row r="21" spans="2:19" ht="28.5">
      <c r="B21" s="1444" t="s">
        <v>1049</v>
      </c>
      <c r="C21" s="1033"/>
      <c r="D21" s="1033"/>
      <c r="H21" s="1033"/>
      <c r="I21" s="1033"/>
      <c r="J21" s="1033">
        <f>C21-H21-I21</f>
        <v>0</v>
      </c>
      <c r="L21" s="1033"/>
      <c r="M21" s="1033"/>
      <c r="N21" s="1033">
        <f>D21-L21-M21</f>
        <v>0</v>
      </c>
      <c r="Q21" s="1444" t="s">
        <v>4509</v>
      </c>
      <c r="R21" s="1033"/>
      <c r="S21" s="1033"/>
    </row>
    <row r="22" spans="2:19" ht="28.5">
      <c r="B22" s="1444" t="s">
        <v>1052</v>
      </c>
      <c r="C22" s="1033"/>
      <c r="D22" s="1033"/>
      <c r="H22" s="1033"/>
      <c r="I22" s="1033"/>
      <c r="J22" s="1033">
        <f>C22-H22-I22</f>
        <v>0</v>
      </c>
      <c r="L22" s="1033"/>
      <c r="M22" s="1033"/>
      <c r="N22" s="1033">
        <f>D22-L22-M22</f>
        <v>0</v>
      </c>
      <c r="Q22" s="1444" t="s">
        <v>6596</v>
      </c>
      <c r="R22" s="1033"/>
      <c r="S22" s="1033"/>
    </row>
    <row r="23" spans="2:19">
      <c r="B23" s="1442" t="s">
        <v>1050</v>
      </c>
      <c r="C23" s="1029">
        <f>SUM(C20:C22)</f>
        <v>0</v>
      </c>
      <c r="D23" s="1029">
        <f>SUM(D20:D22)</f>
        <v>0</v>
      </c>
      <c r="H23" s="1029">
        <f>SUM(H20:H22)</f>
        <v>0</v>
      </c>
      <c r="I23" s="1029">
        <f>SUM(I20:I22)</f>
        <v>0</v>
      </c>
      <c r="J23" s="1029">
        <f>SUM(J20:J22)</f>
        <v>0</v>
      </c>
      <c r="L23" s="1029">
        <f>SUM(L20:L22)</f>
        <v>0</v>
      </c>
      <c r="M23" s="1029">
        <f>SUM(M20:M22)</f>
        <v>0</v>
      </c>
      <c r="N23" s="1029">
        <f>SUM(N20:N22)</f>
        <v>0</v>
      </c>
      <c r="Q23" s="1993" t="s">
        <v>1050</v>
      </c>
      <c r="R23" s="1029">
        <f>SUM(R20:R22)</f>
        <v>0</v>
      </c>
      <c r="S23" s="1029">
        <f>SUM(S20:S22)</f>
        <v>0</v>
      </c>
    </row>
    <row r="24" spans="2:19" ht="42.75">
      <c r="B24" s="1444" t="s">
        <v>1053</v>
      </c>
      <c r="C24" s="1033"/>
      <c r="D24" s="1033"/>
      <c r="H24" s="1033"/>
      <c r="I24" s="1033"/>
      <c r="J24" s="1033">
        <f>C24-H24-I24</f>
        <v>0</v>
      </c>
      <c r="L24" s="1033"/>
      <c r="M24" s="1033"/>
      <c r="N24" s="1033">
        <f>D24-L24-M24</f>
        <v>0</v>
      </c>
      <c r="Q24" s="1444" t="s">
        <v>6597</v>
      </c>
      <c r="R24" s="1033"/>
      <c r="S24" s="1033"/>
    </row>
    <row r="25" spans="2:19" ht="28.5">
      <c r="B25" s="1444" t="s">
        <v>1054</v>
      </c>
      <c r="C25" s="1033"/>
      <c r="D25" s="1033"/>
      <c r="H25" s="1033"/>
      <c r="I25" s="1033"/>
      <c r="J25" s="1033">
        <f>C25-H25-I25</f>
        <v>0</v>
      </c>
      <c r="L25" s="1033"/>
      <c r="M25" s="1033"/>
      <c r="N25" s="1033">
        <f>D25-L25-M25</f>
        <v>0</v>
      </c>
      <c r="Q25" s="1444" t="s">
        <v>5827</v>
      </c>
      <c r="R25" s="1033"/>
      <c r="S25" s="1033"/>
    </row>
    <row r="26" spans="2:19">
      <c r="B26" s="1442" t="s">
        <v>1051</v>
      </c>
      <c r="C26" s="1029">
        <f>SUM(C23:C25)</f>
        <v>0</v>
      </c>
      <c r="D26" s="1029">
        <f>SUM(D23:D25)</f>
        <v>0</v>
      </c>
      <c r="H26" s="1029">
        <f>SUM(H23:H25)</f>
        <v>0</v>
      </c>
      <c r="I26" s="1029">
        <f>SUM(I23:I25)</f>
        <v>0</v>
      </c>
      <c r="J26" s="1029">
        <f>SUM(J23:J25)</f>
        <v>0</v>
      </c>
      <c r="K26" s="1034">
        <f>C26-H26-I26-J26</f>
        <v>0</v>
      </c>
      <c r="L26" s="1029">
        <f>SUM(L23:L25)</f>
        <v>0</v>
      </c>
      <c r="M26" s="1029">
        <f>SUM(M23:M25)</f>
        <v>0</v>
      </c>
      <c r="N26" s="1029">
        <f>SUM(N23:N25)</f>
        <v>0</v>
      </c>
      <c r="Q26" s="1993" t="s">
        <v>6598</v>
      </c>
      <c r="R26" s="1029">
        <f>SUM(R23:R25)</f>
        <v>0</v>
      </c>
      <c r="S26" s="1029">
        <f>SUM(S23:S25)</f>
        <v>0</v>
      </c>
    </row>
    <row r="28" spans="2:19">
      <c r="B28" s="2107" t="s">
        <v>1047</v>
      </c>
      <c r="C28" s="2108"/>
      <c r="D28" s="2109"/>
      <c r="Q28" s="2107" t="s">
        <v>5825</v>
      </c>
      <c r="R28" s="2108"/>
      <c r="S28" s="2109"/>
    </row>
    <row r="29" spans="2:19">
      <c r="B29" s="1439" t="s">
        <v>27</v>
      </c>
      <c r="C29" s="1435" t="str">
        <f>НАЧАЛО!AD1&amp;" г."</f>
        <v>2013 г.</v>
      </c>
      <c r="D29" s="1435" t="str">
        <f>НАЧАЛО!AF1&amp;" г."</f>
        <v>2012 г.</v>
      </c>
      <c r="Q29" s="1439" t="s">
        <v>27</v>
      </c>
      <c r="R29" s="1968">
        <v>2013</v>
      </c>
      <c r="S29" s="1968" t="s">
        <v>6587</v>
      </c>
    </row>
    <row r="30" spans="2:19" ht="28.5">
      <c r="B30" s="1444" t="s">
        <v>1048</v>
      </c>
      <c r="C30" s="1033"/>
      <c r="D30" s="1033"/>
      <c r="H30" s="1033"/>
      <c r="I30" s="1033"/>
      <c r="J30" s="1033">
        <f>C30-H30-I30</f>
        <v>0</v>
      </c>
      <c r="L30" s="1033"/>
      <c r="M30" s="1033"/>
      <c r="N30" s="1033">
        <f>D30-L30-M30</f>
        <v>0</v>
      </c>
      <c r="Q30" s="1444" t="s">
        <v>6599</v>
      </c>
      <c r="R30" s="1033"/>
      <c r="S30" s="1033"/>
    </row>
    <row r="31" spans="2:19" ht="28.5">
      <c r="B31" s="1444" t="s">
        <v>1049</v>
      </c>
      <c r="C31" s="1033"/>
      <c r="D31" s="1033"/>
      <c r="E31" s="1161"/>
      <c r="H31" s="1033"/>
      <c r="I31" s="1033"/>
      <c r="J31" s="1033">
        <f>C31-H31-I31</f>
        <v>0</v>
      </c>
      <c r="K31" s="1034">
        <f>C31-H31-I31-J31</f>
        <v>0</v>
      </c>
      <c r="L31" s="1033"/>
      <c r="M31" s="1033"/>
      <c r="N31" s="1033">
        <f>D31-L31-M31</f>
        <v>0</v>
      </c>
      <c r="Q31" s="1444" t="s">
        <v>4509</v>
      </c>
      <c r="R31" s="1033"/>
      <c r="S31" s="1033"/>
    </row>
    <row r="32" spans="2:19">
      <c r="B32" s="1442" t="s">
        <v>1055</v>
      </c>
      <c r="C32" s="1029">
        <f>SUM(C30:C31)</f>
        <v>0</v>
      </c>
      <c r="D32" s="1029">
        <f>SUM(D30:D31)</f>
        <v>0</v>
      </c>
      <c r="H32" s="1029">
        <f>SUM(H30:H31)</f>
        <v>0</v>
      </c>
      <c r="I32" s="1029">
        <f>SUM(I30:I31)</f>
        <v>0</v>
      </c>
      <c r="J32" s="1029">
        <f>SUM(J30:J31)</f>
        <v>0</v>
      </c>
      <c r="L32" s="1029">
        <f>SUM(L30:L31)</f>
        <v>0</v>
      </c>
      <c r="M32" s="1029">
        <f>SUM(M30:M31)</f>
        <v>0</v>
      </c>
      <c r="N32" s="1029">
        <f>SUM(N30:N31)</f>
        <v>0</v>
      </c>
      <c r="Q32" s="1993" t="s">
        <v>6600</v>
      </c>
      <c r="R32" s="1029">
        <f>SUM(R30:R31)</f>
        <v>0</v>
      </c>
      <c r="S32" s="1029">
        <f>SUM(S30:S31)</f>
        <v>0</v>
      </c>
    </row>
    <row r="33" spans="2:19" ht="28.5">
      <c r="B33" s="1444" t="s">
        <v>1071</v>
      </c>
      <c r="C33" s="1033"/>
      <c r="D33" s="1033"/>
      <c r="H33" s="1033"/>
      <c r="I33" s="1033"/>
      <c r="J33" s="1033">
        <f>C33-H33-I33</f>
        <v>0</v>
      </c>
      <c r="L33" s="1033"/>
      <c r="M33" s="1033"/>
      <c r="N33" s="1033">
        <f>D33-L33-M33</f>
        <v>0</v>
      </c>
      <c r="Q33" s="1444" t="s">
        <v>6601</v>
      </c>
      <c r="R33" s="1033"/>
      <c r="S33" s="1033"/>
    </row>
    <row r="34" spans="2:19" ht="42.75">
      <c r="B34" s="1444" t="s">
        <v>1070</v>
      </c>
      <c r="C34" s="1033"/>
      <c r="D34" s="1033"/>
      <c r="H34" s="1033"/>
      <c r="I34" s="1033"/>
      <c r="J34" s="1033">
        <f>C34-H34-I34</f>
        <v>0</v>
      </c>
      <c r="L34" s="1033"/>
      <c r="M34" s="1033"/>
      <c r="N34" s="1033">
        <f>D34-L34-M34</f>
        <v>0</v>
      </c>
      <c r="Q34" s="1444" t="s">
        <v>6602</v>
      </c>
      <c r="R34" s="1033"/>
      <c r="S34" s="1033"/>
    </row>
    <row r="35" spans="2:19" ht="42.75">
      <c r="B35" s="1445" t="s">
        <v>1056</v>
      </c>
      <c r="C35" s="1029">
        <f>SUM(C33:C34)</f>
        <v>0</v>
      </c>
      <c r="D35" s="1029">
        <f>SUM(D33:D34)</f>
        <v>0</v>
      </c>
      <c r="H35" s="1029">
        <f>SUM(H33:H34)</f>
        <v>0</v>
      </c>
      <c r="I35" s="1029">
        <f>SUM(I33:I34)</f>
        <v>0</v>
      </c>
      <c r="J35" s="1029">
        <f>SUM(J33:J34)</f>
        <v>0</v>
      </c>
      <c r="K35" s="1034">
        <f>C35-H35-I35-J35</f>
        <v>0</v>
      </c>
      <c r="L35" s="1029">
        <f>SUM(L33:L34)</f>
        <v>0</v>
      </c>
      <c r="M35" s="1029">
        <f>SUM(M33:M34)</f>
        <v>0</v>
      </c>
      <c r="N35" s="1029">
        <f>SUM(N33:N34)</f>
        <v>0</v>
      </c>
      <c r="Q35" s="1445" t="s">
        <v>6603</v>
      </c>
      <c r="R35" s="1029">
        <f>SUM(R33:R34)</f>
        <v>0</v>
      </c>
      <c r="S35" s="1029">
        <f>SUM(S33:S34)</f>
        <v>0</v>
      </c>
    </row>
  </sheetData>
  <sheetProtection formatCells="0" formatColumns="0" formatRows="0" insertColumns="0" insertRows="0"/>
  <mergeCells count="8">
    <mergeCell ref="B1:D1"/>
    <mergeCell ref="B9:D9"/>
    <mergeCell ref="B18:D18"/>
    <mergeCell ref="B28:D28"/>
    <mergeCell ref="Q1:S1"/>
    <mergeCell ref="Q9:S9"/>
    <mergeCell ref="Q18:S18"/>
    <mergeCell ref="Q28:S28"/>
  </mergeCells>
  <hyperlinks>
    <hyperlink ref="F1" location="'P&amp;L ОД'!A1" display="'P&amp;L ОД'!A1"/>
    <hyperlink ref="F2" location="'Съдържание 1'!A1" display="'Съдържание 1'!A1"/>
    <hyperlink ref="A2" location="'More information'!A91" display="'More information'!A91"/>
  </hyperlink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sheetPr codeName="Sheet19">
    <tabColor theme="4" tint="0.39997558519241921"/>
  </sheetPr>
  <dimension ref="A1:BJ245"/>
  <sheetViews>
    <sheetView topLeftCell="A52" zoomScale="72" zoomScaleNormal="72" workbookViewId="0">
      <selection activeCell="D9" sqref="D9"/>
    </sheetView>
  </sheetViews>
  <sheetFormatPr defaultColWidth="20.85546875" defaultRowHeight="14.25"/>
  <cols>
    <col min="1" max="1" width="8.7109375" style="1222" customWidth="1"/>
    <col min="2" max="2" width="64.140625" style="1300" customWidth="1"/>
    <col min="3" max="3" width="15" style="1300" customWidth="1"/>
    <col min="4" max="4" width="14.28515625" style="265" customWidth="1"/>
    <col min="5" max="5" width="15.7109375" style="1222" customWidth="1"/>
    <col min="6" max="6" width="16.42578125" style="1222" customWidth="1"/>
    <col min="7" max="7" width="12" style="1222" customWidth="1"/>
    <col min="8" max="8" width="13" style="1222" customWidth="1"/>
    <col min="9" max="9" width="12" style="1222" customWidth="1"/>
    <col min="10" max="10" width="15.7109375" style="265" customWidth="1"/>
    <col min="11" max="11" width="16.7109375" style="265" customWidth="1"/>
    <col min="12" max="12" width="17.5703125" style="265" customWidth="1"/>
    <col min="13" max="13" width="14.85546875" style="1222" customWidth="1"/>
    <col min="14" max="14" width="13.140625" style="1222" customWidth="1"/>
    <col min="15" max="18" width="17.7109375" style="1222" customWidth="1"/>
    <col min="19" max="20" width="11.28515625" style="1222" customWidth="1"/>
    <col min="21" max="21" width="3" style="1222" customWidth="1"/>
    <col min="22" max="22" width="18.42578125" style="1222" customWidth="1"/>
    <col min="23" max="23" width="20.85546875" style="1222" customWidth="1"/>
    <col min="24" max="24" width="7.5703125" style="1222" customWidth="1"/>
    <col min="25" max="25" width="64.140625" style="1300" customWidth="1"/>
    <col min="26" max="26" width="13.5703125" style="1300" customWidth="1"/>
    <col min="27" max="27" width="14.28515625" style="265" customWidth="1"/>
    <col min="28" max="28" width="15.7109375" style="1222" customWidth="1"/>
    <col min="29" max="29" width="16.42578125" style="1222" customWidth="1"/>
    <col min="30" max="30" width="12" style="1222" customWidth="1"/>
    <col min="31" max="31" width="13" style="1222" customWidth="1"/>
    <col min="32" max="32" width="12" style="1222" customWidth="1"/>
    <col min="33" max="33" width="15.7109375" style="265" customWidth="1"/>
    <col min="34" max="34" width="16.7109375" style="265" customWidth="1"/>
    <col min="35" max="35" width="17.5703125" style="265" customWidth="1"/>
    <col min="36" max="36" width="14.85546875" style="1222" customWidth="1"/>
    <col min="37" max="37" width="13.140625" style="1222" customWidth="1"/>
    <col min="38" max="41" width="17.7109375" style="1222" customWidth="1"/>
    <col min="42" max="43" width="11.28515625" style="1222" customWidth="1"/>
    <col min="44" max="16384" width="20.85546875" style="1222"/>
  </cols>
  <sheetData>
    <row r="1" spans="1:43" ht="14.25" customHeight="1">
      <c r="A1" s="824" t="s">
        <v>536</v>
      </c>
      <c r="B1" s="2130" t="s">
        <v>484</v>
      </c>
      <c r="C1" s="2131"/>
      <c r="D1" s="2131"/>
      <c r="E1" s="2131"/>
      <c r="F1" s="2131"/>
      <c r="G1" s="2131"/>
      <c r="H1" s="2131"/>
      <c r="I1" s="2131"/>
      <c r="J1" s="2131"/>
      <c r="K1" s="2131"/>
      <c r="L1" s="2131"/>
      <c r="M1" s="2131"/>
      <c r="N1" s="2131"/>
      <c r="O1" s="2131"/>
      <c r="P1" s="2131"/>
      <c r="Q1" s="2131"/>
      <c r="R1" s="2131"/>
      <c r="S1" s="2131"/>
      <c r="T1" s="2132"/>
      <c r="X1" s="1730" t="s">
        <v>3382</v>
      </c>
      <c r="Y1" s="2130" t="s">
        <v>3424</v>
      </c>
      <c r="Z1" s="2131"/>
      <c r="AA1" s="2131"/>
      <c r="AB1" s="2131"/>
      <c r="AC1" s="2131"/>
      <c r="AD1" s="2131"/>
      <c r="AE1" s="2131"/>
      <c r="AF1" s="2131"/>
      <c r="AG1" s="2131"/>
      <c r="AH1" s="2131"/>
      <c r="AI1" s="2131"/>
      <c r="AJ1" s="2131"/>
      <c r="AK1" s="2131"/>
      <c r="AL1" s="2131"/>
      <c r="AM1" s="2131"/>
      <c r="AN1" s="2131"/>
      <c r="AO1" s="2131"/>
      <c r="AP1" s="2131"/>
      <c r="AQ1" s="2132"/>
    </row>
    <row r="2" spans="1:43" s="28" customFormat="1" ht="18.75" customHeight="1">
      <c r="A2" s="1223" t="s">
        <v>2571</v>
      </c>
      <c r="B2" s="2140"/>
      <c r="C2" s="2136" t="s">
        <v>69</v>
      </c>
      <c r="D2" s="2133" t="s">
        <v>70</v>
      </c>
      <c r="E2" s="2142" t="s">
        <v>174</v>
      </c>
      <c r="F2" s="2133" t="s">
        <v>2014</v>
      </c>
      <c r="G2" s="2133" t="s">
        <v>845</v>
      </c>
      <c r="H2" s="2133" t="s">
        <v>846</v>
      </c>
      <c r="I2" s="2133" t="s">
        <v>847</v>
      </c>
      <c r="J2" s="2133" t="s">
        <v>848</v>
      </c>
      <c r="K2" s="2133" t="s">
        <v>849</v>
      </c>
      <c r="L2" s="2133" t="s">
        <v>850</v>
      </c>
      <c r="M2" s="2133" t="s">
        <v>851</v>
      </c>
      <c r="N2" s="2133" t="s">
        <v>2013</v>
      </c>
      <c r="O2" s="2133" t="s">
        <v>852</v>
      </c>
      <c r="P2" s="2133" t="s">
        <v>4103</v>
      </c>
      <c r="Q2" s="2133" t="s">
        <v>4091</v>
      </c>
      <c r="R2" s="2133" t="s">
        <v>4092</v>
      </c>
      <c r="S2" s="2133" t="s">
        <v>133</v>
      </c>
      <c r="T2" s="2138" t="s">
        <v>71</v>
      </c>
      <c r="V2" s="1221" t="s">
        <v>1110</v>
      </c>
      <c r="Y2" s="2140"/>
      <c r="Z2" s="2136" t="s">
        <v>4097</v>
      </c>
      <c r="AA2" s="2133" t="s">
        <v>4096</v>
      </c>
      <c r="AB2" s="2142" t="s">
        <v>4098</v>
      </c>
      <c r="AC2" s="2133" t="s">
        <v>4099</v>
      </c>
      <c r="AD2" s="2133" t="s">
        <v>4100</v>
      </c>
      <c r="AE2" s="2133" t="s">
        <v>4101</v>
      </c>
      <c r="AF2" s="2133" t="s">
        <v>4102</v>
      </c>
      <c r="AG2" s="2133" t="s">
        <v>4637</v>
      </c>
      <c r="AH2" s="2133" t="s">
        <v>4638</v>
      </c>
      <c r="AI2" s="2133" t="s">
        <v>4639</v>
      </c>
      <c r="AJ2" s="2133" t="s">
        <v>4640</v>
      </c>
      <c r="AK2" s="2133" t="s">
        <v>4641</v>
      </c>
      <c r="AL2" s="2133" t="s">
        <v>4642</v>
      </c>
      <c r="AM2" s="2133" t="s">
        <v>4093</v>
      </c>
      <c r="AN2" s="2133" t="s">
        <v>4094</v>
      </c>
      <c r="AO2" s="2133" t="s">
        <v>4095</v>
      </c>
      <c r="AP2" s="2133" t="s">
        <v>4643</v>
      </c>
      <c r="AQ2" s="2138" t="s">
        <v>1378</v>
      </c>
    </row>
    <row r="3" spans="1:43" s="28" customFormat="1" ht="64.150000000000006" customHeight="1">
      <c r="B3" s="2141"/>
      <c r="C3" s="2137"/>
      <c r="D3" s="2134"/>
      <c r="E3" s="2143"/>
      <c r="F3" s="2135"/>
      <c r="G3" s="2135"/>
      <c r="H3" s="2135"/>
      <c r="I3" s="2135"/>
      <c r="J3" s="2134"/>
      <c r="K3" s="2134"/>
      <c r="L3" s="2134"/>
      <c r="M3" s="2135" t="s">
        <v>134</v>
      </c>
      <c r="N3" s="2135" t="s">
        <v>134</v>
      </c>
      <c r="O3" s="2134"/>
      <c r="P3" s="2134"/>
      <c r="Q3" s="2134"/>
      <c r="R3" s="2134"/>
      <c r="S3" s="2135" t="s">
        <v>134</v>
      </c>
      <c r="T3" s="2139"/>
      <c r="U3" s="1224"/>
      <c r="V3" s="1223" t="s">
        <v>1323</v>
      </c>
      <c r="Y3" s="2141"/>
      <c r="Z3" s="2137"/>
      <c r="AA3" s="2134"/>
      <c r="AB3" s="2143"/>
      <c r="AC3" s="2135"/>
      <c r="AD3" s="2135"/>
      <c r="AE3" s="2135"/>
      <c r="AF3" s="2135"/>
      <c r="AG3" s="2134"/>
      <c r="AH3" s="2134"/>
      <c r="AI3" s="2134"/>
      <c r="AJ3" s="2135" t="s">
        <v>134</v>
      </c>
      <c r="AK3" s="2135" t="s">
        <v>134</v>
      </c>
      <c r="AL3" s="2134"/>
      <c r="AM3" s="2134"/>
      <c r="AN3" s="2134"/>
      <c r="AO3" s="2134"/>
      <c r="AP3" s="2135" t="s">
        <v>134</v>
      </c>
      <c r="AQ3" s="2139"/>
    </row>
    <row r="4" spans="1:43" s="28" customFormat="1" ht="15" customHeight="1">
      <c r="B4" s="1226" t="s">
        <v>72</v>
      </c>
      <c r="C4" s="1227"/>
      <c r="D4" s="1286"/>
      <c r="E4" s="1228"/>
      <c r="F4" s="1228"/>
      <c r="G4" s="1228"/>
      <c r="H4" s="1228"/>
      <c r="I4" s="1228"/>
      <c r="J4" s="1286"/>
      <c r="K4" s="1286"/>
      <c r="L4" s="1286"/>
      <c r="M4" s="1228"/>
      <c r="N4" s="1228"/>
      <c r="O4" s="1228"/>
      <c r="P4" s="1228"/>
      <c r="Q4" s="1228"/>
      <c r="R4" s="1228"/>
      <c r="S4" s="1228"/>
      <c r="T4" s="1229"/>
      <c r="U4" s="1225"/>
      <c r="Y4" s="1226" t="s">
        <v>4644</v>
      </c>
      <c r="Z4" s="1227"/>
      <c r="AA4" s="1286"/>
      <c r="AB4" s="1228"/>
      <c r="AC4" s="1228"/>
      <c r="AD4" s="1228"/>
      <c r="AE4" s="1228"/>
      <c r="AF4" s="1228"/>
      <c r="AG4" s="1286"/>
      <c r="AH4" s="1286"/>
      <c r="AI4" s="1286"/>
      <c r="AJ4" s="1228"/>
      <c r="AK4" s="1228"/>
      <c r="AL4" s="1228"/>
      <c r="AM4" s="1228"/>
      <c r="AN4" s="1228"/>
      <c r="AO4" s="1228"/>
      <c r="AP4" s="1228"/>
      <c r="AQ4" s="1229"/>
    </row>
    <row r="5" spans="1:43" s="28" customFormat="1" ht="15" customHeight="1">
      <c r="B5" s="26" t="str">
        <f>CONCATENATE("Салдо към 31.12.",НАЧАЛО!AC1-2)</f>
        <v>Салдо към 31.12.2011</v>
      </c>
      <c r="C5" s="1230"/>
      <c r="D5" s="1230">
        <v>1</v>
      </c>
      <c r="E5" s="1230"/>
      <c r="F5" s="1230"/>
      <c r="G5" s="1230"/>
      <c r="H5" s="1230"/>
      <c r="I5" s="1230"/>
      <c r="J5" s="1230"/>
      <c r="K5" s="1230"/>
      <c r="L5" s="1230"/>
      <c r="M5" s="1230"/>
      <c r="N5" s="1230"/>
      <c r="O5" s="1230"/>
      <c r="P5" s="1230"/>
      <c r="Q5" s="1230"/>
      <c r="R5" s="1230"/>
      <c r="S5" s="1230"/>
      <c r="T5" s="1231">
        <f t="shared" ref="T5:T18" si="0">SUM(C5:S5)</f>
        <v>1</v>
      </c>
      <c r="U5" s="27"/>
      <c r="Y5" s="26" t="s">
        <v>4645</v>
      </c>
      <c r="Z5" s="1230">
        <f>C5</f>
        <v>0</v>
      </c>
      <c r="AA5" s="1230">
        <f t="shared" ref="AA5:AP5" si="1">D5</f>
        <v>1</v>
      </c>
      <c r="AB5" s="1230">
        <f t="shared" si="1"/>
        <v>0</v>
      </c>
      <c r="AC5" s="1230">
        <f t="shared" si="1"/>
        <v>0</v>
      </c>
      <c r="AD5" s="1230">
        <f t="shared" si="1"/>
        <v>0</v>
      </c>
      <c r="AE5" s="1230">
        <f t="shared" si="1"/>
        <v>0</v>
      </c>
      <c r="AF5" s="1230">
        <f t="shared" si="1"/>
        <v>0</v>
      </c>
      <c r="AG5" s="1230">
        <f t="shared" si="1"/>
        <v>0</v>
      </c>
      <c r="AH5" s="1230">
        <f t="shared" si="1"/>
        <v>0</v>
      </c>
      <c r="AI5" s="1230">
        <f t="shared" si="1"/>
        <v>0</v>
      </c>
      <c r="AJ5" s="1230">
        <f t="shared" si="1"/>
        <v>0</v>
      </c>
      <c r="AK5" s="1230">
        <f t="shared" si="1"/>
        <v>0</v>
      </c>
      <c r="AL5" s="1230">
        <f t="shared" si="1"/>
        <v>0</v>
      </c>
      <c r="AM5" s="1230">
        <f t="shared" si="1"/>
        <v>0</v>
      </c>
      <c r="AN5" s="1230">
        <f t="shared" si="1"/>
        <v>0</v>
      </c>
      <c r="AO5" s="1230">
        <f t="shared" si="1"/>
        <v>0</v>
      </c>
      <c r="AP5" s="1230">
        <f t="shared" si="1"/>
        <v>0</v>
      </c>
      <c r="AQ5" s="1231">
        <f t="shared" ref="AQ5:AQ18" si="2">SUM(Z5:AP5)</f>
        <v>1</v>
      </c>
    </row>
    <row r="6" spans="1:43" s="1232" customFormat="1" ht="36.6" customHeight="1">
      <c r="B6" s="244" t="s">
        <v>2002</v>
      </c>
      <c r="C6" s="1230"/>
      <c r="D6" s="1230"/>
      <c r="E6" s="1230"/>
      <c r="F6" s="1230"/>
      <c r="G6" s="1230"/>
      <c r="H6" s="1230"/>
      <c r="I6" s="1230"/>
      <c r="J6" s="1230"/>
      <c r="K6" s="1230"/>
      <c r="L6" s="1230"/>
      <c r="M6" s="1230"/>
      <c r="N6" s="1230"/>
      <c r="O6" s="1230"/>
      <c r="P6" s="1230"/>
      <c r="Q6" s="1230"/>
      <c r="R6" s="1230"/>
      <c r="S6" s="1230"/>
      <c r="T6" s="1231">
        <f t="shared" si="0"/>
        <v>0</v>
      </c>
      <c r="U6" s="1233"/>
      <c r="Y6" s="1850" t="s">
        <v>5309</v>
      </c>
      <c r="Z6" s="1230">
        <f t="shared" ref="Z6:Z17" si="3">C6</f>
        <v>0</v>
      </c>
      <c r="AA6" s="1230">
        <f t="shared" ref="AA6:AA17" si="4">D6</f>
        <v>0</v>
      </c>
      <c r="AB6" s="1230">
        <f t="shared" ref="AB6:AB17" si="5">E6</f>
        <v>0</v>
      </c>
      <c r="AC6" s="1230">
        <f t="shared" ref="AC6:AC17" si="6">F6</f>
        <v>0</v>
      </c>
      <c r="AD6" s="1230">
        <f t="shared" ref="AD6:AD17" si="7">G6</f>
        <v>0</v>
      </c>
      <c r="AE6" s="1230">
        <f t="shared" ref="AE6:AE17" si="8">H6</f>
        <v>0</v>
      </c>
      <c r="AF6" s="1230">
        <f t="shared" ref="AF6:AF17" si="9">I6</f>
        <v>0</v>
      </c>
      <c r="AG6" s="1230">
        <f t="shared" ref="AG6:AG17" si="10">J6</f>
        <v>0</v>
      </c>
      <c r="AH6" s="1230">
        <f t="shared" ref="AH6:AH17" si="11">K6</f>
        <v>0</v>
      </c>
      <c r="AI6" s="1230">
        <f t="shared" ref="AI6:AI17" si="12">L6</f>
        <v>0</v>
      </c>
      <c r="AJ6" s="1230">
        <f t="shared" ref="AJ6:AJ17" si="13">M6</f>
        <v>0</v>
      </c>
      <c r="AK6" s="1230">
        <f t="shared" ref="AK6:AK17" si="14">N6</f>
        <v>0</v>
      </c>
      <c r="AL6" s="1230">
        <f t="shared" ref="AL6:AL17" si="15">O6</f>
        <v>0</v>
      </c>
      <c r="AM6" s="1230">
        <f t="shared" ref="AM6:AM17" si="16">P6</f>
        <v>0</v>
      </c>
      <c r="AN6" s="1230">
        <f t="shared" ref="AN6:AN17" si="17">Q6</f>
        <v>0</v>
      </c>
      <c r="AO6" s="1230">
        <f t="shared" ref="AO6:AO17" si="18">R6</f>
        <v>0</v>
      </c>
      <c r="AP6" s="1230">
        <f t="shared" ref="AP6:AP17" si="19">S6</f>
        <v>0</v>
      </c>
      <c r="AQ6" s="1231">
        <f t="shared" si="2"/>
        <v>0</v>
      </c>
    </row>
    <row r="7" spans="1:43" s="1232" customFormat="1" ht="15" customHeight="1">
      <c r="B7" s="243" t="s">
        <v>854</v>
      </c>
      <c r="C7" s="1230"/>
      <c r="D7" s="1230"/>
      <c r="E7" s="1230"/>
      <c r="F7" s="1230"/>
      <c r="G7" s="1230"/>
      <c r="H7" s="1230"/>
      <c r="I7" s="1230"/>
      <c r="J7" s="1230"/>
      <c r="K7" s="1230"/>
      <c r="L7" s="1230"/>
      <c r="M7" s="1230"/>
      <c r="N7" s="1230"/>
      <c r="O7" s="1230"/>
      <c r="P7" s="1230"/>
      <c r="Q7" s="1230"/>
      <c r="R7" s="1230"/>
      <c r="S7" s="1230"/>
      <c r="T7" s="1231">
        <f t="shared" si="0"/>
        <v>0</v>
      </c>
      <c r="U7" s="1233"/>
      <c r="Y7" s="1458" t="s">
        <v>5771</v>
      </c>
      <c r="Z7" s="1230">
        <f t="shared" si="3"/>
        <v>0</v>
      </c>
      <c r="AA7" s="1230">
        <f t="shared" si="4"/>
        <v>0</v>
      </c>
      <c r="AB7" s="1230">
        <f t="shared" si="5"/>
        <v>0</v>
      </c>
      <c r="AC7" s="1230">
        <f t="shared" si="6"/>
        <v>0</v>
      </c>
      <c r="AD7" s="1230">
        <f t="shared" si="7"/>
        <v>0</v>
      </c>
      <c r="AE7" s="1230">
        <f t="shared" si="8"/>
        <v>0</v>
      </c>
      <c r="AF7" s="1230">
        <f t="shared" si="9"/>
        <v>0</v>
      </c>
      <c r="AG7" s="1230">
        <f t="shared" si="10"/>
        <v>0</v>
      </c>
      <c r="AH7" s="1230">
        <f t="shared" si="11"/>
        <v>0</v>
      </c>
      <c r="AI7" s="1230">
        <f t="shared" si="12"/>
        <v>0</v>
      </c>
      <c r="AJ7" s="1230">
        <f t="shared" si="13"/>
        <v>0</v>
      </c>
      <c r="AK7" s="1230">
        <f t="shared" si="14"/>
        <v>0</v>
      </c>
      <c r="AL7" s="1230">
        <f t="shared" si="15"/>
        <v>0</v>
      </c>
      <c r="AM7" s="1230">
        <f t="shared" si="16"/>
        <v>0</v>
      </c>
      <c r="AN7" s="1230">
        <f t="shared" si="17"/>
        <v>0</v>
      </c>
      <c r="AO7" s="1230">
        <f t="shared" si="18"/>
        <v>0</v>
      </c>
      <c r="AP7" s="1230">
        <f t="shared" si="19"/>
        <v>0</v>
      </c>
      <c r="AQ7" s="1231">
        <f t="shared" si="2"/>
        <v>0</v>
      </c>
    </row>
    <row r="8" spans="1:43" s="1232" customFormat="1" ht="15" customHeight="1">
      <c r="B8" s="243" t="s">
        <v>864</v>
      </c>
      <c r="C8" s="1230"/>
      <c r="D8" s="1230"/>
      <c r="E8" s="1230"/>
      <c r="F8" s="1230"/>
      <c r="G8" s="1230"/>
      <c r="H8" s="1230"/>
      <c r="I8" s="1230"/>
      <c r="J8" s="1230"/>
      <c r="K8" s="1230"/>
      <c r="L8" s="1230"/>
      <c r="M8" s="1230"/>
      <c r="N8" s="1230"/>
      <c r="O8" s="1230"/>
      <c r="P8" s="1230"/>
      <c r="Q8" s="1230"/>
      <c r="R8" s="1230"/>
      <c r="S8" s="1230"/>
      <c r="T8" s="1231">
        <f t="shared" si="0"/>
        <v>0</v>
      </c>
      <c r="U8" s="1233"/>
      <c r="Y8" s="243" t="s">
        <v>4646</v>
      </c>
      <c r="Z8" s="1230">
        <f t="shared" si="3"/>
        <v>0</v>
      </c>
      <c r="AA8" s="1230">
        <f t="shared" si="4"/>
        <v>0</v>
      </c>
      <c r="AB8" s="1230">
        <f t="shared" si="5"/>
        <v>0</v>
      </c>
      <c r="AC8" s="1230">
        <f t="shared" si="6"/>
        <v>0</v>
      </c>
      <c r="AD8" s="1230">
        <f t="shared" si="7"/>
        <v>0</v>
      </c>
      <c r="AE8" s="1230">
        <f t="shared" si="8"/>
        <v>0</v>
      </c>
      <c r="AF8" s="1230">
        <f t="shared" si="9"/>
        <v>0</v>
      </c>
      <c r="AG8" s="1230">
        <f t="shared" si="10"/>
        <v>0</v>
      </c>
      <c r="AH8" s="1230">
        <f t="shared" si="11"/>
        <v>0</v>
      </c>
      <c r="AI8" s="1230">
        <f t="shared" si="12"/>
        <v>0</v>
      </c>
      <c r="AJ8" s="1230">
        <f t="shared" si="13"/>
        <v>0</v>
      </c>
      <c r="AK8" s="1230">
        <f t="shared" si="14"/>
        <v>0</v>
      </c>
      <c r="AL8" s="1230">
        <f t="shared" si="15"/>
        <v>0</v>
      </c>
      <c r="AM8" s="1230">
        <f t="shared" si="16"/>
        <v>0</v>
      </c>
      <c r="AN8" s="1230">
        <f t="shared" si="17"/>
        <v>0</v>
      </c>
      <c r="AO8" s="1230">
        <f t="shared" si="18"/>
        <v>0</v>
      </c>
      <c r="AP8" s="1230">
        <f t="shared" si="19"/>
        <v>0</v>
      </c>
      <c r="AQ8" s="1231">
        <f t="shared" si="2"/>
        <v>0</v>
      </c>
    </row>
    <row r="9" spans="1:43" s="1232" customFormat="1" ht="30" customHeight="1">
      <c r="B9" s="244" t="s">
        <v>3362</v>
      </c>
      <c r="C9" s="1230"/>
      <c r="D9" s="1230"/>
      <c r="E9" s="1230"/>
      <c r="F9" s="1230"/>
      <c r="G9" s="1230"/>
      <c r="H9" s="1230"/>
      <c r="I9" s="1230"/>
      <c r="J9" s="1230"/>
      <c r="K9" s="1230"/>
      <c r="L9" s="1230"/>
      <c r="M9" s="1230"/>
      <c r="N9" s="1230"/>
      <c r="O9" s="1230"/>
      <c r="P9" s="1230"/>
      <c r="Q9" s="1230"/>
      <c r="R9" s="1230"/>
      <c r="S9" s="1230"/>
      <c r="T9" s="1231">
        <f t="shared" si="0"/>
        <v>0</v>
      </c>
      <c r="U9" s="1233"/>
      <c r="Y9" s="244" t="s">
        <v>4647</v>
      </c>
      <c r="Z9" s="1230">
        <f t="shared" si="3"/>
        <v>0</v>
      </c>
      <c r="AA9" s="1230">
        <f t="shared" si="4"/>
        <v>0</v>
      </c>
      <c r="AB9" s="1230">
        <f t="shared" si="5"/>
        <v>0</v>
      </c>
      <c r="AC9" s="1230">
        <f t="shared" si="6"/>
        <v>0</v>
      </c>
      <c r="AD9" s="1230">
        <f t="shared" si="7"/>
        <v>0</v>
      </c>
      <c r="AE9" s="1230">
        <f t="shared" si="8"/>
        <v>0</v>
      </c>
      <c r="AF9" s="1230">
        <f t="shared" si="9"/>
        <v>0</v>
      </c>
      <c r="AG9" s="1230">
        <f t="shared" si="10"/>
        <v>0</v>
      </c>
      <c r="AH9" s="1230">
        <f t="shared" si="11"/>
        <v>0</v>
      </c>
      <c r="AI9" s="1230">
        <f t="shared" si="12"/>
        <v>0</v>
      </c>
      <c r="AJ9" s="1230">
        <f t="shared" si="13"/>
        <v>0</v>
      </c>
      <c r="AK9" s="1230">
        <f t="shared" si="14"/>
        <v>0</v>
      </c>
      <c r="AL9" s="1230">
        <f t="shared" si="15"/>
        <v>0</v>
      </c>
      <c r="AM9" s="1230">
        <f t="shared" si="16"/>
        <v>0</v>
      </c>
      <c r="AN9" s="1230">
        <f t="shared" si="17"/>
        <v>0</v>
      </c>
      <c r="AO9" s="1230">
        <f t="shared" si="18"/>
        <v>0</v>
      </c>
      <c r="AP9" s="1230">
        <f t="shared" si="19"/>
        <v>0</v>
      </c>
      <c r="AQ9" s="1231">
        <f t="shared" si="2"/>
        <v>0</v>
      </c>
    </row>
    <row r="10" spans="1:43" s="1232" customFormat="1" ht="40.9" customHeight="1">
      <c r="B10" s="244" t="s">
        <v>856</v>
      </c>
      <c r="C10" s="1230"/>
      <c r="D10" s="1230"/>
      <c r="E10" s="1230"/>
      <c r="F10" s="1230"/>
      <c r="G10" s="1230"/>
      <c r="H10" s="1230"/>
      <c r="I10" s="1230"/>
      <c r="J10" s="1230"/>
      <c r="K10" s="1230"/>
      <c r="L10" s="1230"/>
      <c r="M10" s="1230"/>
      <c r="N10" s="1230"/>
      <c r="O10" s="1230"/>
      <c r="P10" s="1230"/>
      <c r="Q10" s="1230"/>
      <c r="R10" s="1230"/>
      <c r="S10" s="1230"/>
      <c r="T10" s="1231">
        <f t="shared" si="0"/>
        <v>0</v>
      </c>
      <c r="U10" s="1233"/>
      <c r="Y10" s="244" t="s">
        <v>4648</v>
      </c>
      <c r="Z10" s="1230">
        <f t="shared" si="3"/>
        <v>0</v>
      </c>
      <c r="AA10" s="1230">
        <f t="shared" si="4"/>
        <v>0</v>
      </c>
      <c r="AB10" s="1230">
        <f t="shared" si="5"/>
        <v>0</v>
      </c>
      <c r="AC10" s="1230">
        <f t="shared" si="6"/>
        <v>0</v>
      </c>
      <c r="AD10" s="1230">
        <f t="shared" si="7"/>
        <v>0</v>
      </c>
      <c r="AE10" s="1230">
        <f t="shared" si="8"/>
        <v>0</v>
      </c>
      <c r="AF10" s="1230">
        <f t="shared" si="9"/>
        <v>0</v>
      </c>
      <c r="AG10" s="1230">
        <f t="shared" si="10"/>
        <v>0</v>
      </c>
      <c r="AH10" s="1230">
        <f t="shared" si="11"/>
        <v>0</v>
      </c>
      <c r="AI10" s="1230">
        <f t="shared" si="12"/>
        <v>0</v>
      </c>
      <c r="AJ10" s="1230">
        <f t="shared" si="13"/>
        <v>0</v>
      </c>
      <c r="AK10" s="1230">
        <f t="shared" si="14"/>
        <v>0</v>
      </c>
      <c r="AL10" s="1230">
        <f t="shared" si="15"/>
        <v>0</v>
      </c>
      <c r="AM10" s="1230">
        <f t="shared" si="16"/>
        <v>0</v>
      </c>
      <c r="AN10" s="1230">
        <f t="shared" si="17"/>
        <v>0</v>
      </c>
      <c r="AO10" s="1230">
        <f t="shared" si="18"/>
        <v>0</v>
      </c>
      <c r="AP10" s="1230">
        <f t="shared" si="19"/>
        <v>0</v>
      </c>
      <c r="AQ10" s="1231">
        <f t="shared" si="2"/>
        <v>0</v>
      </c>
    </row>
    <row r="11" spans="1:43" s="1232" customFormat="1" ht="28.5">
      <c r="B11" s="244" t="s">
        <v>860</v>
      </c>
      <c r="C11" s="1230"/>
      <c r="D11" s="1230"/>
      <c r="E11" s="1230"/>
      <c r="F11" s="1230"/>
      <c r="G11" s="1230"/>
      <c r="H11" s="1230"/>
      <c r="I11" s="1230"/>
      <c r="J11" s="1230"/>
      <c r="K11" s="1230"/>
      <c r="L11" s="1230"/>
      <c r="M11" s="1230"/>
      <c r="N11" s="1230"/>
      <c r="O11" s="1230"/>
      <c r="P11" s="1230"/>
      <c r="Q11" s="1230"/>
      <c r="R11" s="1230"/>
      <c r="S11" s="1230"/>
      <c r="T11" s="1231">
        <f t="shared" si="0"/>
        <v>0</v>
      </c>
      <c r="U11" s="1233"/>
      <c r="Y11" s="244" t="s">
        <v>4650</v>
      </c>
      <c r="Z11" s="1230">
        <f t="shared" si="3"/>
        <v>0</v>
      </c>
      <c r="AA11" s="1230">
        <f t="shared" si="4"/>
        <v>0</v>
      </c>
      <c r="AB11" s="1230">
        <f t="shared" si="5"/>
        <v>0</v>
      </c>
      <c r="AC11" s="1230">
        <f t="shared" si="6"/>
        <v>0</v>
      </c>
      <c r="AD11" s="1230">
        <f t="shared" si="7"/>
        <v>0</v>
      </c>
      <c r="AE11" s="1230">
        <f t="shared" si="8"/>
        <v>0</v>
      </c>
      <c r="AF11" s="1230">
        <f t="shared" si="9"/>
        <v>0</v>
      </c>
      <c r="AG11" s="1230">
        <f t="shared" si="10"/>
        <v>0</v>
      </c>
      <c r="AH11" s="1230">
        <f t="shared" si="11"/>
        <v>0</v>
      </c>
      <c r="AI11" s="1230">
        <f t="shared" si="12"/>
        <v>0</v>
      </c>
      <c r="AJ11" s="1230">
        <f t="shared" si="13"/>
        <v>0</v>
      </c>
      <c r="AK11" s="1230">
        <f t="shared" si="14"/>
        <v>0</v>
      </c>
      <c r="AL11" s="1230">
        <f t="shared" si="15"/>
        <v>0</v>
      </c>
      <c r="AM11" s="1230">
        <f t="shared" si="16"/>
        <v>0</v>
      </c>
      <c r="AN11" s="1230">
        <f t="shared" si="17"/>
        <v>0</v>
      </c>
      <c r="AO11" s="1230">
        <f t="shared" si="18"/>
        <v>0</v>
      </c>
      <c r="AP11" s="1230">
        <f t="shared" si="19"/>
        <v>0</v>
      </c>
      <c r="AQ11" s="1231">
        <f t="shared" si="2"/>
        <v>0</v>
      </c>
    </row>
    <row r="12" spans="1:43" s="1232" customFormat="1" ht="28.5">
      <c r="B12" s="244" t="s">
        <v>861</v>
      </c>
      <c r="C12" s="1230"/>
      <c r="D12" s="1230"/>
      <c r="E12" s="1230"/>
      <c r="F12" s="1230"/>
      <c r="G12" s="1230"/>
      <c r="H12" s="1230"/>
      <c r="I12" s="1230"/>
      <c r="J12" s="1230"/>
      <c r="K12" s="1230"/>
      <c r="L12" s="1230"/>
      <c r="M12" s="1230"/>
      <c r="N12" s="1230"/>
      <c r="O12" s="1230"/>
      <c r="P12" s="1230"/>
      <c r="Q12" s="1230"/>
      <c r="R12" s="1230"/>
      <c r="S12" s="1230"/>
      <c r="T12" s="1231">
        <f t="shared" si="0"/>
        <v>0</v>
      </c>
      <c r="U12" s="1233"/>
      <c r="Y12" s="244" t="s">
        <v>4651</v>
      </c>
      <c r="Z12" s="1230">
        <f t="shared" si="3"/>
        <v>0</v>
      </c>
      <c r="AA12" s="1230">
        <f t="shared" si="4"/>
        <v>0</v>
      </c>
      <c r="AB12" s="1230">
        <f t="shared" si="5"/>
        <v>0</v>
      </c>
      <c r="AC12" s="1230">
        <f t="shared" si="6"/>
        <v>0</v>
      </c>
      <c r="AD12" s="1230">
        <f t="shared" si="7"/>
        <v>0</v>
      </c>
      <c r="AE12" s="1230">
        <f t="shared" si="8"/>
        <v>0</v>
      </c>
      <c r="AF12" s="1230">
        <f t="shared" si="9"/>
        <v>0</v>
      </c>
      <c r="AG12" s="1230">
        <f t="shared" si="10"/>
        <v>0</v>
      </c>
      <c r="AH12" s="1230">
        <f t="shared" si="11"/>
        <v>0</v>
      </c>
      <c r="AI12" s="1230">
        <f t="shared" si="12"/>
        <v>0</v>
      </c>
      <c r="AJ12" s="1230">
        <f t="shared" si="13"/>
        <v>0</v>
      </c>
      <c r="AK12" s="1230">
        <f t="shared" si="14"/>
        <v>0</v>
      </c>
      <c r="AL12" s="1230">
        <f t="shared" si="15"/>
        <v>0</v>
      </c>
      <c r="AM12" s="1230">
        <f t="shared" si="16"/>
        <v>0</v>
      </c>
      <c r="AN12" s="1230">
        <f t="shared" si="17"/>
        <v>0</v>
      </c>
      <c r="AO12" s="1230">
        <f t="shared" si="18"/>
        <v>0</v>
      </c>
      <c r="AP12" s="1230">
        <f t="shared" si="19"/>
        <v>0</v>
      </c>
      <c r="AQ12" s="1231">
        <f t="shared" si="2"/>
        <v>0</v>
      </c>
    </row>
    <row r="13" spans="1:43" s="1232" customFormat="1" ht="28.5">
      <c r="B13" s="244" t="s">
        <v>862</v>
      </c>
      <c r="C13" s="1230"/>
      <c r="D13" s="1230"/>
      <c r="E13" s="1230"/>
      <c r="F13" s="1230"/>
      <c r="G13" s="1230"/>
      <c r="H13" s="1230"/>
      <c r="I13" s="1230"/>
      <c r="J13" s="1230"/>
      <c r="K13" s="1230"/>
      <c r="L13" s="1230"/>
      <c r="M13" s="1230"/>
      <c r="N13" s="1230"/>
      <c r="O13" s="1230"/>
      <c r="P13" s="1230"/>
      <c r="Q13" s="1230"/>
      <c r="R13" s="1230"/>
      <c r="S13" s="1230"/>
      <c r="T13" s="1231">
        <f t="shared" si="0"/>
        <v>0</v>
      </c>
      <c r="U13" s="1233"/>
      <c r="Y13" s="244" t="s">
        <v>4652</v>
      </c>
      <c r="Z13" s="1230">
        <f t="shared" si="3"/>
        <v>0</v>
      </c>
      <c r="AA13" s="1230">
        <f t="shared" si="4"/>
        <v>0</v>
      </c>
      <c r="AB13" s="1230">
        <f t="shared" si="5"/>
        <v>0</v>
      </c>
      <c r="AC13" s="1230">
        <f t="shared" si="6"/>
        <v>0</v>
      </c>
      <c r="AD13" s="1230">
        <f t="shared" si="7"/>
        <v>0</v>
      </c>
      <c r="AE13" s="1230">
        <f t="shared" si="8"/>
        <v>0</v>
      </c>
      <c r="AF13" s="1230">
        <f t="shared" si="9"/>
        <v>0</v>
      </c>
      <c r="AG13" s="1230">
        <f t="shared" si="10"/>
        <v>0</v>
      </c>
      <c r="AH13" s="1230">
        <f t="shared" si="11"/>
        <v>0</v>
      </c>
      <c r="AI13" s="1230">
        <f t="shared" si="12"/>
        <v>0</v>
      </c>
      <c r="AJ13" s="1230">
        <f t="shared" si="13"/>
        <v>0</v>
      </c>
      <c r="AK13" s="1230">
        <f t="shared" si="14"/>
        <v>0</v>
      </c>
      <c r="AL13" s="1230">
        <f t="shared" si="15"/>
        <v>0</v>
      </c>
      <c r="AM13" s="1230">
        <f t="shared" si="16"/>
        <v>0</v>
      </c>
      <c r="AN13" s="1230">
        <f t="shared" si="17"/>
        <v>0</v>
      </c>
      <c r="AO13" s="1230">
        <f t="shared" si="18"/>
        <v>0</v>
      </c>
      <c r="AP13" s="1230">
        <f t="shared" si="19"/>
        <v>0</v>
      </c>
      <c r="AQ13" s="1231">
        <f t="shared" si="2"/>
        <v>0</v>
      </c>
    </row>
    <row r="14" spans="1:43" s="1232" customFormat="1">
      <c r="B14" s="243" t="s">
        <v>858</v>
      </c>
      <c r="C14" s="1230"/>
      <c r="D14" s="1230"/>
      <c r="E14" s="1230"/>
      <c r="F14" s="1230"/>
      <c r="G14" s="1230"/>
      <c r="H14" s="1230"/>
      <c r="I14" s="1230"/>
      <c r="J14" s="1230"/>
      <c r="K14" s="1230"/>
      <c r="L14" s="1230"/>
      <c r="M14" s="1230"/>
      <c r="N14" s="1230"/>
      <c r="O14" s="1230"/>
      <c r="P14" s="1230"/>
      <c r="Q14" s="1230"/>
      <c r="R14" s="1230"/>
      <c r="S14" s="1230"/>
      <c r="T14" s="1231">
        <f t="shared" si="0"/>
        <v>0</v>
      </c>
      <c r="U14" s="1233"/>
      <c r="Y14" s="243" t="s">
        <v>4653</v>
      </c>
      <c r="Z14" s="1230">
        <f t="shared" si="3"/>
        <v>0</v>
      </c>
      <c r="AA14" s="1230">
        <f t="shared" si="4"/>
        <v>0</v>
      </c>
      <c r="AB14" s="1230">
        <f t="shared" si="5"/>
        <v>0</v>
      </c>
      <c r="AC14" s="1230">
        <f t="shared" si="6"/>
        <v>0</v>
      </c>
      <c r="AD14" s="1230">
        <f t="shared" si="7"/>
        <v>0</v>
      </c>
      <c r="AE14" s="1230">
        <f t="shared" si="8"/>
        <v>0</v>
      </c>
      <c r="AF14" s="1230">
        <f t="shared" si="9"/>
        <v>0</v>
      </c>
      <c r="AG14" s="1230">
        <f t="shared" si="10"/>
        <v>0</v>
      </c>
      <c r="AH14" s="1230">
        <f t="shared" si="11"/>
        <v>0</v>
      </c>
      <c r="AI14" s="1230">
        <f t="shared" si="12"/>
        <v>0</v>
      </c>
      <c r="AJ14" s="1230">
        <f t="shared" si="13"/>
        <v>0</v>
      </c>
      <c r="AK14" s="1230">
        <f t="shared" si="14"/>
        <v>0</v>
      </c>
      <c r="AL14" s="1230">
        <f t="shared" si="15"/>
        <v>0</v>
      </c>
      <c r="AM14" s="1230">
        <f t="shared" si="16"/>
        <v>0</v>
      </c>
      <c r="AN14" s="1230">
        <f t="shared" si="17"/>
        <v>0</v>
      </c>
      <c r="AO14" s="1230">
        <f t="shared" si="18"/>
        <v>0</v>
      </c>
      <c r="AP14" s="1230">
        <f t="shared" si="19"/>
        <v>0</v>
      </c>
      <c r="AQ14" s="1231">
        <f t="shared" si="2"/>
        <v>0</v>
      </c>
    </row>
    <row r="15" spans="1:43" s="1232" customFormat="1" ht="28.5">
      <c r="B15" s="244" t="s">
        <v>859</v>
      </c>
      <c r="C15" s="1230"/>
      <c r="D15" s="1230"/>
      <c r="E15" s="1230"/>
      <c r="F15" s="1230"/>
      <c r="G15" s="1230"/>
      <c r="H15" s="1230"/>
      <c r="I15" s="1230"/>
      <c r="J15" s="1230"/>
      <c r="K15" s="1230"/>
      <c r="L15" s="1230"/>
      <c r="M15" s="1230"/>
      <c r="N15" s="1230"/>
      <c r="O15" s="1230"/>
      <c r="P15" s="1230"/>
      <c r="Q15" s="1230"/>
      <c r="R15" s="1230"/>
      <c r="S15" s="1230"/>
      <c r="T15" s="1231">
        <f t="shared" si="0"/>
        <v>0</v>
      </c>
      <c r="U15" s="1233"/>
      <c r="Y15" s="244" t="s">
        <v>4654</v>
      </c>
      <c r="Z15" s="1230">
        <f t="shared" si="3"/>
        <v>0</v>
      </c>
      <c r="AA15" s="1230">
        <f t="shared" si="4"/>
        <v>0</v>
      </c>
      <c r="AB15" s="1230">
        <f t="shared" si="5"/>
        <v>0</v>
      </c>
      <c r="AC15" s="1230">
        <f t="shared" si="6"/>
        <v>0</v>
      </c>
      <c r="AD15" s="1230">
        <f t="shared" si="7"/>
        <v>0</v>
      </c>
      <c r="AE15" s="1230">
        <f t="shared" si="8"/>
        <v>0</v>
      </c>
      <c r="AF15" s="1230">
        <f t="shared" si="9"/>
        <v>0</v>
      </c>
      <c r="AG15" s="1230">
        <f t="shared" si="10"/>
        <v>0</v>
      </c>
      <c r="AH15" s="1230">
        <f t="shared" si="11"/>
        <v>0</v>
      </c>
      <c r="AI15" s="1230">
        <f t="shared" si="12"/>
        <v>0</v>
      </c>
      <c r="AJ15" s="1230">
        <f t="shared" si="13"/>
        <v>0</v>
      </c>
      <c r="AK15" s="1230">
        <f t="shared" si="14"/>
        <v>0</v>
      </c>
      <c r="AL15" s="1230">
        <f t="shared" si="15"/>
        <v>0</v>
      </c>
      <c r="AM15" s="1230">
        <f t="shared" si="16"/>
        <v>0</v>
      </c>
      <c r="AN15" s="1230">
        <f t="shared" si="17"/>
        <v>0</v>
      </c>
      <c r="AO15" s="1230">
        <f t="shared" si="18"/>
        <v>0</v>
      </c>
      <c r="AP15" s="1230">
        <f t="shared" si="19"/>
        <v>0</v>
      </c>
      <c r="AQ15" s="1231">
        <f t="shared" si="2"/>
        <v>0</v>
      </c>
    </row>
    <row r="16" spans="1:43" s="1232" customFormat="1" ht="28.5">
      <c r="B16" s="244" t="s">
        <v>863</v>
      </c>
      <c r="C16" s="1230"/>
      <c r="D16" s="1230"/>
      <c r="E16" s="1230"/>
      <c r="F16" s="1230"/>
      <c r="G16" s="1230"/>
      <c r="H16" s="1230"/>
      <c r="I16" s="1230"/>
      <c r="J16" s="1230"/>
      <c r="K16" s="1230"/>
      <c r="L16" s="1230"/>
      <c r="M16" s="1230"/>
      <c r="N16" s="1230"/>
      <c r="O16" s="1230"/>
      <c r="P16" s="1230"/>
      <c r="Q16" s="1230"/>
      <c r="R16" s="1230"/>
      <c r="S16" s="1230"/>
      <c r="T16" s="1231">
        <f t="shared" si="0"/>
        <v>0</v>
      </c>
      <c r="U16" s="1233"/>
      <c r="Y16" s="244" t="s">
        <v>4655</v>
      </c>
      <c r="Z16" s="1230">
        <f t="shared" si="3"/>
        <v>0</v>
      </c>
      <c r="AA16" s="1230">
        <f t="shared" si="4"/>
        <v>0</v>
      </c>
      <c r="AB16" s="1230">
        <f t="shared" si="5"/>
        <v>0</v>
      </c>
      <c r="AC16" s="1230">
        <f t="shared" si="6"/>
        <v>0</v>
      </c>
      <c r="AD16" s="1230">
        <f t="shared" si="7"/>
        <v>0</v>
      </c>
      <c r="AE16" s="1230">
        <f t="shared" si="8"/>
        <v>0</v>
      </c>
      <c r="AF16" s="1230">
        <f t="shared" si="9"/>
        <v>0</v>
      </c>
      <c r="AG16" s="1230">
        <f t="shared" si="10"/>
        <v>0</v>
      </c>
      <c r="AH16" s="1230">
        <f t="shared" si="11"/>
        <v>0</v>
      </c>
      <c r="AI16" s="1230">
        <f t="shared" si="12"/>
        <v>0</v>
      </c>
      <c r="AJ16" s="1230">
        <f t="shared" si="13"/>
        <v>0</v>
      </c>
      <c r="AK16" s="1230">
        <f t="shared" si="14"/>
        <v>0</v>
      </c>
      <c r="AL16" s="1230">
        <f t="shared" si="15"/>
        <v>0</v>
      </c>
      <c r="AM16" s="1230">
        <f t="shared" si="16"/>
        <v>0</v>
      </c>
      <c r="AN16" s="1230">
        <f t="shared" si="17"/>
        <v>0</v>
      </c>
      <c r="AO16" s="1230">
        <f t="shared" si="18"/>
        <v>0</v>
      </c>
      <c r="AP16" s="1230">
        <f t="shared" si="19"/>
        <v>0</v>
      </c>
      <c r="AQ16" s="1231">
        <f t="shared" si="2"/>
        <v>0</v>
      </c>
    </row>
    <row r="17" spans="2:43" s="1232" customFormat="1" ht="28.5">
      <c r="B17" s="244" t="s">
        <v>865</v>
      </c>
      <c r="C17" s="1230"/>
      <c r="D17" s="1230"/>
      <c r="E17" s="1230"/>
      <c r="F17" s="1230"/>
      <c r="G17" s="1230"/>
      <c r="H17" s="1230"/>
      <c r="I17" s="1230"/>
      <c r="J17" s="1230"/>
      <c r="K17" s="1230"/>
      <c r="L17" s="1230"/>
      <c r="M17" s="1230"/>
      <c r="N17" s="1230"/>
      <c r="O17" s="1230"/>
      <c r="P17" s="1230"/>
      <c r="Q17" s="1230"/>
      <c r="R17" s="1230"/>
      <c r="S17" s="1230"/>
      <c r="T17" s="1231">
        <f t="shared" si="0"/>
        <v>0</v>
      </c>
      <c r="U17" s="1234"/>
      <c r="Y17" s="244" t="s">
        <v>4656</v>
      </c>
      <c r="Z17" s="1230">
        <f t="shared" si="3"/>
        <v>0</v>
      </c>
      <c r="AA17" s="1230">
        <f t="shared" si="4"/>
        <v>0</v>
      </c>
      <c r="AB17" s="1230">
        <f t="shared" si="5"/>
        <v>0</v>
      </c>
      <c r="AC17" s="1230">
        <f t="shared" si="6"/>
        <v>0</v>
      </c>
      <c r="AD17" s="1230">
        <f t="shared" si="7"/>
        <v>0</v>
      </c>
      <c r="AE17" s="1230">
        <f t="shared" si="8"/>
        <v>0</v>
      </c>
      <c r="AF17" s="1230">
        <f t="shared" si="9"/>
        <v>0</v>
      </c>
      <c r="AG17" s="1230">
        <f t="shared" si="10"/>
        <v>0</v>
      </c>
      <c r="AH17" s="1230">
        <f t="shared" si="11"/>
        <v>0</v>
      </c>
      <c r="AI17" s="1230">
        <f t="shared" si="12"/>
        <v>0</v>
      </c>
      <c r="AJ17" s="1230">
        <f t="shared" si="13"/>
        <v>0</v>
      </c>
      <c r="AK17" s="1230">
        <f t="shared" si="14"/>
        <v>0</v>
      </c>
      <c r="AL17" s="1230">
        <f t="shared" si="15"/>
        <v>0</v>
      </c>
      <c r="AM17" s="1230">
        <f t="shared" si="16"/>
        <v>0</v>
      </c>
      <c r="AN17" s="1230">
        <f t="shared" si="17"/>
        <v>0</v>
      </c>
      <c r="AO17" s="1230">
        <f t="shared" si="18"/>
        <v>0</v>
      </c>
      <c r="AP17" s="1230">
        <f t="shared" si="19"/>
        <v>0</v>
      </c>
      <c r="AQ17" s="1231">
        <f t="shared" si="2"/>
        <v>0</v>
      </c>
    </row>
    <row r="18" spans="2:43">
      <c r="B18" s="244" t="s">
        <v>866</v>
      </c>
      <c r="C18" s="1230">
        <f>SUM(C6:C17)</f>
        <v>0</v>
      </c>
      <c r="D18" s="1230">
        <f>SUM(D6:D17)</f>
        <v>0</v>
      </c>
      <c r="E18" s="1230">
        <f>SUM(E6:E17)</f>
        <v>0</v>
      </c>
      <c r="F18" s="1230">
        <f>SUM(F6:F17)</f>
        <v>0</v>
      </c>
      <c r="G18" s="1230">
        <f t="shared" ref="G18:S18" si="20">SUM(G6:G17)</f>
        <v>0</v>
      </c>
      <c r="H18" s="1230">
        <f t="shared" si="20"/>
        <v>0</v>
      </c>
      <c r="I18" s="1230">
        <f t="shared" si="20"/>
        <v>0</v>
      </c>
      <c r="J18" s="1230">
        <f t="shared" si="20"/>
        <v>0</v>
      </c>
      <c r="K18" s="1230">
        <f t="shared" si="20"/>
        <v>0</v>
      </c>
      <c r="L18" s="1230">
        <f t="shared" si="20"/>
        <v>0</v>
      </c>
      <c r="M18" s="1230">
        <f t="shared" si="20"/>
        <v>0</v>
      </c>
      <c r="N18" s="1230">
        <f t="shared" si="20"/>
        <v>0</v>
      </c>
      <c r="O18" s="1230">
        <f t="shared" si="20"/>
        <v>0</v>
      </c>
      <c r="P18" s="1230">
        <f>SUM(P6:P17)</f>
        <v>0</v>
      </c>
      <c r="Q18" s="1230">
        <f>SUM(Q6:Q17)</f>
        <v>0</v>
      </c>
      <c r="R18" s="1230">
        <f>SUM(R6:R17)</f>
        <v>0</v>
      </c>
      <c r="S18" s="1230">
        <f t="shared" si="20"/>
        <v>0</v>
      </c>
      <c r="T18" s="1297">
        <f t="shared" si="0"/>
        <v>0</v>
      </c>
      <c r="U18" s="1311"/>
      <c r="Y18" s="244" t="s">
        <v>4657</v>
      </c>
      <c r="Z18" s="1230">
        <f>SUM(Z6:Z17)</f>
        <v>0</v>
      </c>
      <c r="AA18" s="1230">
        <f>SUM(AA6:AA17)</f>
        <v>0</v>
      </c>
      <c r="AB18" s="1230">
        <f>SUM(AB6:AB17)</f>
        <v>0</v>
      </c>
      <c r="AC18" s="1230">
        <f>SUM(AC6:AC17)</f>
        <v>0</v>
      </c>
      <c r="AD18" s="1230">
        <f t="shared" ref="AD18:AO18" si="21">SUM(AD6:AD17)</f>
        <v>0</v>
      </c>
      <c r="AE18" s="1230">
        <f t="shared" si="21"/>
        <v>0</v>
      </c>
      <c r="AF18" s="1230">
        <f t="shared" si="21"/>
        <v>0</v>
      </c>
      <c r="AG18" s="1230">
        <f t="shared" si="21"/>
        <v>0</v>
      </c>
      <c r="AH18" s="1230">
        <f t="shared" si="21"/>
        <v>0</v>
      </c>
      <c r="AI18" s="1230">
        <f t="shared" si="21"/>
        <v>0</v>
      </c>
      <c r="AJ18" s="1230">
        <f t="shared" si="21"/>
        <v>0</v>
      </c>
      <c r="AK18" s="1230">
        <f t="shared" si="21"/>
        <v>0</v>
      </c>
      <c r="AL18" s="1230">
        <f t="shared" si="21"/>
        <v>0</v>
      </c>
      <c r="AM18" s="1230">
        <f t="shared" si="21"/>
        <v>0</v>
      </c>
      <c r="AN18" s="1230">
        <f t="shared" si="21"/>
        <v>0</v>
      </c>
      <c r="AO18" s="1230">
        <f t="shared" si="21"/>
        <v>0</v>
      </c>
      <c r="AP18" s="1230">
        <f>SUM(AP6:AP17)</f>
        <v>0</v>
      </c>
      <c r="AQ18" s="1297">
        <f t="shared" si="2"/>
        <v>0</v>
      </c>
    </row>
    <row r="19" spans="2:43" s="1232" customFormat="1" ht="15" customHeight="1">
      <c r="B19" s="1237" t="str">
        <f>CONCATENATE("Салдо към 31.12.",НАЧАЛО!AC1-1)</f>
        <v>Салдо към 31.12.2012</v>
      </c>
      <c r="C19" s="1238">
        <f>C18+C5</f>
        <v>0</v>
      </c>
      <c r="D19" s="1238">
        <f>D18+D5</f>
        <v>1</v>
      </c>
      <c r="E19" s="1238">
        <f>E18+E5</f>
        <v>0</v>
      </c>
      <c r="F19" s="1238">
        <f>F18+F5</f>
        <v>0</v>
      </c>
      <c r="G19" s="1238">
        <f t="shared" ref="G19:T19" si="22">G18+G5</f>
        <v>0</v>
      </c>
      <c r="H19" s="1238">
        <f t="shared" si="22"/>
        <v>0</v>
      </c>
      <c r="I19" s="1238">
        <f t="shared" si="22"/>
        <v>0</v>
      </c>
      <c r="J19" s="1238">
        <f t="shared" si="22"/>
        <v>0</v>
      </c>
      <c r="K19" s="1238">
        <f t="shared" si="22"/>
        <v>0</v>
      </c>
      <c r="L19" s="1238">
        <f t="shared" si="22"/>
        <v>0</v>
      </c>
      <c r="M19" s="1238">
        <f t="shared" si="22"/>
        <v>0</v>
      </c>
      <c r="N19" s="1238">
        <f t="shared" si="22"/>
        <v>0</v>
      </c>
      <c r="O19" s="1238">
        <f t="shared" si="22"/>
        <v>0</v>
      </c>
      <c r="P19" s="1238">
        <f>P18+P5</f>
        <v>0</v>
      </c>
      <c r="Q19" s="1238">
        <f>Q18+Q5</f>
        <v>0</v>
      </c>
      <c r="R19" s="1238">
        <f>R18+R5</f>
        <v>0</v>
      </c>
      <c r="S19" s="1238">
        <f t="shared" si="22"/>
        <v>0</v>
      </c>
      <c r="T19" s="1238">
        <f t="shared" si="22"/>
        <v>1</v>
      </c>
      <c r="U19" s="1234"/>
      <c r="Y19" s="26" t="s">
        <v>4658</v>
      </c>
      <c r="Z19" s="1238">
        <f>Z18+Z5</f>
        <v>0</v>
      </c>
      <c r="AA19" s="1238">
        <f>AA18+AA5</f>
        <v>1</v>
      </c>
      <c r="AB19" s="1238">
        <f>AB18+AB5</f>
        <v>0</v>
      </c>
      <c r="AC19" s="1238">
        <f>AC18+AC5</f>
        <v>0</v>
      </c>
      <c r="AD19" s="1238">
        <f t="shared" ref="AD19:AO19" si="23">AD18+AD5</f>
        <v>0</v>
      </c>
      <c r="AE19" s="1238">
        <f t="shared" si="23"/>
        <v>0</v>
      </c>
      <c r="AF19" s="1238">
        <f t="shared" si="23"/>
        <v>0</v>
      </c>
      <c r="AG19" s="1238">
        <f t="shared" si="23"/>
        <v>0</v>
      </c>
      <c r="AH19" s="1238">
        <f t="shared" si="23"/>
        <v>0</v>
      </c>
      <c r="AI19" s="1238">
        <f t="shared" si="23"/>
        <v>0</v>
      </c>
      <c r="AJ19" s="1238">
        <f t="shared" si="23"/>
        <v>0</v>
      </c>
      <c r="AK19" s="1238">
        <f t="shared" si="23"/>
        <v>0</v>
      </c>
      <c r="AL19" s="1238">
        <f t="shared" si="23"/>
        <v>0</v>
      </c>
      <c r="AM19" s="1238">
        <f t="shared" si="23"/>
        <v>0</v>
      </c>
      <c r="AN19" s="1238">
        <f t="shared" si="23"/>
        <v>0</v>
      </c>
      <c r="AO19" s="1238">
        <f t="shared" si="23"/>
        <v>0</v>
      </c>
      <c r="AP19" s="1238">
        <f>AP18+AP5</f>
        <v>0</v>
      </c>
      <c r="AQ19" s="1238">
        <f>AQ18+AQ5</f>
        <v>1</v>
      </c>
    </row>
    <row r="20" spans="2:43" s="1232" customFormat="1" ht="28.9" customHeight="1">
      <c r="B20" s="244" t="s">
        <v>2002</v>
      </c>
      <c r="C20" s="1230"/>
      <c r="D20" s="1230"/>
      <c r="E20" s="1230"/>
      <c r="F20" s="1230"/>
      <c r="G20" s="1230"/>
      <c r="H20" s="1230"/>
      <c r="I20" s="1230"/>
      <c r="J20" s="1230"/>
      <c r="K20" s="1230"/>
      <c r="L20" s="1230"/>
      <c r="M20" s="1230"/>
      <c r="N20" s="1230"/>
      <c r="O20" s="1230"/>
      <c r="P20" s="1230"/>
      <c r="Q20" s="1230"/>
      <c r="R20" s="1230"/>
      <c r="S20" s="1230"/>
      <c r="T20" s="1231">
        <f t="shared" ref="T20:T32" si="24">SUM(C20:S20)</f>
        <v>0</v>
      </c>
      <c r="U20" s="1233"/>
      <c r="Y20" s="1850" t="s">
        <v>5309</v>
      </c>
      <c r="Z20" s="1230">
        <f t="shared" ref="Z20:Z31" si="25">C20</f>
        <v>0</v>
      </c>
      <c r="AA20" s="1230">
        <f t="shared" ref="AA20:AA31" si="26">D20</f>
        <v>0</v>
      </c>
      <c r="AB20" s="1230">
        <f t="shared" ref="AB20:AB31" si="27">E20</f>
        <v>0</v>
      </c>
      <c r="AC20" s="1230">
        <f t="shared" ref="AC20:AC31" si="28">F20</f>
        <v>0</v>
      </c>
      <c r="AD20" s="1230">
        <f t="shared" ref="AD20:AD31" si="29">G20</f>
        <v>0</v>
      </c>
      <c r="AE20" s="1230">
        <f t="shared" ref="AE20:AE31" si="30">H20</f>
        <v>0</v>
      </c>
      <c r="AF20" s="1230">
        <f t="shared" ref="AF20:AF31" si="31">I20</f>
        <v>0</v>
      </c>
      <c r="AG20" s="1230">
        <f t="shared" ref="AG20:AG31" si="32">J20</f>
        <v>0</v>
      </c>
      <c r="AH20" s="1230">
        <f t="shared" ref="AH20:AH31" si="33">K20</f>
        <v>0</v>
      </c>
      <c r="AI20" s="1230">
        <f t="shared" ref="AI20:AI31" si="34">L20</f>
        <v>0</v>
      </c>
      <c r="AJ20" s="1230">
        <f t="shared" ref="AJ20:AJ31" si="35">M20</f>
        <v>0</v>
      </c>
      <c r="AK20" s="1230">
        <f t="shared" ref="AK20:AK31" si="36">N20</f>
        <v>0</v>
      </c>
      <c r="AL20" s="1230">
        <f t="shared" ref="AL20:AL31" si="37">O20</f>
        <v>0</v>
      </c>
      <c r="AM20" s="1230">
        <f t="shared" ref="AM20:AM31" si="38">P20</f>
        <v>0</v>
      </c>
      <c r="AN20" s="1230">
        <f t="shared" ref="AN20:AN31" si="39">Q20</f>
        <v>0</v>
      </c>
      <c r="AO20" s="1230">
        <f t="shared" ref="AO20:AO31" si="40">R20</f>
        <v>0</v>
      </c>
      <c r="AP20" s="1230">
        <f t="shared" ref="AP20:AP31" si="41">S20</f>
        <v>0</v>
      </c>
      <c r="AQ20" s="1231">
        <f t="shared" ref="AQ20:AQ32" si="42">SUM(Z20:AP20)</f>
        <v>0</v>
      </c>
    </row>
    <row r="21" spans="2:43" s="1232" customFormat="1" ht="15" customHeight="1">
      <c r="B21" s="243" t="s">
        <v>854</v>
      </c>
      <c r="C21" s="1230"/>
      <c r="D21" s="1230"/>
      <c r="E21" s="1230"/>
      <c r="F21" s="1230"/>
      <c r="G21" s="1230"/>
      <c r="H21" s="1230"/>
      <c r="I21" s="1230"/>
      <c r="J21" s="1230"/>
      <c r="K21" s="1230"/>
      <c r="L21" s="1230"/>
      <c r="M21" s="1230"/>
      <c r="N21" s="1230"/>
      <c r="O21" s="1230"/>
      <c r="P21" s="1230"/>
      <c r="Q21" s="1230"/>
      <c r="R21" s="1230"/>
      <c r="S21" s="1230"/>
      <c r="T21" s="1231">
        <f t="shared" si="24"/>
        <v>0</v>
      </c>
      <c r="U21" s="1233"/>
      <c r="Y21" s="1458" t="s">
        <v>5771</v>
      </c>
      <c r="Z21" s="1230">
        <f t="shared" si="25"/>
        <v>0</v>
      </c>
      <c r="AA21" s="1230">
        <f t="shared" si="26"/>
        <v>0</v>
      </c>
      <c r="AB21" s="1230">
        <f t="shared" si="27"/>
        <v>0</v>
      </c>
      <c r="AC21" s="1230">
        <f t="shared" si="28"/>
        <v>0</v>
      </c>
      <c r="AD21" s="1230">
        <f t="shared" si="29"/>
        <v>0</v>
      </c>
      <c r="AE21" s="1230">
        <f t="shared" si="30"/>
        <v>0</v>
      </c>
      <c r="AF21" s="1230">
        <f t="shared" si="31"/>
        <v>0</v>
      </c>
      <c r="AG21" s="1230">
        <f t="shared" si="32"/>
        <v>0</v>
      </c>
      <c r="AH21" s="1230">
        <f t="shared" si="33"/>
        <v>0</v>
      </c>
      <c r="AI21" s="1230">
        <f t="shared" si="34"/>
        <v>0</v>
      </c>
      <c r="AJ21" s="1230">
        <f t="shared" si="35"/>
        <v>0</v>
      </c>
      <c r="AK21" s="1230">
        <f t="shared" si="36"/>
        <v>0</v>
      </c>
      <c r="AL21" s="1230">
        <f t="shared" si="37"/>
        <v>0</v>
      </c>
      <c r="AM21" s="1230">
        <f t="shared" si="38"/>
        <v>0</v>
      </c>
      <c r="AN21" s="1230">
        <f t="shared" si="39"/>
        <v>0</v>
      </c>
      <c r="AO21" s="1230">
        <f t="shared" si="40"/>
        <v>0</v>
      </c>
      <c r="AP21" s="1230">
        <f t="shared" si="41"/>
        <v>0</v>
      </c>
      <c r="AQ21" s="1231">
        <f t="shared" si="42"/>
        <v>0</v>
      </c>
    </row>
    <row r="22" spans="2:43" s="1232" customFormat="1" ht="15" customHeight="1">
      <c r="B22" s="243" t="s">
        <v>864</v>
      </c>
      <c r="C22" s="1230"/>
      <c r="D22" s="1230"/>
      <c r="E22" s="1230"/>
      <c r="F22" s="1230"/>
      <c r="G22" s="1230"/>
      <c r="H22" s="1230"/>
      <c r="I22" s="1230"/>
      <c r="J22" s="1230"/>
      <c r="K22" s="1230"/>
      <c r="L22" s="1230"/>
      <c r="M22" s="1230"/>
      <c r="N22" s="1230"/>
      <c r="O22" s="1230"/>
      <c r="P22" s="1230"/>
      <c r="Q22" s="1230"/>
      <c r="R22" s="1230"/>
      <c r="S22" s="1230"/>
      <c r="T22" s="1231">
        <f t="shared" si="24"/>
        <v>0</v>
      </c>
      <c r="U22" s="1234"/>
      <c r="Y22" s="243" t="s">
        <v>4646</v>
      </c>
      <c r="Z22" s="1230">
        <f t="shared" si="25"/>
        <v>0</v>
      </c>
      <c r="AA22" s="1230">
        <f t="shared" si="26"/>
        <v>0</v>
      </c>
      <c r="AB22" s="1230">
        <f t="shared" si="27"/>
        <v>0</v>
      </c>
      <c r="AC22" s="1230">
        <f t="shared" si="28"/>
        <v>0</v>
      </c>
      <c r="AD22" s="1230">
        <f t="shared" si="29"/>
        <v>0</v>
      </c>
      <c r="AE22" s="1230">
        <f t="shared" si="30"/>
        <v>0</v>
      </c>
      <c r="AF22" s="1230">
        <f t="shared" si="31"/>
        <v>0</v>
      </c>
      <c r="AG22" s="1230">
        <f t="shared" si="32"/>
        <v>0</v>
      </c>
      <c r="AH22" s="1230">
        <f t="shared" si="33"/>
        <v>0</v>
      </c>
      <c r="AI22" s="1230">
        <f t="shared" si="34"/>
        <v>0</v>
      </c>
      <c r="AJ22" s="1230">
        <f t="shared" si="35"/>
        <v>0</v>
      </c>
      <c r="AK22" s="1230">
        <f t="shared" si="36"/>
        <v>0</v>
      </c>
      <c r="AL22" s="1230">
        <f t="shared" si="37"/>
        <v>0</v>
      </c>
      <c r="AM22" s="1230">
        <f t="shared" si="38"/>
        <v>0</v>
      </c>
      <c r="AN22" s="1230">
        <f t="shared" si="39"/>
        <v>0</v>
      </c>
      <c r="AO22" s="1230">
        <f t="shared" si="40"/>
        <v>0</v>
      </c>
      <c r="AP22" s="1230">
        <f t="shared" si="41"/>
        <v>0</v>
      </c>
      <c r="AQ22" s="1231">
        <f t="shared" si="42"/>
        <v>0</v>
      </c>
    </row>
    <row r="23" spans="2:43" s="1232" customFormat="1" ht="31.9" customHeight="1">
      <c r="B23" s="244" t="s">
        <v>3362</v>
      </c>
      <c r="C23" s="1230"/>
      <c r="D23" s="1230"/>
      <c r="E23" s="1230"/>
      <c r="F23" s="1230"/>
      <c r="G23" s="1230"/>
      <c r="H23" s="1230"/>
      <c r="I23" s="1230"/>
      <c r="J23" s="1230"/>
      <c r="K23" s="1230"/>
      <c r="L23" s="1230"/>
      <c r="M23" s="1230"/>
      <c r="N23" s="1230"/>
      <c r="O23" s="1230"/>
      <c r="P23" s="1230"/>
      <c r="Q23" s="1230"/>
      <c r="R23" s="1230"/>
      <c r="S23" s="1230"/>
      <c r="T23" s="1231">
        <f t="shared" si="24"/>
        <v>0</v>
      </c>
      <c r="U23" s="1234"/>
      <c r="Y23" s="244" t="s">
        <v>4647</v>
      </c>
      <c r="Z23" s="1230">
        <f t="shared" si="25"/>
        <v>0</v>
      </c>
      <c r="AA23" s="1230">
        <f t="shared" si="26"/>
        <v>0</v>
      </c>
      <c r="AB23" s="1230">
        <f t="shared" si="27"/>
        <v>0</v>
      </c>
      <c r="AC23" s="1230">
        <f t="shared" si="28"/>
        <v>0</v>
      </c>
      <c r="AD23" s="1230">
        <f t="shared" si="29"/>
        <v>0</v>
      </c>
      <c r="AE23" s="1230">
        <f t="shared" si="30"/>
        <v>0</v>
      </c>
      <c r="AF23" s="1230">
        <f t="shared" si="31"/>
        <v>0</v>
      </c>
      <c r="AG23" s="1230">
        <f t="shared" si="32"/>
        <v>0</v>
      </c>
      <c r="AH23" s="1230">
        <f t="shared" si="33"/>
        <v>0</v>
      </c>
      <c r="AI23" s="1230">
        <f t="shared" si="34"/>
        <v>0</v>
      </c>
      <c r="AJ23" s="1230">
        <f t="shared" si="35"/>
        <v>0</v>
      </c>
      <c r="AK23" s="1230">
        <f t="shared" si="36"/>
        <v>0</v>
      </c>
      <c r="AL23" s="1230">
        <f t="shared" si="37"/>
        <v>0</v>
      </c>
      <c r="AM23" s="1230">
        <f t="shared" si="38"/>
        <v>0</v>
      </c>
      <c r="AN23" s="1230">
        <f t="shared" si="39"/>
        <v>0</v>
      </c>
      <c r="AO23" s="1230">
        <f t="shared" si="40"/>
        <v>0</v>
      </c>
      <c r="AP23" s="1230">
        <f t="shared" si="41"/>
        <v>0</v>
      </c>
      <c r="AQ23" s="1231">
        <f t="shared" si="42"/>
        <v>0</v>
      </c>
    </row>
    <row r="24" spans="2:43" s="1232" customFormat="1" ht="40.9" customHeight="1">
      <c r="B24" s="244" t="s">
        <v>856</v>
      </c>
      <c r="C24" s="1230"/>
      <c r="D24" s="1230"/>
      <c r="E24" s="1230"/>
      <c r="F24" s="1230"/>
      <c r="G24" s="1230"/>
      <c r="H24" s="1230"/>
      <c r="I24" s="1230"/>
      <c r="J24" s="1230"/>
      <c r="K24" s="1230"/>
      <c r="L24" s="1230"/>
      <c r="M24" s="1230"/>
      <c r="N24" s="1230"/>
      <c r="O24" s="1230"/>
      <c r="P24" s="1230"/>
      <c r="Q24" s="1230"/>
      <c r="R24" s="1230"/>
      <c r="S24" s="1230"/>
      <c r="T24" s="1231">
        <f t="shared" si="24"/>
        <v>0</v>
      </c>
      <c r="U24" s="1233"/>
      <c r="Y24" s="244" t="s">
        <v>4648</v>
      </c>
      <c r="Z24" s="1230">
        <f t="shared" si="25"/>
        <v>0</v>
      </c>
      <c r="AA24" s="1230">
        <f t="shared" si="26"/>
        <v>0</v>
      </c>
      <c r="AB24" s="1230">
        <f t="shared" si="27"/>
        <v>0</v>
      </c>
      <c r="AC24" s="1230">
        <f t="shared" si="28"/>
        <v>0</v>
      </c>
      <c r="AD24" s="1230">
        <f t="shared" si="29"/>
        <v>0</v>
      </c>
      <c r="AE24" s="1230">
        <f t="shared" si="30"/>
        <v>0</v>
      </c>
      <c r="AF24" s="1230">
        <f t="shared" si="31"/>
        <v>0</v>
      </c>
      <c r="AG24" s="1230">
        <f t="shared" si="32"/>
        <v>0</v>
      </c>
      <c r="AH24" s="1230">
        <f t="shared" si="33"/>
        <v>0</v>
      </c>
      <c r="AI24" s="1230">
        <f t="shared" si="34"/>
        <v>0</v>
      </c>
      <c r="AJ24" s="1230">
        <f t="shared" si="35"/>
        <v>0</v>
      </c>
      <c r="AK24" s="1230">
        <f t="shared" si="36"/>
        <v>0</v>
      </c>
      <c r="AL24" s="1230">
        <f t="shared" si="37"/>
        <v>0</v>
      </c>
      <c r="AM24" s="1230">
        <f t="shared" si="38"/>
        <v>0</v>
      </c>
      <c r="AN24" s="1230">
        <f t="shared" si="39"/>
        <v>0</v>
      </c>
      <c r="AO24" s="1230">
        <f t="shared" si="40"/>
        <v>0</v>
      </c>
      <c r="AP24" s="1230">
        <f t="shared" si="41"/>
        <v>0</v>
      </c>
      <c r="AQ24" s="1231">
        <f t="shared" si="42"/>
        <v>0</v>
      </c>
    </row>
    <row r="25" spans="2:43" s="1232" customFormat="1" ht="28.5">
      <c r="B25" s="244" t="s">
        <v>860</v>
      </c>
      <c r="C25" s="1230"/>
      <c r="D25" s="1230"/>
      <c r="E25" s="1230"/>
      <c r="F25" s="1230"/>
      <c r="G25" s="1230"/>
      <c r="H25" s="1230"/>
      <c r="I25" s="1230"/>
      <c r="J25" s="1230"/>
      <c r="K25" s="1230"/>
      <c r="L25" s="1230"/>
      <c r="M25" s="1230"/>
      <c r="N25" s="1230"/>
      <c r="O25" s="1230"/>
      <c r="P25" s="1230"/>
      <c r="Q25" s="1230"/>
      <c r="R25" s="1230"/>
      <c r="S25" s="1230"/>
      <c r="T25" s="1231">
        <f t="shared" si="24"/>
        <v>0</v>
      </c>
      <c r="U25" s="1233"/>
      <c r="Y25" s="244" t="s">
        <v>4650</v>
      </c>
      <c r="Z25" s="1230">
        <f t="shared" si="25"/>
        <v>0</v>
      </c>
      <c r="AA25" s="1230">
        <f t="shared" si="26"/>
        <v>0</v>
      </c>
      <c r="AB25" s="1230">
        <f t="shared" si="27"/>
        <v>0</v>
      </c>
      <c r="AC25" s="1230">
        <f t="shared" si="28"/>
        <v>0</v>
      </c>
      <c r="AD25" s="1230">
        <f t="shared" si="29"/>
        <v>0</v>
      </c>
      <c r="AE25" s="1230">
        <f t="shared" si="30"/>
        <v>0</v>
      </c>
      <c r="AF25" s="1230">
        <f t="shared" si="31"/>
        <v>0</v>
      </c>
      <c r="AG25" s="1230">
        <f t="shared" si="32"/>
        <v>0</v>
      </c>
      <c r="AH25" s="1230">
        <f t="shared" si="33"/>
        <v>0</v>
      </c>
      <c r="AI25" s="1230">
        <f t="shared" si="34"/>
        <v>0</v>
      </c>
      <c r="AJ25" s="1230">
        <f t="shared" si="35"/>
        <v>0</v>
      </c>
      <c r="AK25" s="1230">
        <f t="shared" si="36"/>
        <v>0</v>
      </c>
      <c r="AL25" s="1230">
        <f t="shared" si="37"/>
        <v>0</v>
      </c>
      <c r="AM25" s="1230">
        <f t="shared" si="38"/>
        <v>0</v>
      </c>
      <c r="AN25" s="1230">
        <f t="shared" si="39"/>
        <v>0</v>
      </c>
      <c r="AO25" s="1230">
        <f t="shared" si="40"/>
        <v>0</v>
      </c>
      <c r="AP25" s="1230">
        <f t="shared" si="41"/>
        <v>0</v>
      </c>
      <c r="AQ25" s="1231">
        <f t="shared" si="42"/>
        <v>0</v>
      </c>
    </row>
    <row r="26" spans="2:43" s="1232" customFormat="1" ht="28.5">
      <c r="B26" s="244" t="s">
        <v>861</v>
      </c>
      <c r="C26" s="1230"/>
      <c r="D26" s="1230"/>
      <c r="E26" s="1230"/>
      <c r="F26" s="1230"/>
      <c r="G26" s="1230"/>
      <c r="H26" s="1230"/>
      <c r="I26" s="1230"/>
      <c r="J26" s="1230"/>
      <c r="K26" s="1230"/>
      <c r="L26" s="1230"/>
      <c r="M26" s="1230"/>
      <c r="N26" s="1230"/>
      <c r="O26" s="1230"/>
      <c r="P26" s="1230"/>
      <c r="Q26" s="1230"/>
      <c r="R26" s="1230"/>
      <c r="S26" s="1230"/>
      <c r="T26" s="1231">
        <f t="shared" si="24"/>
        <v>0</v>
      </c>
      <c r="U26" s="1233"/>
      <c r="Y26" s="244" t="s">
        <v>4651</v>
      </c>
      <c r="Z26" s="1230">
        <f t="shared" si="25"/>
        <v>0</v>
      </c>
      <c r="AA26" s="1230">
        <f t="shared" si="26"/>
        <v>0</v>
      </c>
      <c r="AB26" s="1230">
        <f t="shared" si="27"/>
        <v>0</v>
      </c>
      <c r="AC26" s="1230">
        <f t="shared" si="28"/>
        <v>0</v>
      </c>
      <c r="AD26" s="1230">
        <f t="shared" si="29"/>
        <v>0</v>
      </c>
      <c r="AE26" s="1230">
        <f t="shared" si="30"/>
        <v>0</v>
      </c>
      <c r="AF26" s="1230">
        <f t="shared" si="31"/>
        <v>0</v>
      </c>
      <c r="AG26" s="1230">
        <f t="shared" si="32"/>
        <v>0</v>
      </c>
      <c r="AH26" s="1230">
        <f t="shared" si="33"/>
        <v>0</v>
      </c>
      <c r="AI26" s="1230">
        <f t="shared" si="34"/>
        <v>0</v>
      </c>
      <c r="AJ26" s="1230">
        <f t="shared" si="35"/>
        <v>0</v>
      </c>
      <c r="AK26" s="1230">
        <f t="shared" si="36"/>
        <v>0</v>
      </c>
      <c r="AL26" s="1230">
        <f t="shared" si="37"/>
        <v>0</v>
      </c>
      <c r="AM26" s="1230">
        <f t="shared" si="38"/>
        <v>0</v>
      </c>
      <c r="AN26" s="1230">
        <f t="shared" si="39"/>
        <v>0</v>
      </c>
      <c r="AO26" s="1230">
        <f t="shared" si="40"/>
        <v>0</v>
      </c>
      <c r="AP26" s="1230">
        <f t="shared" si="41"/>
        <v>0</v>
      </c>
      <c r="AQ26" s="1231">
        <f t="shared" si="42"/>
        <v>0</v>
      </c>
    </row>
    <row r="27" spans="2:43" s="1232" customFormat="1" ht="28.5">
      <c r="B27" s="244" t="s">
        <v>3832</v>
      </c>
      <c r="C27" s="1230"/>
      <c r="D27" s="1230"/>
      <c r="E27" s="1230"/>
      <c r="F27" s="1230"/>
      <c r="G27" s="1230"/>
      <c r="H27" s="1230"/>
      <c r="I27" s="1230"/>
      <c r="J27" s="1230"/>
      <c r="K27" s="1230"/>
      <c r="L27" s="1230"/>
      <c r="M27" s="1230"/>
      <c r="N27" s="1230"/>
      <c r="O27" s="1230"/>
      <c r="P27" s="1230"/>
      <c r="Q27" s="1230"/>
      <c r="R27" s="1230"/>
      <c r="S27" s="1230"/>
      <c r="T27" s="1231">
        <f t="shared" si="24"/>
        <v>0</v>
      </c>
      <c r="U27" s="1233"/>
      <c r="Y27" s="244" t="s">
        <v>4652</v>
      </c>
      <c r="Z27" s="1230">
        <f t="shared" si="25"/>
        <v>0</v>
      </c>
      <c r="AA27" s="1230">
        <f t="shared" si="26"/>
        <v>0</v>
      </c>
      <c r="AB27" s="1230">
        <f t="shared" si="27"/>
        <v>0</v>
      </c>
      <c r="AC27" s="1230">
        <f t="shared" si="28"/>
        <v>0</v>
      </c>
      <c r="AD27" s="1230">
        <f t="shared" si="29"/>
        <v>0</v>
      </c>
      <c r="AE27" s="1230">
        <f t="shared" si="30"/>
        <v>0</v>
      </c>
      <c r="AF27" s="1230">
        <f t="shared" si="31"/>
        <v>0</v>
      </c>
      <c r="AG27" s="1230">
        <f t="shared" si="32"/>
        <v>0</v>
      </c>
      <c r="AH27" s="1230">
        <f t="shared" si="33"/>
        <v>0</v>
      </c>
      <c r="AI27" s="1230">
        <f t="shared" si="34"/>
        <v>0</v>
      </c>
      <c r="AJ27" s="1230">
        <f t="shared" si="35"/>
        <v>0</v>
      </c>
      <c r="AK27" s="1230">
        <f t="shared" si="36"/>
        <v>0</v>
      </c>
      <c r="AL27" s="1230">
        <f t="shared" si="37"/>
        <v>0</v>
      </c>
      <c r="AM27" s="1230">
        <f t="shared" si="38"/>
        <v>0</v>
      </c>
      <c r="AN27" s="1230">
        <f t="shared" si="39"/>
        <v>0</v>
      </c>
      <c r="AO27" s="1230">
        <f t="shared" si="40"/>
        <v>0</v>
      </c>
      <c r="AP27" s="1230">
        <f t="shared" si="41"/>
        <v>0</v>
      </c>
      <c r="AQ27" s="1231">
        <f t="shared" si="42"/>
        <v>0</v>
      </c>
    </row>
    <row r="28" spans="2:43" s="1232" customFormat="1">
      <c r="B28" s="243" t="s">
        <v>858</v>
      </c>
      <c r="C28" s="1230"/>
      <c r="D28" s="1230"/>
      <c r="E28" s="1230"/>
      <c r="F28" s="1230"/>
      <c r="G28" s="1230"/>
      <c r="H28" s="1230"/>
      <c r="I28" s="1230"/>
      <c r="J28" s="1230"/>
      <c r="K28" s="1230"/>
      <c r="L28" s="1230"/>
      <c r="M28" s="1230"/>
      <c r="N28" s="1230"/>
      <c r="O28" s="1230"/>
      <c r="P28" s="1230"/>
      <c r="Q28" s="1230"/>
      <c r="R28" s="1230"/>
      <c r="S28" s="1230"/>
      <c r="T28" s="1231">
        <f t="shared" si="24"/>
        <v>0</v>
      </c>
      <c r="U28" s="1233"/>
      <c r="Y28" s="243" t="s">
        <v>4653</v>
      </c>
      <c r="Z28" s="1230">
        <f t="shared" si="25"/>
        <v>0</v>
      </c>
      <c r="AA28" s="1230">
        <f t="shared" si="26"/>
        <v>0</v>
      </c>
      <c r="AB28" s="1230">
        <f t="shared" si="27"/>
        <v>0</v>
      </c>
      <c r="AC28" s="1230">
        <f t="shared" si="28"/>
        <v>0</v>
      </c>
      <c r="AD28" s="1230">
        <f t="shared" si="29"/>
        <v>0</v>
      </c>
      <c r="AE28" s="1230">
        <f t="shared" si="30"/>
        <v>0</v>
      </c>
      <c r="AF28" s="1230">
        <f t="shared" si="31"/>
        <v>0</v>
      </c>
      <c r="AG28" s="1230">
        <f t="shared" si="32"/>
        <v>0</v>
      </c>
      <c r="AH28" s="1230">
        <f t="shared" si="33"/>
        <v>0</v>
      </c>
      <c r="AI28" s="1230">
        <f t="shared" si="34"/>
        <v>0</v>
      </c>
      <c r="AJ28" s="1230">
        <f t="shared" si="35"/>
        <v>0</v>
      </c>
      <c r="AK28" s="1230">
        <f t="shared" si="36"/>
        <v>0</v>
      </c>
      <c r="AL28" s="1230">
        <f t="shared" si="37"/>
        <v>0</v>
      </c>
      <c r="AM28" s="1230">
        <f t="shared" si="38"/>
        <v>0</v>
      </c>
      <c r="AN28" s="1230">
        <f t="shared" si="39"/>
        <v>0</v>
      </c>
      <c r="AO28" s="1230">
        <f t="shared" si="40"/>
        <v>0</v>
      </c>
      <c r="AP28" s="1230">
        <f t="shared" si="41"/>
        <v>0</v>
      </c>
      <c r="AQ28" s="1231">
        <f t="shared" si="42"/>
        <v>0</v>
      </c>
    </row>
    <row r="29" spans="2:43" s="1232" customFormat="1" ht="28.5">
      <c r="B29" s="244" t="s">
        <v>859</v>
      </c>
      <c r="C29" s="1230"/>
      <c r="D29" s="1230"/>
      <c r="E29" s="1230"/>
      <c r="F29" s="1230"/>
      <c r="G29" s="1230"/>
      <c r="H29" s="1230"/>
      <c r="I29" s="1230"/>
      <c r="J29" s="1230"/>
      <c r="K29" s="1230"/>
      <c r="L29" s="1230"/>
      <c r="M29" s="1230"/>
      <c r="N29" s="1230"/>
      <c r="O29" s="1230"/>
      <c r="P29" s="1230"/>
      <c r="Q29" s="1230"/>
      <c r="R29" s="1230"/>
      <c r="S29" s="1230"/>
      <c r="T29" s="1231">
        <f t="shared" si="24"/>
        <v>0</v>
      </c>
      <c r="U29" s="1233"/>
      <c r="Y29" s="244" t="s">
        <v>4654</v>
      </c>
      <c r="Z29" s="1230">
        <f t="shared" si="25"/>
        <v>0</v>
      </c>
      <c r="AA29" s="1230">
        <f t="shared" si="26"/>
        <v>0</v>
      </c>
      <c r="AB29" s="1230">
        <f t="shared" si="27"/>
        <v>0</v>
      </c>
      <c r="AC29" s="1230">
        <f t="shared" si="28"/>
        <v>0</v>
      </c>
      <c r="AD29" s="1230">
        <f t="shared" si="29"/>
        <v>0</v>
      </c>
      <c r="AE29" s="1230">
        <f t="shared" si="30"/>
        <v>0</v>
      </c>
      <c r="AF29" s="1230">
        <f t="shared" si="31"/>
        <v>0</v>
      </c>
      <c r="AG29" s="1230">
        <f t="shared" si="32"/>
        <v>0</v>
      </c>
      <c r="AH29" s="1230">
        <f t="shared" si="33"/>
        <v>0</v>
      </c>
      <c r="AI29" s="1230">
        <f t="shared" si="34"/>
        <v>0</v>
      </c>
      <c r="AJ29" s="1230">
        <f t="shared" si="35"/>
        <v>0</v>
      </c>
      <c r="AK29" s="1230">
        <f t="shared" si="36"/>
        <v>0</v>
      </c>
      <c r="AL29" s="1230">
        <f t="shared" si="37"/>
        <v>0</v>
      </c>
      <c r="AM29" s="1230">
        <f t="shared" si="38"/>
        <v>0</v>
      </c>
      <c r="AN29" s="1230">
        <f t="shared" si="39"/>
        <v>0</v>
      </c>
      <c r="AO29" s="1230">
        <f t="shared" si="40"/>
        <v>0</v>
      </c>
      <c r="AP29" s="1230">
        <f t="shared" si="41"/>
        <v>0</v>
      </c>
      <c r="AQ29" s="1231">
        <f t="shared" si="42"/>
        <v>0</v>
      </c>
    </row>
    <row r="30" spans="2:43" s="1232" customFormat="1" ht="28.5">
      <c r="B30" s="244" t="s">
        <v>863</v>
      </c>
      <c r="C30" s="1230"/>
      <c r="D30" s="1230"/>
      <c r="E30" s="1230"/>
      <c r="F30" s="1230"/>
      <c r="G30" s="1230"/>
      <c r="H30" s="1230"/>
      <c r="I30" s="1230"/>
      <c r="J30" s="1230"/>
      <c r="K30" s="1230"/>
      <c r="L30" s="1230"/>
      <c r="M30" s="1230"/>
      <c r="N30" s="1230"/>
      <c r="O30" s="1230"/>
      <c r="P30" s="1230"/>
      <c r="Q30" s="1230"/>
      <c r="R30" s="1230"/>
      <c r="S30" s="1230"/>
      <c r="T30" s="1231">
        <f t="shared" si="24"/>
        <v>0</v>
      </c>
      <c r="U30" s="1233"/>
      <c r="Y30" s="244" t="s">
        <v>4655</v>
      </c>
      <c r="Z30" s="1230">
        <f t="shared" si="25"/>
        <v>0</v>
      </c>
      <c r="AA30" s="1230">
        <f t="shared" si="26"/>
        <v>0</v>
      </c>
      <c r="AB30" s="1230">
        <f t="shared" si="27"/>
        <v>0</v>
      </c>
      <c r="AC30" s="1230">
        <f t="shared" si="28"/>
        <v>0</v>
      </c>
      <c r="AD30" s="1230">
        <f t="shared" si="29"/>
        <v>0</v>
      </c>
      <c r="AE30" s="1230">
        <f t="shared" si="30"/>
        <v>0</v>
      </c>
      <c r="AF30" s="1230">
        <f t="shared" si="31"/>
        <v>0</v>
      </c>
      <c r="AG30" s="1230">
        <f t="shared" si="32"/>
        <v>0</v>
      </c>
      <c r="AH30" s="1230">
        <f t="shared" si="33"/>
        <v>0</v>
      </c>
      <c r="AI30" s="1230">
        <f t="shared" si="34"/>
        <v>0</v>
      </c>
      <c r="AJ30" s="1230">
        <f t="shared" si="35"/>
        <v>0</v>
      </c>
      <c r="AK30" s="1230">
        <f t="shared" si="36"/>
        <v>0</v>
      </c>
      <c r="AL30" s="1230">
        <f t="shared" si="37"/>
        <v>0</v>
      </c>
      <c r="AM30" s="1230">
        <f t="shared" si="38"/>
        <v>0</v>
      </c>
      <c r="AN30" s="1230">
        <f t="shared" si="39"/>
        <v>0</v>
      </c>
      <c r="AO30" s="1230">
        <f t="shared" si="40"/>
        <v>0</v>
      </c>
      <c r="AP30" s="1230">
        <f t="shared" si="41"/>
        <v>0</v>
      </c>
      <c r="AQ30" s="1231">
        <f t="shared" si="42"/>
        <v>0</v>
      </c>
    </row>
    <row r="31" spans="2:43" s="1232" customFormat="1" ht="28.5">
      <c r="B31" s="244" t="s">
        <v>865</v>
      </c>
      <c r="C31" s="1230"/>
      <c r="D31" s="1230"/>
      <c r="E31" s="1230"/>
      <c r="F31" s="1230"/>
      <c r="G31" s="1230"/>
      <c r="H31" s="1230"/>
      <c r="I31" s="1230"/>
      <c r="J31" s="1230"/>
      <c r="K31" s="1230"/>
      <c r="L31" s="1230"/>
      <c r="M31" s="1230"/>
      <c r="N31" s="1230"/>
      <c r="O31" s="1230"/>
      <c r="P31" s="1230"/>
      <c r="Q31" s="1230"/>
      <c r="R31" s="1230"/>
      <c r="S31" s="1230"/>
      <c r="T31" s="1231">
        <f t="shared" si="24"/>
        <v>0</v>
      </c>
      <c r="U31" s="1234"/>
      <c r="Y31" s="244" t="s">
        <v>4656</v>
      </c>
      <c r="Z31" s="1230">
        <f t="shared" si="25"/>
        <v>0</v>
      </c>
      <c r="AA31" s="1230">
        <f t="shared" si="26"/>
        <v>0</v>
      </c>
      <c r="AB31" s="1230">
        <f t="shared" si="27"/>
        <v>0</v>
      </c>
      <c r="AC31" s="1230">
        <f t="shared" si="28"/>
        <v>0</v>
      </c>
      <c r="AD31" s="1230">
        <f t="shared" si="29"/>
        <v>0</v>
      </c>
      <c r="AE31" s="1230">
        <f t="shared" si="30"/>
        <v>0</v>
      </c>
      <c r="AF31" s="1230">
        <f t="shared" si="31"/>
        <v>0</v>
      </c>
      <c r="AG31" s="1230">
        <f t="shared" si="32"/>
        <v>0</v>
      </c>
      <c r="AH31" s="1230">
        <f t="shared" si="33"/>
        <v>0</v>
      </c>
      <c r="AI31" s="1230">
        <f t="shared" si="34"/>
        <v>0</v>
      </c>
      <c r="AJ31" s="1230">
        <f t="shared" si="35"/>
        <v>0</v>
      </c>
      <c r="AK31" s="1230">
        <f t="shared" si="36"/>
        <v>0</v>
      </c>
      <c r="AL31" s="1230">
        <f t="shared" si="37"/>
        <v>0</v>
      </c>
      <c r="AM31" s="1230">
        <f t="shared" si="38"/>
        <v>0</v>
      </c>
      <c r="AN31" s="1230">
        <f t="shared" si="39"/>
        <v>0</v>
      </c>
      <c r="AO31" s="1230">
        <f t="shared" si="40"/>
        <v>0</v>
      </c>
      <c r="AP31" s="1230">
        <f t="shared" si="41"/>
        <v>0</v>
      </c>
      <c r="AQ31" s="1231">
        <f t="shared" si="42"/>
        <v>0</v>
      </c>
    </row>
    <row r="32" spans="2:43" s="1232" customFormat="1">
      <c r="B32" s="244" t="s">
        <v>866</v>
      </c>
      <c r="C32" s="1230">
        <f>SUM(C20:C31)</f>
        <v>0</v>
      </c>
      <c r="D32" s="1230">
        <f>SUM(D20:D31)</f>
        <v>0</v>
      </c>
      <c r="E32" s="1230">
        <f>SUM(E20:E31)</f>
        <v>0</v>
      </c>
      <c r="F32" s="1230">
        <f>SUM(F20:F31)</f>
        <v>0</v>
      </c>
      <c r="G32" s="1230">
        <f t="shared" ref="G32:S32" si="43">SUM(G20:G31)</f>
        <v>0</v>
      </c>
      <c r="H32" s="1230">
        <f t="shared" si="43"/>
        <v>0</v>
      </c>
      <c r="I32" s="1230">
        <f t="shared" si="43"/>
        <v>0</v>
      </c>
      <c r="J32" s="1230">
        <f t="shared" si="43"/>
        <v>0</v>
      </c>
      <c r="K32" s="1230">
        <f t="shared" si="43"/>
        <v>0</v>
      </c>
      <c r="L32" s="1230">
        <f t="shared" si="43"/>
        <v>0</v>
      </c>
      <c r="M32" s="1230">
        <f t="shared" si="43"/>
        <v>0</v>
      </c>
      <c r="N32" s="1230">
        <f t="shared" si="43"/>
        <v>0</v>
      </c>
      <c r="O32" s="1230">
        <f t="shared" si="43"/>
        <v>0</v>
      </c>
      <c r="P32" s="1230">
        <f>SUM(P20:P31)</f>
        <v>0</v>
      </c>
      <c r="Q32" s="1230">
        <f>SUM(Q20:Q31)</f>
        <v>0</v>
      </c>
      <c r="R32" s="1230">
        <f>SUM(R20:R31)</f>
        <v>0</v>
      </c>
      <c r="S32" s="1230">
        <f t="shared" si="43"/>
        <v>0</v>
      </c>
      <c r="T32" s="1231">
        <f t="shared" si="24"/>
        <v>0</v>
      </c>
      <c r="U32" s="1234"/>
      <c r="Y32" s="244" t="s">
        <v>4657</v>
      </c>
      <c r="Z32" s="1230">
        <f>SUM(Z20:Z31)</f>
        <v>0</v>
      </c>
      <c r="AA32" s="1230">
        <f>SUM(AA20:AA31)</f>
        <v>0</v>
      </c>
      <c r="AB32" s="1230">
        <f>SUM(AB20:AB31)</f>
        <v>0</v>
      </c>
      <c r="AC32" s="1230">
        <f>SUM(AC20:AC31)</f>
        <v>0</v>
      </c>
      <c r="AD32" s="1230">
        <f t="shared" ref="AD32:AO32" si="44">SUM(AD20:AD31)</f>
        <v>0</v>
      </c>
      <c r="AE32" s="1230">
        <f t="shared" si="44"/>
        <v>0</v>
      </c>
      <c r="AF32" s="1230">
        <f t="shared" si="44"/>
        <v>0</v>
      </c>
      <c r="AG32" s="1230">
        <f t="shared" si="44"/>
        <v>0</v>
      </c>
      <c r="AH32" s="1230">
        <f t="shared" si="44"/>
        <v>0</v>
      </c>
      <c r="AI32" s="1230">
        <f t="shared" si="44"/>
        <v>0</v>
      </c>
      <c r="AJ32" s="1230">
        <f t="shared" si="44"/>
        <v>0</v>
      </c>
      <c r="AK32" s="1230">
        <f t="shared" si="44"/>
        <v>0</v>
      </c>
      <c r="AL32" s="1230">
        <f t="shared" si="44"/>
        <v>0</v>
      </c>
      <c r="AM32" s="1230">
        <f t="shared" si="44"/>
        <v>0</v>
      </c>
      <c r="AN32" s="1230">
        <f t="shared" si="44"/>
        <v>0</v>
      </c>
      <c r="AO32" s="1230">
        <f t="shared" si="44"/>
        <v>0</v>
      </c>
      <c r="AP32" s="1230">
        <f>SUM(AP20:AP31)</f>
        <v>0</v>
      </c>
      <c r="AQ32" s="1231">
        <f t="shared" si="42"/>
        <v>0</v>
      </c>
    </row>
    <row r="33" spans="2:43" ht="15" customHeight="1">
      <c r="B33" s="1312" t="str">
        <f>CONCATENATE("Салдо към ",НАЧАЛО!AA1,".",НАЧАЛО!AB1,".",НАЧАЛО!AC1)</f>
        <v>Салдо към 31.12.2013</v>
      </c>
      <c r="C33" s="1240">
        <f>C19+C32</f>
        <v>0</v>
      </c>
      <c r="D33" s="1240">
        <f t="shared" ref="D33:T33" si="45">D19+D32</f>
        <v>1</v>
      </c>
      <c r="E33" s="1240">
        <f t="shared" si="45"/>
        <v>0</v>
      </c>
      <c r="F33" s="1240">
        <f t="shared" si="45"/>
        <v>0</v>
      </c>
      <c r="G33" s="1240">
        <f t="shared" si="45"/>
        <v>0</v>
      </c>
      <c r="H33" s="1240">
        <f t="shared" si="45"/>
        <v>0</v>
      </c>
      <c r="I33" s="1240">
        <f t="shared" si="45"/>
        <v>0</v>
      </c>
      <c r="J33" s="1240">
        <f t="shared" si="45"/>
        <v>0</v>
      </c>
      <c r="K33" s="1240">
        <f t="shared" si="45"/>
        <v>0</v>
      </c>
      <c r="L33" s="1240">
        <f t="shared" si="45"/>
        <v>0</v>
      </c>
      <c r="M33" s="1240">
        <f t="shared" si="45"/>
        <v>0</v>
      </c>
      <c r="N33" s="1240">
        <f t="shared" si="45"/>
        <v>0</v>
      </c>
      <c r="O33" s="1240">
        <f t="shared" si="45"/>
        <v>0</v>
      </c>
      <c r="P33" s="1240">
        <f>P19+P32</f>
        <v>0</v>
      </c>
      <c r="Q33" s="1240">
        <f>Q19+Q32</f>
        <v>0</v>
      </c>
      <c r="R33" s="1240">
        <f>R19+R32</f>
        <v>0</v>
      </c>
      <c r="S33" s="1240">
        <f t="shared" si="45"/>
        <v>0</v>
      </c>
      <c r="T33" s="1240">
        <f t="shared" si="45"/>
        <v>1</v>
      </c>
      <c r="U33" s="1241"/>
      <c r="Y33" s="1312" t="s">
        <v>4659</v>
      </c>
      <c r="Z33" s="1240">
        <f>Z19+Z32</f>
        <v>0</v>
      </c>
      <c r="AA33" s="1240">
        <f t="shared" ref="AA33:AO33" si="46">AA19+AA32</f>
        <v>1</v>
      </c>
      <c r="AB33" s="1240">
        <f t="shared" si="46"/>
        <v>0</v>
      </c>
      <c r="AC33" s="1240">
        <f t="shared" si="46"/>
        <v>0</v>
      </c>
      <c r="AD33" s="1240">
        <f t="shared" si="46"/>
        <v>0</v>
      </c>
      <c r="AE33" s="1240">
        <f t="shared" si="46"/>
        <v>0</v>
      </c>
      <c r="AF33" s="1240">
        <f t="shared" si="46"/>
        <v>0</v>
      </c>
      <c r="AG33" s="1240">
        <f t="shared" si="46"/>
        <v>0</v>
      </c>
      <c r="AH33" s="1240">
        <f t="shared" si="46"/>
        <v>0</v>
      </c>
      <c r="AI33" s="1240">
        <f t="shared" si="46"/>
        <v>0</v>
      </c>
      <c r="AJ33" s="1240">
        <f t="shared" si="46"/>
        <v>0</v>
      </c>
      <c r="AK33" s="1240">
        <f t="shared" si="46"/>
        <v>0</v>
      </c>
      <c r="AL33" s="1240">
        <f t="shared" si="46"/>
        <v>0</v>
      </c>
      <c r="AM33" s="1240">
        <f t="shared" si="46"/>
        <v>0</v>
      </c>
      <c r="AN33" s="1240">
        <f t="shared" si="46"/>
        <v>0</v>
      </c>
      <c r="AO33" s="1240">
        <f t="shared" si="46"/>
        <v>0</v>
      </c>
      <c r="AP33" s="1240">
        <f>AP19+AP32</f>
        <v>0</v>
      </c>
      <c r="AQ33" s="1240">
        <f>AQ19+AQ32</f>
        <v>1</v>
      </c>
    </row>
    <row r="34" spans="2:43" ht="15" customHeight="1">
      <c r="B34" s="1226" t="s">
        <v>853</v>
      </c>
      <c r="C34" s="1227"/>
      <c r="D34" s="1242"/>
      <c r="E34" s="1228"/>
      <c r="F34" s="1228"/>
      <c r="G34" s="1228"/>
      <c r="H34" s="1228"/>
      <c r="I34" s="1228"/>
      <c r="J34" s="1242"/>
      <c r="K34" s="1242"/>
      <c r="L34" s="1242"/>
      <c r="M34" s="1228"/>
      <c r="N34" s="1228"/>
      <c r="O34" s="1228"/>
      <c r="P34" s="1228"/>
      <c r="Q34" s="1228"/>
      <c r="R34" s="1228"/>
      <c r="S34" s="1228"/>
      <c r="T34" s="1229"/>
      <c r="U34" s="1241"/>
      <c r="Y34" s="1226" t="s">
        <v>4660</v>
      </c>
      <c r="Z34" s="1227"/>
      <c r="AA34" s="1242"/>
      <c r="AB34" s="1228"/>
      <c r="AC34" s="1228"/>
      <c r="AD34" s="1228"/>
      <c r="AE34" s="1228"/>
      <c r="AF34" s="1228"/>
      <c r="AG34" s="1242"/>
      <c r="AH34" s="1242"/>
      <c r="AI34" s="1242"/>
      <c r="AJ34" s="1228"/>
      <c r="AK34" s="1228"/>
      <c r="AL34" s="1228"/>
      <c r="AM34" s="1228"/>
      <c r="AN34" s="1228"/>
      <c r="AO34" s="1228"/>
      <c r="AP34" s="1228"/>
      <c r="AQ34" s="1229"/>
    </row>
    <row r="35" spans="2:43" s="1232" customFormat="1" ht="15" customHeight="1">
      <c r="B35" s="26" t="str">
        <f>CONCATENATE("Салдо към 31.12.",НАЧАЛО!AC1-2)</f>
        <v>Салдо към 31.12.2011</v>
      </c>
      <c r="C35" s="1238"/>
      <c r="D35" s="619"/>
      <c r="E35" s="620"/>
      <c r="F35" s="620"/>
      <c r="G35" s="621"/>
      <c r="H35" s="620"/>
      <c r="I35" s="620"/>
      <c r="J35" s="622"/>
      <c r="K35" s="622"/>
      <c r="L35" s="622"/>
      <c r="M35" s="621"/>
      <c r="N35" s="621"/>
      <c r="O35" s="621"/>
      <c r="P35" s="621"/>
      <c r="Q35" s="621"/>
      <c r="R35" s="621"/>
      <c r="S35" s="621"/>
      <c r="T35" s="621">
        <f t="shared" ref="T35:T46" si="47">SUM(C35:S35)</f>
        <v>0</v>
      </c>
      <c r="U35" s="1250"/>
      <c r="Y35" s="26" t="s">
        <v>4645</v>
      </c>
      <c r="Z35" s="1230">
        <f t="shared" ref="Z35:Z45" si="48">C35</f>
        <v>0</v>
      </c>
      <c r="AA35" s="1230">
        <f t="shared" ref="AA35:AA45" si="49">D35</f>
        <v>0</v>
      </c>
      <c r="AB35" s="1230">
        <f t="shared" ref="AB35:AB45" si="50">E35</f>
        <v>0</v>
      </c>
      <c r="AC35" s="1230">
        <f t="shared" ref="AC35:AC45" si="51">F35</f>
        <v>0</v>
      </c>
      <c r="AD35" s="1230">
        <f t="shared" ref="AD35:AD45" si="52">G35</f>
        <v>0</v>
      </c>
      <c r="AE35" s="1230">
        <f t="shared" ref="AE35:AE45" si="53">H35</f>
        <v>0</v>
      </c>
      <c r="AF35" s="1230">
        <f t="shared" ref="AF35:AF45" si="54">I35</f>
        <v>0</v>
      </c>
      <c r="AG35" s="1230">
        <f t="shared" ref="AG35:AG45" si="55">J35</f>
        <v>0</v>
      </c>
      <c r="AH35" s="1230">
        <f t="shared" ref="AH35:AH45" si="56">K35</f>
        <v>0</v>
      </c>
      <c r="AI35" s="1230">
        <f t="shared" ref="AI35:AI45" si="57">L35</f>
        <v>0</v>
      </c>
      <c r="AJ35" s="1230">
        <f t="shared" ref="AJ35:AJ45" si="58">M35</f>
        <v>0</v>
      </c>
      <c r="AK35" s="1230">
        <f t="shared" ref="AK35:AK45" si="59">N35</f>
        <v>0</v>
      </c>
      <c r="AL35" s="1230">
        <f t="shared" ref="AL35:AL45" si="60">O35</f>
        <v>0</v>
      </c>
      <c r="AM35" s="1230">
        <f t="shared" ref="AM35:AM45" si="61">P35</f>
        <v>0</v>
      </c>
      <c r="AN35" s="1230">
        <f t="shared" ref="AN35:AN45" si="62">Q35</f>
        <v>0</v>
      </c>
      <c r="AO35" s="1230">
        <f t="shared" ref="AO35:AO45" si="63">R35</f>
        <v>0</v>
      </c>
      <c r="AP35" s="1230">
        <f t="shared" ref="AP35:AP45" si="64">S35</f>
        <v>0</v>
      </c>
      <c r="AQ35" s="621">
        <f t="shared" ref="AQ35:AQ46" si="65">SUM(Z35:AP35)</f>
        <v>0</v>
      </c>
    </row>
    <row r="36" spans="2:43" ht="15" customHeight="1">
      <c r="B36" s="243" t="s">
        <v>857</v>
      </c>
      <c r="C36" s="1230"/>
      <c r="D36" s="1230"/>
      <c r="E36" s="1230"/>
      <c r="F36" s="1230"/>
      <c r="G36" s="1230"/>
      <c r="H36" s="1230"/>
      <c r="I36" s="1230"/>
      <c r="J36" s="1230"/>
      <c r="K36" s="1230"/>
      <c r="L36" s="1230"/>
      <c r="M36" s="1230"/>
      <c r="N36" s="1230"/>
      <c r="O36" s="1230"/>
      <c r="P36" s="1230"/>
      <c r="Q36" s="1230"/>
      <c r="R36" s="1230"/>
      <c r="S36" s="1230"/>
      <c r="T36" s="1243">
        <f t="shared" si="47"/>
        <v>0</v>
      </c>
      <c r="U36" s="1241"/>
      <c r="Y36" s="243" t="s">
        <v>4661</v>
      </c>
      <c r="Z36" s="1230">
        <f t="shared" si="48"/>
        <v>0</v>
      </c>
      <c r="AA36" s="1230">
        <f t="shared" si="49"/>
        <v>0</v>
      </c>
      <c r="AB36" s="1230">
        <f t="shared" si="50"/>
        <v>0</v>
      </c>
      <c r="AC36" s="1230">
        <f t="shared" si="51"/>
        <v>0</v>
      </c>
      <c r="AD36" s="1230">
        <f t="shared" si="52"/>
        <v>0</v>
      </c>
      <c r="AE36" s="1230">
        <f t="shared" si="53"/>
        <v>0</v>
      </c>
      <c r="AF36" s="1230">
        <f t="shared" si="54"/>
        <v>0</v>
      </c>
      <c r="AG36" s="1230">
        <f t="shared" si="55"/>
        <v>0</v>
      </c>
      <c r="AH36" s="1230">
        <f t="shared" si="56"/>
        <v>0</v>
      </c>
      <c r="AI36" s="1230">
        <f t="shared" si="57"/>
        <v>0</v>
      </c>
      <c r="AJ36" s="1230">
        <f t="shared" si="58"/>
        <v>0</v>
      </c>
      <c r="AK36" s="1230">
        <f t="shared" si="59"/>
        <v>0</v>
      </c>
      <c r="AL36" s="1230">
        <f t="shared" si="60"/>
        <v>0</v>
      </c>
      <c r="AM36" s="1230">
        <f t="shared" si="61"/>
        <v>0</v>
      </c>
      <c r="AN36" s="1230">
        <f t="shared" si="62"/>
        <v>0</v>
      </c>
      <c r="AO36" s="1230">
        <f t="shared" si="63"/>
        <v>0</v>
      </c>
      <c r="AP36" s="1230">
        <f t="shared" si="64"/>
        <v>0</v>
      </c>
      <c r="AQ36" s="1243">
        <f t="shared" si="65"/>
        <v>0</v>
      </c>
    </row>
    <row r="37" spans="2:43" ht="15" customHeight="1">
      <c r="B37" s="243" t="s">
        <v>886</v>
      </c>
      <c r="C37" s="1230"/>
      <c r="D37" s="1230"/>
      <c r="E37" s="1230"/>
      <c r="F37" s="1230"/>
      <c r="G37" s="1230"/>
      <c r="H37" s="1230"/>
      <c r="I37" s="1230"/>
      <c r="J37" s="1230"/>
      <c r="K37" s="1230"/>
      <c r="L37" s="1230"/>
      <c r="M37" s="1230"/>
      <c r="N37" s="1230"/>
      <c r="O37" s="1230"/>
      <c r="P37" s="1230"/>
      <c r="Q37" s="1230"/>
      <c r="R37" s="1230"/>
      <c r="S37" s="1230"/>
      <c r="T37" s="1243">
        <f t="shared" si="47"/>
        <v>0</v>
      </c>
      <c r="U37" s="1241"/>
      <c r="Y37" s="243" t="s">
        <v>4662</v>
      </c>
      <c r="Z37" s="1230">
        <f t="shared" si="48"/>
        <v>0</v>
      </c>
      <c r="AA37" s="1230">
        <f t="shared" si="49"/>
        <v>0</v>
      </c>
      <c r="AB37" s="1230">
        <f t="shared" si="50"/>
        <v>0</v>
      </c>
      <c r="AC37" s="1230">
        <f t="shared" si="51"/>
        <v>0</v>
      </c>
      <c r="AD37" s="1230">
        <f t="shared" si="52"/>
        <v>0</v>
      </c>
      <c r="AE37" s="1230">
        <f t="shared" si="53"/>
        <v>0</v>
      </c>
      <c r="AF37" s="1230">
        <f t="shared" si="54"/>
        <v>0</v>
      </c>
      <c r="AG37" s="1230">
        <f t="shared" si="55"/>
        <v>0</v>
      </c>
      <c r="AH37" s="1230">
        <f t="shared" si="56"/>
        <v>0</v>
      </c>
      <c r="AI37" s="1230">
        <f t="shared" si="57"/>
        <v>0</v>
      </c>
      <c r="AJ37" s="1230">
        <f t="shared" si="58"/>
        <v>0</v>
      </c>
      <c r="AK37" s="1230">
        <f t="shared" si="59"/>
        <v>0</v>
      </c>
      <c r="AL37" s="1230">
        <f t="shared" si="60"/>
        <v>0</v>
      </c>
      <c r="AM37" s="1230">
        <f t="shared" si="61"/>
        <v>0</v>
      </c>
      <c r="AN37" s="1230">
        <f t="shared" si="62"/>
        <v>0</v>
      </c>
      <c r="AO37" s="1230">
        <f t="shared" si="63"/>
        <v>0</v>
      </c>
      <c r="AP37" s="1230">
        <f t="shared" si="64"/>
        <v>0</v>
      </c>
      <c r="AQ37" s="1243">
        <f t="shared" si="65"/>
        <v>0</v>
      </c>
    </row>
    <row r="38" spans="2:43" ht="30" customHeight="1">
      <c r="B38" s="244" t="s">
        <v>3363</v>
      </c>
      <c r="C38" s="1230"/>
      <c r="D38" s="1230"/>
      <c r="E38" s="1230"/>
      <c r="F38" s="1230"/>
      <c r="G38" s="1230"/>
      <c r="H38" s="1230"/>
      <c r="I38" s="1230"/>
      <c r="J38" s="1230"/>
      <c r="K38" s="1230"/>
      <c r="L38" s="1230"/>
      <c r="M38" s="1230"/>
      <c r="N38" s="1230"/>
      <c r="O38" s="1230"/>
      <c r="P38" s="1230"/>
      <c r="Q38" s="1230"/>
      <c r="R38" s="1230"/>
      <c r="S38" s="1230"/>
      <c r="T38" s="1231">
        <f t="shared" si="47"/>
        <v>0</v>
      </c>
      <c r="U38" s="1241"/>
      <c r="Y38" s="244" t="s">
        <v>4663</v>
      </c>
      <c r="Z38" s="1230">
        <f t="shared" si="48"/>
        <v>0</v>
      </c>
      <c r="AA38" s="1230">
        <f t="shared" si="49"/>
        <v>0</v>
      </c>
      <c r="AB38" s="1230">
        <f t="shared" si="50"/>
        <v>0</v>
      </c>
      <c r="AC38" s="1230">
        <f t="shared" si="51"/>
        <v>0</v>
      </c>
      <c r="AD38" s="1230">
        <f t="shared" si="52"/>
        <v>0</v>
      </c>
      <c r="AE38" s="1230">
        <f t="shared" si="53"/>
        <v>0</v>
      </c>
      <c r="AF38" s="1230">
        <f t="shared" si="54"/>
        <v>0</v>
      </c>
      <c r="AG38" s="1230">
        <f t="shared" si="55"/>
        <v>0</v>
      </c>
      <c r="AH38" s="1230">
        <f t="shared" si="56"/>
        <v>0</v>
      </c>
      <c r="AI38" s="1230">
        <f t="shared" si="57"/>
        <v>0</v>
      </c>
      <c r="AJ38" s="1230">
        <f t="shared" si="58"/>
        <v>0</v>
      </c>
      <c r="AK38" s="1230">
        <f t="shared" si="59"/>
        <v>0</v>
      </c>
      <c r="AL38" s="1230">
        <f t="shared" si="60"/>
        <v>0</v>
      </c>
      <c r="AM38" s="1230">
        <f t="shared" si="61"/>
        <v>0</v>
      </c>
      <c r="AN38" s="1230">
        <f t="shared" si="62"/>
        <v>0</v>
      </c>
      <c r="AO38" s="1230">
        <f t="shared" si="63"/>
        <v>0</v>
      </c>
      <c r="AP38" s="1230">
        <f t="shared" si="64"/>
        <v>0</v>
      </c>
      <c r="AQ38" s="1231">
        <f t="shared" si="65"/>
        <v>0</v>
      </c>
    </row>
    <row r="39" spans="2:43" ht="28.5">
      <c r="B39" s="244" t="s">
        <v>860</v>
      </c>
      <c r="C39" s="1230"/>
      <c r="D39" s="1230"/>
      <c r="E39" s="1230"/>
      <c r="F39" s="1230"/>
      <c r="G39" s="1230"/>
      <c r="H39" s="1230"/>
      <c r="I39" s="1230"/>
      <c r="J39" s="1230"/>
      <c r="K39" s="1230"/>
      <c r="L39" s="1230"/>
      <c r="M39" s="1230"/>
      <c r="N39" s="1230"/>
      <c r="O39" s="1230"/>
      <c r="P39" s="1230"/>
      <c r="Q39" s="1230"/>
      <c r="R39" s="1230"/>
      <c r="S39" s="1230"/>
      <c r="T39" s="1231">
        <f t="shared" si="47"/>
        <v>0</v>
      </c>
      <c r="U39" s="1241"/>
      <c r="Y39" s="244" t="s">
        <v>4664</v>
      </c>
      <c r="Z39" s="1230">
        <f t="shared" si="48"/>
        <v>0</v>
      </c>
      <c r="AA39" s="1230">
        <f t="shared" si="49"/>
        <v>0</v>
      </c>
      <c r="AB39" s="1230">
        <f t="shared" si="50"/>
        <v>0</v>
      </c>
      <c r="AC39" s="1230">
        <f t="shared" si="51"/>
        <v>0</v>
      </c>
      <c r="AD39" s="1230">
        <f t="shared" si="52"/>
        <v>0</v>
      </c>
      <c r="AE39" s="1230">
        <f t="shared" si="53"/>
        <v>0</v>
      </c>
      <c r="AF39" s="1230">
        <f t="shared" si="54"/>
        <v>0</v>
      </c>
      <c r="AG39" s="1230">
        <f t="shared" si="55"/>
        <v>0</v>
      </c>
      <c r="AH39" s="1230">
        <f t="shared" si="56"/>
        <v>0</v>
      </c>
      <c r="AI39" s="1230">
        <f t="shared" si="57"/>
        <v>0</v>
      </c>
      <c r="AJ39" s="1230">
        <f t="shared" si="58"/>
        <v>0</v>
      </c>
      <c r="AK39" s="1230">
        <f t="shared" si="59"/>
        <v>0</v>
      </c>
      <c r="AL39" s="1230">
        <f t="shared" si="60"/>
        <v>0</v>
      </c>
      <c r="AM39" s="1230">
        <f t="shared" si="61"/>
        <v>0</v>
      </c>
      <c r="AN39" s="1230">
        <f t="shared" si="62"/>
        <v>0</v>
      </c>
      <c r="AO39" s="1230">
        <f t="shared" si="63"/>
        <v>0</v>
      </c>
      <c r="AP39" s="1230">
        <f t="shared" si="64"/>
        <v>0</v>
      </c>
      <c r="AQ39" s="1231">
        <f t="shared" si="65"/>
        <v>0</v>
      </c>
    </row>
    <row r="40" spans="2:43" ht="28.5">
      <c r="B40" s="244" t="s">
        <v>861</v>
      </c>
      <c r="C40" s="1230"/>
      <c r="D40" s="1230"/>
      <c r="E40" s="1230"/>
      <c r="F40" s="1230"/>
      <c r="G40" s="1230"/>
      <c r="H40" s="1230"/>
      <c r="I40" s="1230"/>
      <c r="J40" s="1230"/>
      <c r="K40" s="1230"/>
      <c r="L40" s="1230"/>
      <c r="M40" s="1230"/>
      <c r="N40" s="1230"/>
      <c r="O40" s="1230"/>
      <c r="P40" s="1230"/>
      <c r="Q40" s="1230"/>
      <c r="R40" s="1230"/>
      <c r="S40" s="1230"/>
      <c r="T40" s="1231">
        <f t="shared" si="47"/>
        <v>0</v>
      </c>
      <c r="U40" s="1241"/>
      <c r="Y40" s="244" t="s">
        <v>4666</v>
      </c>
      <c r="Z40" s="1230">
        <f t="shared" si="48"/>
        <v>0</v>
      </c>
      <c r="AA40" s="1230">
        <f t="shared" si="49"/>
        <v>0</v>
      </c>
      <c r="AB40" s="1230">
        <f t="shared" si="50"/>
        <v>0</v>
      </c>
      <c r="AC40" s="1230">
        <f t="shared" si="51"/>
        <v>0</v>
      </c>
      <c r="AD40" s="1230">
        <f t="shared" si="52"/>
        <v>0</v>
      </c>
      <c r="AE40" s="1230">
        <f t="shared" si="53"/>
        <v>0</v>
      </c>
      <c r="AF40" s="1230">
        <f t="shared" si="54"/>
        <v>0</v>
      </c>
      <c r="AG40" s="1230">
        <f t="shared" si="55"/>
        <v>0</v>
      </c>
      <c r="AH40" s="1230">
        <f t="shared" si="56"/>
        <v>0</v>
      </c>
      <c r="AI40" s="1230">
        <f t="shared" si="57"/>
        <v>0</v>
      </c>
      <c r="AJ40" s="1230">
        <f t="shared" si="58"/>
        <v>0</v>
      </c>
      <c r="AK40" s="1230">
        <f t="shared" si="59"/>
        <v>0</v>
      </c>
      <c r="AL40" s="1230">
        <f t="shared" si="60"/>
        <v>0</v>
      </c>
      <c r="AM40" s="1230">
        <f t="shared" si="61"/>
        <v>0</v>
      </c>
      <c r="AN40" s="1230">
        <f t="shared" si="62"/>
        <v>0</v>
      </c>
      <c r="AO40" s="1230">
        <f t="shared" si="63"/>
        <v>0</v>
      </c>
      <c r="AP40" s="1230">
        <f t="shared" si="64"/>
        <v>0</v>
      </c>
      <c r="AQ40" s="1231">
        <f t="shared" si="65"/>
        <v>0</v>
      </c>
    </row>
    <row r="41" spans="2:43" ht="28.5">
      <c r="B41" s="244" t="s">
        <v>862</v>
      </c>
      <c r="C41" s="1230"/>
      <c r="D41" s="1230"/>
      <c r="E41" s="1230"/>
      <c r="F41" s="1230"/>
      <c r="G41" s="1230"/>
      <c r="H41" s="1230"/>
      <c r="I41" s="1230"/>
      <c r="J41" s="1230"/>
      <c r="K41" s="1230"/>
      <c r="L41" s="1230"/>
      <c r="M41" s="1230"/>
      <c r="N41" s="1230"/>
      <c r="O41" s="1230"/>
      <c r="P41" s="1230"/>
      <c r="Q41" s="1230"/>
      <c r="R41" s="1230"/>
      <c r="S41" s="1230"/>
      <c r="T41" s="1231">
        <f t="shared" si="47"/>
        <v>0</v>
      </c>
      <c r="U41" s="1241"/>
      <c r="Y41" s="244" t="s">
        <v>4652</v>
      </c>
      <c r="Z41" s="1230">
        <f t="shared" si="48"/>
        <v>0</v>
      </c>
      <c r="AA41" s="1230">
        <f t="shared" si="49"/>
        <v>0</v>
      </c>
      <c r="AB41" s="1230">
        <f t="shared" si="50"/>
        <v>0</v>
      </c>
      <c r="AC41" s="1230">
        <f t="shared" si="51"/>
        <v>0</v>
      </c>
      <c r="AD41" s="1230">
        <f t="shared" si="52"/>
        <v>0</v>
      </c>
      <c r="AE41" s="1230">
        <f t="shared" si="53"/>
        <v>0</v>
      </c>
      <c r="AF41" s="1230">
        <f t="shared" si="54"/>
        <v>0</v>
      </c>
      <c r="AG41" s="1230">
        <f t="shared" si="55"/>
        <v>0</v>
      </c>
      <c r="AH41" s="1230">
        <f t="shared" si="56"/>
        <v>0</v>
      </c>
      <c r="AI41" s="1230">
        <f t="shared" si="57"/>
        <v>0</v>
      </c>
      <c r="AJ41" s="1230">
        <f t="shared" si="58"/>
        <v>0</v>
      </c>
      <c r="AK41" s="1230">
        <f t="shared" si="59"/>
        <v>0</v>
      </c>
      <c r="AL41" s="1230">
        <f t="shared" si="60"/>
        <v>0</v>
      </c>
      <c r="AM41" s="1230">
        <f t="shared" si="61"/>
        <v>0</v>
      </c>
      <c r="AN41" s="1230">
        <f t="shared" si="62"/>
        <v>0</v>
      </c>
      <c r="AO41" s="1230">
        <f t="shared" si="63"/>
        <v>0</v>
      </c>
      <c r="AP41" s="1230">
        <f t="shared" si="64"/>
        <v>0</v>
      </c>
      <c r="AQ41" s="1231">
        <f t="shared" si="65"/>
        <v>0</v>
      </c>
    </row>
    <row r="42" spans="2:43">
      <c r="B42" s="243" t="s">
        <v>858</v>
      </c>
      <c r="C42" s="1230"/>
      <c r="D42" s="1230"/>
      <c r="E42" s="1230"/>
      <c r="F42" s="1230"/>
      <c r="G42" s="1230"/>
      <c r="H42" s="1230"/>
      <c r="I42" s="1230"/>
      <c r="J42" s="1230"/>
      <c r="K42" s="1230"/>
      <c r="L42" s="1230"/>
      <c r="M42" s="1230"/>
      <c r="N42" s="1230"/>
      <c r="O42" s="1230"/>
      <c r="P42" s="1230"/>
      <c r="Q42" s="1230"/>
      <c r="R42" s="1230"/>
      <c r="S42" s="1230"/>
      <c r="T42" s="1231">
        <f t="shared" si="47"/>
        <v>0</v>
      </c>
      <c r="U42" s="1241"/>
      <c r="Y42" s="243" t="s">
        <v>4653</v>
      </c>
      <c r="Z42" s="1230">
        <f t="shared" si="48"/>
        <v>0</v>
      </c>
      <c r="AA42" s="1230">
        <f t="shared" si="49"/>
        <v>0</v>
      </c>
      <c r="AB42" s="1230">
        <f t="shared" si="50"/>
        <v>0</v>
      </c>
      <c r="AC42" s="1230">
        <f t="shared" si="51"/>
        <v>0</v>
      </c>
      <c r="AD42" s="1230">
        <f t="shared" si="52"/>
        <v>0</v>
      </c>
      <c r="AE42" s="1230">
        <f t="shared" si="53"/>
        <v>0</v>
      </c>
      <c r="AF42" s="1230">
        <f t="shared" si="54"/>
        <v>0</v>
      </c>
      <c r="AG42" s="1230">
        <f t="shared" si="55"/>
        <v>0</v>
      </c>
      <c r="AH42" s="1230">
        <f t="shared" si="56"/>
        <v>0</v>
      </c>
      <c r="AI42" s="1230">
        <f t="shared" si="57"/>
        <v>0</v>
      </c>
      <c r="AJ42" s="1230">
        <f t="shared" si="58"/>
        <v>0</v>
      </c>
      <c r="AK42" s="1230">
        <f t="shared" si="59"/>
        <v>0</v>
      </c>
      <c r="AL42" s="1230">
        <f t="shared" si="60"/>
        <v>0</v>
      </c>
      <c r="AM42" s="1230">
        <f t="shared" si="61"/>
        <v>0</v>
      </c>
      <c r="AN42" s="1230">
        <f t="shared" si="62"/>
        <v>0</v>
      </c>
      <c r="AO42" s="1230">
        <f t="shared" si="63"/>
        <v>0</v>
      </c>
      <c r="AP42" s="1230">
        <f t="shared" si="64"/>
        <v>0</v>
      </c>
      <c r="AQ42" s="1231">
        <f t="shared" si="65"/>
        <v>0</v>
      </c>
    </row>
    <row r="43" spans="2:43" ht="28.5">
      <c r="B43" s="244" t="s">
        <v>859</v>
      </c>
      <c r="C43" s="1230"/>
      <c r="D43" s="1230"/>
      <c r="E43" s="1230"/>
      <c r="F43" s="1230"/>
      <c r="G43" s="1230"/>
      <c r="H43" s="1230"/>
      <c r="I43" s="1230"/>
      <c r="J43" s="1230"/>
      <c r="K43" s="1230"/>
      <c r="L43" s="1230"/>
      <c r="M43" s="1230"/>
      <c r="N43" s="1230"/>
      <c r="O43" s="1230"/>
      <c r="P43" s="1230"/>
      <c r="Q43" s="1230"/>
      <c r="R43" s="1230"/>
      <c r="S43" s="1230"/>
      <c r="T43" s="1231">
        <f t="shared" si="47"/>
        <v>0</v>
      </c>
      <c r="U43" s="1241"/>
      <c r="Y43" s="244" t="s">
        <v>4654</v>
      </c>
      <c r="Z43" s="1230">
        <f t="shared" si="48"/>
        <v>0</v>
      </c>
      <c r="AA43" s="1230">
        <f t="shared" si="49"/>
        <v>0</v>
      </c>
      <c r="AB43" s="1230">
        <f t="shared" si="50"/>
        <v>0</v>
      </c>
      <c r="AC43" s="1230">
        <f t="shared" si="51"/>
        <v>0</v>
      </c>
      <c r="AD43" s="1230">
        <f t="shared" si="52"/>
        <v>0</v>
      </c>
      <c r="AE43" s="1230">
        <f t="shared" si="53"/>
        <v>0</v>
      </c>
      <c r="AF43" s="1230">
        <f t="shared" si="54"/>
        <v>0</v>
      </c>
      <c r="AG43" s="1230">
        <f t="shared" si="55"/>
        <v>0</v>
      </c>
      <c r="AH43" s="1230">
        <f t="shared" si="56"/>
        <v>0</v>
      </c>
      <c r="AI43" s="1230">
        <f t="shared" si="57"/>
        <v>0</v>
      </c>
      <c r="AJ43" s="1230">
        <f t="shared" si="58"/>
        <v>0</v>
      </c>
      <c r="AK43" s="1230">
        <f t="shared" si="59"/>
        <v>0</v>
      </c>
      <c r="AL43" s="1230">
        <f t="shared" si="60"/>
        <v>0</v>
      </c>
      <c r="AM43" s="1230">
        <f t="shared" si="61"/>
        <v>0</v>
      </c>
      <c r="AN43" s="1230">
        <f t="shared" si="62"/>
        <v>0</v>
      </c>
      <c r="AO43" s="1230">
        <f t="shared" si="63"/>
        <v>0</v>
      </c>
      <c r="AP43" s="1230">
        <f t="shared" si="64"/>
        <v>0</v>
      </c>
      <c r="AQ43" s="1231">
        <f t="shared" si="65"/>
        <v>0</v>
      </c>
    </row>
    <row r="44" spans="2:43" ht="15" customHeight="1">
      <c r="B44" s="244" t="s">
        <v>863</v>
      </c>
      <c r="C44" s="1230"/>
      <c r="D44" s="1230"/>
      <c r="E44" s="1230"/>
      <c r="F44" s="1230"/>
      <c r="G44" s="1230"/>
      <c r="H44" s="1230"/>
      <c r="I44" s="1230"/>
      <c r="J44" s="1230"/>
      <c r="K44" s="1230"/>
      <c r="L44" s="1230"/>
      <c r="M44" s="1230"/>
      <c r="N44" s="1230"/>
      <c r="O44" s="1230"/>
      <c r="P44" s="1230"/>
      <c r="Q44" s="1230"/>
      <c r="R44" s="1230"/>
      <c r="S44" s="1230"/>
      <c r="T44" s="1231">
        <f t="shared" si="47"/>
        <v>0</v>
      </c>
      <c r="U44" s="1241"/>
      <c r="Y44" s="244" t="s">
        <v>4655</v>
      </c>
      <c r="Z44" s="1230">
        <f t="shared" si="48"/>
        <v>0</v>
      </c>
      <c r="AA44" s="1230">
        <f t="shared" si="49"/>
        <v>0</v>
      </c>
      <c r="AB44" s="1230">
        <f t="shared" si="50"/>
        <v>0</v>
      </c>
      <c r="AC44" s="1230">
        <f t="shared" si="51"/>
        <v>0</v>
      </c>
      <c r="AD44" s="1230">
        <f t="shared" si="52"/>
        <v>0</v>
      </c>
      <c r="AE44" s="1230">
        <f t="shared" si="53"/>
        <v>0</v>
      </c>
      <c r="AF44" s="1230">
        <f t="shared" si="54"/>
        <v>0</v>
      </c>
      <c r="AG44" s="1230">
        <f t="shared" si="55"/>
        <v>0</v>
      </c>
      <c r="AH44" s="1230">
        <f t="shared" si="56"/>
        <v>0</v>
      </c>
      <c r="AI44" s="1230">
        <f t="shared" si="57"/>
        <v>0</v>
      </c>
      <c r="AJ44" s="1230">
        <f t="shared" si="58"/>
        <v>0</v>
      </c>
      <c r="AK44" s="1230">
        <f t="shared" si="59"/>
        <v>0</v>
      </c>
      <c r="AL44" s="1230">
        <f t="shared" si="60"/>
        <v>0</v>
      </c>
      <c r="AM44" s="1230">
        <f t="shared" si="61"/>
        <v>0</v>
      </c>
      <c r="AN44" s="1230">
        <f t="shared" si="62"/>
        <v>0</v>
      </c>
      <c r="AO44" s="1230">
        <f t="shared" si="63"/>
        <v>0</v>
      </c>
      <c r="AP44" s="1230">
        <f t="shared" si="64"/>
        <v>0</v>
      </c>
      <c r="AQ44" s="1231">
        <f t="shared" si="65"/>
        <v>0</v>
      </c>
    </row>
    <row r="45" spans="2:43" ht="15" customHeight="1">
      <c r="B45" s="244" t="s">
        <v>865</v>
      </c>
      <c r="C45" s="1230"/>
      <c r="D45" s="1230"/>
      <c r="E45" s="1230"/>
      <c r="F45" s="1230"/>
      <c r="G45" s="1230"/>
      <c r="H45" s="1230"/>
      <c r="I45" s="1230"/>
      <c r="J45" s="1230"/>
      <c r="K45" s="1230"/>
      <c r="L45" s="1230"/>
      <c r="M45" s="1230"/>
      <c r="N45" s="1230"/>
      <c r="O45" s="1230"/>
      <c r="P45" s="1230"/>
      <c r="Q45" s="1230"/>
      <c r="R45" s="1230"/>
      <c r="S45" s="1230"/>
      <c r="T45" s="1231">
        <f t="shared" si="47"/>
        <v>0</v>
      </c>
      <c r="U45" s="1241"/>
      <c r="Y45" s="244" t="s">
        <v>4656</v>
      </c>
      <c r="Z45" s="1230">
        <f t="shared" si="48"/>
        <v>0</v>
      </c>
      <c r="AA45" s="1230">
        <f t="shared" si="49"/>
        <v>0</v>
      </c>
      <c r="AB45" s="1230">
        <f t="shared" si="50"/>
        <v>0</v>
      </c>
      <c r="AC45" s="1230">
        <f t="shared" si="51"/>
        <v>0</v>
      </c>
      <c r="AD45" s="1230">
        <f t="shared" si="52"/>
        <v>0</v>
      </c>
      <c r="AE45" s="1230">
        <f t="shared" si="53"/>
        <v>0</v>
      </c>
      <c r="AF45" s="1230">
        <f t="shared" si="54"/>
        <v>0</v>
      </c>
      <c r="AG45" s="1230">
        <f t="shared" si="55"/>
        <v>0</v>
      </c>
      <c r="AH45" s="1230">
        <f t="shared" si="56"/>
        <v>0</v>
      </c>
      <c r="AI45" s="1230">
        <f t="shared" si="57"/>
        <v>0</v>
      </c>
      <c r="AJ45" s="1230">
        <f t="shared" si="58"/>
        <v>0</v>
      </c>
      <c r="AK45" s="1230">
        <f t="shared" si="59"/>
        <v>0</v>
      </c>
      <c r="AL45" s="1230">
        <f t="shared" si="60"/>
        <v>0</v>
      </c>
      <c r="AM45" s="1230">
        <f t="shared" si="61"/>
        <v>0</v>
      </c>
      <c r="AN45" s="1230">
        <f t="shared" si="62"/>
        <v>0</v>
      </c>
      <c r="AO45" s="1230">
        <f t="shared" si="63"/>
        <v>0</v>
      </c>
      <c r="AP45" s="1230">
        <f t="shared" si="64"/>
        <v>0</v>
      </c>
      <c r="AQ45" s="1231">
        <f t="shared" si="65"/>
        <v>0</v>
      </c>
    </row>
    <row r="46" spans="2:43">
      <c r="B46" s="244" t="s">
        <v>866</v>
      </c>
      <c r="C46" s="1230">
        <f>SUM(C36:C45)</f>
        <v>0</v>
      </c>
      <c r="D46" s="1230">
        <f t="shared" ref="D46:S46" si="66">SUM(D36:D45)</f>
        <v>0</v>
      </c>
      <c r="E46" s="1230">
        <f t="shared" si="66"/>
        <v>0</v>
      </c>
      <c r="F46" s="1230">
        <f>SUM(F36:F45)</f>
        <v>0</v>
      </c>
      <c r="G46" s="1230">
        <f t="shared" si="66"/>
        <v>0</v>
      </c>
      <c r="H46" s="1230">
        <f t="shared" si="66"/>
        <v>0</v>
      </c>
      <c r="I46" s="1230">
        <f t="shared" si="66"/>
        <v>0</v>
      </c>
      <c r="J46" s="1230">
        <f t="shared" si="66"/>
        <v>0</v>
      </c>
      <c r="K46" s="1230">
        <f t="shared" si="66"/>
        <v>0</v>
      </c>
      <c r="L46" s="1230">
        <f t="shared" si="66"/>
        <v>0</v>
      </c>
      <c r="M46" s="1230">
        <f t="shared" si="66"/>
        <v>0</v>
      </c>
      <c r="N46" s="1230">
        <f t="shared" si="66"/>
        <v>0</v>
      </c>
      <c r="O46" s="1230">
        <f t="shared" si="66"/>
        <v>0</v>
      </c>
      <c r="P46" s="1230">
        <f>SUM(P36:P45)</f>
        <v>0</v>
      </c>
      <c r="Q46" s="1230">
        <f>SUM(Q36:Q45)</f>
        <v>0</v>
      </c>
      <c r="R46" s="1230">
        <f>SUM(R36:R45)</f>
        <v>0</v>
      </c>
      <c r="S46" s="1230">
        <f t="shared" si="66"/>
        <v>0</v>
      </c>
      <c r="T46" s="1243">
        <f t="shared" si="47"/>
        <v>0</v>
      </c>
      <c r="U46" s="1241"/>
      <c r="Y46" s="244" t="s">
        <v>4657</v>
      </c>
      <c r="Z46" s="1230">
        <f>SUM(Z36:Z45)</f>
        <v>0</v>
      </c>
      <c r="AA46" s="1230">
        <f>SUM(AA36:AA45)</f>
        <v>0</v>
      </c>
      <c r="AB46" s="1230">
        <f>SUM(AB36:AB45)</f>
        <v>0</v>
      </c>
      <c r="AC46" s="1230">
        <f>SUM(AC36:AC45)</f>
        <v>0</v>
      </c>
      <c r="AD46" s="1230">
        <f t="shared" ref="AD46:AO46" si="67">SUM(AD36:AD45)</f>
        <v>0</v>
      </c>
      <c r="AE46" s="1230">
        <f t="shared" si="67"/>
        <v>0</v>
      </c>
      <c r="AF46" s="1230">
        <f t="shared" si="67"/>
        <v>0</v>
      </c>
      <c r="AG46" s="1230">
        <f t="shared" si="67"/>
        <v>0</v>
      </c>
      <c r="AH46" s="1230">
        <f t="shared" si="67"/>
        <v>0</v>
      </c>
      <c r="AI46" s="1230">
        <f t="shared" si="67"/>
        <v>0</v>
      </c>
      <c r="AJ46" s="1230">
        <f t="shared" si="67"/>
        <v>0</v>
      </c>
      <c r="AK46" s="1230">
        <f t="shared" si="67"/>
        <v>0</v>
      </c>
      <c r="AL46" s="1230">
        <f t="shared" si="67"/>
        <v>0</v>
      </c>
      <c r="AM46" s="1230">
        <f t="shared" si="67"/>
        <v>0</v>
      </c>
      <c r="AN46" s="1230">
        <f t="shared" si="67"/>
        <v>0</v>
      </c>
      <c r="AO46" s="1230">
        <f t="shared" si="67"/>
        <v>0</v>
      </c>
      <c r="AP46" s="1230">
        <f>SUM(AP36:AP45)</f>
        <v>0</v>
      </c>
      <c r="AQ46" s="1243">
        <f t="shared" si="65"/>
        <v>0</v>
      </c>
    </row>
    <row r="47" spans="2:43" ht="15" customHeight="1">
      <c r="B47" s="1237" t="str">
        <f>CONCATENATE("Салдо към 31.12.",НАЧАЛО!AC1-1)</f>
        <v>Салдо към 31.12.2012</v>
      </c>
      <c r="C47" s="1244">
        <f>C46+C35</f>
        <v>0</v>
      </c>
      <c r="D47" s="1244">
        <f t="shared" ref="D47:S47" si="68">D46+D35</f>
        <v>0</v>
      </c>
      <c r="E47" s="1244">
        <f t="shared" si="68"/>
        <v>0</v>
      </c>
      <c r="F47" s="1244">
        <f>F46+F35</f>
        <v>0</v>
      </c>
      <c r="G47" s="1244">
        <f t="shared" si="68"/>
        <v>0</v>
      </c>
      <c r="H47" s="1244">
        <f t="shared" si="68"/>
        <v>0</v>
      </c>
      <c r="I47" s="1244">
        <f t="shared" si="68"/>
        <v>0</v>
      </c>
      <c r="J47" s="1244">
        <f t="shared" si="68"/>
        <v>0</v>
      </c>
      <c r="K47" s="1244">
        <f t="shared" si="68"/>
        <v>0</v>
      </c>
      <c r="L47" s="1244">
        <f t="shared" si="68"/>
        <v>0</v>
      </c>
      <c r="M47" s="1244">
        <f t="shared" si="68"/>
        <v>0</v>
      </c>
      <c r="N47" s="1244">
        <f t="shared" si="68"/>
        <v>0</v>
      </c>
      <c r="O47" s="1244">
        <f t="shared" si="68"/>
        <v>0</v>
      </c>
      <c r="P47" s="1244">
        <f>P46+P35</f>
        <v>0</v>
      </c>
      <c r="Q47" s="1244">
        <f>Q46+Q35</f>
        <v>0</v>
      </c>
      <c r="R47" s="1244">
        <f>R46+R35</f>
        <v>0</v>
      </c>
      <c r="S47" s="1244">
        <f t="shared" si="68"/>
        <v>0</v>
      </c>
      <c r="T47" s="1244">
        <f>T35+T46</f>
        <v>0</v>
      </c>
      <c r="U47" s="1241"/>
      <c r="Y47" s="26" t="s">
        <v>4658</v>
      </c>
      <c r="Z47" s="1244">
        <f>Z46+Z35</f>
        <v>0</v>
      </c>
      <c r="AA47" s="1244">
        <f>AA46+AA35</f>
        <v>0</v>
      </c>
      <c r="AB47" s="1244">
        <f>AB46+AB35</f>
        <v>0</v>
      </c>
      <c r="AC47" s="1244">
        <f>AC46+AC35</f>
        <v>0</v>
      </c>
      <c r="AD47" s="1244">
        <f t="shared" ref="AD47:AO47" si="69">AD46+AD35</f>
        <v>0</v>
      </c>
      <c r="AE47" s="1244">
        <f t="shared" si="69"/>
        <v>0</v>
      </c>
      <c r="AF47" s="1244">
        <f t="shared" si="69"/>
        <v>0</v>
      </c>
      <c r="AG47" s="1244">
        <f t="shared" si="69"/>
        <v>0</v>
      </c>
      <c r="AH47" s="1244">
        <f t="shared" si="69"/>
        <v>0</v>
      </c>
      <c r="AI47" s="1244">
        <f t="shared" si="69"/>
        <v>0</v>
      </c>
      <c r="AJ47" s="1244">
        <f t="shared" si="69"/>
        <v>0</v>
      </c>
      <c r="AK47" s="1244">
        <f t="shared" si="69"/>
        <v>0</v>
      </c>
      <c r="AL47" s="1244">
        <f t="shared" si="69"/>
        <v>0</v>
      </c>
      <c r="AM47" s="1244">
        <f t="shared" si="69"/>
        <v>0</v>
      </c>
      <c r="AN47" s="1244">
        <f t="shared" si="69"/>
        <v>0</v>
      </c>
      <c r="AO47" s="1244">
        <f t="shared" si="69"/>
        <v>0</v>
      </c>
      <c r="AP47" s="1244">
        <f>AP46+AP35</f>
        <v>0</v>
      </c>
      <c r="AQ47" s="1244">
        <f>AQ35+AQ46</f>
        <v>0</v>
      </c>
    </row>
    <row r="48" spans="2:43" ht="15" customHeight="1">
      <c r="B48" s="243" t="s">
        <v>857</v>
      </c>
      <c r="C48" s="1230"/>
      <c r="D48" s="1230"/>
      <c r="E48" s="1230"/>
      <c r="F48" s="1230"/>
      <c r="G48" s="1230"/>
      <c r="H48" s="1230"/>
      <c r="I48" s="1230"/>
      <c r="J48" s="1230"/>
      <c r="K48" s="1230"/>
      <c r="L48" s="1230"/>
      <c r="M48" s="1230"/>
      <c r="N48" s="1230"/>
      <c r="O48" s="1230"/>
      <c r="P48" s="1230"/>
      <c r="Q48" s="1230"/>
      <c r="R48" s="1230"/>
      <c r="S48" s="1230"/>
      <c r="T48" s="1243">
        <f t="shared" ref="T48:T58" si="70">SUM(C48:S48)</f>
        <v>0</v>
      </c>
      <c r="U48" s="1241"/>
      <c r="Y48" s="243" t="s">
        <v>4661</v>
      </c>
      <c r="Z48" s="1230">
        <f t="shared" ref="Z48:Z57" si="71">C48</f>
        <v>0</v>
      </c>
      <c r="AA48" s="1230">
        <f t="shared" ref="AA48:AA57" si="72">D48</f>
        <v>0</v>
      </c>
      <c r="AB48" s="1230">
        <f t="shared" ref="AB48:AB57" si="73">E48</f>
        <v>0</v>
      </c>
      <c r="AC48" s="1230">
        <f t="shared" ref="AC48:AC57" si="74">F48</f>
        <v>0</v>
      </c>
      <c r="AD48" s="1230">
        <f t="shared" ref="AD48:AD57" si="75">G48</f>
        <v>0</v>
      </c>
      <c r="AE48" s="1230">
        <f t="shared" ref="AE48:AE57" si="76">H48</f>
        <v>0</v>
      </c>
      <c r="AF48" s="1230">
        <f t="shared" ref="AF48:AF57" si="77">I48</f>
        <v>0</v>
      </c>
      <c r="AG48" s="1230">
        <f t="shared" ref="AG48:AG57" si="78">J48</f>
        <v>0</v>
      </c>
      <c r="AH48" s="1230">
        <f t="shared" ref="AH48:AH57" si="79">K48</f>
        <v>0</v>
      </c>
      <c r="AI48" s="1230">
        <f t="shared" ref="AI48:AI57" si="80">L48</f>
        <v>0</v>
      </c>
      <c r="AJ48" s="1230">
        <f t="shared" ref="AJ48:AJ57" si="81">M48</f>
        <v>0</v>
      </c>
      <c r="AK48" s="1230">
        <f t="shared" ref="AK48:AK57" si="82">N48</f>
        <v>0</v>
      </c>
      <c r="AL48" s="1230">
        <f t="shared" ref="AL48:AL57" si="83">O48</f>
        <v>0</v>
      </c>
      <c r="AM48" s="1230">
        <f t="shared" ref="AM48:AM57" si="84">P48</f>
        <v>0</v>
      </c>
      <c r="AN48" s="1230">
        <f t="shared" ref="AN48:AN57" si="85">Q48</f>
        <v>0</v>
      </c>
      <c r="AO48" s="1230">
        <f t="shared" ref="AO48:AO57" si="86">R48</f>
        <v>0</v>
      </c>
      <c r="AP48" s="1230">
        <f t="shared" ref="AP48:AP57" si="87">S48</f>
        <v>0</v>
      </c>
      <c r="AQ48" s="1243">
        <f t="shared" ref="AQ48:AQ58" si="88">SUM(Z48:AP48)</f>
        <v>0</v>
      </c>
    </row>
    <row r="49" spans="1:43" ht="15" customHeight="1">
      <c r="B49" s="243" t="s">
        <v>886</v>
      </c>
      <c r="C49" s="1230"/>
      <c r="D49" s="1230"/>
      <c r="E49" s="1230"/>
      <c r="F49" s="1230"/>
      <c r="G49" s="1230"/>
      <c r="H49" s="1230"/>
      <c r="I49" s="1230"/>
      <c r="J49" s="1230"/>
      <c r="K49" s="1230"/>
      <c r="L49" s="1230"/>
      <c r="M49" s="1230"/>
      <c r="N49" s="1230"/>
      <c r="O49" s="1230"/>
      <c r="P49" s="1230"/>
      <c r="Q49" s="1230"/>
      <c r="R49" s="1230"/>
      <c r="S49" s="1230"/>
      <c r="T49" s="1243">
        <f t="shared" si="70"/>
        <v>0</v>
      </c>
      <c r="U49" s="1241"/>
      <c r="Y49" s="243" t="s">
        <v>4662</v>
      </c>
      <c r="Z49" s="1230">
        <f t="shared" si="71"/>
        <v>0</v>
      </c>
      <c r="AA49" s="1230">
        <f t="shared" si="72"/>
        <v>0</v>
      </c>
      <c r="AB49" s="1230">
        <f t="shared" si="73"/>
        <v>0</v>
      </c>
      <c r="AC49" s="1230">
        <f t="shared" si="74"/>
        <v>0</v>
      </c>
      <c r="AD49" s="1230">
        <f t="shared" si="75"/>
        <v>0</v>
      </c>
      <c r="AE49" s="1230">
        <f t="shared" si="76"/>
        <v>0</v>
      </c>
      <c r="AF49" s="1230">
        <f t="shared" si="77"/>
        <v>0</v>
      </c>
      <c r="AG49" s="1230">
        <f t="shared" si="78"/>
        <v>0</v>
      </c>
      <c r="AH49" s="1230">
        <f t="shared" si="79"/>
        <v>0</v>
      </c>
      <c r="AI49" s="1230">
        <f t="shared" si="80"/>
        <v>0</v>
      </c>
      <c r="AJ49" s="1230">
        <f t="shared" si="81"/>
        <v>0</v>
      </c>
      <c r="AK49" s="1230">
        <f t="shared" si="82"/>
        <v>0</v>
      </c>
      <c r="AL49" s="1230">
        <f t="shared" si="83"/>
        <v>0</v>
      </c>
      <c r="AM49" s="1230">
        <f t="shared" si="84"/>
        <v>0</v>
      </c>
      <c r="AN49" s="1230">
        <f t="shared" si="85"/>
        <v>0</v>
      </c>
      <c r="AO49" s="1230">
        <f t="shared" si="86"/>
        <v>0</v>
      </c>
      <c r="AP49" s="1230">
        <f t="shared" si="87"/>
        <v>0</v>
      </c>
      <c r="AQ49" s="1243">
        <f t="shared" si="88"/>
        <v>0</v>
      </c>
    </row>
    <row r="50" spans="1:43" ht="28.15" customHeight="1">
      <c r="B50" s="244" t="s">
        <v>3363</v>
      </c>
      <c r="C50" s="1230"/>
      <c r="D50" s="1230"/>
      <c r="E50" s="1230"/>
      <c r="F50" s="1230"/>
      <c r="G50" s="1230"/>
      <c r="H50" s="1230"/>
      <c r="I50" s="1230"/>
      <c r="J50" s="1230"/>
      <c r="K50" s="1230"/>
      <c r="L50" s="1230"/>
      <c r="M50" s="1230"/>
      <c r="N50" s="1230"/>
      <c r="O50" s="1230"/>
      <c r="P50" s="1230"/>
      <c r="Q50" s="1230"/>
      <c r="R50" s="1230"/>
      <c r="S50" s="1230"/>
      <c r="T50" s="1243">
        <f t="shared" si="70"/>
        <v>0</v>
      </c>
      <c r="U50" s="1241"/>
      <c r="Y50" s="244" t="s">
        <v>4663</v>
      </c>
      <c r="Z50" s="1230">
        <f t="shared" si="71"/>
        <v>0</v>
      </c>
      <c r="AA50" s="1230">
        <f t="shared" si="72"/>
        <v>0</v>
      </c>
      <c r="AB50" s="1230">
        <f t="shared" si="73"/>
        <v>0</v>
      </c>
      <c r="AC50" s="1230">
        <f t="shared" si="74"/>
        <v>0</v>
      </c>
      <c r="AD50" s="1230">
        <f t="shared" si="75"/>
        <v>0</v>
      </c>
      <c r="AE50" s="1230">
        <f t="shared" si="76"/>
        <v>0</v>
      </c>
      <c r="AF50" s="1230">
        <f t="shared" si="77"/>
        <v>0</v>
      </c>
      <c r="AG50" s="1230">
        <f t="shared" si="78"/>
        <v>0</v>
      </c>
      <c r="AH50" s="1230">
        <f t="shared" si="79"/>
        <v>0</v>
      </c>
      <c r="AI50" s="1230">
        <f t="shared" si="80"/>
        <v>0</v>
      </c>
      <c r="AJ50" s="1230">
        <f t="shared" si="81"/>
        <v>0</v>
      </c>
      <c r="AK50" s="1230">
        <f t="shared" si="82"/>
        <v>0</v>
      </c>
      <c r="AL50" s="1230">
        <f t="shared" si="83"/>
        <v>0</v>
      </c>
      <c r="AM50" s="1230">
        <f t="shared" si="84"/>
        <v>0</v>
      </c>
      <c r="AN50" s="1230">
        <f t="shared" si="85"/>
        <v>0</v>
      </c>
      <c r="AO50" s="1230">
        <f t="shared" si="86"/>
        <v>0</v>
      </c>
      <c r="AP50" s="1230">
        <f t="shared" si="87"/>
        <v>0</v>
      </c>
      <c r="AQ50" s="1243">
        <f t="shared" si="88"/>
        <v>0</v>
      </c>
    </row>
    <row r="51" spans="1:43" ht="28.5">
      <c r="B51" s="244" t="s">
        <v>860</v>
      </c>
      <c r="C51" s="1230"/>
      <c r="D51" s="1230"/>
      <c r="E51" s="1230"/>
      <c r="F51" s="1230"/>
      <c r="G51" s="1230"/>
      <c r="H51" s="1230"/>
      <c r="I51" s="1230"/>
      <c r="J51" s="1230"/>
      <c r="K51" s="1230"/>
      <c r="L51" s="1230"/>
      <c r="M51" s="1230"/>
      <c r="N51" s="1230"/>
      <c r="O51" s="1230"/>
      <c r="P51" s="1230"/>
      <c r="Q51" s="1230"/>
      <c r="R51" s="1230"/>
      <c r="S51" s="1230"/>
      <c r="T51" s="1243">
        <f t="shared" si="70"/>
        <v>0</v>
      </c>
      <c r="U51" s="1241"/>
      <c r="Y51" s="244" t="s">
        <v>4664</v>
      </c>
      <c r="Z51" s="1230">
        <f t="shared" si="71"/>
        <v>0</v>
      </c>
      <c r="AA51" s="1230">
        <f t="shared" si="72"/>
        <v>0</v>
      </c>
      <c r="AB51" s="1230">
        <f t="shared" si="73"/>
        <v>0</v>
      </c>
      <c r="AC51" s="1230">
        <f t="shared" si="74"/>
        <v>0</v>
      </c>
      <c r="AD51" s="1230">
        <f t="shared" si="75"/>
        <v>0</v>
      </c>
      <c r="AE51" s="1230">
        <f t="shared" si="76"/>
        <v>0</v>
      </c>
      <c r="AF51" s="1230">
        <f t="shared" si="77"/>
        <v>0</v>
      </c>
      <c r="AG51" s="1230">
        <f t="shared" si="78"/>
        <v>0</v>
      </c>
      <c r="AH51" s="1230">
        <f t="shared" si="79"/>
        <v>0</v>
      </c>
      <c r="AI51" s="1230">
        <f t="shared" si="80"/>
        <v>0</v>
      </c>
      <c r="AJ51" s="1230">
        <f t="shared" si="81"/>
        <v>0</v>
      </c>
      <c r="AK51" s="1230">
        <f t="shared" si="82"/>
        <v>0</v>
      </c>
      <c r="AL51" s="1230">
        <f t="shared" si="83"/>
        <v>0</v>
      </c>
      <c r="AM51" s="1230">
        <f t="shared" si="84"/>
        <v>0</v>
      </c>
      <c r="AN51" s="1230">
        <f t="shared" si="85"/>
        <v>0</v>
      </c>
      <c r="AO51" s="1230">
        <f t="shared" si="86"/>
        <v>0</v>
      </c>
      <c r="AP51" s="1230">
        <f t="shared" si="87"/>
        <v>0</v>
      </c>
      <c r="AQ51" s="1243">
        <f t="shared" si="88"/>
        <v>0</v>
      </c>
    </row>
    <row r="52" spans="1:43" ht="28.5">
      <c r="B52" s="244" t="s">
        <v>861</v>
      </c>
      <c r="C52" s="1230"/>
      <c r="D52" s="1230"/>
      <c r="E52" s="1230"/>
      <c r="F52" s="1230"/>
      <c r="G52" s="1230"/>
      <c r="H52" s="1230"/>
      <c r="I52" s="1230"/>
      <c r="J52" s="1230"/>
      <c r="K52" s="1230"/>
      <c r="L52" s="1230"/>
      <c r="M52" s="1230"/>
      <c r="N52" s="1230"/>
      <c r="O52" s="1230"/>
      <c r="P52" s="1230"/>
      <c r="Q52" s="1230"/>
      <c r="R52" s="1230"/>
      <c r="S52" s="1230"/>
      <c r="T52" s="1243">
        <f t="shared" si="70"/>
        <v>0</v>
      </c>
      <c r="U52" s="1241"/>
      <c r="Y52" s="244" t="s">
        <v>4666</v>
      </c>
      <c r="Z52" s="1230">
        <f t="shared" si="71"/>
        <v>0</v>
      </c>
      <c r="AA52" s="1230">
        <f t="shared" si="72"/>
        <v>0</v>
      </c>
      <c r="AB52" s="1230">
        <f t="shared" si="73"/>
        <v>0</v>
      </c>
      <c r="AC52" s="1230">
        <f t="shared" si="74"/>
        <v>0</v>
      </c>
      <c r="AD52" s="1230">
        <f t="shared" si="75"/>
        <v>0</v>
      </c>
      <c r="AE52" s="1230">
        <f t="shared" si="76"/>
        <v>0</v>
      </c>
      <c r="AF52" s="1230">
        <f t="shared" si="77"/>
        <v>0</v>
      </c>
      <c r="AG52" s="1230">
        <f t="shared" si="78"/>
        <v>0</v>
      </c>
      <c r="AH52" s="1230">
        <f t="shared" si="79"/>
        <v>0</v>
      </c>
      <c r="AI52" s="1230">
        <f t="shared" si="80"/>
        <v>0</v>
      </c>
      <c r="AJ52" s="1230">
        <f t="shared" si="81"/>
        <v>0</v>
      </c>
      <c r="AK52" s="1230">
        <f t="shared" si="82"/>
        <v>0</v>
      </c>
      <c r="AL52" s="1230">
        <f t="shared" si="83"/>
        <v>0</v>
      </c>
      <c r="AM52" s="1230">
        <f t="shared" si="84"/>
        <v>0</v>
      </c>
      <c r="AN52" s="1230">
        <f t="shared" si="85"/>
        <v>0</v>
      </c>
      <c r="AO52" s="1230">
        <f t="shared" si="86"/>
        <v>0</v>
      </c>
      <c r="AP52" s="1230">
        <f t="shared" si="87"/>
        <v>0</v>
      </c>
      <c r="AQ52" s="1243">
        <f t="shared" si="88"/>
        <v>0</v>
      </c>
    </row>
    <row r="53" spans="1:43" ht="28.5">
      <c r="B53" s="244" t="s">
        <v>862</v>
      </c>
      <c r="C53" s="1230"/>
      <c r="D53" s="1230"/>
      <c r="E53" s="1230"/>
      <c r="F53" s="1230"/>
      <c r="G53" s="1230"/>
      <c r="H53" s="1230"/>
      <c r="I53" s="1230"/>
      <c r="J53" s="1230"/>
      <c r="K53" s="1230"/>
      <c r="L53" s="1230"/>
      <c r="M53" s="1230"/>
      <c r="N53" s="1230"/>
      <c r="O53" s="1230"/>
      <c r="P53" s="1230"/>
      <c r="Q53" s="1230"/>
      <c r="R53" s="1230"/>
      <c r="S53" s="1230"/>
      <c r="T53" s="1243">
        <f t="shared" si="70"/>
        <v>0</v>
      </c>
      <c r="U53" s="1241"/>
      <c r="Y53" s="244" t="s">
        <v>4652</v>
      </c>
      <c r="Z53" s="1230">
        <f t="shared" si="71"/>
        <v>0</v>
      </c>
      <c r="AA53" s="1230">
        <f t="shared" si="72"/>
        <v>0</v>
      </c>
      <c r="AB53" s="1230">
        <f t="shared" si="73"/>
        <v>0</v>
      </c>
      <c r="AC53" s="1230">
        <f t="shared" si="74"/>
        <v>0</v>
      </c>
      <c r="AD53" s="1230">
        <f t="shared" si="75"/>
        <v>0</v>
      </c>
      <c r="AE53" s="1230">
        <f t="shared" si="76"/>
        <v>0</v>
      </c>
      <c r="AF53" s="1230">
        <f t="shared" si="77"/>
        <v>0</v>
      </c>
      <c r="AG53" s="1230">
        <f t="shared" si="78"/>
        <v>0</v>
      </c>
      <c r="AH53" s="1230">
        <f t="shared" si="79"/>
        <v>0</v>
      </c>
      <c r="AI53" s="1230">
        <f t="shared" si="80"/>
        <v>0</v>
      </c>
      <c r="AJ53" s="1230">
        <f t="shared" si="81"/>
        <v>0</v>
      </c>
      <c r="AK53" s="1230">
        <f t="shared" si="82"/>
        <v>0</v>
      </c>
      <c r="AL53" s="1230">
        <f t="shared" si="83"/>
        <v>0</v>
      </c>
      <c r="AM53" s="1230">
        <f t="shared" si="84"/>
        <v>0</v>
      </c>
      <c r="AN53" s="1230">
        <f t="shared" si="85"/>
        <v>0</v>
      </c>
      <c r="AO53" s="1230">
        <f t="shared" si="86"/>
        <v>0</v>
      </c>
      <c r="AP53" s="1230">
        <f t="shared" si="87"/>
        <v>0</v>
      </c>
      <c r="AQ53" s="1243">
        <f t="shared" si="88"/>
        <v>0</v>
      </c>
    </row>
    <row r="54" spans="1:43">
      <c r="B54" s="243" t="s">
        <v>858</v>
      </c>
      <c r="C54" s="1230"/>
      <c r="D54" s="1230"/>
      <c r="E54" s="1230"/>
      <c r="F54" s="1230"/>
      <c r="G54" s="1230"/>
      <c r="H54" s="1230"/>
      <c r="I54" s="1230"/>
      <c r="J54" s="1230"/>
      <c r="K54" s="1230"/>
      <c r="L54" s="1230"/>
      <c r="M54" s="1230"/>
      <c r="N54" s="1230"/>
      <c r="O54" s="1230"/>
      <c r="P54" s="1230"/>
      <c r="Q54" s="1230"/>
      <c r="R54" s="1230"/>
      <c r="S54" s="1230"/>
      <c r="T54" s="1243">
        <f t="shared" si="70"/>
        <v>0</v>
      </c>
      <c r="U54" s="1241"/>
      <c r="Y54" s="243" t="s">
        <v>4653</v>
      </c>
      <c r="Z54" s="1230">
        <f t="shared" si="71"/>
        <v>0</v>
      </c>
      <c r="AA54" s="1230">
        <f t="shared" si="72"/>
        <v>0</v>
      </c>
      <c r="AB54" s="1230">
        <f t="shared" si="73"/>
        <v>0</v>
      </c>
      <c r="AC54" s="1230">
        <f t="shared" si="74"/>
        <v>0</v>
      </c>
      <c r="AD54" s="1230">
        <f t="shared" si="75"/>
        <v>0</v>
      </c>
      <c r="AE54" s="1230">
        <f t="shared" si="76"/>
        <v>0</v>
      </c>
      <c r="AF54" s="1230">
        <f t="shared" si="77"/>
        <v>0</v>
      </c>
      <c r="AG54" s="1230">
        <f t="shared" si="78"/>
        <v>0</v>
      </c>
      <c r="AH54" s="1230">
        <f t="shared" si="79"/>
        <v>0</v>
      </c>
      <c r="AI54" s="1230">
        <f t="shared" si="80"/>
        <v>0</v>
      </c>
      <c r="AJ54" s="1230">
        <f t="shared" si="81"/>
        <v>0</v>
      </c>
      <c r="AK54" s="1230">
        <f t="shared" si="82"/>
        <v>0</v>
      </c>
      <c r="AL54" s="1230">
        <f t="shared" si="83"/>
        <v>0</v>
      </c>
      <c r="AM54" s="1230">
        <f t="shared" si="84"/>
        <v>0</v>
      </c>
      <c r="AN54" s="1230">
        <f t="shared" si="85"/>
        <v>0</v>
      </c>
      <c r="AO54" s="1230">
        <f t="shared" si="86"/>
        <v>0</v>
      </c>
      <c r="AP54" s="1230">
        <f t="shared" si="87"/>
        <v>0</v>
      </c>
      <c r="AQ54" s="1243">
        <f t="shared" si="88"/>
        <v>0</v>
      </c>
    </row>
    <row r="55" spans="1:43" ht="28.5">
      <c r="B55" s="244" t="s">
        <v>859</v>
      </c>
      <c r="C55" s="1230"/>
      <c r="D55" s="1230"/>
      <c r="E55" s="1230"/>
      <c r="F55" s="1230"/>
      <c r="G55" s="1230"/>
      <c r="H55" s="1230"/>
      <c r="I55" s="1230"/>
      <c r="J55" s="1230"/>
      <c r="K55" s="1230"/>
      <c r="L55" s="1230"/>
      <c r="M55" s="1230"/>
      <c r="N55" s="1230"/>
      <c r="O55" s="1230"/>
      <c r="P55" s="1230"/>
      <c r="Q55" s="1230"/>
      <c r="R55" s="1230"/>
      <c r="S55" s="1230"/>
      <c r="T55" s="1243">
        <f t="shared" si="70"/>
        <v>0</v>
      </c>
      <c r="U55" s="1241"/>
      <c r="Y55" s="244" t="s">
        <v>4654</v>
      </c>
      <c r="Z55" s="1230">
        <f t="shared" si="71"/>
        <v>0</v>
      </c>
      <c r="AA55" s="1230">
        <f t="shared" si="72"/>
        <v>0</v>
      </c>
      <c r="AB55" s="1230">
        <f t="shared" si="73"/>
        <v>0</v>
      </c>
      <c r="AC55" s="1230">
        <f t="shared" si="74"/>
        <v>0</v>
      </c>
      <c r="AD55" s="1230">
        <f t="shared" si="75"/>
        <v>0</v>
      </c>
      <c r="AE55" s="1230">
        <f t="shared" si="76"/>
        <v>0</v>
      </c>
      <c r="AF55" s="1230">
        <f t="shared" si="77"/>
        <v>0</v>
      </c>
      <c r="AG55" s="1230">
        <f t="shared" si="78"/>
        <v>0</v>
      </c>
      <c r="AH55" s="1230">
        <f t="shared" si="79"/>
        <v>0</v>
      </c>
      <c r="AI55" s="1230">
        <f t="shared" si="80"/>
        <v>0</v>
      </c>
      <c r="AJ55" s="1230">
        <f t="shared" si="81"/>
        <v>0</v>
      </c>
      <c r="AK55" s="1230">
        <f t="shared" si="82"/>
        <v>0</v>
      </c>
      <c r="AL55" s="1230">
        <f t="shared" si="83"/>
        <v>0</v>
      </c>
      <c r="AM55" s="1230">
        <f t="shared" si="84"/>
        <v>0</v>
      </c>
      <c r="AN55" s="1230">
        <f t="shared" si="85"/>
        <v>0</v>
      </c>
      <c r="AO55" s="1230">
        <f t="shared" si="86"/>
        <v>0</v>
      </c>
      <c r="AP55" s="1230">
        <f t="shared" si="87"/>
        <v>0</v>
      </c>
      <c r="AQ55" s="1243">
        <f t="shared" si="88"/>
        <v>0</v>
      </c>
    </row>
    <row r="56" spans="1:43" ht="15" customHeight="1">
      <c r="B56" s="244" t="s">
        <v>863</v>
      </c>
      <c r="C56" s="1230"/>
      <c r="D56" s="1230"/>
      <c r="E56" s="1230"/>
      <c r="F56" s="1230"/>
      <c r="G56" s="1230"/>
      <c r="H56" s="1230"/>
      <c r="I56" s="1230"/>
      <c r="J56" s="1230"/>
      <c r="K56" s="1230"/>
      <c r="L56" s="1230"/>
      <c r="M56" s="1230"/>
      <c r="N56" s="1230"/>
      <c r="O56" s="1230"/>
      <c r="P56" s="1230"/>
      <c r="Q56" s="1230"/>
      <c r="R56" s="1230"/>
      <c r="S56" s="1230"/>
      <c r="T56" s="1243">
        <f t="shared" si="70"/>
        <v>0</v>
      </c>
      <c r="U56" s="1241"/>
      <c r="Y56" s="244" t="s">
        <v>4655</v>
      </c>
      <c r="Z56" s="1230">
        <f t="shared" si="71"/>
        <v>0</v>
      </c>
      <c r="AA56" s="1230">
        <f t="shared" si="72"/>
        <v>0</v>
      </c>
      <c r="AB56" s="1230">
        <f t="shared" si="73"/>
        <v>0</v>
      </c>
      <c r="AC56" s="1230">
        <f t="shared" si="74"/>
        <v>0</v>
      </c>
      <c r="AD56" s="1230">
        <f t="shared" si="75"/>
        <v>0</v>
      </c>
      <c r="AE56" s="1230">
        <f t="shared" si="76"/>
        <v>0</v>
      </c>
      <c r="AF56" s="1230">
        <f t="shared" si="77"/>
        <v>0</v>
      </c>
      <c r="AG56" s="1230">
        <f t="shared" si="78"/>
        <v>0</v>
      </c>
      <c r="AH56" s="1230">
        <f t="shared" si="79"/>
        <v>0</v>
      </c>
      <c r="AI56" s="1230">
        <f t="shared" si="80"/>
        <v>0</v>
      </c>
      <c r="AJ56" s="1230">
        <f t="shared" si="81"/>
        <v>0</v>
      </c>
      <c r="AK56" s="1230">
        <f t="shared" si="82"/>
        <v>0</v>
      </c>
      <c r="AL56" s="1230">
        <f t="shared" si="83"/>
        <v>0</v>
      </c>
      <c r="AM56" s="1230">
        <f t="shared" si="84"/>
        <v>0</v>
      </c>
      <c r="AN56" s="1230">
        <f t="shared" si="85"/>
        <v>0</v>
      </c>
      <c r="AO56" s="1230">
        <f t="shared" si="86"/>
        <v>0</v>
      </c>
      <c r="AP56" s="1230">
        <f t="shared" si="87"/>
        <v>0</v>
      </c>
      <c r="AQ56" s="1243">
        <f t="shared" si="88"/>
        <v>0</v>
      </c>
    </row>
    <row r="57" spans="1:43" ht="26.25" customHeight="1">
      <c r="B57" s="244" t="s">
        <v>865</v>
      </c>
      <c r="C57" s="1230"/>
      <c r="D57" s="1230"/>
      <c r="E57" s="1230"/>
      <c r="F57" s="1230"/>
      <c r="G57" s="1230"/>
      <c r="H57" s="1230"/>
      <c r="I57" s="1230"/>
      <c r="J57" s="1230"/>
      <c r="K57" s="1230"/>
      <c r="L57" s="1230"/>
      <c r="M57" s="1230"/>
      <c r="N57" s="1230"/>
      <c r="O57" s="1230"/>
      <c r="P57" s="1230"/>
      <c r="Q57" s="1230"/>
      <c r="R57" s="1230"/>
      <c r="S57" s="1230"/>
      <c r="T57" s="1243">
        <f t="shared" si="70"/>
        <v>0</v>
      </c>
      <c r="U57" s="1241"/>
      <c r="Y57" s="244" t="s">
        <v>4656</v>
      </c>
      <c r="Z57" s="1230">
        <f t="shared" si="71"/>
        <v>0</v>
      </c>
      <c r="AA57" s="1230">
        <f t="shared" si="72"/>
        <v>0</v>
      </c>
      <c r="AB57" s="1230">
        <f t="shared" si="73"/>
        <v>0</v>
      </c>
      <c r="AC57" s="1230">
        <f t="shared" si="74"/>
        <v>0</v>
      </c>
      <c r="AD57" s="1230">
        <f t="shared" si="75"/>
        <v>0</v>
      </c>
      <c r="AE57" s="1230">
        <f t="shared" si="76"/>
        <v>0</v>
      </c>
      <c r="AF57" s="1230">
        <f t="shared" si="77"/>
        <v>0</v>
      </c>
      <c r="AG57" s="1230">
        <f t="shared" si="78"/>
        <v>0</v>
      </c>
      <c r="AH57" s="1230">
        <f t="shared" si="79"/>
        <v>0</v>
      </c>
      <c r="AI57" s="1230">
        <f t="shared" si="80"/>
        <v>0</v>
      </c>
      <c r="AJ57" s="1230">
        <f t="shared" si="81"/>
        <v>0</v>
      </c>
      <c r="AK57" s="1230">
        <f t="shared" si="82"/>
        <v>0</v>
      </c>
      <c r="AL57" s="1230">
        <f t="shared" si="83"/>
        <v>0</v>
      </c>
      <c r="AM57" s="1230">
        <f t="shared" si="84"/>
        <v>0</v>
      </c>
      <c r="AN57" s="1230">
        <f t="shared" si="85"/>
        <v>0</v>
      </c>
      <c r="AO57" s="1230">
        <f t="shared" si="86"/>
        <v>0</v>
      </c>
      <c r="AP57" s="1230">
        <f t="shared" si="87"/>
        <v>0</v>
      </c>
      <c r="AQ57" s="1243">
        <f t="shared" si="88"/>
        <v>0</v>
      </c>
    </row>
    <row r="58" spans="1:43">
      <c r="B58" s="244" t="s">
        <v>866</v>
      </c>
      <c r="C58" s="1230">
        <f>SUM(C48:C57)</f>
        <v>0</v>
      </c>
      <c r="D58" s="1230">
        <f t="shared" ref="D58:S58" si="89">SUM(D48:D57)</f>
        <v>0</v>
      </c>
      <c r="E58" s="1230">
        <f t="shared" si="89"/>
        <v>0</v>
      </c>
      <c r="F58" s="1230">
        <f>SUM(F48:F57)</f>
        <v>0</v>
      </c>
      <c r="G58" s="1230">
        <f t="shared" si="89"/>
        <v>0</v>
      </c>
      <c r="H58" s="1230">
        <f t="shared" si="89"/>
        <v>0</v>
      </c>
      <c r="I58" s="1230">
        <f t="shared" si="89"/>
        <v>0</v>
      </c>
      <c r="J58" s="1230">
        <f t="shared" si="89"/>
        <v>0</v>
      </c>
      <c r="K58" s="1230">
        <f t="shared" si="89"/>
        <v>0</v>
      </c>
      <c r="L58" s="1230">
        <f t="shared" si="89"/>
        <v>0</v>
      </c>
      <c r="M58" s="1230">
        <f t="shared" si="89"/>
        <v>0</v>
      </c>
      <c r="N58" s="1230">
        <f t="shared" si="89"/>
        <v>0</v>
      </c>
      <c r="O58" s="1230">
        <f t="shared" si="89"/>
        <v>0</v>
      </c>
      <c r="P58" s="1230">
        <f>SUM(P48:P57)</f>
        <v>0</v>
      </c>
      <c r="Q58" s="1230">
        <f>SUM(Q48:Q57)</f>
        <v>0</v>
      </c>
      <c r="R58" s="1230">
        <f>SUM(R48:R57)</f>
        <v>0</v>
      </c>
      <c r="S58" s="1230">
        <f t="shared" si="89"/>
        <v>0</v>
      </c>
      <c r="T58" s="1243">
        <f t="shared" si="70"/>
        <v>0</v>
      </c>
      <c r="U58" s="1241"/>
      <c r="Y58" s="244" t="s">
        <v>4657</v>
      </c>
      <c r="Z58" s="1230">
        <f>SUM(Z48:Z57)</f>
        <v>0</v>
      </c>
      <c r="AA58" s="1230">
        <f>SUM(AA48:AA57)</f>
        <v>0</v>
      </c>
      <c r="AB58" s="1230">
        <f>SUM(AB48:AB57)</f>
        <v>0</v>
      </c>
      <c r="AC58" s="1230">
        <f>SUM(AC48:AC57)</f>
        <v>0</v>
      </c>
      <c r="AD58" s="1230">
        <f t="shared" ref="AD58:AO58" si="90">SUM(AD48:AD57)</f>
        <v>0</v>
      </c>
      <c r="AE58" s="1230">
        <f t="shared" si="90"/>
        <v>0</v>
      </c>
      <c r="AF58" s="1230">
        <f t="shared" si="90"/>
        <v>0</v>
      </c>
      <c r="AG58" s="1230">
        <f t="shared" si="90"/>
        <v>0</v>
      </c>
      <c r="AH58" s="1230">
        <f t="shared" si="90"/>
        <v>0</v>
      </c>
      <c r="AI58" s="1230">
        <f t="shared" si="90"/>
        <v>0</v>
      </c>
      <c r="AJ58" s="1230">
        <f t="shared" si="90"/>
        <v>0</v>
      </c>
      <c r="AK58" s="1230">
        <f t="shared" si="90"/>
        <v>0</v>
      </c>
      <c r="AL58" s="1230">
        <f t="shared" si="90"/>
        <v>0</v>
      </c>
      <c r="AM58" s="1230">
        <f t="shared" si="90"/>
        <v>0</v>
      </c>
      <c r="AN58" s="1230">
        <f t="shared" si="90"/>
        <v>0</v>
      </c>
      <c r="AO58" s="1230">
        <f t="shared" si="90"/>
        <v>0</v>
      </c>
      <c r="AP58" s="1230">
        <f>SUM(AP48:AP57)</f>
        <v>0</v>
      </c>
      <c r="AQ58" s="1243">
        <f t="shared" si="88"/>
        <v>0</v>
      </c>
    </row>
    <row r="59" spans="1:43" s="1232" customFormat="1" ht="15" customHeight="1">
      <c r="B59" s="1313" t="str">
        <f>CONCATENATE("Салдо към ",НАЧАЛО!AA1,".",НАЧАЛО!AB1,".",НАЧАЛО!AC1)</f>
        <v>Салдо към 31.12.2013</v>
      </c>
      <c r="C59" s="1246">
        <f>C47+C58</f>
        <v>0</v>
      </c>
      <c r="D59" s="1246">
        <f t="shared" ref="D59:S59" si="91">D47+D58</f>
        <v>0</v>
      </c>
      <c r="E59" s="1246">
        <f t="shared" si="91"/>
        <v>0</v>
      </c>
      <c r="F59" s="1246">
        <f>F47+F58</f>
        <v>0</v>
      </c>
      <c r="G59" s="1246">
        <f t="shared" si="91"/>
        <v>0</v>
      </c>
      <c r="H59" s="1246">
        <f t="shared" si="91"/>
        <v>0</v>
      </c>
      <c r="I59" s="1246">
        <f t="shared" si="91"/>
        <v>0</v>
      </c>
      <c r="J59" s="1246">
        <f t="shared" si="91"/>
        <v>0</v>
      </c>
      <c r="K59" s="1246">
        <f t="shared" si="91"/>
        <v>0</v>
      </c>
      <c r="L59" s="1246">
        <f t="shared" si="91"/>
        <v>0</v>
      </c>
      <c r="M59" s="1246">
        <f t="shared" si="91"/>
        <v>0</v>
      </c>
      <c r="N59" s="1246">
        <f t="shared" si="91"/>
        <v>0</v>
      </c>
      <c r="O59" s="1246">
        <f t="shared" si="91"/>
        <v>0</v>
      </c>
      <c r="P59" s="1246">
        <f>P47+P58</f>
        <v>0</v>
      </c>
      <c r="Q59" s="1246">
        <f>Q47+Q58</f>
        <v>0</v>
      </c>
      <c r="R59" s="1246">
        <f>R47+R58</f>
        <v>0</v>
      </c>
      <c r="S59" s="1246">
        <f t="shared" si="91"/>
        <v>0</v>
      </c>
      <c r="T59" s="1246">
        <f>T47+T58</f>
        <v>0</v>
      </c>
      <c r="U59" s="1241"/>
      <c r="Y59" s="1313" t="s">
        <v>4667</v>
      </c>
      <c r="Z59" s="1246">
        <f>Z47+Z58</f>
        <v>0</v>
      </c>
      <c r="AA59" s="1246">
        <f>AA47+AA58</f>
        <v>0</v>
      </c>
      <c r="AB59" s="1246">
        <f>AB47+AB58</f>
        <v>0</v>
      </c>
      <c r="AC59" s="1246">
        <f>AC47+AC58</f>
        <v>0</v>
      </c>
      <c r="AD59" s="1246">
        <f t="shared" ref="AD59:AO59" si="92">AD47+AD58</f>
        <v>0</v>
      </c>
      <c r="AE59" s="1246">
        <f t="shared" si="92"/>
        <v>0</v>
      </c>
      <c r="AF59" s="1246">
        <f t="shared" si="92"/>
        <v>0</v>
      </c>
      <c r="AG59" s="1246">
        <f t="shared" si="92"/>
        <v>0</v>
      </c>
      <c r="AH59" s="1246">
        <f t="shared" si="92"/>
        <v>0</v>
      </c>
      <c r="AI59" s="1246">
        <f t="shared" si="92"/>
        <v>0</v>
      </c>
      <c r="AJ59" s="1246">
        <f t="shared" si="92"/>
        <v>0</v>
      </c>
      <c r="AK59" s="1246">
        <f t="shared" si="92"/>
        <v>0</v>
      </c>
      <c r="AL59" s="1246">
        <f t="shared" si="92"/>
        <v>0</v>
      </c>
      <c r="AM59" s="1246">
        <f t="shared" si="92"/>
        <v>0</v>
      </c>
      <c r="AN59" s="1246">
        <f t="shared" si="92"/>
        <v>0</v>
      </c>
      <c r="AO59" s="1246">
        <f t="shared" si="92"/>
        <v>0</v>
      </c>
      <c r="AP59" s="1246">
        <f>AP47+AP58</f>
        <v>0</v>
      </c>
      <c r="AQ59" s="1246">
        <f>AQ47+AQ58</f>
        <v>0</v>
      </c>
    </row>
    <row r="60" spans="1:43" ht="16.149999999999999" customHeight="1">
      <c r="B60" s="1247" t="s">
        <v>74</v>
      </c>
      <c r="C60" s="1248"/>
      <c r="D60" s="1242"/>
      <c r="E60" s="1287"/>
      <c r="F60" s="1287"/>
      <c r="G60" s="1287"/>
      <c r="H60" s="1287"/>
      <c r="I60" s="1287"/>
      <c r="J60" s="1242"/>
      <c r="K60" s="1242"/>
      <c r="L60" s="1242"/>
      <c r="M60" s="1287"/>
      <c r="N60" s="1287"/>
      <c r="O60" s="1287"/>
      <c r="P60" s="1287"/>
      <c r="Q60" s="1287"/>
      <c r="R60" s="1287"/>
      <c r="S60" s="1287"/>
      <c r="T60" s="1249"/>
      <c r="U60" s="1250"/>
      <c r="Y60" s="1247" t="s">
        <v>4668</v>
      </c>
      <c r="Z60" s="1248"/>
      <c r="AA60" s="1242"/>
      <c r="AB60" s="1287"/>
      <c r="AC60" s="1287"/>
      <c r="AD60" s="1287"/>
      <c r="AE60" s="1287"/>
      <c r="AF60" s="1287"/>
      <c r="AG60" s="1242"/>
      <c r="AH60" s="1242"/>
      <c r="AI60" s="1242"/>
      <c r="AJ60" s="1287"/>
      <c r="AK60" s="1287"/>
      <c r="AL60" s="1287"/>
      <c r="AM60" s="1287"/>
      <c r="AN60" s="1287"/>
      <c r="AO60" s="1287"/>
      <c r="AP60" s="1287"/>
      <c r="AQ60" s="1249"/>
    </row>
    <row r="61" spans="1:43" ht="23.25" customHeight="1">
      <c r="B61" s="1251" t="str">
        <f>CONCATENATE("Балансова стойност към 31.12.",НАЧАЛО!AC1-1)</f>
        <v>Балансова стойност към 31.12.2012</v>
      </c>
      <c r="C61" s="621">
        <f>C19+C47</f>
        <v>0</v>
      </c>
      <c r="D61" s="621">
        <f t="shared" ref="D61:S61" si="93">D19+D47</f>
        <v>1</v>
      </c>
      <c r="E61" s="621">
        <f t="shared" si="93"/>
        <v>0</v>
      </c>
      <c r="F61" s="621">
        <f t="shared" si="93"/>
        <v>0</v>
      </c>
      <c r="G61" s="621">
        <f t="shared" si="93"/>
        <v>0</v>
      </c>
      <c r="H61" s="621">
        <f t="shared" si="93"/>
        <v>0</v>
      </c>
      <c r="I61" s="621">
        <f t="shared" si="93"/>
        <v>0</v>
      </c>
      <c r="J61" s="621">
        <f t="shared" si="93"/>
        <v>0</v>
      </c>
      <c r="K61" s="621">
        <f t="shared" si="93"/>
        <v>0</v>
      </c>
      <c r="L61" s="621">
        <f t="shared" si="93"/>
        <v>0</v>
      </c>
      <c r="M61" s="621">
        <f t="shared" si="93"/>
        <v>0</v>
      </c>
      <c r="N61" s="621">
        <f t="shared" si="93"/>
        <v>0</v>
      </c>
      <c r="O61" s="621">
        <f t="shared" si="93"/>
        <v>0</v>
      </c>
      <c r="P61" s="621">
        <f t="shared" si="93"/>
        <v>0</v>
      </c>
      <c r="Q61" s="621">
        <f t="shared" si="93"/>
        <v>0</v>
      </c>
      <c r="R61" s="621">
        <f t="shared" si="93"/>
        <v>0</v>
      </c>
      <c r="S61" s="621">
        <f t="shared" si="93"/>
        <v>0</v>
      </c>
      <c r="T61" s="621">
        <f>T19+T47</f>
        <v>1</v>
      </c>
      <c r="U61" s="1241"/>
      <c r="Y61" s="1251" t="s">
        <v>4669</v>
      </c>
      <c r="Z61" s="621">
        <f t="shared" ref="Z61:AQ61" si="94">Z19+Z47</f>
        <v>0</v>
      </c>
      <c r="AA61" s="621">
        <f t="shared" si="94"/>
        <v>1</v>
      </c>
      <c r="AB61" s="621">
        <f t="shared" si="94"/>
        <v>0</v>
      </c>
      <c r="AC61" s="621">
        <f t="shared" si="94"/>
        <v>0</v>
      </c>
      <c r="AD61" s="621">
        <f t="shared" si="94"/>
        <v>0</v>
      </c>
      <c r="AE61" s="621">
        <f t="shared" si="94"/>
        <v>0</v>
      </c>
      <c r="AF61" s="621">
        <f t="shared" si="94"/>
        <v>0</v>
      </c>
      <c r="AG61" s="621">
        <f t="shared" si="94"/>
        <v>0</v>
      </c>
      <c r="AH61" s="621">
        <f t="shared" si="94"/>
        <v>0</v>
      </c>
      <c r="AI61" s="621">
        <f t="shared" si="94"/>
        <v>0</v>
      </c>
      <c r="AJ61" s="621">
        <f t="shared" si="94"/>
        <v>0</v>
      </c>
      <c r="AK61" s="621">
        <f t="shared" si="94"/>
        <v>0</v>
      </c>
      <c r="AL61" s="621">
        <f t="shared" si="94"/>
        <v>0</v>
      </c>
      <c r="AM61" s="621">
        <f t="shared" si="94"/>
        <v>0</v>
      </c>
      <c r="AN61" s="621">
        <f t="shared" si="94"/>
        <v>0</v>
      </c>
      <c r="AO61" s="621">
        <f t="shared" si="94"/>
        <v>0</v>
      </c>
      <c r="AP61" s="621">
        <f t="shared" si="94"/>
        <v>0</v>
      </c>
      <c r="AQ61" s="621">
        <f t="shared" si="94"/>
        <v>1</v>
      </c>
    </row>
    <row r="62" spans="1:43" ht="23.25" customHeight="1">
      <c r="B62" s="1208" t="str">
        <f>CONCATENATE("Балансова стойност към ",НАЧАЛО!AA1,".",НАЧАЛО!AB1,".",НАЧАЛО!AC1)</f>
        <v>Балансова стойност към 31.12.2013</v>
      </c>
      <c r="C62" s="1252">
        <f>C33+C59</f>
        <v>0</v>
      </c>
      <c r="D62" s="1252">
        <f t="shared" ref="D62:S62" si="95">D33+D59</f>
        <v>1</v>
      </c>
      <c r="E62" s="1252">
        <f t="shared" si="95"/>
        <v>0</v>
      </c>
      <c r="F62" s="1252">
        <f t="shared" si="95"/>
        <v>0</v>
      </c>
      <c r="G62" s="1252">
        <f t="shared" si="95"/>
        <v>0</v>
      </c>
      <c r="H62" s="1252">
        <f t="shared" si="95"/>
        <v>0</v>
      </c>
      <c r="I62" s="1252">
        <f t="shared" si="95"/>
        <v>0</v>
      </c>
      <c r="J62" s="1252">
        <f t="shared" si="95"/>
        <v>0</v>
      </c>
      <c r="K62" s="1252">
        <f t="shared" si="95"/>
        <v>0</v>
      </c>
      <c r="L62" s="1252">
        <f t="shared" si="95"/>
        <v>0</v>
      </c>
      <c r="M62" s="1252">
        <f t="shared" si="95"/>
        <v>0</v>
      </c>
      <c r="N62" s="1252">
        <f t="shared" si="95"/>
        <v>0</v>
      </c>
      <c r="O62" s="1252">
        <f t="shared" si="95"/>
        <v>0</v>
      </c>
      <c r="P62" s="1252">
        <f t="shared" si="95"/>
        <v>0</v>
      </c>
      <c r="Q62" s="1252">
        <f t="shared" si="95"/>
        <v>0</v>
      </c>
      <c r="R62" s="1252">
        <f t="shared" si="95"/>
        <v>0</v>
      </c>
      <c r="S62" s="1252">
        <f t="shared" si="95"/>
        <v>0</v>
      </c>
      <c r="T62" s="1252">
        <f>T33+T59</f>
        <v>1</v>
      </c>
      <c r="U62" s="1241"/>
      <c r="Y62" s="1251" t="s">
        <v>4669</v>
      </c>
      <c r="Z62" s="1252">
        <f t="shared" ref="Z62:AQ62" si="96">Z33+Z59</f>
        <v>0</v>
      </c>
      <c r="AA62" s="1252">
        <f t="shared" si="96"/>
        <v>1</v>
      </c>
      <c r="AB62" s="1252">
        <f t="shared" si="96"/>
        <v>0</v>
      </c>
      <c r="AC62" s="1252">
        <f t="shared" si="96"/>
        <v>0</v>
      </c>
      <c r="AD62" s="1252">
        <f t="shared" si="96"/>
        <v>0</v>
      </c>
      <c r="AE62" s="1252">
        <f t="shared" si="96"/>
        <v>0</v>
      </c>
      <c r="AF62" s="1252">
        <f t="shared" si="96"/>
        <v>0</v>
      </c>
      <c r="AG62" s="1252">
        <f t="shared" si="96"/>
        <v>0</v>
      </c>
      <c r="AH62" s="1252">
        <f t="shared" si="96"/>
        <v>0</v>
      </c>
      <c r="AI62" s="1252">
        <f t="shared" si="96"/>
        <v>0</v>
      </c>
      <c r="AJ62" s="1252">
        <f t="shared" si="96"/>
        <v>0</v>
      </c>
      <c r="AK62" s="1252">
        <f t="shared" si="96"/>
        <v>0</v>
      </c>
      <c r="AL62" s="1252">
        <f t="shared" si="96"/>
        <v>0</v>
      </c>
      <c r="AM62" s="1252">
        <f t="shared" si="96"/>
        <v>0</v>
      </c>
      <c r="AN62" s="1252">
        <f t="shared" si="96"/>
        <v>0</v>
      </c>
      <c r="AO62" s="1252">
        <f t="shared" si="96"/>
        <v>0</v>
      </c>
      <c r="AP62" s="1252">
        <f t="shared" si="96"/>
        <v>0</v>
      </c>
      <c r="AQ62" s="1252">
        <f t="shared" si="96"/>
        <v>1</v>
      </c>
    </row>
    <row r="63" spans="1:43">
      <c r="G63" s="31"/>
      <c r="H63" s="31"/>
      <c r="I63" s="31"/>
      <c r="M63" s="31"/>
      <c r="N63" s="31"/>
      <c r="O63" s="31"/>
      <c r="P63" s="31"/>
      <c r="Q63" s="31"/>
      <c r="R63" s="31"/>
      <c r="S63" s="31"/>
      <c r="T63" s="1241"/>
      <c r="U63" s="1241"/>
      <c r="AD63" s="31"/>
      <c r="AE63" s="31"/>
      <c r="AF63" s="31"/>
      <c r="AJ63" s="31"/>
      <c r="AK63" s="31"/>
      <c r="AL63" s="31"/>
      <c r="AM63" s="31"/>
      <c r="AN63" s="31"/>
      <c r="AO63" s="31"/>
      <c r="AP63" s="31"/>
      <c r="AQ63" s="1241"/>
    </row>
    <row r="64" spans="1:43" ht="28.5" customHeight="1">
      <c r="A64" s="2113" t="s">
        <v>1636</v>
      </c>
      <c r="B64" s="2130" t="s">
        <v>879</v>
      </c>
      <c r="C64" s="2131"/>
      <c r="D64" s="2132"/>
      <c r="G64" s="31"/>
      <c r="H64" s="31"/>
      <c r="I64" s="31"/>
      <c r="M64" s="31"/>
      <c r="N64" s="31"/>
      <c r="O64" s="31"/>
      <c r="P64" s="31"/>
      <c r="Q64" s="31"/>
      <c r="R64" s="31"/>
      <c r="S64" s="31"/>
      <c r="T64" s="1241"/>
      <c r="U64" s="1241"/>
      <c r="Y64" s="2130" t="s">
        <v>4706</v>
      </c>
      <c r="Z64" s="2131"/>
      <c r="AA64" s="2132"/>
      <c r="AD64" s="31"/>
      <c r="AE64" s="31"/>
      <c r="AF64" s="31"/>
      <c r="AJ64" s="31"/>
      <c r="AK64" s="31"/>
      <c r="AL64" s="31"/>
      <c r="AM64" s="31"/>
      <c r="AN64" s="31"/>
      <c r="AO64" s="31"/>
      <c r="AP64" s="31"/>
      <c r="AQ64" s="1241"/>
    </row>
    <row r="65" spans="1:62" s="1260" customFormat="1">
      <c r="A65" s="2113"/>
      <c r="B65" s="29"/>
      <c r="C65" s="246">
        <f>НАЧАЛО!AA2</f>
        <v>41639</v>
      </c>
      <c r="D65" s="246" t="str">
        <f>CONCATENATE("31.12.",YEAR(C65)-1," г.")</f>
        <v>31.12.2012 г.</v>
      </c>
      <c r="E65" s="1222"/>
      <c r="F65" s="1222"/>
      <c r="G65" s="32"/>
      <c r="H65" s="32"/>
      <c r="I65" s="32"/>
      <c r="M65" s="32"/>
      <c r="N65" s="32"/>
      <c r="O65" s="32"/>
      <c r="P65" s="32"/>
      <c r="Q65" s="32"/>
      <c r="R65" s="32"/>
      <c r="S65" s="32"/>
      <c r="T65" s="1261"/>
      <c r="U65" s="1261"/>
      <c r="V65" s="1259"/>
      <c r="W65" s="1259"/>
      <c r="X65" s="1259"/>
      <c r="Y65" s="29"/>
      <c r="Z65" s="246">
        <f>НАЧАЛО!AX2</f>
        <v>0</v>
      </c>
      <c r="AA65" s="246" t="str">
        <f>CONCATENATE("31.12.",YEAR(Z65)-1," г.")</f>
        <v>31.12.1899 г.</v>
      </c>
      <c r="AB65" s="1222"/>
      <c r="AC65" s="1222"/>
      <c r="AD65" s="32"/>
      <c r="AE65" s="32"/>
      <c r="AF65" s="32"/>
      <c r="AJ65" s="32"/>
      <c r="AK65" s="32"/>
      <c r="AL65" s="32"/>
      <c r="AM65" s="32"/>
      <c r="AN65" s="32"/>
      <c r="AO65" s="32"/>
      <c r="AP65" s="32"/>
      <c r="AQ65" s="1261"/>
      <c r="AR65" s="1259"/>
      <c r="AS65" s="1259"/>
      <c r="AT65" s="1259"/>
      <c r="AU65" s="1259"/>
      <c r="AV65" s="1259"/>
      <c r="AW65" s="1259"/>
      <c r="AX65" s="1259"/>
      <c r="AY65" s="1259"/>
      <c r="AZ65" s="1259"/>
      <c r="BA65" s="1259"/>
      <c r="BB65" s="1259"/>
      <c r="BC65" s="1259"/>
      <c r="BD65" s="1259"/>
      <c r="BE65" s="1259"/>
      <c r="BF65" s="1259"/>
      <c r="BG65" s="1259"/>
      <c r="BH65" s="1259"/>
      <c r="BI65" s="1259"/>
      <c r="BJ65" s="1259"/>
    </row>
    <row r="66" spans="1:62" s="1260" customFormat="1" ht="42.75">
      <c r="A66" s="824" t="s">
        <v>536</v>
      </c>
      <c r="B66" s="245" t="s">
        <v>867</v>
      </c>
      <c r="C66" s="29"/>
      <c r="D66" s="29"/>
      <c r="E66" s="1222"/>
      <c r="F66" s="1222"/>
      <c r="G66" s="32"/>
      <c r="H66" s="32"/>
      <c r="I66" s="32"/>
      <c r="M66" s="32"/>
      <c r="N66" s="32"/>
      <c r="O66" s="32"/>
      <c r="P66" s="32"/>
      <c r="Q66" s="32"/>
      <c r="R66" s="32"/>
      <c r="S66" s="32"/>
      <c r="T66" s="1241"/>
      <c r="U66" s="1241"/>
      <c r="V66" s="1259"/>
      <c r="W66" s="1259"/>
      <c r="X66" s="1259"/>
      <c r="Y66" s="245" t="s">
        <v>4707</v>
      </c>
      <c r="Z66" s="29"/>
      <c r="AA66" s="29"/>
      <c r="AB66" s="1222"/>
      <c r="AC66" s="1222"/>
      <c r="AD66" s="32"/>
      <c r="AE66" s="32"/>
      <c r="AF66" s="32"/>
      <c r="AJ66" s="32"/>
      <c r="AK66" s="32"/>
      <c r="AL66" s="32"/>
      <c r="AM66" s="32"/>
      <c r="AN66" s="32"/>
      <c r="AO66" s="32"/>
      <c r="AP66" s="32"/>
      <c r="AQ66" s="1241"/>
      <c r="AR66" s="1259"/>
      <c r="AS66" s="1259"/>
      <c r="AT66" s="1259"/>
      <c r="AU66" s="1259"/>
      <c r="AV66" s="1259"/>
      <c r="AW66" s="1259"/>
      <c r="AX66" s="1259"/>
      <c r="AY66" s="1259"/>
      <c r="AZ66" s="1259"/>
      <c r="BA66" s="1259"/>
      <c r="BB66" s="1259"/>
      <c r="BC66" s="1259"/>
      <c r="BD66" s="1259"/>
      <c r="BE66" s="1259"/>
      <c r="BF66" s="1259"/>
      <c r="BG66" s="1259"/>
      <c r="BH66" s="1259"/>
      <c r="BI66" s="1259"/>
      <c r="BJ66" s="1259"/>
    </row>
    <row r="67" spans="1:62" s="1260" customFormat="1" ht="38.25">
      <c r="A67" s="1223" t="s">
        <v>2571</v>
      </c>
      <c r="B67" s="245" t="s">
        <v>869</v>
      </c>
      <c r="C67" s="29"/>
      <c r="D67" s="29"/>
      <c r="E67" s="1222"/>
      <c r="F67" s="1222"/>
      <c r="G67" s="32"/>
      <c r="H67" s="32"/>
      <c r="I67" s="32"/>
      <c r="M67" s="32"/>
      <c r="N67" s="32"/>
      <c r="O67" s="32"/>
      <c r="P67" s="32"/>
      <c r="Q67" s="32"/>
      <c r="R67" s="32"/>
      <c r="S67" s="32"/>
      <c r="T67" s="1241"/>
      <c r="U67" s="1241"/>
      <c r="V67" s="1259"/>
      <c r="W67" s="1259"/>
      <c r="X67" s="1259"/>
      <c r="Y67" s="245" t="s">
        <v>4708</v>
      </c>
      <c r="Z67" s="29"/>
      <c r="AA67" s="29"/>
      <c r="AB67" s="1222"/>
      <c r="AC67" s="1222"/>
      <c r="AD67" s="32"/>
      <c r="AE67" s="32"/>
      <c r="AF67" s="32"/>
      <c r="AJ67" s="32"/>
      <c r="AK67" s="32"/>
      <c r="AL67" s="32"/>
      <c r="AM67" s="32"/>
      <c r="AN67" s="32"/>
      <c r="AO67" s="32"/>
      <c r="AP67" s="32"/>
      <c r="AQ67" s="1241"/>
      <c r="AR67" s="1259"/>
      <c r="AS67" s="1259"/>
      <c r="AT67" s="1259"/>
      <c r="AU67" s="1259"/>
      <c r="AV67" s="1259"/>
      <c r="AW67" s="1259"/>
      <c r="AX67" s="1259"/>
      <c r="AY67" s="1259"/>
      <c r="AZ67" s="1259"/>
      <c r="BA67" s="1259"/>
      <c r="BB67" s="1259"/>
      <c r="BC67" s="1259"/>
      <c r="BD67" s="1259"/>
      <c r="BE67" s="1259"/>
      <c r="BF67" s="1259"/>
      <c r="BG67" s="1259"/>
      <c r="BH67" s="1259"/>
      <c r="BI67" s="1259"/>
      <c r="BJ67" s="1259"/>
    </row>
    <row r="68" spans="1:62" s="1260" customFormat="1" ht="42.75">
      <c r="B68" s="245" t="s">
        <v>868</v>
      </c>
      <c r="C68" s="29"/>
      <c r="D68" s="29"/>
      <c r="E68" s="1222"/>
      <c r="F68" s="1222"/>
      <c r="G68" s="32"/>
      <c r="H68" s="32"/>
      <c r="I68" s="32"/>
      <c r="M68" s="32"/>
      <c r="N68" s="32"/>
      <c r="O68" s="32"/>
      <c r="P68" s="32"/>
      <c r="Q68" s="32"/>
      <c r="R68" s="32"/>
      <c r="S68" s="32"/>
      <c r="T68" s="1241"/>
      <c r="U68" s="1241"/>
      <c r="V68" s="1259"/>
      <c r="W68" s="1259"/>
      <c r="X68" s="1259"/>
      <c r="Y68" s="245" t="s">
        <v>4709</v>
      </c>
      <c r="Z68" s="29"/>
      <c r="AA68" s="29"/>
      <c r="AB68" s="1222"/>
      <c r="AC68" s="1222"/>
      <c r="AD68" s="32"/>
      <c r="AE68" s="32"/>
      <c r="AF68" s="32"/>
      <c r="AJ68" s="32"/>
      <c r="AK68" s="32"/>
      <c r="AL68" s="32"/>
      <c r="AM68" s="32"/>
      <c r="AN68" s="32"/>
      <c r="AO68" s="32"/>
      <c r="AP68" s="32"/>
      <c r="AQ68" s="1241"/>
      <c r="AR68" s="1259"/>
      <c r="AS68" s="1259"/>
      <c r="AT68" s="1259"/>
      <c r="AU68" s="1259"/>
      <c r="AV68" s="1259"/>
      <c r="AW68" s="1259"/>
      <c r="AX68" s="1259"/>
      <c r="AY68" s="1259"/>
      <c r="AZ68" s="1259"/>
      <c r="BA68" s="1259"/>
      <c r="BB68" s="1259"/>
      <c r="BC68" s="1259"/>
      <c r="BD68" s="1259"/>
      <c r="BE68" s="1259"/>
      <c r="BF68" s="1259"/>
      <c r="BG68" s="1259"/>
      <c r="BH68" s="1259"/>
      <c r="BI68" s="1259"/>
      <c r="BJ68" s="1259"/>
    </row>
    <row r="69" spans="1:62" s="1260" customFormat="1" ht="57">
      <c r="B69" s="245" t="s">
        <v>870</v>
      </c>
      <c r="C69" s="29"/>
      <c r="D69" s="29"/>
      <c r="E69" s="1222"/>
      <c r="F69" s="1222"/>
      <c r="G69" s="32"/>
      <c r="H69" s="32"/>
      <c r="I69" s="32"/>
      <c r="M69" s="32"/>
      <c r="N69" s="32"/>
      <c r="O69" s="32"/>
      <c r="P69" s="32"/>
      <c r="Q69" s="32"/>
      <c r="R69" s="32"/>
      <c r="S69" s="32"/>
      <c r="T69" s="1241"/>
      <c r="U69" s="1241"/>
      <c r="V69" s="1259"/>
      <c r="W69" s="1259"/>
      <c r="X69" s="1259"/>
      <c r="Y69" s="245" t="s">
        <v>4710</v>
      </c>
      <c r="Z69" s="29"/>
      <c r="AA69" s="29"/>
      <c r="AB69" s="1222"/>
      <c r="AC69" s="1222"/>
      <c r="AD69" s="32"/>
      <c r="AE69" s="32"/>
      <c r="AF69" s="32"/>
      <c r="AJ69" s="32"/>
      <c r="AK69" s="32"/>
      <c r="AL69" s="32"/>
      <c r="AM69" s="32"/>
      <c r="AN69" s="32"/>
      <c r="AO69" s="32"/>
      <c r="AP69" s="32"/>
      <c r="AQ69" s="1241"/>
      <c r="AR69" s="1259"/>
      <c r="AS69" s="1259"/>
      <c r="AT69" s="1259"/>
      <c r="AU69" s="1259"/>
      <c r="AV69" s="1259"/>
      <c r="AW69" s="1259"/>
      <c r="AX69" s="1259"/>
      <c r="AY69" s="1259"/>
      <c r="AZ69" s="1259"/>
      <c r="BA69" s="1259"/>
      <c r="BB69" s="1259"/>
      <c r="BC69" s="1259"/>
      <c r="BD69" s="1259"/>
      <c r="BE69" s="1259"/>
      <c r="BF69" s="1259"/>
      <c r="BG69" s="1259"/>
      <c r="BH69" s="1259"/>
      <c r="BI69" s="1259"/>
      <c r="BJ69" s="1259"/>
    </row>
    <row r="70" spans="1:62" s="1260" customFormat="1" ht="28.5">
      <c r="B70" s="245" t="s">
        <v>883</v>
      </c>
      <c r="C70" s="29"/>
      <c r="D70" s="29"/>
      <c r="E70" s="1222"/>
      <c r="F70" s="1222"/>
      <c r="G70" s="32"/>
      <c r="H70" s="32"/>
      <c r="I70" s="32"/>
      <c r="M70" s="32"/>
      <c r="N70" s="32"/>
      <c r="O70" s="32"/>
      <c r="P70" s="32"/>
      <c r="Q70" s="32"/>
      <c r="R70" s="32"/>
      <c r="S70" s="32"/>
      <c r="T70" s="1241"/>
      <c r="U70" s="1241"/>
      <c r="V70" s="1259"/>
      <c r="W70" s="1259"/>
      <c r="X70" s="1259"/>
      <c r="Y70" s="245" t="s">
        <v>4711</v>
      </c>
      <c r="Z70" s="29"/>
      <c r="AA70" s="29"/>
      <c r="AB70" s="1222"/>
      <c r="AC70" s="1222"/>
      <c r="AD70" s="32"/>
      <c r="AE70" s="32"/>
      <c r="AF70" s="32"/>
      <c r="AJ70" s="32"/>
      <c r="AK70" s="32"/>
      <c r="AL70" s="32"/>
      <c r="AM70" s="32"/>
      <c r="AN70" s="32"/>
      <c r="AO70" s="32"/>
      <c r="AP70" s="32"/>
      <c r="AQ70" s="1241"/>
      <c r="AR70" s="1259"/>
      <c r="AS70" s="1259"/>
      <c r="AT70" s="1259"/>
      <c r="AU70" s="1259"/>
      <c r="AV70" s="1259"/>
      <c r="AW70" s="1259"/>
      <c r="AX70" s="1259"/>
      <c r="AY70" s="1259"/>
      <c r="AZ70" s="1259"/>
      <c r="BA70" s="1259"/>
      <c r="BB70" s="1259"/>
      <c r="BC70" s="1259"/>
      <c r="BD70" s="1259"/>
      <c r="BE70" s="1259"/>
      <c r="BF70" s="1259"/>
      <c r="BG70" s="1259"/>
      <c r="BH70" s="1259"/>
      <c r="BI70" s="1259"/>
      <c r="BJ70" s="1259"/>
    </row>
    <row r="71" spans="1:62" s="1260" customFormat="1" ht="28.5">
      <c r="B71" s="245" t="s">
        <v>882</v>
      </c>
      <c r="C71" s="29"/>
      <c r="D71" s="29"/>
      <c r="E71" s="1222"/>
      <c r="F71" s="1222"/>
      <c r="G71" s="32"/>
      <c r="H71" s="32"/>
      <c r="I71" s="32"/>
      <c r="M71" s="32"/>
      <c r="N71" s="32"/>
      <c r="O71" s="32"/>
      <c r="P71" s="32"/>
      <c r="Q71" s="32"/>
      <c r="R71" s="32"/>
      <c r="S71" s="32"/>
      <c r="T71" s="1241"/>
      <c r="U71" s="1241"/>
      <c r="V71" s="1259"/>
      <c r="W71" s="1259"/>
      <c r="X71" s="1259"/>
      <c r="Y71" s="245" t="s">
        <v>4712</v>
      </c>
      <c r="Z71" s="29"/>
      <c r="AA71" s="29"/>
      <c r="AB71" s="1222"/>
      <c r="AC71" s="1222"/>
      <c r="AD71" s="32"/>
      <c r="AE71" s="32"/>
      <c r="AF71" s="32"/>
      <c r="AJ71" s="32"/>
      <c r="AK71" s="32"/>
      <c r="AL71" s="32"/>
      <c r="AM71" s="32"/>
      <c r="AN71" s="32"/>
      <c r="AO71" s="32"/>
      <c r="AP71" s="32"/>
      <c r="AQ71" s="1241"/>
      <c r="AR71" s="1259"/>
      <c r="AS71" s="1259"/>
      <c r="AT71" s="1259"/>
      <c r="AU71" s="1259"/>
      <c r="AV71" s="1259"/>
      <c r="AW71" s="1259"/>
      <c r="AX71" s="1259"/>
      <c r="AY71" s="1259"/>
      <c r="AZ71" s="1259"/>
      <c r="BA71" s="1259"/>
      <c r="BB71" s="1259"/>
      <c r="BC71" s="1259"/>
      <c r="BD71" s="1259"/>
      <c r="BE71" s="1259"/>
      <c r="BF71" s="1259"/>
      <c r="BG71" s="1259"/>
      <c r="BH71" s="1259"/>
      <c r="BI71" s="1259"/>
      <c r="BJ71" s="1259"/>
    </row>
    <row r="72" spans="1:62" s="1260" customFormat="1" ht="28.5">
      <c r="B72" s="245" t="s">
        <v>881</v>
      </c>
      <c r="C72" s="29"/>
      <c r="D72" s="29"/>
      <c r="E72" s="1222"/>
      <c r="F72" s="1222"/>
      <c r="G72" s="32"/>
      <c r="H72" s="32"/>
      <c r="I72" s="32"/>
      <c r="M72" s="32"/>
      <c r="N72" s="32"/>
      <c r="O72" s="32"/>
      <c r="P72" s="32"/>
      <c r="Q72" s="32"/>
      <c r="R72" s="32"/>
      <c r="S72" s="32"/>
      <c r="T72" s="1241"/>
      <c r="U72" s="1241"/>
      <c r="V72" s="1259"/>
      <c r="W72" s="1259"/>
      <c r="X72" s="1259"/>
      <c r="Y72" s="245" t="s">
        <v>4713</v>
      </c>
      <c r="Z72" s="29"/>
      <c r="AA72" s="29"/>
      <c r="AB72" s="1222"/>
      <c r="AC72" s="1222"/>
      <c r="AD72" s="32"/>
      <c r="AE72" s="32"/>
      <c r="AF72" s="32"/>
      <c r="AJ72" s="32"/>
      <c r="AK72" s="32"/>
      <c r="AL72" s="32"/>
      <c r="AM72" s="32"/>
      <c r="AN72" s="32"/>
      <c r="AO72" s="32"/>
      <c r="AP72" s="32"/>
      <c r="AQ72" s="1241"/>
      <c r="AR72" s="1259"/>
      <c r="AS72" s="1259"/>
      <c r="AT72" s="1259"/>
      <c r="AU72" s="1259"/>
      <c r="AV72" s="1259"/>
      <c r="AW72" s="1259"/>
      <c r="AX72" s="1259"/>
      <c r="AY72" s="1259"/>
      <c r="AZ72" s="1259"/>
      <c r="BA72" s="1259"/>
      <c r="BB72" s="1259"/>
      <c r="BC72" s="1259"/>
      <c r="BD72" s="1259"/>
      <c r="BE72" s="1259"/>
      <c r="BF72" s="1259"/>
      <c r="BG72" s="1259"/>
      <c r="BH72" s="1259"/>
      <c r="BI72" s="1259"/>
      <c r="BJ72" s="1259"/>
    </row>
    <row r="73" spans="1:62" s="1260" customFormat="1" ht="57">
      <c r="B73" s="245" t="s">
        <v>884</v>
      </c>
      <c r="C73" s="29"/>
      <c r="D73" s="29"/>
      <c r="E73" s="1222"/>
      <c r="F73" s="1222"/>
      <c r="G73" s="32"/>
      <c r="H73" s="32"/>
      <c r="I73" s="32"/>
      <c r="M73" s="32"/>
      <c r="N73" s="32"/>
      <c r="O73" s="32"/>
      <c r="P73" s="32"/>
      <c r="Q73" s="32"/>
      <c r="R73" s="32"/>
      <c r="S73" s="32"/>
      <c r="T73" s="1241"/>
      <c r="U73" s="1241"/>
      <c r="V73" s="1259"/>
      <c r="W73" s="1259"/>
      <c r="X73" s="1259"/>
      <c r="Y73" s="245" t="s">
        <v>4714</v>
      </c>
      <c r="Z73" s="29"/>
      <c r="AA73" s="29"/>
      <c r="AB73" s="1222"/>
      <c r="AC73" s="1222"/>
      <c r="AD73" s="32"/>
      <c r="AE73" s="32"/>
      <c r="AF73" s="32"/>
      <c r="AJ73" s="32"/>
      <c r="AK73" s="32"/>
      <c r="AL73" s="32"/>
      <c r="AM73" s="32"/>
      <c r="AN73" s="32"/>
      <c r="AO73" s="32"/>
      <c r="AP73" s="32"/>
      <c r="AQ73" s="1241"/>
      <c r="AR73" s="1259"/>
      <c r="AS73" s="1259"/>
      <c r="AT73" s="1259"/>
      <c r="AU73" s="1259"/>
      <c r="AV73" s="1259"/>
      <c r="AW73" s="1259"/>
      <c r="AX73" s="1259"/>
      <c r="AY73" s="1259"/>
      <c r="AZ73" s="1259"/>
      <c r="BA73" s="1259"/>
      <c r="BB73" s="1259"/>
      <c r="BC73" s="1259"/>
      <c r="BD73" s="1259"/>
      <c r="BE73" s="1259"/>
      <c r="BF73" s="1259"/>
      <c r="BG73" s="1259"/>
      <c r="BH73" s="1259"/>
      <c r="BI73" s="1259"/>
      <c r="BJ73" s="1259"/>
    </row>
    <row r="74" spans="1:62" ht="42.75">
      <c r="B74" s="247" t="s">
        <v>885</v>
      </c>
      <c r="C74" s="29"/>
      <c r="D74" s="29"/>
      <c r="E74" s="1291"/>
      <c r="F74" s="1291"/>
      <c r="G74" s="1291"/>
      <c r="H74" s="1291"/>
      <c r="I74" s="1291"/>
      <c r="M74" s="1291"/>
      <c r="N74" s="1291"/>
      <c r="O74" s="1291"/>
      <c r="P74" s="1291"/>
      <c r="Q74" s="1291"/>
      <c r="R74" s="1291"/>
      <c r="S74" s="1291"/>
      <c r="T74" s="1291"/>
      <c r="U74" s="1291"/>
      <c r="V74" s="1262"/>
      <c r="W74" s="1262"/>
      <c r="X74" s="1262"/>
      <c r="Y74" s="247" t="s">
        <v>4715</v>
      </c>
      <c r="Z74" s="29"/>
      <c r="AA74" s="29"/>
      <c r="AB74" s="1291"/>
      <c r="AC74" s="1291"/>
      <c r="AD74" s="1291"/>
      <c r="AE74" s="1291"/>
      <c r="AF74" s="1291"/>
      <c r="AJ74" s="1291"/>
      <c r="AK74" s="1291"/>
      <c r="AL74" s="1291"/>
      <c r="AM74" s="1291"/>
      <c r="AN74" s="1291"/>
      <c r="AO74" s="1291"/>
      <c r="AP74" s="1291"/>
      <c r="AQ74" s="1291"/>
      <c r="AR74" s="1262"/>
      <c r="AS74" s="1262"/>
      <c r="AT74" s="1262"/>
      <c r="AU74" s="1262"/>
      <c r="AV74" s="1262"/>
      <c r="AW74" s="1262"/>
      <c r="AX74" s="1262"/>
      <c r="AY74" s="1262"/>
      <c r="AZ74" s="1262"/>
      <c r="BA74" s="1262"/>
      <c r="BB74" s="1262"/>
      <c r="BC74" s="1262"/>
      <c r="BD74" s="1262"/>
      <c r="BE74" s="1262"/>
      <c r="BF74" s="1262"/>
      <c r="BG74" s="1262"/>
      <c r="BH74" s="1262"/>
      <c r="BI74" s="1262"/>
      <c r="BJ74" s="1262"/>
    </row>
    <row r="75" spans="1:62">
      <c r="B75" s="1314"/>
      <c r="C75" s="1314"/>
      <c r="G75" s="32"/>
      <c r="H75" s="32"/>
      <c r="I75" s="32"/>
      <c r="M75" s="32"/>
      <c r="N75" s="32"/>
      <c r="O75" s="32"/>
      <c r="P75" s="32"/>
      <c r="Q75" s="32"/>
      <c r="R75" s="32"/>
      <c r="S75" s="32"/>
      <c r="T75" s="1241"/>
      <c r="U75" s="1241"/>
      <c r="V75" s="1262"/>
      <c r="W75" s="1262"/>
      <c r="X75" s="1262"/>
      <c r="Y75" s="1314"/>
      <c r="Z75" s="1314"/>
      <c r="AD75" s="32"/>
      <c r="AE75" s="32"/>
      <c r="AF75" s="32"/>
      <c r="AJ75" s="32"/>
      <c r="AK75" s="32"/>
      <c r="AL75" s="32"/>
      <c r="AM75" s="32"/>
      <c r="AN75" s="32"/>
      <c r="AO75" s="32"/>
      <c r="AP75" s="32"/>
      <c r="AQ75" s="1241"/>
      <c r="AR75" s="1262"/>
      <c r="AS75" s="1262"/>
      <c r="AT75" s="1262"/>
      <c r="AU75" s="1262"/>
      <c r="AV75" s="1262"/>
      <c r="AW75" s="1262"/>
      <c r="AX75" s="1262"/>
      <c r="AY75" s="1262"/>
      <c r="AZ75" s="1262"/>
      <c r="BA75" s="1262"/>
      <c r="BB75" s="1262"/>
      <c r="BC75" s="1262"/>
      <c r="BD75" s="1262"/>
      <c r="BE75" s="1262"/>
      <c r="BF75" s="1262"/>
      <c r="BG75" s="1262"/>
      <c r="BH75" s="1262"/>
      <c r="BI75" s="1262"/>
      <c r="BJ75" s="1262"/>
    </row>
    <row r="76" spans="1:62" s="1232" customFormat="1" ht="42.75" customHeight="1">
      <c r="A76" s="2113" t="s">
        <v>1636</v>
      </c>
      <c r="B76" s="2130" t="s">
        <v>880</v>
      </c>
      <c r="C76" s="2131"/>
      <c r="D76" s="2132"/>
      <c r="G76" s="1261"/>
      <c r="H76" s="1261"/>
      <c r="I76" s="1261"/>
      <c r="M76" s="1261"/>
      <c r="N76" s="1261"/>
      <c r="O76" s="1261"/>
      <c r="P76" s="1261"/>
      <c r="Q76" s="1261"/>
      <c r="R76" s="1261"/>
      <c r="S76" s="1261"/>
      <c r="T76" s="1261"/>
      <c r="U76" s="1261"/>
      <c r="V76" s="1289"/>
      <c r="W76" s="1289"/>
      <c r="X76" s="1289"/>
      <c r="Y76" s="2130" t="s">
        <v>4716</v>
      </c>
      <c r="Z76" s="2131"/>
      <c r="AA76" s="2132"/>
      <c r="AD76" s="1261"/>
      <c r="AE76" s="1261"/>
      <c r="AF76" s="1261"/>
      <c r="AJ76" s="1261"/>
      <c r="AK76" s="1261"/>
      <c r="AL76" s="1261"/>
      <c r="AM76" s="1261"/>
      <c r="AN76" s="1261"/>
      <c r="AO76" s="1261"/>
      <c r="AP76" s="1261"/>
      <c r="AQ76" s="1261"/>
      <c r="AR76" s="1289"/>
      <c r="AS76" s="1289"/>
      <c r="AT76" s="1289"/>
      <c r="AU76" s="1289"/>
      <c r="AV76" s="1289"/>
      <c r="AW76" s="1289"/>
      <c r="AX76" s="1289"/>
      <c r="AY76" s="1289"/>
      <c r="AZ76" s="1289"/>
      <c r="BA76" s="1289"/>
      <c r="BB76" s="1289"/>
      <c r="BC76" s="1289"/>
      <c r="BD76" s="1289"/>
      <c r="BE76" s="1289"/>
      <c r="BF76" s="1289"/>
      <c r="BG76" s="1289"/>
      <c r="BH76" s="1289"/>
      <c r="BI76" s="1289"/>
      <c r="BJ76" s="1289"/>
    </row>
    <row r="77" spans="1:62" s="1232" customFormat="1">
      <c r="A77" s="2113"/>
      <c r="B77" s="29"/>
      <c r="C77" s="246">
        <f>НАЧАЛО!AA2</f>
        <v>41639</v>
      </c>
      <c r="D77" s="243" t="str">
        <f>CONCATENATE("31.12.",YEAR(C77)-1," г.")</f>
        <v>31.12.2012 г.</v>
      </c>
      <c r="G77" s="1288"/>
      <c r="H77" s="1288"/>
      <c r="I77" s="1288"/>
      <c r="M77" s="1288"/>
      <c r="N77" s="1288"/>
      <c r="O77" s="1288"/>
      <c r="P77" s="1288"/>
      <c r="Q77" s="1288"/>
      <c r="R77" s="1288"/>
      <c r="S77" s="1288"/>
      <c r="T77" s="1288"/>
      <c r="U77" s="1288"/>
      <c r="V77" s="1289"/>
      <c r="W77" s="1289"/>
      <c r="X77" s="1289"/>
      <c r="Y77" s="29"/>
      <c r="Z77" s="246">
        <f>НАЧАЛО!AX2</f>
        <v>0</v>
      </c>
      <c r="AA77" s="243" t="str">
        <f>CONCATENATE("31.12.",YEAR(Z77)-1," г.")</f>
        <v>31.12.1899 г.</v>
      </c>
      <c r="AD77" s="1288"/>
      <c r="AE77" s="1288"/>
      <c r="AF77" s="1288"/>
      <c r="AJ77" s="1288"/>
      <c r="AK77" s="1288"/>
      <c r="AL77" s="1288"/>
      <c r="AM77" s="1288"/>
      <c r="AN77" s="1288"/>
      <c r="AO77" s="1288"/>
      <c r="AP77" s="1288"/>
      <c r="AQ77" s="1288"/>
      <c r="AR77" s="1289"/>
      <c r="AS77" s="1289"/>
      <c r="AT77" s="1289"/>
      <c r="AU77" s="1289"/>
      <c r="AV77" s="1289"/>
      <c r="AW77" s="1289"/>
      <c r="AX77" s="1289"/>
      <c r="AY77" s="1289"/>
      <c r="AZ77" s="1289"/>
      <c r="BA77" s="1289"/>
      <c r="BB77" s="1289"/>
      <c r="BC77" s="1289"/>
      <c r="BD77" s="1289"/>
      <c r="BE77" s="1289"/>
      <c r="BF77" s="1289"/>
      <c r="BG77" s="1289"/>
      <c r="BH77" s="1289"/>
      <c r="BI77" s="1289"/>
      <c r="BJ77" s="1289"/>
    </row>
    <row r="78" spans="1:62" ht="42.75">
      <c r="A78" s="824" t="s">
        <v>536</v>
      </c>
      <c r="B78" s="245" t="s">
        <v>871</v>
      </c>
      <c r="C78" s="29"/>
      <c r="D78" s="29"/>
      <c r="E78" s="1262"/>
      <c r="F78" s="1262"/>
      <c r="G78" s="1262"/>
      <c r="H78" s="1262"/>
      <c r="I78" s="1262"/>
      <c r="M78" s="1262"/>
      <c r="N78" s="1262"/>
      <c r="O78" s="1262"/>
      <c r="P78" s="1262"/>
      <c r="Q78" s="1262"/>
      <c r="R78" s="1262"/>
      <c r="S78" s="1262"/>
      <c r="T78" s="1262"/>
      <c r="U78" s="1262"/>
      <c r="V78" s="1262"/>
      <c r="W78" s="1262"/>
      <c r="X78" s="1262"/>
      <c r="Y78" s="245" t="s">
        <v>4717</v>
      </c>
      <c r="Z78" s="29"/>
      <c r="AA78" s="29"/>
      <c r="AB78" s="1262"/>
      <c r="AC78" s="1262"/>
      <c r="AD78" s="1262"/>
      <c r="AE78" s="1262"/>
      <c r="AF78" s="1262"/>
      <c r="AJ78" s="1262"/>
      <c r="AK78" s="1262"/>
      <c r="AL78" s="1262"/>
      <c r="AM78" s="1262"/>
      <c r="AN78" s="1262"/>
      <c r="AO78" s="1262"/>
      <c r="AP78" s="1262"/>
      <c r="AQ78" s="1262"/>
      <c r="AR78" s="1262"/>
      <c r="AS78" s="1262"/>
      <c r="AT78" s="1262"/>
      <c r="AU78" s="1262"/>
      <c r="AV78" s="1262"/>
      <c r="AW78" s="1262"/>
      <c r="AX78" s="1262"/>
      <c r="AY78" s="1262"/>
      <c r="AZ78" s="1262"/>
      <c r="BA78" s="1262"/>
      <c r="BB78" s="1262"/>
      <c r="BC78" s="1262"/>
      <c r="BD78" s="1262"/>
      <c r="BE78" s="1262"/>
      <c r="BF78" s="1262"/>
      <c r="BG78" s="1262"/>
      <c r="BH78" s="1262"/>
      <c r="BI78" s="1262"/>
      <c r="BJ78" s="1262"/>
    </row>
    <row r="79" spans="1:62" ht="28.5">
      <c r="B79" s="244" t="s">
        <v>872</v>
      </c>
      <c r="C79" s="29"/>
      <c r="D79" s="29"/>
      <c r="E79" s="1315"/>
      <c r="F79" s="1315"/>
      <c r="G79" s="1290"/>
      <c r="H79" s="1290"/>
      <c r="I79" s="1290"/>
      <c r="M79" s="1290"/>
      <c r="N79" s="1290"/>
      <c r="O79" s="1290"/>
      <c r="P79" s="1290"/>
      <c r="Q79" s="1290"/>
      <c r="R79" s="1290"/>
      <c r="S79" s="1290"/>
      <c r="T79" s="1290"/>
      <c r="U79" s="1290"/>
      <c r="V79" s="1262"/>
      <c r="W79" s="1262"/>
      <c r="X79" s="1262"/>
      <c r="Y79" s="244" t="s">
        <v>4718</v>
      </c>
      <c r="Z79" s="29"/>
      <c r="AA79" s="29"/>
      <c r="AB79" s="1315"/>
      <c r="AC79" s="1315"/>
      <c r="AD79" s="1290"/>
      <c r="AE79" s="1290"/>
      <c r="AF79" s="1290"/>
      <c r="AJ79" s="1290"/>
      <c r="AK79" s="1290"/>
      <c r="AL79" s="1290"/>
      <c r="AM79" s="1290"/>
      <c r="AN79" s="1290"/>
      <c r="AO79" s="1290"/>
      <c r="AP79" s="1290"/>
      <c r="AQ79" s="1290"/>
      <c r="AR79" s="1262"/>
      <c r="AS79" s="1262"/>
      <c r="AT79" s="1262"/>
      <c r="AU79" s="1262"/>
      <c r="AV79" s="1262"/>
      <c r="AW79" s="1262"/>
      <c r="AX79" s="1262"/>
      <c r="AY79" s="1262"/>
      <c r="AZ79" s="1262"/>
      <c r="BA79" s="1262"/>
      <c r="BB79" s="1262"/>
      <c r="BC79" s="1262"/>
      <c r="BD79" s="1262"/>
      <c r="BE79" s="1262"/>
      <c r="BF79" s="1262"/>
      <c r="BG79" s="1262"/>
      <c r="BH79" s="1262"/>
      <c r="BI79" s="1262"/>
      <c r="BJ79" s="1262"/>
    </row>
    <row r="80" spans="1:62" ht="32.25" customHeight="1">
      <c r="B80" s="244" t="s">
        <v>873</v>
      </c>
      <c r="C80" s="29"/>
      <c r="D80" s="29"/>
      <c r="E80" s="1232"/>
      <c r="F80" s="1232"/>
      <c r="G80" s="1290"/>
      <c r="H80" s="1290"/>
      <c r="I80" s="1290"/>
      <c r="M80" s="1292"/>
      <c r="N80" s="1292"/>
      <c r="O80" s="1292"/>
      <c r="P80" s="1292"/>
      <c r="Q80" s="1292"/>
      <c r="R80" s="1292"/>
      <c r="S80" s="1292"/>
      <c r="T80" s="1292"/>
      <c r="U80" s="1291"/>
      <c r="V80" s="1262"/>
      <c r="W80" s="1262"/>
      <c r="X80" s="1262"/>
      <c r="Y80" s="244" t="s">
        <v>4719</v>
      </c>
      <c r="Z80" s="29"/>
      <c r="AA80" s="29"/>
      <c r="AB80" s="1232"/>
      <c r="AC80" s="1232"/>
      <c r="AD80" s="1290"/>
      <c r="AE80" s="1290"/>
      <c r="AF80" s="1290"/>
      <c r="AJ80" s="1292"/>
      <c r="AK80" s="1292"/>
      <c r="AL80" s="1292"/>
      <c r="AM80" s="1292"/>
      <c r="AN80" s="1292"/>
      <c r="AO80" s="1292"/>
      <c r="AP80" s="1292"/>
      <c r="AQ80" s="1292"/>
      <c r="AR80" s="1262"/>
      <c r="AS80" s="1262"/>
      <c r="AT80" s="1262"/>
      <c r="AU80" s="1262"/>
      <c r="AV80" s="1262"/>
      <c r="AW80" s="1262"/>
      <c r="AX80" s="1262"/>
      <c r="AY80" s="1262"/>
      <c r="AZ80" s="1262"/>
      <c r="BA80" s="1262"/>
      <c r="BB80" s="1262"/>
      <c r="BC80" s="1262"/>
      <c r="BD80" s="1262"/>
      <c r="BE80" s="1262"/>
      <c r="BF80" s="1262"/>
      <c r="BG80" s="1262"/>
      <c r="BH80" s="1262"/>
      <c r="BI80" s="1262"/>
      <c r="BJ80" s="1262"/>
    </row>
    <row r="81" spans="2:62" ht="42.75">
      <c r="B81" s="247" t="s">
        <v>874</v>
      </c>
      <c r="C81" s="29"/>
      <c r="D81" s="29"/>
      <c r="G81" s="1291"/>
      <c r="H81" s="1291"/>
      <c r="I81" s="1291"/>
      <c r="V81" s="1262"/>
      <c r="W81" s="1262"/>
      <c r="X81" s="1262"/>
      <c r="Y81" s="247" t="s">
        <v>4720</v>
      </c>
      <c r="Z81" s="29"/>
      <c r="AA81" s="29"/>
      <c r="AD81" s="1291"/>
      <c r="AE81" s="1291"/>
      <c r="AF81" s="1291"/>
      <c r="AR81" s="1262"/>
      <c r="AS81" s="1262"/>
      <c r="AT81" s="1262"/>
      <c r="AU81" s="1262"/>
      <c r="AV81" s="1262"/>
      <c r="AW81" s="1262"/>
      <c r="AX81" s="1262"/>
      <c r="AY81" s="1262"/>
      <c r="AZ81" s="1262"/>
      <c r="BA81" s="1262"/>
      <c r="BB81" s="1262"/>
      <c r="BC81" s="1262"/>
      <c r="BD81" s="1262"/>
      <c r="BE81" s="1262"/>
      <c r="BF81" s="1262"/>
      <c r="BG81" s="1262"/>
      <c r="BH81" s="1262"/>
      <c r="BI81" s="1262"/>
      <c r="BJ81" s="1262"/>
    </row>
    <row r="82" spans="2:62">
      <c r="B82" s="247" t="s">
        <v>188</v>
      </c>
      <c r="C82" s="29"/>
      <c r="D82" s="29"/>
      <c r="G82" s="1291"/>
      <c r="H82" s="1291"/>
      <c r="I82" s="1291"/>
      <c r="V82" s="1262"/>
      <c r="W82" s="1262"/>
      <c r="X82" s="1262"/>
      <c r="Y82" s="247" t="s">
        <v>4721</v>
      </c>
      <c r="Z82" s="29"/>
      <c r="AA82" s="29"/>
      <c r="AD82" s="1291"/>
      <c r="AE82" s="1291"/>
      <c r="AF82" s="1291"/>
      <c r="AR82" s="1262"/>
      <c r="AS82" s="1262"/>
      <c r="AT82" s="1262"/>
      <c r="AU82" s="1262"/>
      <c r="AV82" s="1262"/>
      <c r="AW82" s="1262"/>
      <c r="AX82" s="1262"/>
      <c r="AY82" s="1262"/>
      <c r="AZ82" s="1262"/>
      <c r="BA82" s="1262"/>
      <c r="BB82" s="1262"/>
      <c r="BC82" s="1262"/>
      <c r="BD82" s="1262"/>
      <c r="BE82" s="1262"/>
      <c r="BF82" s="1262"/>
      <c r="BG82" s="1262"/>
      <c r="BH82" s="1262"/>
      <c r="BI82" s="1262"/>
      <c r="BJ82" s="1262"/>
    </row>
    <row r="83" spans="2:62">
      <c r="B83" s="247" t="s">
        <v>875</v>
      </c>
      <c r="C83" s="29"/>
      <c r="D83" s="29"/>
      <c r="E83" s="1295"/>
      <c r="F83" s="1295"/>
      <c r="G83" s="1295"/>
      <c r="H83" s="1295"/>
      <c r="I83" s="1295"/>
      <c r="M83" s="1295"/>
      <c r="N83" s="1295"/>
      <c r="O83" s="1295"/>
      <c r="P83" s="1295"/>
      <c r="Q83" s="1295"/>
      <c r="R83" s="1295"/>
      <c r="S83" s="1295"/>
      <c r="T83" s="1295"/>
      <c r="U83" s="1295"/>
      <c r="V83" s="1262"/>
      <c r="W83" s="1262"/>
      <c r="X83" s="1262"/>
      <c r="Y83" s="247" t="s">
        <v>4722</v>
      </c>
      <c r="Z83" s="29"/>
      <c r="AA83" s="29"/>
      <c r="AB83" s="1295"/>
      <c r="AC83" s="1295"/>
      <c r="AD83" s="1295"/>
      <c r="AE83" s="1295"/>
      <c r="AF83" s="1295"/>
      <c r="AJ83" s="1295"/>
      <c r="AK83" s="1295"/>
      <c r="AL83" s="1295"/>
      <c r="AM83" s="1295"/>
      <c r="AN83" s="1295"/>
      <c r="AO83" s="1295"/>
      <c r="AP83" s="1295"/>
      <c r="AQ83" s="1295"/>
      <c r="AR83" s="1262"/>
      <c r="AS83" s="1262"/>
      <c r="AT83" s="1262"/>
      <c r="AU83" s="1262"/>
      <c r="AV83" s="1262"/>
      <c r="AW83" s="1262"/>
      <c r="AX83" s="1262"/>
      <c r="AY83" s="1262"/>
      <c r="AZ83" s="1262"/>
      <c r="BA83" s="1262"/>
      <c r="BB83" s="1262"/>
      <c r="BC83" s="1262"/>
      <c r="BD83" s="1262"/>
      <c r="BE83" s="1262"/>
      <c r="BF83" s="1262"/>
      <c r="BG83" s="1262"/>
      <c r="BH83" s="1262"/>
      <c r="BI83" s="1262"/>
      <c r="BJ83" s="1262"/>
    </row>
    <row r="84" spans="2:62">
      <c r="B84" s="247" t="s">
        <v>876</v>
      </c>
      <c r="C84" s="29"/>
      <c r="D84" s="29"/>
      <c r="E84" s="1291"/>
      <c r="F84" s="1291"/>
      <c r="G84" s="1291"/>
      <c r="H84" s="1291"/>
      <c r="I84" s="1291"/>
      <c r="M84" s="1291"/>
      <c r="N84" s="1291"/>
      <c r="O84" s="1291"/>
      <c r="P84" s="1291"/>
      <c r="Q84" s="1291"/>
      <c r="R84" s="1291"/>
      <c r="S84" s="1291"/>
      <c r="T84" s="1291"/>
      <c r="U84" s="1291"/>
      <c r="V84" s="1262"/>
      <c r="W84" s="1262"/>
      <c r="X84" s="1262"/>
      <c r="Y84" s="247" t="s">
        <v>4723</v>
      </c>
      <c r="Z84" s="29"/>
      <c r="AA84" s="29"/>
      <c r="AB84" s="1291"/>
      <c r="AC84" s="1291"/>
      <c r="AD84" s="1291"/>
      <c r="AE84" s="1291"/>
      <c r="AF84" s="1291"/>
      <c r="AJ84" s="1291"/>
      <c r="AK84" s="1291"/>
      <c r="AL84" s="1291"/>
      <c r="AM84" s="1291"/>
      <c r="AN84" s="1291"/>
      <c r="AO84" s="1291"/>
      <c r="AP84" s="1291"/>
      <c r="AQ84" s="1291"/>
      <c r="AR84" s="1262"/>
      <c r="AS84" s="1262"/>
      <c r="AT84" s="1262"/>
      <c r="AU84" s="1262"/>
      <c r="AV84" s="1262"/>
      <c r="AW84" s="1262"/>
      <c r="AX84" s="1262"/>
      <c r="AY84" s="1262"/>
      <c r="AZ84" s="1262"/>
      <c r="BA84" s="1262"/>
      <c r="BB84" s="1262"/>
      <c r="BC84" s="1262"/>
      <c r="BD84" s="1262"/>
      <c r="BE84" s="1262"/>
      <c r="BF84" s="1262"/>
      <c r="BG84" s="1262"/>
      <c r="BH84" s="1262"/>
      <c r="BI84" s="1262"/>
      <c r="BJ84" s="1262"/>
    </row>
    <row r="85" spans="2:62">
      <c r="B85" s="247" t="s">
        <v>877</v>
      </c>
      <c r="C85" s="29"/>
      <c r="D85" s="29"/>
      <c r="E85" s="1316"/>
      <c r="F85" s="1316"/>
      <c r="G85" s="1291"/>
      <c r="H85" s="1291"/>
      <c r="I85" s="1291"/>
      <c r="M85" s="1291"/>
      <c r="N85" s="1291"/>
      <c r="O85" s="1291"/>
      <c r="P85" s="1291"/>
      <c r="Q85" s="1291"/>
      <c r="R85" s="1291"/>
      <c r="S85" s="1291"/>
      <c r="T85" s="1291"/>
      <c r="U85" s="1291"/>
      <c r="V85" s="1262"/>
      <c r="W85" s="1262"/>
      <c r="X85" s="1262"/>
      <c r="Y85" s="247" t="s">
        <v>4724</v>
      </c>
      <c r="Z85" s="29"/>
      <c r="AA85" s="29"/>
      <c r="AB85" s="1316"/>
      <c r="AC85" s="1316"/>
      <c r="AD85" s="1291"/>
      <c r="AE85" s="1291"/>
      <c r="AF85" s="1291"/>
      <c r="AJ85" s="1291"/>
      <c r="AK85" s="1291"/>
      <c r="AL85" s="1291"/>
      <c r="AM85" s="1291"/>
      <c r="AN85" s="1291"/>
      <c r="AO85" s="1291"/>
      <c r="AP85" s="1291"/>
      <c r="AQ85" s="1291"/>
      <c r="AR85" s="1262"/>
      <c r="AS85" s="1262"/>
      <c r="AT85" s="1262"/>
      <c r="AU85" s="1262"/>
      <c r="AV85" s="1262"/>
      <c r="AW85" s="1262"/>
      <c r="AX85" s="1262"/>
      <c r="AY85" s="1262"/>
      <c r="AZ85" s="1262"/>
      <c r="BA85" s="1262"/>
      <c r="BB85" s="1262"/>
      <c r="BC85" s="1262"/>
      <c r="BD85" s="1262"/>
      <c r="BE85" s="1262"/>
      <c r="BF85" s="1262"/>
      <c r="BG85" s="1262"/>
      <c r="BH85" s="1262"/>
      <c r="BI85" s="1262"/>
      <c r="BJ85" s="1262"/>
    </row>
    <row r="86" spans="2:62" ht="42.6" customHeight="1">
      <c r="B86" s="247" t="s">
        <v>3831</v>
      </c>
      <c r="C86" s="29"/>
      <c r="D86" s="29"/>
      <c r="E86" s="1291"/>
      <c r="F86" s="1291"/>
      <c r="G86" s="1291"/>
      <c r="H86" s="1291"/>
      <c r="I86" s="1291"/>
      <c r="M86" s="1291"/>
      <c r="N86" s="1291"/>
      <c r="O86" s="1291"/>
      <c r="P86" s="1291"/>
      <c r="Q86" s="1291"/>
      <c r="R86" s="1291"/>
      <c r="S86" s="1291"/>
      <c r="T86" s="1291"/>
      <c r="U86" s="1291"/>
      <c r="V86" s="1262"/>
      <c r="W86" s="1262"/>
      <c r="X86" s="1262"/>
      <c r="Y86" s="247" t="s">
        <v>4725</v>
      </c>
      <c r="Z86" s="29"/>
      <c r="AA86" s="29"/>
      <c r="AB86" s="1291"/>
      <c r="AC86" s="1291"/>
      <c r="AD86" s="1291"/>
      <c r="AE86" s="1291"/>
      <c r="AF86" s="1291"/>
      <c r="AJ86" s="1291"/>
      <c r="AK86" s="1291"/>
      <c r="AL86" s="1291"/>
      <c r="AM86" s="1291"/>
      <c r="AN86" s="1291"/>
      <c r="AO86" s="1291"/>
      <c r="AP86" s="1291"/>
      <c r="AQ86" s="1291"/>
      <c r="AR86" s="1262"/>
      <c r="AS86" s="1262"/>
      <c r="AT86" s="1262"/>
      <c r="AU86" s="1262"/>
      <c r="AV86" s="1262"/>
      <c r="AW86" s="1262"/>
      <c r="AX86" s="1262"/>
      <c r="AY86" s="1262"/>
      <c r="AZ86" s="1262"/>
      <c r="BA86" s="1262"/>
      <c r="BB86" s="1262"/>
      <c r="BC86" s="1262"/>
      <c r="BD86" s="1262"/>
      <c r="BE86" s="1262"/>
      <c r="BF86" s="1262"/>
      <c r="BG86" s="1262"/>
      <c r="BH86" s="1262"/>
      <c r="BI86" s="1262"/>
      <c r="BJ86" s="1262"/>
    </row>
    <row r="87" spans="2:62" ht="30.75" customHeight="1">
      <c r="B87" s="247" t="s">
        <v>4459</v>
      </c>
      <c r="C87" s="29"/>
      <c r="D87" s="29"/>
      <c r="Y87" s="247" t="s">
        <v>4460</v>
      </c>
      <c r="Z87" s="29"/>
      <c r="AA87" s="29"/>
    </row>
    <row r="88" spans="2:62">
      <c r="B88" s="1302"/>
      <c r="C88" s="1302"/>
      <c r="E88" s="1291"/>
      <c r="F88" s="1291"/>
      <c r="G88" s="1291"/>
      <c r="H88" s="1291"/>
      <c r="I88" s="1291"/>
      <c r="M88" s="1291"/>
      <c r="N88" s="1291"/>
      <c r="O88" s="1291"/>
      <c r="P88" s="1291"/>
      <c r="Q88" s="1291"/>
      <c r="R88" s="1291"/>
      <c r="S88" s="1291"/>
      <c r="T88" s="1291"/>
      <c r="U88" s="1291"/>
      <c r="V88" s="1262"/>
      <c r="W88" s="1262"/>
      <c r="X88" s="1262"/>
      <c r="Y88" s="1302"/>
      <c r="Z88" s="1302"/>
      <c r="AB88" s="1291"/>
      <c r="AC88" s="1291"/>
      <c r="AD88" s="1291"/>
      <c r="AE88" s="1291"/>
      <c r="AF88" s="1291"/>
      <c r="AJ88" s="1291"/>
      <c r="AK88" s="1291"/>
      <c r="AL88" s="1291"/>
      <c r="AM88" s="1291"/>
      <c r="AN88" s="1291"/>
      <c r="AO88" s="1291"/>
      <c r="AP88" s="1291"/>
      <c r="AQ88" s="1291"/>
      <c r="AR88" s="1262"/>
      <c r="AS88" s="1262"/>
      <c r="AT88" s="1262"/>
      <c r="AU88" s="1262"/>
      <c r="AV88" s="1262"/>
      <c r="AW88" s="1262"/>
      <c r="AX88" s="1262"/>
      <c r="AY88" s="1262"/>
      <c r="AZ88" s="1262"/>
      <c r="BA88" s="1262"/>
      <c r="BB88" s="1262"/>
      <c r="BC88" s="1262"/>
      <c r="BD88" s="1262"/>
      <c r="BE88" s="1262"/>
      <c r="BF88" s="1262"/>
      <c r="BG88" s="1262"/>
      <c r="BH88" s="1262"/>
      <c r="BI88" s="1262"/>
      <c r="BJ88" s="1262"/>
    </row>
    <row r="89" spans="2:62">
      <c r="B89" s="1262"/>
      <c r="C89" s="1262"/>
      <c r="E89" s="1291"/>
      <c r="F89" s="1291"/>
      <c r="G89" s="1291"/>
      <c r="H89" s="1291"/>
      <c r="I89" s="1291"/>
      <c r="M89" s="1291"/>
      <c r="N89" s="1291"/>
      <c r="O89" s="1291"/>
      <c r="P89" s="1291"/>
      <c r="Q89" s="1291"/>
      <c r="R89" s="1291"/>
      <c r="S89" s="1291"/>
      <c r="T89" s="1291"/>
      <c r="U89" s="1291"/>
      <c r="V89" s="1262"/>
      <c r="W89" s="1262"/>
      <c r="X89" s="1262"/>
      <c r="Y89" s="1262"/>
      <c r="Z89" s="1262"/>
      <c r="AB89" s="1291"/>
      <c r="AC89" s="1291"/>
      <c r="AD89" s="1291"/>
      <c r="AE89" s="1291"/>
      <c r="AF89" s="1291"/>
      <c r="AJ89" s="1291"/>
      <c r="AK89" s="1291"/>
      <c r="AL89" s="1291"/>
      <c r="AM89" s="1291"/>
      <c r="AN89" s="1291"/>
      <c r="AO89" s="1291"/>
      <c r="AP89" s="1291"/>
      <c r="AQ89" s="1291"/>
      <c r="AR89" s="1262"/>
      <c r="AS89" s="1262"/>
      <c r="AT89" s="1262"/>
      <c r="AU89" s="1262"/>
      <c r="AV89" s="1262"/>
      <c r="AW89" s="1262"/>
      <c r="AX89" s="1262"/>
      <c r="AY89" s="1262"/>
      <c r="AZ89" s="1262"/>
      <c r="BA89" s="1262"/>
      <c r="BB89" s="1262"/>
      <c r="BC89" s="1262"/>
      <c r="BD89" s="1262"/>
      <c r="BE89" s="1262"/>
      <c r="BF89" s="1262"/>
      <c r="BG89" s="1262"/>
      <c r="BH89" s="1262"/>
      <c r="BI89" s="1262"/>
      <c r="BJ89" s="1262"/>
    </row>
    <row r="90" spans="2:62">
      <c r="B90" s="1262"/>
      <c r="C90" s="1262"/>
      <c r="E90" s="1291"/>
      <c r="F90" s="1291"/>
      <c r="G90" s="1291"/>
      <c r="H90" s="1291"/>
      <c r="I90" s="1291"/>
      <c r="M90" s="1291"/>
      <c r="N90" s="1291"/>
      <c r="O90" s="1291"/>
      <c r="P90" s="1291"/>
      <c r="Q90" s="1291"/>
      <c r="R90" s="1291"/>
      <c r="S90" s="1291"/>
      <c r="T90" s="1291"/>
      <c r="U90" s="1291"/>
      <c r="V90" s="1262"/>
      <c r="W90" s="1262"/>
      <c r="X90" s="1262"/>
      <c r="Y90" s="1262"/>
      <c r="Z90" s="1262"/>
      <c r="AB90" s="1291"/>
      <c r="AC90" s="1291"/>
      <c r="AD90" s="1291"/>
      <c r="AE90" s="1291"/>
      <c r="AF90" s="1291"/>
      <c r="AJ90" s="1291"/>
      <c r="AK90" s="1291"/>
      <c r="AL90" s="1291"/>
      <c r="AM90" s="1291"/>
      <c r="AN90" s="1291"/>
      <c r="AO90" s="1291"/>
      <c r="AP90" s="1291"/>
      <c r="AQ90" s="1291"/>
      <c r="AR90" s="1262"/>
      <c r="AS90" s="1262"/>
      <c r="AT90" s="1262"/>
      <c r="AU90" s="1262"/>
      <c r="AV90" s="1262"/>
      <c r="AW90" s="1262"/>
      <c r="AX90" s="1262"/>
      <c r="AY90" s="1262"/>
      <c r="AZ90" s="1262"/>
      <c r="BA90" s="1262"/>
      <c r="BB90" s="1262"/>
      <c r="BC90" s="1262"/>
      <c r="BD90" s="1262"/>
      <c r="BE90" s="1262"/>
      <c r="BF90" s="1262"/>
      <c r="BG90" s="1262"/>
      <c r="BH90" s="1262"/>
      <c r="BI90" s="1262"/>
      <c r="BJ90" s="1262"/>
    </row>
    <row r="91" spans="2:62">
      <c r="B91" s="1262"/>
      <c r="C91" s="1262"/>
      <c r="E91" s="1291"/>
      <c r="F91" s="1291"/>
      <c r="G91" s="1291"/>
      <c r="H91" s="1291"/>
      <c r="I91" s="1291"/>
      <c r="M91" s="1291"/>
      <c r="N91" s="1291"/>
      <c r="O91" s="1291"/>
      <c r="P91" s="1291"/>
      <c r="Q91" s="1291"/>
      <c r="R91" s="1291"/>
      <c r="S91" s="1291"/>
      <c r="T91" s="1291"/>
      <c r="U91" s="1291"/>
      <c r="V91" s="1262"/>
      <c r="W91" s="1262"/>
      <c r="X91" s="1262"/>
      <c r="Y91" s="1262"/>
      <c r="Z91" s="1262"/>
      <c r="AB91" s="1291"/>
      <c r="AC91" s="1291"/>
      <c r="AD91" s="1291"/>
      <c r="AE91" s="1291"/>
      <c r="AF91" s="1291"/>
      <c r="AJ91" s="1291"/>
      <c r="AK91" s="1291"/>
      <c r="AL91" s="1291"/>
      <c r="AM91" s="1291"/>
      <c r="AN91" s="1291"/>
      <c r="AO91" s="1291"/>
      <c r="AP91" s="1291"/>
      <c r="AQ91" s="1291"/>
      <c r="AR91" s="1262"/>
      <c r="AS91" s="1262"/>
      <c r="AT91" s="1262"/>
      <c r="AU91" s="1262"/>
      <c r="AV91" s="1262"/>
      <c r="AW91" s="1262"/>
      <c r="AX91" s="1262"/>
      <c r="AY91" s="1262"/>
      <c r="AZ91" s="1262"/>
      <c r="BA91" s="1262"/>
      <c r="BB91" s="1262"/>
      <c r="BC91" s="1262"/>
      <c r="BD91" s="1262"/>
      <c r="BE91" s="1262"/>
      <c r="BF91" s="1262"/>
      <c r="BG91" s="1262"/>
      <c r="BH91" s="1262"/>
      <c r="BI91" s="1262"/>
      <c r="BJ91" s="1262"/>
    </row>
    <row r="92" spans="2:62">
      <c r="B92" s="1262"/>
      <c r="C92" s="1262"/>
      <c r="E92" s="1262"/>
      <c r="F92" s="1262"/>
      <c r="G92" s="1262"/>
      <c r="H92" s="1262"/>
      <c r="I92" s="1262"/>
      <c r="M92" s="1262"/>
      <c r="N92" s="1262"/>
      <c r="O92" s="1262"/>
      <c r="P92" s="1262"/>
      <c r="Q92" s="1262"/>
      <c r="R92" s="1262"/>
      <c r="S92" s="1262"/>
      <c r="T92" s="1262"/>
      <c r="U92" s="1262"/>
      <c r="V92" s="1262"/>
      <c r="W92" s="1262"/>
      <c r="X92" s="1262"/>
      <c r="Y92" s="1262"/>
      <c r="Z92" s="1262"/>
      <c r="AB92" s="1262"/>
      <c r="AC92" s="1262"/>
      <c r="AD92" s="1262"/>
      <c r="AE92" s="1262"/>
      <c r="AF92" s="1262"/>
      <c r="AJ92" s="1262"/>
      <c r="AK92" s="1262"/>
      <c r="AL92" s="1262"/>
      <c r="AM92" s="1262"/>
      <c r="AN92" s="1262"/>
      <c r="AO92" s="1262"/>
      <c r="AP92" s="1262"/>
      <c r="AQ92" s="1262"/>
      <c r="AR92" s="1262"/>
      <c r="AS92" s="1262"/>
      <c r="AT92" s="1262"/>
      <c r="AU92" s="1262"/>
      <c r="AV92" s="1262"/>
      <c r="AW92" s="1262"/>
      <c r="AX92" s="1262"/>
      <c r="AY92" s="1262"/>
      <c r="AZ92" s="1262"/>
      <c r="BA92" s="1262"/>
      <c r="BB92" s="1262"/>
      <c r="BC92" s="1262"/>
      <c r="BD92" s="1262"/>
      <c r="BE92" s="1262"/>
      <c r="BF92" s="1262"/>
      <c r="BG92" s="1262"/>
      <c r="BH92" s="1262"/>
      <c r="BI92" s="1262"/>
      <c r="BJ92" s="1262"/>
    </row>
    <row r="93" spans="2:62">
      <c r="B93" s="1262"/>
      <c r="C93" s="1262"/>
      <c r="E93" s="1262"/>
      <c r="F93" s="1262"/>
      <c r="G93" s="1262"/>
      <c r="H93" s="1262"/>
      <c r="I93" s="1262"/>
      <c r="M93" s="1262"/>
      <c r="N93" s="1262"/>
      <c r="O93" s="1262"/>
      <c r="P93" s="1262"/>
      <c r="Q93" s="1262"/>
      <c r="R93" s="1262"/>
      <c r="S93" s="1262"/>
      <c r="T93" s="1262"/>
      <c r="U93" s="1262"/>
      <c r="V93" s="1262"/>
      <c r="W93" s="1262"/>
      <c r="X93" s="1262"/>
      <c r="Y93" s="1262"/>
      <c r="Z93" s="1262"/>
      <c r="AB93" s="1262"/>
      <c r="AC93" s="1262"/>
      <c r="AD93" s="1262"/>
      <c r="AE93" s="1262"/>
      <c r="AF93" s="1262"/>
      <c r="AJ93" s="1262"/>
      <c r="AK93" s="1262"/>
      <c r="AL93" s="1262"/>
      <c r="AM93" s="1262"/>
      <c r="AN93" s="1262"/>
      <c r="AO93" s="1262"/>
      <c r="AP93" s="1262"/>
      <c r="AQ93" s="1262"/>
      <c r="AR93" s="1262"/>
      <c r="AS93" s="1262"/>
      <c r="AT93" s="1262"/>
      <c r="AU93" s="1262"/>
      <c r="AV93" s="1262"/>
      <c r="AW93" s="1262"/>
      <c r="AX93" s="1262"/>
      <c r="AY93" s="1262"/>
      <c r="AZ93" s="1262"/>
      <c r="BA93" s="1262"/>
      <c r="BB93" s="1262"/>
      <c r="BC93" s="1262"/>
      <c r="BD93" s="1262"/>
      <c r="BE93" s="1262"/>
      <c r="BF93" s="1262"/>
      <c r="BG93" s="1262"/>
      <c r="BH93" s="1262"/>
      <c r="BI93" s="1262"/>
      <c r="BJ93" s="1262"/>
    </row>
    <row r="94" spans="2:62">
      <c r="B94" s="1262"/>
      <c r="C94" s="1262"/>
      <c r="E94" s="1262"/>
      <c r="F94" s="1262"/>
      <c r="G94" s="1262"/>
      <c r="H94" s="1262"/>
      <c r="I94" s="1262"/>
      <c r="M94" s="1262"/>
      <c r="N94" s="1262"/>
      <c r="O94" s="1262"/>
      <c r="P94" s="1262"/>
      <c r="Q94" s="1262"/>
      <c r="R94" s="1262"/>
      <c r="S94" s="1262"/>
      <c r="T94" s="1262"/>
      <c r="U94" s="1262"/>
      <c r="V94" s="1262"/>
      <c r="W94" s="1262"/>
      <c r="X94" s="1262"/>
      <c r="Y94" s="1262"/>
      <c r="Z94" s="1262"/>
      <c r="AB94" s="1262"/>
      <c r="AC94" s="1262"/>
      <c r="AD94" s="1262"/>
      <c r="AE94" s="1262"/>
      <c r="AF94" s="1262"/>
      <c r="AJ94" s="1262"/>
      <c r="AK94" s="1262"/>
      <c r="AL94" s="1262"/>
      <c r="AM94" s="1262"/>
      <c r="AN94" s="1262"/>
      <c r="AO94" s="1262"/>
      <c r="AP94" s="1262"/>
      <c r="AQ94" s="1262"/>
      <c r="AR94" s="1262"/>
      <c r="AS94" s="1262"/>
      <c r="AT94" s="1262"/>
      <c r="AU94" s="1262"/>
      <c r="AV94" s="1262"/>
      <c r="AW94" s="1262"/>
      <c r="AX94" s="1262"/>
      <c r="AY94" s="1262"/>
      <c r="AZ94" s="1262"/>
      <c r="BA94" s="1262"/>
      <c r="BB94" s="1262"/>
      <c r="BC94" s="1262"/>
      <c r="BD94" s="1262"/>
      <c r="BE94" s="1262"/>
      <c r="BF94" s="1262"/>
      <c r="BG94" s="1262"/>
      <c r="BH94" s="1262"/>
      <c r="BI94" s="1262"/>
      <c r="BJ94" s="1262"/>
    </row>
    <row r="95" spans="2:62">
      <c r="B95" s="1262"/>
      <c r="C95" s="1262"/>
      <c r="E95" s="1262"/>
      <c r="F95" s="1262"/>
      <c r="G95" s="1262"/>
      <c r="H95" s="1262"/>
      <c r="I95" s="1262"/>
      <c r="M95" s="1262"/>
      <c r="N95" s="1262"/>
      <c r="O95" s="1262"/>
      <c r="P95" s="1262"/>
      <c r="Q95" s="1262"/>
      <c r="R95" s="1262"/>
      <c r="S95" s="1262"/>
      <c r="T95" s="1262"/>
      <c r="U95" s="1262"/>
      <c r="V95" s="1262"/>
      <c r="W95" s="1262"/>
      <c r="X95" s="1262"/>
      <c r="Y95" s="1262"/>
      <c r="Z95" s="1262"/>
      <c r="AB95" s="1262"/>
      <c r="AC95" s="1262"/>
      <c r="AD95" s="1262"/>
      <c r="AE95" s="1262"/>
      <c r="AF95" s="1262"/>
      <c r="AJ95" s="1262"/>
      <c r="AK95" s="1262"/>
      <c r="AL95" s="1262"/>
      <c r="AM95" s="1262"/>
      <c r="AN95" s="1262"/>
      <c r="AO95" s="1262"/>
      <c r="AP95" s="1262"/>
      <c r="AQ95" s="1262"/>
      <c r="AR95" s="1262"/>
      <c r="AS95" s="1262"/>
      <c r="AT95" s="1262"/>
      <c r="AU95" s="1262"/>
      <c r="AV95" s="1262"/>
      <c r="AW95" s="1262"/>
      <c r="AX95" s="1262"/>
      <c r="AY95" s="1262"/>
      <c r="AZ95" s="1262"/>
      <c r="BA95" s="1262"/>
      <c r="BB95" s="1262"/>
      <c r="BC95" s="1262"/>
      <c r="BD95" s="1262"/>
      <c r="BE95" s="1262"/>
      <c r="BF95" s="1262"/>
      <c r="BG95" s="1262"/>
      <c r="BH95" s="1262"/>
      <c r="BI95" s="1262"/>
      <c r="BJ95" s="1262"/>
    </row>
    <row r="96" spans="2:62">
      <c r="B96" s="1262"/>
      <c r="C96" s="1262"/>
      <c r="E96" s="1262"/>
      <c r="F96" s="1262"/>
      <c r="G96" s="1262"/>
      <c r="H96" s="1262"/>
      <c r="I96" s="1262"/>
      <c r="M96" s="1262"/>
      <c r="N96" s="1262"/>
      <c r="O96" s="1262"/>
      <c r="P96" s="1262"/>
      <c r="Q96" s="1262"/>
      <c r="R96" s="1262"/>
      <c r="S96" s="1262"/>
      <c r="T96" s="1262"/>
      <c r="U96" s="1262"/>
      <c r="V96" s="1262"/>
      <c r="W96" s="1262"/>
      <c r="X96" s="1262"/>
      <c r="Y96" s="1262"/>
      <c r="Z96" s="1262"/>
      <c r="AB96" s="1262"/>
      <c r="AC96" s="1262"/>
      <c r="AD96" s="1262"/>
      <c r="AE96" s="1262"/>
      <c r="AF96" s="1262"/>
      <c r="AJ96" s="1262"/>
      <c r="AK96" s="1262"/>
      <c r="AL96" s="1262"/>
      <c r="AM96" s="1262"/>
      <c r="AN96" s="1262"/>
      <c r="AO96" s="1262"/>
      <c r="AP96" s="1262"/>
      <c r="AQ96" s="1262"/>
      <c r="AR96" s="1262"/>
      <c r="AS96" s="1262"/>
      <c r="AT96" s="1262"/>
      <c r="AU96" s="1262"/>
      <c r="AV96" s="1262"/>
      <c r="AW96" s="1262"/>
      <c r="AX96" s="1262"/>
      <c r="AY96" s="1262"/>
      <c r="AZ96" s="1262"/>
      <c r="BA96" s="1262"/>
      <c r="BB96" s="1262"/>
      <c r="BC96" s="1262"/>
      <c r="BD96" s="1262"/>
      <c r="BE96" s="1262"/>
      <c r="BF96" s="1262"/>
      <c r="BG96" s="1262"/>
      <c r="BH96" s="1262"/>
      <c r="BI96" s="1262"/>
      <c r="BJ96" s="1262"/>
    </row>
    <row r="97" spans="2:62">
      <c r="B97" s="1262"/>
      <c r="C97" s="1262"/>
      <c r="E97" s="1262"/>
      <c r="F97" s="1262"/>
      <c r="G97" s="1262"/>
      <c r="H97" s="1262"/>
      <c r="I97" s="1262"/>
      <c r="M97" s="1262"/>
      <c r="N97" s="1262"/>
      <c r="O97" s="1262"/>
      <c r="P97" s="1262"/>
      <c r="Q97" s="1262"/>
      <c r="R97" s="1262"/>
      <c r="S97" s="1262"/>
      <c r="T97" s="1262"/>
      <c r="U97" s="1262"/>
      <c r="V97" s="1262"/>
      <c r="W97" s="1262"/>
      <c r="X97" s="1262"/>
      <c r="Y97" s="1262"/>
      <c r="Z97" s="1262"/>
      <c r="AB97" s="1262"/>
      <c r="AC97" s="1262"/>
      <c r="AD97" s="1262"/>
      <c r="AE97" s="1262"/>
      <c r="AF97" s="1262"/>
      <c r="AJ97" s="1262"/>
      <c r="AK97" s="1262"/>
      <c r="AL97" s="1262"/>
      <c r="AM97" s="1262"/>
      <c r="AN97" s="1262"/>
      <c r="AO97" s="1262"/>
      <c r="AP97" s="1262"/>
      <c r="AQ97" s="1262"/>
      <c r="AR97" s="1262"/>
      <c r="AS97" s="1262"/>
      <c r="AT97" s="1262"/>
      <c r="AU97" s="1262"/>
      <c r="AV97" s="1262"/>
      <c r="AW97" s="1262"/>
      <c r="AX97" s="1262"/>
      <c r="AY97" s="1262"/>
      <c r="AZ97" s="1262"/>
      <c r="BA97" s="1262"/>
      <c r="BB97" s="1262"/>
      <c r="BC97" s="1262"/>
      <c r="BD97" s="1262"/>
      <c r="BE97" s="1262"/>
      <c r="BF97" s="1262"/>
      <c r="BG97" s="1262"/>
      <c r="BH97" s="1262"/>
      <c r="BI97" s="1262"/>
      <c r="BJ97" s="1262"/>
    </row>
    <row r="98" spans="2:62">
      <c r="B98" s="1262"/>
      <c r="C98" s="1262"/>
      <c r="E98" s="1262"/>
      <c r="F98" s="1262"/>
      <c r="G98" s="1262"/>
      <c r="H98" s="1262"/>
      <c r="I98" s="1262"/>
      <c r="M98" s="1262"/>
      <c r="N98" s="1262"/>
      <c r="O98" s="1262"/>
      <c r="P98" s="1262"/>
      <c r="Q98" s="1262"/>
      <c r="R98" s="1262"/>
      <c r="S98" s="1262"/>
      <c r="T98" s="1262"/>
      <c r="U98" s="1262"/>
      <c r="V98" s="1262"/>
      <c r="W98" s="1262"/>
      <c r="X98" s="1262"/>
      <c r="Y98" s="1262"/>
      <c r="Z98" s="1262"/>
      <c r="AB98" s="1262"/>
      <c r="AC98" s="1262"/>
      <c r="AD98" s="1262"/>
      <c r="AE98" s="1262"/>
      <c r="AF98" s="1262"/>
      <c r="AJ98" s="1262"/>
      <c r="AK98" s="1262"/>
      <c r="AL98" s="1262"/>
      <c r="AM98" s="1262"/>
      <c r="AN98" s="1262"/>
      <c r="AO98" s="1262"/>
      <c r="AP98" s="1262"/>
      <c r="AQ98" s="1262"/>
      <c r="AR98" s="1262"/>
      <c r="AS98" s="1262"/>
      <c r="AT98" s="1262"/>
      <c r="AU98" s="1262"/>
      <c r="AV98" s="1262"/>
      <c r="AW98" s="1262"/>
      <c r="AX98" s="1262"/>
      <c r="AY98" s="1262"/>
      <c r="AZ98" s="1262"/>
      <c r="BA98" s="1262"/>
      <c r="BB98" s="1262"/>
      <c r="BC98" s="1262"/>
      <c r="BD98" s="1262"/>
      <c r="BE98" s="1262"/>
      <c r="BF98" s="1262"/>
      <c r="BG98" s="1262"/>
      <c r="BH98" s="1262"/>
      <c r="BI98" s="1262"/>
      <c r="BJ98" s="1262"/>
    </row>
    <row r="99" spans="2:62">
      <c r="B99" s="1262"/>
      <c r="C99" s="1262"/>
      <c r="E99" s="1262"/>
      <c r="F99" s="1262"/>
      <c r="G99" s="1262"/>
      <c r="H99" s="1262"/>
      <c r="I99" s="1262"/>
      <c r="M99" s="1262"/>
      <c r="N99" s="1262"/>
      <c r="O99" s="1262"/>
      <c r="P99" s="1262"/>
      <c r="Q99" s="1262"/>
      <c r="R99" s="1262"/>
      <c r="S99" s="1262"/>
      <c r="T99" s="1262"/>
      <c r="U99" s="1262"/>
      <c r="V99" s="1262"/>
      <c r="W99" s="1262"/>
      <c r="X99" s="1262"/>
      <c r="Y99" s="1262"/>
      <c r="Z99" s="1262"/>
      <c r="AB99" s="1262"/>
      <c r="AC99" s="1262"/>
      <c r="AD99" s="1262"/>
      <c r="AE99" s="1262"/>
      <c r="AF99" s="1262"/>
      <c r="AJ99" s="1262"/>
      <c r="AK99" s="1262"/>
      <c r="AL99" s="1262"/>
      <c r="AM99" s="1262"/>
      <c r="AN99" s="1262"/>
      <c r="AO99" s="1262"/>
      <c r="AP99" s="1262"/>
      <c r="AQ99" s="1262"/>
      <c r="AR99" s="1262"/>
      <c r="AS99" s="1262"/>
      <c r="AT99" s="1262"/>
      <c r="AU99" s="1262"/>
      <c r="AV99" s="1262"/>
      <c r="AW99" s="1262"/>
      <c r="AX99" s="1262"/>
      <c r="AY99" s="1262"/>
      <c r="AZ99" s="1262"/>
      <c r="BA99" s="1262"/>
      <c r="BB99" s="1262"/>
      <c r="BC99" s="1262"/>
      <c r="BD99" s="1262"/>
      <c r="BE99" s="1262"/>
      <c r="BF99" s="1262"/>
      <c r="BG99" s="1262"/>
      <c r="BH99" s="1262"/>
      <c r="BI99" s="1262"/>
      <c r="BJ99" s="1262"/>
    </row>
    <row r="100" spans="2:62">
      <c r="B100" s="1262"/>
      <c r="C100" s="1262"/>
      <c r="E100" s="1262"/>
      <c r="F100" s="1262"/>
      <c r="G100" s="1262"/>
      <c r="H100" s="1262"/>
      <c r="I100" s="1262"/>
      <c r="M100" s="1262"/>
      <c r="N100" s="1262"/>
      <c r="O100" s="1262"/>
      <c r="P100" s="1262"/>
      <c r="Q100" s="1262"/>
      <c r="R100" s="1262"/>
      <c r="S100" s="1262"/>
      <c r="T100" s="1262"/>
      <c r="U100" s="1262"/>
      <c r="V100" s="1262"/>
      <c r="W100" s="1262"/>
      <c r="X100" s="1262"/>
      <c r="Y100" s="1262"/>
      <c r="Z100" s="1262"/>
      <c r="AB100" s="1262"/>
      <c r="AC100" s="1262"/>
      <c r="AD100" s="1262"/>
      <c r="AE100" s="1262"/>
      <c r="AF100" s="1262"/>
      <c r="AJ100" s="1262"/>
      <c r="AK100" s="1262"/>
      <c r="AL100" s="1262"/>
      <c r="AM100" s="1262"/>
      <c r="AN100" s="1262"/>
      <c r="AO100" s="1262"/>
      <c r="AP100" s="1262"/>
      <c r="AQ100" s="1262"/>
      <c r="AR100" s="1262"/>
      <c r="AS100" s="1262"/>
      <c r="AT100" s="1262"/>
      <c r="AU100" s="1262"/>
      <c r="AV100" s="1262"/>
      <c r="AW100" s="1262"/>
      <c r="AX100" s="1262"/>
      <c r="AY100" s="1262"/>
      <c r="AZ100" s="1262"/>
      <c r="BA100" s="1262"/>
      <c r="BB100" s="1262"/>
      <c r="BC100" s="1262"/>
      <c r="BD100" s="1262"/>
      <c r="BE100" s="1262"/>
      <c r="BF100" s="1262"/>
      <c r="BG100" s="1262"/>
      <c r="BH100" s="1262"/>
      <c r="BI100" s="1262"/>
      <c r="BJ100" s="1262"/>
    </row>
    <row r="101" spans="2:62">
      <c r="B101" s="1262"/>
      <c r="C101" s="1262"/>
      <c r="E101" s="1262"/>
      <c r="F101" s="1262"/>
      <c r="G101" s="1262"/>
      <c r="H101" s="1262"/>
      <c r="I101" s="1262"/>
      <c r="M101" s="1262"/>
      <c r="N101" s="1262"/>
      <c r="O101" s="1262"/>
      <c r="P101" s="1262"/>
      <c r="Q101" s="1262"/>
      <c r="R101" s="1262"/>
      <c r="S101" s="1262"/>
      <c r="T101" s="1262"/>
      <c r="U101" s="1262"/>
      <c r="V101" s="1262"/>
      <c r="W101" s="1262"/>
      <c r="X101" s="1262"/>
      <c r="Y101" s="1262"/>
      <c r="Z101" s="1262"/>
      <c r="AB101" s="1262"/>
      <c r="AC101" s="1262"/>
      <c r="AD101" s="1262"/>
      <c r="AE101" s="1262"/>
      <c r="AF101" s="1262"/>
      <c r="AJ101" s="1262"/>
      <c r="AK101" s="1262"/>
      <c r="AL101" s="1262"/>
      <c r="AM101" s="1262"/>
      <c r="AN101" s="1262"/>
      <c r="AO101" s="1262"/>
      <c r="AP101" s="1262"/>
      <c r="AQ101" s="1262"/>
      <c r="AR101" s="1262"/>
      <c r="AS101" s="1262"/>
      <c r="AT101" s="1262"/>
      <c r="AU101" s="1262"/>
      <c r="AV101" s="1262"/>
      <c r="AW101" s="1262"/>
      <c r="AX101" s="1262"/>
      <c r="AY101" s="1262"/>
      <c r="AZ101" s="1262"/>
      <c r="BA101" s="1262"/>
      <c r="BB101" s="1262"/>
      <c r="BC101" s="1262"/>
      <c r="BD101" s="1262"/>
      <c r="BE101" s="1262"/>
      <c r="BF101" s="1262"/>
      <c r="BG101" s="1262"/>
      <c r="BH101" s="1262"/>
      <c r="BI101" s="1262"/>
      <c r="BJ101" s="1262"/>
    </row>
    <row r="102" spans="2:62">
      <c r="B102" s="1262"/>
      <c r="C102" s="1262"/>
      <c r="E102" s="1262"/>
      <c r="F102" s="1262"/>
      <c r="G102" s="1262"/>
      <c r="H102" s="1262"/>
      <c r="I102" s="1262"/>
      <c r="M102" s="1262"/>
      <c r="N102" s="1262"/>
      <c r="O102" s="1262"/>
      <c r="P102" s="1262"/>
      <c r="Q102" s="1262"/>
      <c r="R102" s="1262"/>
      <c r="S102" s="1262"/>
      <c r="T102" s="1262"/>
      <c r="U102" s="1262"/>
      <c r="V102" s="1262"/>
      <c r="W102" s="1262"/>
      <c r="X102" s="1262"/>
      <c r="Y102" s="1262"/>
      <c r="Z102" s="1262"/>
      <c r="AB102" s="1262"/>
      <c r="AC102" s="1262"/>
      <c r="AD102" s="1262"/>
      <c r="AE102" s="1262"/>
      <c r="AF102" s="1262"/>
      <c r="AJ102" s="1262"/>
      <c r="AK102" s="1262"/>
      <c r="AL102" s="1262"/>
      <c r="AM102" s="1262"/>
      <c r="AN102" s="1262"/>
      <c r="AO102" s="1262"/>
      <c r="AP102" s="1262"/>
      <c r="AQ102" s="1262"/>
      <c r="AR102" s="1262"/>
      <c r="AS102" s="1262"/>
      <c r="AT102" s="1262"/>
      <c r="AU102" s="1262"/>
      <c r="AV102" s="1262"/>
      <c r="AW102" s="1262"/>
      <c r="AX102" s="1262"/>
      <c r="AY102" s="1262"/>
      <c r="AZ102" s="1262"/>
      <c r="BA102" s="1262"/>
      <c r="BB102" s="1262"/>
      <c r="BC102" s="1262"/>
      <c r="BD102" s="1262"/>
      <c r="BE102" s="1262"/>
      <c r="BF102" s="1262"/>
      <c r="BG102" s="1262"/>
      <c r="BH102" s="1262"/>
      <c r="BI102" s="1262"/>
      <c r="BJ102" s="1262"/>
    </row>
    <row r="103" spans="2:62">
      <c r="B103" s="1262"/>
      <c r="C103" s="1262"/>
      <c r="E103" s="1262"/>
      <c r="F103" s="1262"/>
      <c r="G103" s="1262"/>
      <c r="H103" s="1262"/>
      <c r="I103" s="1262"/>
      <c r="M103" s="1262"/>
      <c r="N103" s="1262"/>
      <c r="O103" s="1262"/>
      <c r="P103" s="1262"/>
      <c r="Q103" s="1262"/>
      <c r="R103" s="1262"/>
      <c r="S103" s="1262"/>
      <c r="T103" s="1262"/>
      <c r="U103" s="1262"/>
      <c r="V103" s="1262"/>
      <c r="W103" s="1262"/>
      <c r="X103" s="1262"/>
      <c r="Y103" s="1262"/>
      <c r="Z103" s="1262"/>
      <c r="AB103" s="1262"/>
      <c r="AC103" s="1262"/>
      <c r="AD103" s="1262"/>
      <c r="AE103" s="1262"/>
      <c r="AF103" s="1262"/>
      <c r="AJ103" s="1262"/>
      <c r="AK103" s="1262"/>
      <c r="AL103" s="1262"/>
      <c r="AM103" s="1262"/>
      <c r="AN103" s="1262"/>
      <c r="AO103" s="1262"/>
      <c r="AP103" s="1262"/>
      <c r="AQ103" s="1262"/>
      <c r="AR103" s="1262"/>
      <c r="AS103" s="1262"/>
      <c r="AT103" s="1262"/>
      <c r="AU103" s="1262"/>
      <c r="AV103" s="1262"/>
      <c r="AW103" s="1262"/>
      <c r="AX103" s="1262"/>
      <c r="AY103" s="1262"/>
      <c r="AZ103" s="1262"/>
      <c r="BA103" s="1262"/>
      <c r="BB103" s="1262"/>
      <c r="BC103" s="1262"/>
      <c r="BD103" s="1262"/>
      <c r="BE103" s="1262"/>
      <c r="BF103" s="1262"/>
      <c r="BG103" s="1262"/>
      <c r="BH103" s="1262"/>
      <c r="BI103" s="1262"/>
      <c r="BJ103" s="1262"/>
    </row>
    <row r="104" spans="2:62">
      <c r="B104" s="1262"/>
      <c r="C104" s="1262"/>
      <c r="E104" s="1262"/>
      <c r="F104" s="1262"/>
      <c r="G104" s="1262"/>
      <c r="H104" s="1262"/>
      <c r="I104" s="1262"/>
      <c r="M104" s="1262"/>
      <c r="N104" s="1262"/>
      <c r="O104" s="1262"/>
      <c r="P104" s="1262"/>
      <c r="Q104" s="1262"/>
      <c r="R104" s="1262"/>
      <c r="S104" s="1262"/>
      <c r="T104" s="1262"/>
      <c r="U104" s="1262"/>
      <c r="V104" s="1262"/>
      <c r="W104" s="1262"/>
      <c r="X104" s="1262"/>
      <c r="Y104" s="1262"/>
      <c r="Z104" s="1262"/>
      <c r="AB104" s="1262"/>
      <c r="AC104" s="1262"/>
      <c r="AD104" s="1262"/>
      <c r="AE104" s="1262"/>
      <c r="AF104" s="1262"/>
      <c r="AJ104" s="1262"/>
      <c r="AK104" s="1262"/>
      <c r="AL104" s="1262"/>
      <c r="AM104" s="1262"/>
      <c r="AN104" s="1262"/>
      <c r="AO104" s="1262"/>
      <c r="AP104" s="1262"/>
      <c r="AQ104" s="1262"/>
      <c r="AR104" s="1262"/>
      <c r="AS104" s="1262"/>
      <c r="AT104" s="1262"/>
      <c r="AU104" s="1262"/>
      <c r="AV104" s="1262"/>
      <c r="AW104" s="1262"/>
      <c r="AX104" s="1262"/>
      <c r="AY104" s="1262"/>
      <c r="AZ104" s="1262"/>
      <c r="BA104" s="1262"/>
      <c r="BB104" s="1262"/>
      <c r="BC104" s="1262"/>
      <c r="BD104" s="1262"/>
      <c r="BE104" s="1262"/>
      <c r="BF104" s="1262"/>
      <c r="BG104" s="1262"/>
      <c r="BH104" s="1262"/>
      <c r="BI104" s="1262"/>
      <c r="BJ104" s="1262"/>
    </row>
    <row r="105" spans="2:62">
      <c r="B105" s="1262"/>
      <c r="C105" s="1262"/>
      <c r="E105" s="1262"/>
      <c r="F105" s="1262"/>
      <c r="G105" s="1262"/>
      <c r="H105" s="1262"/>
      <c r="I105" s="1262"/>
      <c r="M105" s="1262"/>
      <c r="N105" s="1262"/>
      <c r="O105" s="1262"/>
      <c r="P105" s="1262"/>
      <c r="Q105" s="1262"/>
      <c r="R105" s="1262"/>
      <c r="S105" s="1262"/>
      <c r="T105" s="1262"/>
      <c r="U105" s="1262"/>
      <c r="V105" s="1262"/>
      <c r="W105" s="1262"/>
      <c r="X105" s="1262"/>
      <c r="Y105" s="1262"/>
      <c r="Z105" s="1262"/>
      <c r="AB105" s="1262"/>
      <c r="AC105" s="1262"/>
      <c r="AD105" s="1262"/>
      <c r="AE105" s="1262"/>
      <c r="AF105" s="1262"/>
      <c r="AJ105" s="1262"/>
      <c r="AK105" s="1262"/>
      <c r="AL105" s="1262"/>
      <c r="AM105" s="1262"/>
      <c r="AN105" s="1262"/>
      <c r="AO105" s="1262"/>
      <c r="AP105" s="1262"/>
      <c r="AQ105" s="1262"/>
      <c r="AR105" s="1262"/>
      <c r="AS105" s="1262"/>
      <c r="AT105" s="1262"/>
      <c r="AU105" s="1262"/>
      <c r="AV105" s="1262"/>
      <c r="AW105" s="1262"/>
      <c r="AX105" s="1262"/>
      <c r="AY105" s="1262"/>
      <c r="AZ105" s="1262"/>
      <c r="BA105" s="1262"/>
      <c r="BB105" s="1262"/>
      <c r="BC105" s="1262"/>
      <c r="BD105" s="1262"/>
      <c r="BE105" s="1262"/>
      <c r="BF105" s="1262"/>
      <c r="BG105" s="1262"/>
      <c r="BH105" s="1262"/>
      <c r="BI105" s="1262"/>
      <c r="BJ105" s="1262"/>
    </row>
    <row r="106" spans="2:62">
      <c r="B106" s="1262"/>
      <c r="C106" s="1262"/>
      <c r="E106" s="1262"/>
      <c r="F106" s="1262"/>
      <c r="G106" s="1262"/>
      <c r="H106" s="1262"/>
      <c r="I106" s="1262"/>
      <c r="M106" s="1262"/>
      <c r="N106" s="1262"/>
      <c r="O106" s="1262"/>
      <c r="P106" s="1262"/>
      <c r="Q106" s="1262"/>
      <c r="R106" s="1262"/>
      <c r="S106" s="1262"/>
      <c r="T106" s="1262"/>
      <c r="U106" s="1262"/>
      <c r="V106" s="1262"/>
      <c r="W106" s="1262"/>
      <c r="X106" s="1262"/>
      <c r="Y106" s="1262"/>
      <c r="Z106" s="1262"/>
      <c r="AB106" s="1262"/>
      <c r="AC106" s="1262"/>
      <c r="AD106" s="1262"/>
      <c r="AE106" s="1262"/>
      <c r="AF106" s="1262"/>
      <c r="AJ106" s="1262"/>
      <c r="AK106" s="1262"/>
      <c r="AL106" s="1262"/>
      <c r="AM106" s="1262"/>
      <c r="AN106" s="1262"/>
      <c r="AO106" s="1262"/>
      <c r="AP106" s="1262"/>
      <c r="AQ106" s="1262"/>
      <c r="AR106" s="1262"/>
      <c r="AS106" s="1262"/>
      <c r="AT106" s="1262"/>
      <c r="AU106" s="1262"/>
      <c r="AV106" s="1262"/>
      <c r="AW106" s="1262"/>
      <c r="AX106" s="1262"/>
      <c r="AY106" s="1262"/>
      <c r="AZ106" s="1262"/>
      <c r="BA106" s="1262"/>
      <c r="BB106" s="1262"/>
      <c r="BC106" s="1262"/>
      <c r="BD106" s="1262"/>
      <c r="BE106" s="1262"/>
      <c r="BF106" s="1262"/>
      <c r="BG106" s="1262"/>
      <c r="BH106" s="1262"/>
      <c r="BI106" s="1262"/>
      <c r="BJ106" s="1262"/>
    </row>
    <row r="107" spans="2:62">
      <c r="B107" s="1262"/>
      <c r="C107" s="1262"/>
      <c r="E107" s="1262"/>
      <c r="F107" s="1262"/>
      <c r="G107" s="1262"/>
      <c r="H107" s="1262"/>
      <c r="I107" s="1262"/>
      <c r="M107" s="1262"/>
      <c r="N107" s="1262"/>
      <c r="O107" s="1262"/>
      <c r="P107" s="1262"/>
      <c r="Q107" s="1262"/>
      <c r="R107" s="1262"/>
      <c r="S107" s="1262"/>
      <c r="T107" s="1262"/>
      <c r="U107" s="1262"/>
      <c r="V107" s="1262"/>
      <c r="W107" s="1262"/>
      <c r="X107" s="1262"/>
      <c r="Y107" s="1262"/>
      <c r="Z107" s="1262"/>
      <c r="AB107" s="1262"/>
      <c r="AC107" s="1262"/>
      <c r="AD107" s="1262"/>
      <c r="AE107" s="1262"/>
      <c r="AF107" s="1262"/>
      <c r="AJ107" s="1262"/>
      <c r="AK107" s="1262"/>
      <c r="AL107" s="1262"/>
      <c r="AM107" s="1262"/>
      <c r="AN107" s="1262"/>
      <c r="AO107" s="1262"/>
      <c r="AP107" s="1262"/>
      <c r="AQ107" s="1262"/>
      <c r="AR107" s="1262"/>
      <c r="AS107" s="1262"/>
      <c r="AT107" s="1262"/>
      <c r="AU107" s="1262"/>
      <c r="AV107" s="1262"/>
      <c r="AW107" s="1262"/>
      <c r="AX107" s="1262"/>
      <c r="AY107" s="1262"/>
      <c r="AZ107" s="1262"/>
      <c r="BA107" s="1262"/>
      <c r="BB107" s="1262"/>
      <c r="BC107" s="1262"/>
      <c r="BD107" s="1262"/>
      <c r="BE107" s="1262"/>
      <c r="BF107" s="1262"/>
      <c r="BG107" s="1262"/>
      <c r="BH107" s="1262"/>
      <c r="BI107" s="1262"/>
      <c r="BJ107" s="1262"/>
    </row>
    <row r="108" spans="2:62">
      <c r="B108" s="1262"/>
      <c r="C108" s="1262"/>
      <c r="E108" s="1262"/>
      <c r="F108" s="1262"/>
      <c r="G108" s="1262"/>
      <c r="H108" s="1262"/>
      <c r="I108" s="1262"/>
      <c r="M108" s="1262"/>
      <c r="N108" s="1262"/>
      <c r="O108" s="1262"/>
      <c r="P108" s="1262"/>
      <c r="Q108" s="1262"/>
      <c r="R108" s="1262"/>
      <c r="S108" s="1262"/>
      <c r="T108" s="1262"/>
      <c r="U108" s="1262"/>
      <c r="V108" s="1262"/>
      <c r="W108" s="1262"/>
      <c r="X108" s="1262"/>
      <c r="Y108" s="1262"/>
      <c r="Z108" s="1262"/>
      <c r="AB108" s="1262"/>
      <c r="AC108" s="1262"/>
      <c r="AD108" s="1262"/>
      <c r="AE108" s="1262"/>
      <c r="AF108" s="1262"/>
      <c r="AJ108" s="1262"/>
      <c r="AK108" s="1262"/>
      <c r="AL108" s="1262"/>
      <c r="AM108" s="1262"/>
      <c r="AN108" s="1262"/>
      <c r="AO108" s="1262"/>
      <c r="AP108" s="1262"/>
      <c r="AQ108" s="1262"/>
      <c r="AR108" s="1262"/>
      <c r="AS108" s="1262"/>
      <c r="AT108" s="1262"/>
      <c r="AU108" s="1262"/>
      <c r="AV108" s="1262"/>
      <c r="AW108" s="1262"/>
      <c r="AX108" s="1262"/>
      <c r="AY108" s="1262"/>
      <c r="AZ108" s="1262"/>
      <c r="BA108" s="1262"/>
      <c r="BB108" s="1262"/>
      <c r="BC108" s="1262"/>
      <c r="BD108" s="1262"/>
      <c r="BE108" s="1262"/>
      <c r="BF108" s="1262"/>
      <c r="BG108" s="1262"/>
      <c r="BH108" s="1262"/>
      <c r="BI108" s="1262"/>
      <c r="BJ108" s="1262"/>
    </row>
    <row r="109" spans="2:62">
      <c r="B109" s="1262"/>
      <c r="C109" s="1262"/>
      <c r="E109" s="1262"/>
      <c r="F109" s="1262"/>
      <c r="G109" s="1262"/>
      <c r="H109" s="1262"/>
      <c r="I109" s="1262"/>
      <c r="M109" s="1262"/>
      <c r="N109" s="1262"/>
      <c r="O109" s="1262"/>
      <c r="P109" s="1262"/>
      <c r="Q109" s="1262"/>
      <c r="R109" s="1262"/>
      <c r="S109" s="1262"/>
      <c r="T109" s="1262"/>
      <c r="U109" s="1262"/>
      <c r="V109" s="1262"/>
      <c r="W109" s="1262"/>
      <c r="X109" s="1262"/>
      <c r="Y109" s="1262"/>
      <c r="Z109" s="1262"/>
      <c r="AB109" s="1262"/>
      <c r="AC109" s="1262"/>
      <c r="AD109" s="1262"/>
      <c r="AE109" s="1262"/>
      <c r="AF109" s="1262"/>
      <c r="AJ109" s="1262"/>
      <c r="AK109" s="1262"/>
      <c r="AL109" s="1262"/>
      <c r="AM109" s="1262"/>
      <c r="AN109" s="1262"/>
      <c r="AO109" s="1262"/>
      <c r="AP109" s="1262"/>
      <c r="AQ109" s="1262"/>
      <c r="AR109" s="1262"/>
      <c r="AS109" s="1262"/>
      <c r="AT109" s="1262"/>
      <c r="AU109" s="1262"/>
      <c r="AV109" s="1262"/>
      <c r="AW109" s="1262"/>
      <c r="AX109" s="1262"/>
      <c r="AY109" s="1262"/>
      <c r="AZ109" s="1262"/>
      <c r="BA109" s="1262"/>
      <c r="BB109" s="1262"/>
      <c r="BC109" s="1262"/>
      <c r="BD109" s="1262"/>
      <c r="BE109" s="1262"/>
      <c r="BF109" s="1262"/>
      <c r="BG109" s="1262"/>
      <c r="BH109" s="1262"/>
      <c r="BI109" s="1262"/>
      <c r="BJ109" s="1262"/>
    </row>
    <row r="110" spans="2:62">
      <c r="B110" s="1262"/>
      <c r="C110" s="1262"/>
      <c r="E110" s="1262"/>
      <c r="F110" s="1262"/>
      <c r="G110" s="1262"/>
      <c r="H110" s="1262"/>
      <c r="I110" s="1262"/>
      <c r="M110" s="1262"/>
      <c r="N110" s="1262"/>
      <c r="O110" s="1262"/>
      <c r="P110" s="1262"/>
      <c r="Q110" s="1262"/>
      <c r="R110" s="1262"/>
      <c r="S110" s="1262"/>
      <c r="T110" s="1262"/>
      <c r="U110" s="1262"/>
      <c r="V110" s="1262"/>
      <c r="W110" s="1262"/>
      <c r="X110" s="1262"/>
      <c r="Y110" s="1262"/>
      <c r="Z110" s="1262"/>
      <c r="AB110" s="1262"/>
      <c r="AC110" s="1262"/>
      <c r="AD110" s="1262"/>
      <c r="AE110" s="1262"/>
      <c r="AF110" s="1262"/>
      <c r="AJ110" s="1262"/>
      <c r="AK110" s="1262"/>
      <c r="AL110" s="1262"/>
      <c r="AM110" s="1262"/>
      <c r="AN110" s="1262"/>
      <c r="AO110" s="1262"/>
      <c r="AP110" s="1262"/>
      <c r="AQ110" s="1262"/>
      <c r="AR110" s="1262"/>
      <c r="AS110" s="1262"/>
      <c r="AT110" s="1262"/>
      <c r="AU110" s="1262"/>
      <c r="AV110" s="1262"/>
      <c r="AW110" s="1262"/>
      <c r="AX110" s="1262"/>
      <c r="AY110" s="1262"/>
      <c r="AZ110" s="1262"/>
      <c r="BA110" s="1262"/>
      <c r="BB110" s="1262"/>
      <c r="BC110" s="1262"/>
      <c r="BD110" s="1262"/>
      <c r="BE110" s="1262"/>
      <c r="BF110" s="1262"/>
      <c r="BG110" s="1262"/>
      <c r="BH110" s="1262"/>
      <c r="BI110" s="1262"/>
      <c r="BJ110" s="1262"/>
    </row>
    <row r="111" spans="2:62">
      <c r="B111" s="1262"/>
      <c r="C111" s="1262"/>
      <c r="E111" s="1262"/>
      <c r="F111" s="1262"/>
      <c r="G111" s="1262"/>
      <c r="H111" s="1262"/>
      <c r="I111" s="1262"/>
      <c r="M111" s="1262"/>
      <c r="N111" s="1262"/>
      <c r="O111" s="1262"/>
      <c r="P111" s="1262"/>
      <c r="Q111" s="1262"/>
      <c r="R111" s="1262"/>
      <c r="S111" s="1262"/>
      <c r="T111" s="1262"/>
      <c r="U111" s="1262"/>
      <c r="V111" s="1262"/>
      <c r="W111" s="1262"/>
      <c r="X111" s="1262"/>
      <c r="Y111" s="1262"/>
      <c r="Z111" s="1262"/>
      <c r="AB111" s="1262"/>
      <c r="AC111" s="1262"/>
      <c r="AD111" s="1262"/>
      <c r="AE111" s="1262"/>
      <c r="AF111" s="1262"/>
      <c r="AJ111" s="1262"/>
      <c r="AK111" s="1262"/>
      <c r="AL111" s="1262"/>
      <c r="AM111" s="1262"/>
      <c r="AN111" s="1262"/>
      <c r="AO111" s="1262"/>
      <c r="AP111" s="1262"/>
      <c r="AQ111" s="1262"/>
      <c r="AR111" s="1262"/>
      <c r="AS111" s="1262"/>
      <c r="AT111" s="1262"/>
      <c r="AU111" s="1262"/>
      <c r="AV111" s="1262"/>
      <c r="AW111" s="1262"/>
      <c r="AX111" s="1262"/>
      <c r="AY111" s="1262"/>
      <c r="AZ111" s="1262"/>
      <c r="BA111" s="1262"/>
      <c r="BB111" s="1262"/>
      <c r="BC111" s="1262"/>
      <c r="BD111" s="1262"/>
      <c r="BE111" s="1262"/>
      <c r="BF111" s="1262"/>
      <c r="BG111" s="1262"/>
      <c r="BH111" s="1262"/>
      <c r="BI111" s="1262"/>
      <c r="BJ111" s="1262"/>
    </row>
    <row r="112" spans="2:62">
      <c r="B112" s="1262"/>
      <c r="C112" s="1262"/>
      <c r="E112" s="1262"/>
      <c r="F112" s="1262"/>
      <c r="G112" s="1262"/>
      <c r="H112" s="1262"/>
      <c r="I112" s="1262"/>
      <c r="M112" s="1262"/>
      <c r="N112" s="1262"/>
      <c r="O112" s="1262"/>
      <c r="P112" s="1262"/>
      <c r="Q112" s="1262"/>
      <c r="R112" s="1262"/>
      <c r="S112" s="1262"/>
      <c r="T112" s="1262"/>
      <c r="U112" s="1262"/>
      <c r="V112" s="1262"/>
      <c r="W112" s="1262"/>
      <c r="X112" s="1262"/>
      <c r="Y112" s="1262"/>
      <c r="Z112" s="1262"/>
      <c r="AB112" s="1262"/>
      <c r="AC112" s="1262"/>
      <c r="AD112" s="1262"/>
      <c r="AE112" s="1262"/>
      <c r="AF112" s="1262"/>
      <c r="AJ112" s="1262"/>
      <c r="AK112" s="1262"/>
      <c r="AL112" s="1262"/>
      <c r="AM112" s="1262"/>
      <c r="AN112" s="1262"/>
      <c r="AO112" s="1262"/>
      <c r="AP112" s="1262"/>
      <c r="AQ112" s="1262"/>
      <c r="AR112" s="1262"/>
      <c r="AS112" s="1262"/>
      <c r="AT112" s="1262"/>
      <c r="AU112" s="1262"/>
      <c r="AV112" s="1262"/>
      <c r="AW112" s="1262"/>
      <c r="AX112" s="1262"/>
      <c r="AY112" s="1262"/>
      <c r="AZ112" s="1262"/>
      <c r="BA112" s="1262"/>
      <c r="BB112" s="1262"/>
      <c r="BC112" s="1262"/>
      <c r="BD112" s="1262"/>
      <c r="BE112" s="1262"/>
      <c r="BF112" s="1262"/>
      <c r="BG112" s="1262"/>
      <c r="BH112" s="1262"/>
      <c r="BI112" s="1262"/>
      <c r="BJ112" s="1262"/>
    </row>
    <row r="113" spans="2:62">
      <c r="B113" s="1262"/>
      <c r="C113" s="1262"/>
      <c r="E113" s="1262"/>
      <c r="F113" s="1262"/>
      <c r="G113" s="1262"/>
      <c r="H113" s="1262"/>
      <c r="I113" s="1262"/>
      <c r="M113" s="1262"/>
      <c r="N113" s="1262"/>
      <c r="O113" s="1262"/>
      <c r="P113" s="1262"/>
      <c r="Q113" s="1262"/>
      <c r="R113" s="1262"/>
      <c r="S113" s="1262"/>
      <c r="T113" s="1262"/>
      <c r="U113" s="1262"/>
      <c r="V113" s="1262"/>
      <c r="W113" s="1262"/>
      <c r="X113" s="1262"/>
      <c r="Y113" s="1262"/>
      <c r="Z113" s="1262"/>
      <c r="AB113" s="1262"/>
      <c r="AC113" s="1262"/>
      <c r="AD113" s="1262"/>
      <c r="AE113" s="1262"/>
      <c r="AF113" s="1262"/>
      <c r="AJ113" s="1262"/>
      <c r="AK113" s="1262"/>
      <c r="AL113" s="1262"/>
      <c r="AM113" s="1262"/>
      <c r="AN113" s="1262"/>
      <c r="AO113" s="1262"/>
      <c r="AP113" s="1262"/>
      <c r="AQ113" s="1262"/>
      <c r="AR113" s="1262"/>
      <c r="AS113" s="1262"/>
      <c r="AT113" s="1262"/>
      <c r="AU113" s="1262"/>
      <c r="AV113" s="1262"/>
      <c r="AW113" s="1262"/>
      <c r="AX113" s="1262"/>
      <c r="AY113" s="1262"/>
      <c r="AZ113" s="1262"/>
      <c r="BA113" s="1262"/>
      <c r="BB113" s="1262"/>
      <c r="BC113" s="1262"/>
      <c r="BD113" s="1262"/>
      <c r="BE113" s="1262"/>
      <c r="BF113" s="1262"/>
      <c r="BG113" s="1262"/>
      <c r="BH113" s="1262"/>
      <c r="BI113" s="1262"/>
      <c r="BJ113" s="1262"/>
    </row>
    <row r="114" spans="2:62">
      <c r="B114" s="1262"/>
      <c r="C114" s="1262"/>
      <c r="E114" s="1262"/>
      <c r="F114" s="1262"/>
      <c r="G114" s="1262"/>
      <c r="H114" s="1262"/>
      <c r="I114" s="1262"/>
      <c r="M114" s="1262"/>
      <c r="N114" s="1262"/>
      <c r="O114" s="1262"/>
      <c r="P114" s="1262"/>
      <c r="Q114" s="1262"/>
      <c r="R114" s="1262"/>
      <c r="S114" s="1262"/>
      <c r="T114" s="1262"/>
      <c r="U114" s="1262"/>
      <c r="V114" s="1262"/>
      <c r="W114" s="1262"/>
      <c r="X114" s="1262"/>
      <c r="Y114" s="1262"/>
      <c r="Z114" s="1262"/>
      <c r="AB114" s="1262"/>
      <c r="AC114" s="1262"/>
      <c r="AD114" s="1262"/>
      <c r="AE114" s="1262"/>
      <c r="AF114" s="1262"/>
      <c r="AJ114" s="1262"/>
      <c r="AK114" s="1262"/>
      <c r="AL114" s="1262"/>
      <c r="AM114" s="1262"/>
      <c r="AN114" s="1262"/>
      <c r="AO114" s="1262"/>
      <c r="AP114" s="1262"/>
      <c r="AQ114" s="1262"/>
      <c r="AR114" s="1262"/>
      <c r="AS114" s="1262"/>
      <c r="AT114" s="1262"/>
      <c r="AU114" s="1262"/>
      <c r="AV114" s="1262"/>
      <c r="AW114" s="1262"/>
      <c r="AX114" s="1262"/>
      <c r="AY114" s="1262"/>
      <c r="AZ114" s="1262"/>
      <c r="BA114" s="1262"/>
      <c r="BB114" s="1262"/>
      <c r="BC114" s="1262"/>
      <c r="BD114" s="1262"/>
      <c r="BE114" s="1262"/>
      <c r="BF114" s="1262"/>
      <c r="BG114" s="1262"/>
      <c r="BH114" s="1262"/>
      <c r="BI114" s="1262"/>
      <c r="BJ114" s="1262"/>
    </row>
    <row r="115" spans="2:62">
      <c r="B115" s="1262"/>
      <c r="C115" s="1262"/>
      <c r="E115" s="1262"/>
      <c r="F115" s="1262"/>
      <c r="G115" s="1262"/>
      <c r="H115" s="1262"/>
      <c r="I115" s="1262"/>
      <c r="M115" s="1262"/>
      <c r="N115" s="1262"/>
      <c r="O115" s="1262"/>
      <c r="P115" s="1262"/>
      <c r="Q115" s="1262"/>
      <c r="R115" s="1262"/>
      <c r="S115" s="1262"/>
      <c r="T115" s="1262"/>
      <c r="U115" s="1262"/>
      <c r="V115" s="1262"/>
      <c r="W115" s="1262"/>
      <c r="X115" s="1262"/>
      <c r="Y115" s="1262"/>
      <c r="Z115" s="1262"/>
      <c r="AB115" s="1262"/>
      <c r="AC115" s="1262"/>
      <c r="AD115" s="1262"/>
      <c r="AE115" s="1262"/>
      <c r="AF115" s="1262"/>
      <c r="AJ115" s="1262"/>
      <c r="AK115" s="1262"/>
      <c r="AL115" s="1262"/>
      <c r="AM115" s="1262"/>
      <c r="AN115" s="1262"/>
      <c r="AO115" s="1262"/>
      <c r="AP115" s="1262"/>
      <c r="AQ115" s="1262"/>
      <c r="AR115" s="1262"/>
      <c r="AS115" s="1262"/>
      <c r="AT115" s="1262"/>
      <c r="AU115" s="1262"/>
      <c r="AV115" s="1262"/>
      <c r="AW115" s="1262"/>
      <c r="AX115" s="1262"/>
      <c r="AY115" s="1262"/>
      <c r="AZ115" s="1262"/>
      <c r="BA115" s="1262"/>
      <c r="BB115" s="1262"/>
      <c r="BC115" s="1262"/>
      <c r="BD115" s="1262"/>
      <c r="BE115" s="1262"/>
      <c r="BF115" s="1262"/>
      <c r="BG115" s="1262"/>
      <c r="BH115" s="1262"/>
      <c r="BI115" s="1262"/>
      <c r="BJ115" s="1262"/>
    </row>
    <row r="116" spans="2:62">
      <c r="B116" s="1262"/>
      <c r="C116" s="1262"/>
      <c r="E116" s="1262"/>
      <c r="F116" s="1262"/>
      <c r="G116" s="1262"/>
      <c r="H116" s="1262"/>
      <c r="I116" s="1262"/>
      <c r="M116" s="1262"/>
      <c r="N116" s="1262"/>
      <c r="O116" s="1262"/>
      <c r="P116" s="1262"/>
      <c r="Q116" s="1262"/>
      <c r="R116" s="1262"/>
      <c r="S116" s="1262"/>
      <c r="T116" s="1262"/>
      <c r="U116" s="1262"/>
      <c r="V116" s="1262"/>
      <c r="W116" s="1262"/>
      <c r="X116" s="1262"/>
      <c r="Y116" s="1262"/>
      <c r="Z116" s="1262"/>
      <c r="AB116" s="1262"/>
      <c r="AC116" s="1262"/>
      <c r="AD116" s="1262"/>
      <c r="AE116" s="1262"/>
      <c r="AF116" s="1262"/>
      <c r="AJ116" s="1262"/>
      <c r="AK116" s="1262"/>
      <c r="AL116" s="1262"/>
      <c r="AM116" s="1262"/>
      <c r="AN116" s="1262"/>
      <c r="AO116" s="1262"/>
      <c r="AP116" s="1262"/>
      <c r="AQ116" s="1262"/>
      <c r="AR116" s="1262"/>
      <c r="AS116" s="1262"/>
      <c r="AT116" s="1262"/>
      <c r="AU116" s="1262"/>
      <c r="AV116" s="1262"/>
      <c r="AW116" s="1262"/>
      <c r="AX116" s="1262"/>
      <c r="AY116" s="1262"/>
      <c r="AZ116" s="1262"/>
      <c r="BA116" s="1262"/>
      <c r="BB116" s="1262"/>
      <c r="BC116" s="1262"/>
      <c r="BD116" s="1262"/>
      <c r="BE116" s="1262"/>
      <c r="BF116" s="1262"/>
      <c r="BG116" s="1262"/>
      <c r="BH116" s="1262"/>
      <c r="BI116" s="1262"/>
      <c r="BJ116" s="1262"/>
    </row>
    <row r="117" spans="2:62">
      <c r="B117" s="1262"/>
      <c r="C117" s="1262"/>
      <c r="E117" s="1262"/>
      <c r="F117" s="1262"/>
      <c r="G117" s="1262"/>
      <c r="H117" s="1262"/>
      <c r="I117" s="1262"/>
      <c r="M117" s="1262"/>
      <c r="N117" s="1262"/>
      <c r="O117" s="1262"/>
      <c r="P117" s="1262"/>
      <c r="Q117" s="1262"/>
      <c r="R117" s="1262"/>
      <c r="S117" s="1262"/>
      <c r="T117" s="1262"/>
      <c r="U117" s="1262"/>
      <c r="V117" s="1262"/>
      <c r="W117" s="1262"/>
      <c r="X117" s="1262"/>
      <c r="Y117" s="1262"/>
      <c r="Z117" s="1262"/>
      <c r="AB117" s="1262"/>
      <c r="AC117" s="1262"/>
      <c r="AD117" s="1262"/>
      <c r="AE117" s="1262"/>
      <c r="AF117" s="1262"/>
      <c r="AJ117" s="1262"/>
      <c r="AK117" s="1262"/>
      <c r="AL117" s="1262"/>
      <c r="AM117" s="1262"/>
      <c r="AN117" s="1262"/>
      <c r="AO117" s="1262"/>
      <c r="AP117" s="1262"/>
      <c r="AQ117" s="1262"/>
      <c r="AR117" s="1262"/>
      <c r="AS117" s="1262"/>
      <c r="AT117" s="1262"/>
      <c r="AU117" s="1262"/>
      <c r="AV117" s="1262"/>
      <c r="AW117" s="1262"/>
      <c r="AX117" s="1262"/>
      <c r="AY117" s="1262"/>
      <c r="AZ117" s="1262"/>
      <c r="BA117" s="1262"/>
      <c r="BB117" s="1262"/>
      <c r="BC117" s="1262"/>
      <c r="BD117" s="1262"/>
      <c r="BE117" s="1262"/>
      <c r="BF117" s="1262"/>
      <c r="BG117" s="1262"/>
      <c r="BH117" s="1262"/>
      <c r="BI117" s="1262"/>
      <c r="BJ117" s="1262"/>
    </row>
    <row r="118" spans="2:62">
      <c r="B118" s="1262"/>
      <c r="C118" s="1262"/>
      <c r="E118" s="1262"/>
      <c r="F118" s="1262"/>
      <c r="G118" s="1262"/>
      <c r="H118" s="1262"/>
      <c r="I118" s="1262"/>
      <c r="M118" s="1262"/>
      <c r="N118" s="1262"/>
      <c r="O118" s="1262"/>
      <c r="P118" s="1262"/>
      <c r="Q118" s="1262"/>
      <c r="R118" s="1262"/>
      <c r="S118" s="1262"/>
      <c r="T118" s="1262"/>
      <c r="U118" s="1262"/>
      <c r="V118" s="1262"/>
      <c r="W118" s="1262"/>
      <c r="X118" s="1262"/>
      <c r="Y118" s="1262"/>
      <c r="Z118" s="1262"/>
      <c r="AB118" s="1262"/>
      <c r="AC118" s="1262"/>
      <c r="AD118" s="1262"/>
      <c r="AE118" s="1262"/>
      <c r="AF118" s="1262"/>
      <c r="AJ118" s="1262"/>
      <c r="AK118" s="1262"/>
      <c r="AL118" s="1262"/>
      <c r="AM118" s="1262"/>
      <c r="AN118" s="1262"/>
      <c r="AO118" s="1262"/>
      <c r="AP118" s="1262"/>
      <c r="AQ118" s="1262"/>
      <c r="AR118" s="1262"/>
      <c r="AS118" s="1262"/>
      <c r="AT118" s="1262"/>
      <c r="AU118" s="1262"/>
      <c r="AV118" s="1262"/>
      <c r="AW118" s="1262"/>
      <c r="AX118" s="1262"/>
      <c r="AY118" s="1262"/>
      <c r="AZ118" s="1262"/>
      <c r="BA118" s="1262"/>
      <c r="BB118" s="1262"/>
      <c r="BC118" s="1262"/>
      <c r="BD118" s="1262"/>
      <c r="BE118" s="1262"/>
      <c r="BF118" s="1262"/>
      <c r="BG118" s="1262"/>
      <c r="BH118" s="1262"/>
      <c r="BI118" s="1262"/>
      <c r="BJ118" s="1262"/>
    </row>
    <row r="119" spans="2:62">
      <c r="B119" s="1262"/>
      <c r="C119" s="1262"/>
      <c r="E119" s="1262"/>
      <c r="F119" s="1262"/>
      <c r="G119" s="1262"/>
      <c r="H119" s="1262"/>
      <c r="I119" s="1262"/>
      <c r="M119" s="1262"/>
      <c r="N119" s="1262"/>
      <c r="O119" s="1262"/>
      <c r="P119" s="1262"/>
      <c r="Q119" s="1262"/>
      <c r="R119" s="1262"/>
      <c r="S119" s="1262"/>
      <c r="T119" s="1262"/>
      <c r="U119" s="1262"/>
      <c r="V119" s="1262"/>
      <c r="W119" s="1262"/>
      <c r="X119" s="1262"/>
      <c r="Y119" s="1262"/>
      <c r="Z119" s="1262"/>
      <c r="AB119" s="1262"/>
      <c r="AC119" s="1262"/>
      <c r="AD119" s="1262"/>
      <c r="AE119" s="1262"/>
      <c r="AF119" s="1262"/>
      <c r="AJ119" s="1262"/>
      <c r="AK119" s="1262"/>
      <c r="AL119" s="1262"/>
      <c r="AM119" s="1262"/>
      <c r="AN119" s="1262"/>
      <c r="AO119" s="1262"/>
      <c r="AP119" s="1262"/>
      <c r="AQ119" s="1262"/>
      <c r="AR119" s="1262"/>
      <c r="AS119" s="1262"/>
      <c r="AT119" s="1262"/>
      <c r="AU119" s="1262"/>
      <c r="AV119" s="1262"/>
      <c r="AW119" s="1262"/>
      <c r="AX119" s="1262"/>
      <c r="AY119" s="1262"/>
      <c r="AZ119" s="1262"/>
      <c r="BA119" s="1262"/>
      <c r="BB119" s="1262"/>
      <c r="BC119" s="1262"/>
      <c r="BD119" s="1262"/>
      <c r="BE119" s="1262"/>
      <c r="BF119" s="1262"/>
      <c r="BG119" s="1262"/>
      <c r="BH119" s="1262"/>
      <c r="BI119" s="1262"/>
      <c r="BJ119" s="1262"/>
    </row>
    <row r="120" spans="2:62">
      <c r="B120" s="1262"/>
      <c r="C120" s="1262"/>
      <c r="E120" s="1262"/>
      <c r="F120" s="1262"/>
      <c r="G120" s="1262"/>
      <c r="H120" s="1262"/>
      <c r="I120" s="1262"/>
      <c r="M120" s="1262"/>
      <c r="N120" s="1262"/>
      <c r="O120" s="1262"/>
      <c r="P120" s="1262"/>
      <c r="Q120" s="1262"/>
      <c r="R120" s="1262"/>
      <c r="S120" s="1262"/>
      <c r="T120" s="1262"/>
      <c r="U120" s="1262"/>
      <c r="V120" s="1262"/>
      <c r="W120" s="1262"/>
      <c r="X120" s="1262"/>
      <c r="Y120" s="1262"/>
      <c r="Z120" s="1262"/>
      <c r="AB120" s="1262"/>
      <c r="AC120" s="1262"/>
      <c r="AD120" s="1262"/>
      <c r="AE120" s="1262"/>
      <c r="AF120" s="1262"/>
      <c r="AJ120" s="1262"/>
      <c r="AK120" s="1262"/>
      <c r="AL120" s="1262"/>
      <c r="AM120" s="1262"/>
      <c r="AN120" s="1262"/>
      <c r="AO120" s="1262"/>
      <c r="AP120" s="1262"/>
      <c r="AQ120" s="1262"/>
      <c r="AR120" s="1262"/>
      <c r="AS120" s="1262"/>
      <c r="AT120" s="1262"/>
      <c r="AU120" s="1262"/>
      <c r="AV120" s="1262"/>
      <c r="AW120" s="1262"/>
      <c r="AX120" s="1262"/>
      <c r="AY120" s="1262"/>
      <c r="AZ120" s="1262"/>
      <c r="BA120" s="1262"/>
      <c r="BB120" s="1262"/>
      <c r="BC120" s="1262"/>
      <c r="BD120" s="1262"/>
      <c r="BE120" s="1262"/>
      <c r="BF120" s="1262"/>
      <c r="BG120" s="1262"/>
      <c r="BH120" s="1262"/>
      <c r="BI120" s="1262"/>
      <c r="BJ120" s="1262"/>
    </row>
    <row r="121" spans="2:62">
      <c r="B121" s="1262"/>
      <c r="C121" s="1262"/>
      <c r="E121" s="1262"/>
      <c r="F121" s="1262"/>
      <c r="G121" s="1262"/>
      <c r="H121" s="1262"/>
      <c r="I121" s="1262"/>
      <c r="M121" s="1262"/>
      <c r="N121" s="1262"/>
      <c r="O121" s="1262"/>
      <c r="P121" s="1262"/>
      <c r="Q121" s="1262"/>
      <c r="R121" s="1262"/>
      <c r="S121" s="1262"/>
      <c r="T121" s="1262"/>
      <c r="U121" s="1262"/>
      <c r="V121" s="1262"/>
      <c r="W121" s="1262"/>
      <c r="X121" s="1262"/>
      <c r="Y121" s="1262"/>
      <c r="Z121" s="1262"/>
      <c r="AB121" s="1262"/>
      <c r="AC121" s="1262"/>
      <c r="AD121" s="1262"/>
      <c r="AE121" s="1262"/>
      <c r="AF121" s="1262"/>
      <c r="AJ121" s="1262"/>
      <c r="AK121" s="1262"/>
      <c r="AL121" s="1262"/>
      <c r="AM121" s="1262"/>
      <c r="AN121" s="1262"/>
      <c r="AO121" s="1262"/>
      <c r="AP121" s="1262"/>
      <c r="AQ121" s="1262"/>
      <c r="AR121" s="1262"/>
      <c r="AS121" s="1262"/>
      <c r="AT121" s="1262"/>
      <c r="AU121" s="1262"/>
      <c r="AV121" s="1262"/>
      <c r="AW121" s="1262"/>
      <c r="AX121" s="1262"/>
      <c r="AY121" s="1262"/>
      <c r="AZ121" s="1262"/>
      <c r="BA121" s="1262"/>
      <c r="BB121" s="1262"/>
      <c r="BC121" s="1262"/>
      <c r="BD121" s="1262"/>
      <c r="BE121" s="1262"/>
      <c r="BF121" s="1262"/>
      <c r="BG121" s="1262"/>
      <c r="BH121" s="1262"/>
      <c r="BI121" s="1262"/>
      <c r="BJ121" s="1262"/>
    </row>
    <row r="122" spans="2:62">
      <c r="B122" s="1262"/>
      <c r="C122" s="1262"/>
      <c r="E122" s="1262"/>
      <c r="F122" s="1262"/>
      <c r="G122" s="1262"/>
      <c r="H122" s="1262"/>
      <c r="I122" s="1262"/>
      <c r="M122" s="1262"/>
      <c r="N122" s="1262"/>
      <c r="O122" s="1262"/>
      <c r="P122" s="1262"/>
      <c r="Q122" s="1262"/>
      <c r="R122" s="1262"/>
      <c r="S122" s="1262"/>
      <c r="T122" s="1262"/>
      <c r="U122" s="1262"/>
      <c r="V122" s="1262"/>
      <c r="W122" s="1262"/>
      <c r="X122" s="1262"/>
      <c r="Y122" s="1262"/>
      <c r="Z122" s="1262"/>
      <c r="AB122" s="1262"/>
      <c r="AC122" s="1262"/>
      <c r="AD122" s="1262"/>
      <c r="AE122" s="1262"/>
      <c r="AF122" s="1262"/>
      <c r="AJ122" s="1262"/>
      <c r="AK122" s="1262"/>
      <c r="AL122" s="1262"/>
      <c r="AM122" s="1262"/>
      <c r="AN122" s="1262"/>
      <c r="AO122" s="1262"/>
      <c r="AP122" s="1262"/>
      <c r="AQ122" s="1262"/>
      <c r="AR122" s="1262"/>
      <c r="AS122" s="1262"/>
      <c r="AT122" s="1262"/>
      <c r="AU122" s="1262"/>
      <c r="AV122" s="1262"/>
      <c r="AW122" s="1262"/>
      <c r="AX122" s="1262"/>
      <c r="AY122" s="1262"/>
      <c r="AZ122" s="1262"/>
      <c r="BA122" s="1262"/>
      <c r="BB122" s="1262"/>
      <c r="BC122" s="1262"/>
      <c r="BD122" s="1262"/>
      <c r="BE122" s="1262"/>
      <c r="BF122" s="1262"/>
      <c r="BG122" s="1262"/>
      <c r="BH122" s="1262"/>
      <c r="BI122" s="1262"/>
      <c r="BJ122" s="1262"/>
    </row>
    <row r="123" spans="2:62">
      <c r="B123" s="1262"/>
      <c r="C123" s="1262"/>
      <c r="E123" s="1262"/>
      <c r="F123" s="1262"/>
      <c r="G123" s="1262"/>
      <c r="H123" s="1262"/>
      <c r="I123" s="1262"/>
      <c r="M123" s="1262"/>
      <c r="N123" s="1262"/>
      <c r="O123" s="1262"/>
      <c r="P123" s="1262"/>
      <c r="Q123" s="1262"/>
      <c r="R123" s="1262"/>
      <c r="S123" s="1262"/>
      <c r="T123" s="1262"/>
      <c r="U123" s="1262"/>
      <c r="V123" s="1262"/>
      <c r="W123" s="1262"/>
      <c r="X123" s="1262"/>
      <c r="Y123" s="1262"/>
      <c r="Z123" s="1262"/>
      <c r="AB123" s="1262"/>
      <c r="AC123" s="1262"/>
      <c r="AD123" s="1262"/>
      <c r="AE123" s="1262"/>
      <c r="AF123" s="1262"/>
      <c r="AJ123" s="1262"/>
      <c r="AK123" s="1262"/>
      <c r="AL123" s="1262"/>
      <c r="AM123" s="1262"/>
      <c r="AN123" s="1262"/>
      <c r="AO123" s="1262"/>
      <c r="AP123" s="1262"/>
      <c r="AQ123" s="1262"/>
      <c r="AR123" s="1262"/>
      <c r="AS123" s="1262"/>
      <c r="AT123" s="1262"/>
      <c r="AU123" s="1262"/>
      <c r="AV123" s="1262"/>
      <c r="AW123" s="1262"/>
      <c r="AX123" s="1262"/>
      <c r="AY123" s="1262"/>
      <c r="AZ123" s="1262"/>
      <c r="BA123" s="1262"/>
      <c r="BB123" s="1262"/>
      <c r="BC123" s="1262"/>
      <c r="BD123" s="1262"/>
      <c r="BE123" s="1262"/>
      <c r="BF123" s="1262"/>
      <c r="BG123" s="1262"/>
      <c r="BH123" s="1262"/>
      <c r="BI123" s="1262"/>
      <c r="BJ123" s="1262"/>
    </row>
    <row r="124" spans="2:62">
      <c r="B124" s="1262"/>
      <c r="C124" s="1262"/>
      <c r="E124" s="1262"/>
      <c r="F124" s="1262"/>
      <c r="G124" s="1262"/>
      <c r="H124" s="1262"/>
      <c r="I124" s="1262"/>
      <c r="M124" s="1262"/>
      <c r="N124" s="1262"/>
      <c r="O124" s="1262"/>
      <c r="P124" s="1262"/>
      <c r="Q124" s="1262"/>
      <c r="R124" s="1262"/>
      <c r="S124" s="1262"/>
      <c r="T124" s="1262"/>
      <c r="U124" s="1262"/>
      <c r="V124" s="1262"/>
      <c r="W124" s="1262"/>
      <c r="X124" s="1262"/>
      <c r="Y124" s="1262"/>
      <c r="Z124" s="1262"/>
      <c r="AB124" s="1262"/>
      <c r="AC124" s="1262"/>
      <c r="AD124" s="1262"/>
      <c r="AE124" s="1262"/>
      <c r="AF124" s="1262"/>
      <c r="AJ124" s="1262"/>
      <c r="AK124" s="1262"/>
      <c r="AL124" s="1262"/>
      <c r="AM124" s="1262"/>
      <c r="AN124" s="1262"/>
      <c r="AO124" s="1262"/>
      <c r="AP124" s="1262"/>
      <c r="AQ124" s="1262"/>
      <c r="AR124" s="1262"/>
      <c r="AS124" s="1262"/>
      <c r="AT124" s="1262"/>
      <c r="AU124" s="1262"/>
      <c r="AV124" s="1262"/>
      <c r="AW124" s="1262"/>
      <c r="AX124" s="1262"/>
      <c r="AY124" s="1262"/>
      <c r="AZ124" s="1262"/>
      <c r="BA124" s="1262"/>
      <c r="BB124" s="1262"/>
      <c r="BC124" s="1262"/>
      <c r="BD124" s="1262"/>
      <c r="BE124" s="1262"/>
      <c r="BF124" s="1262"/>
      <c r="BG124" s="1262"/>
      <c r="BH124" s="1262"/>
      <c r="BI124" s="1262"/>
      <c r="BJ124" s="1262"/>
    </row>
    <row r="125" spans="2:62">
      <c r="B125" s="1262"/>
      <c r="C125" s="1262"/>
      <c r="E125" s="1262"/>
      <c r="F125" s="1262"/>
      <c r="G125" s="1262"/>
      <c r="H125" s="1262"/>
      <c r="I125" s="1262"/>
      <c r="M125" s="1262"/>
      <c r="N125" s="1262"/>
      <c r="O125" s="1262"/>
      <c r="P125" s="1262"/>
      <c r="Q125" s="1262"/>
      <c r="R125" s="1262"/>
      <c r="S125" s="1262"/>
      <c r="T125" s="1262"/>
      <c r="U125" s="1262"/>
      <c r="V125" s="1262"/>
      <c r="W125" s="1262"/>
      <c r="X125" s="1262"/>
      <c r="Y125" s="1262"/>
      <c r="Z125" s="1262"/>
      <c r="AB125" s="1262"/>
      <c r="AC125" s="1262"/>
      <c r="AD125" s="1262"/>
      <c r="AE125" s="1262"/>
      <c r="AF125" s="1262"/>
      <c r="AJ125" s="1262"/>
      <c r="AK125" s="1262"/>
      <c r="AL125" s="1262"/>
      <c r="AM125" s="1262"/>
      <c r="AN125" s="1262"/>
      <c r="AO125" s="1262"/>
      <c r="AP125" s="1262"/>
      <c r="AQ125" s="1262"/>
      <c r="AR125" s="1262"/>
      <c r="AS125" s="1262"/>
      <c r="AT125" s="1262"/>
      <c r="AU125" s="1262"/>
      <c r="AV125" s="1262"/>
      <c r="AW125" s="1262"/>
      <c r="AX125" s="1262"/>
      <c r="AY125" s="1262"/>
      <c r="AZ125" s="1262"/>
      <c r="BA125" s="1262"/>
      <c r="BB125" s="1262"/>
      <c r="BC125" s="1262"/>
      <c r="BD125" s="1262"/>
      <c r="BE125" s="1262"/>
      <c r="BF125" s="1262"/>
      <c r="BG125" s="1262"/>
      <c r="BH125" s="1262"/>
      <c r="BI125" s="1262"/>
      <c r="BJ125" s="1262"/>
    </row>
    <row r="126" spans="2:62">
      <c r="B126" s="1262"/>
      <c r="C126" s="1262"/>
      <c r="E126" s="1262"/>
      <c r="F126" s="1262"/>
      <c r="G126" s="1262"/>
      <c r="H126" s="1262"/>
      <c r="I126" s="1262"/>
      <c r="M126" s="1262"/>
      <c r="N126" s="1262"/>
      <c r="O126" s="1262"/>
      <c r="P126" s="1262"/>
      <c r="Q126" s="1262"/>
      <c r="R126" s="1262"/>
      <c r="S126" s="1262"/>
      <c r="T126" s="1262"/>
      <c r="U126" s="1262"/>
      <c r="V126" s="1262"/>
      <c r="W126" s="1262"/>
      <c r="X126" s="1262"/>
      <c r="Y126" s="1262"/>
      <c r="Z126" s="1262"/>
      <c r="AB126" s="1262"/>
      <c r="AC126" s="1262"/>
      <c r="AD126" s="1262"/>
      <c r="AE126" s="1262"/>
      <c r="AF126" s="1262"/>
      <c r="AJ126" s="1262"/>
      <c r="AK126" s="1262"/>
      <c r="AL126" s="1262"/>
      <c r="AM126" s="1262"/>
      <c r="AN126" s="1262"/>
      <c r="AO126" s="1262"/>
      <c r="AP126" s="1262"/>
      <c r="AQ126" s="1262"/>
      <c r="AR126" s="1262"/>
      <c r="AS126" s="1262"/>
      <c r="AT126" s="1262"/>
      <c r="AU126" s="1262"/>
      <c r="AV126" s="1262"/>
      <c r="AW126" s="1262"/>
      <c r="AX126" s="1262"/>
      <c r="AY126" s="1262"/>
      <c r="AZ126" s="1262"/>
      <c r="BA126" s="1262"/>
      <c r="BB126" s="1262"/>
      <c r="BC126" s="1262"/>
      <c r="BD126" s="1262"/>
      <c r="BE126" s="1262"/>
      <c r="BF126" s="1262"/>
      <c r="BG126" s="1262"/>
      <c r="BH126" s="1262"/>
      <c r="BI126" s="1262"/>
      <c r="BJ126" s="1262"/>
    </row>
    <row r="127" spans="2:62">
      <c r="B127" s="1262"/>
      <c r="C127" s="1262"/>
      <c r="E127" s="1262"/>
      <c r="F127" s="1262"/>
      <c r="G127" s="1262"/>
      <c r="H127" s="1262"/>
      <c r="I127" s="1262"/>
      <c r="M127" s="1262"/>
      <c r="N127" s="1262"/>
      <c r="O127" s="1262"/>
      <c r="P127" s="1262"/>
      <c r="Q127" s="1262"/>
      <c r="R127" s="1262"/>
      <c r="S127" s="1262"/>
      <c r="T127" s="1262"/>
      <c r="U127" s="1262"/>
      <c r="V127" s="1262"/>
      <c r="W127" s="1262"/>
      <c r="X127" s="1262"/>
      <c r="Y127" s="1262"/>
      <c r="Z127" s="1262"/>
      <c r="AB127" s="1262"/>
      <c r="AC127" s="1262"/>
      <c r="AD127" s="1262"/>
      <c r="AE127" s="1262"/>
      <c r="AF127" s="1262"/>
      <c r="AJ127" s="1262"/>
      <c r="AK127" s="1262"/>
      <c r="AL127" s="1262"/>
      <c r="AM127" s="1262"/>
      <c r="AN127" s="1262"/>
      <c r="AO127" s="1262"/>
      <c r="AP127" s="1262"/>
      <c r="AQ127" s="1262"/>
      <c r="AR127" s="1262"/>
      <c r="AS127" s="1262"/>
      <c r="AT127" s="1262"/>
      <c r="AU127" s="1262"/>
      <c r="AV127" s="1262"/>
      <c r="AW127" s="1262"/>
      <c r="AX127" s="1262"/>
      <c r="AY127" s="1262"/>
      <c r="AZ127" s="1262"/>
      <c r="BA127" s="1262"/>
      <c r="BB127" s="1262"/>
      <c r="BC127" s="1262"/>
      <c r="BD127" s="1262"/>
      <c r="BE127" s="1262"/>
      <c r="BF127" s="1262"/>
      <c r="BG127" s="1262"/>
      <c r="BH127" s="1262"/>
      <c r="BI127" s="1262"/>
      <c r="BJ127" s="1262"/>
    </row>
    <row r="128" spans="2:62">
      <c r="B128" s="1262"/>
      <c r="C128" s="1262"/>
      <c r="E128" s="1262"/>
      <c r="F128" s="1262"/>
      <c r="G128" s="1262"/>
      <c r="H128" s="1262"/>
      <c r="I128" s="1262"/>
      <c r="M128" s="1262"/>
      <c r="N128" s="1262"/>
      <c r="O128" s="1262"/>
      <c r="P128" s="1262"/>
      <c r="Q128" s="1262"/>
      <c r="R128" s="1262"/>
      <c r="S128" s="1262"/>
      <c r="T128" s="1262"/>
      <c r="U128" s="1262"/>
      <c r="V128" s="1262"/>
      <c r="W128" s="1262"/>
      <c r="X128" s="1262"/>
      <c r="Y128" s="1262"/>
      <c r="Z128" s="1262"/>
      <c r="AB128" s="1262"/>
      <c r="AC128" s="1262"/>
      <c r="AD128" s="1262"/>
      <c r="AE128" s="1262"/>
      <c r="AF128" s="1262"/>
      <c r="AJ128" s="1262"/>
      <c r="AK128" s="1262"/>
      <c r="AL128" s="1262"/>
      <c r="AM128" s="1262"/>
      <c r="AN128" s="1262"/>
      <c r="AO128" s="1262"/>
      <c r="AP128" s="1262"/>
      <c r="AQ128" s="1262"/>
      <c r="AR128" s="1262"/>
      <c r="AS128" s="1262"/>
      <c r="AT128" s="1262"/>
      <c r="AU128" s="1262"/>
      <c r="AV128" s="1262"/>
      <c r="AW128" s="1262"/>
      <c r="AX128" s="1262"/>
      <c r="AY128" s="1262"/>
      <c r="AZ128" s="1262"/>
      <c r="BA128" s="1262"/>
      <c r="BB128" s="1262"/>
      <c r="BC128" s="1262"/>
      <c r="BD128" s="1262"/>
      <c r="BE128" s="1262"/>
      <c r="BF128" s="1262"/>
      <c r="BG128" s="1262"/>
      <c r="BH128" s="1262"/>
      <c r="BI128" s="1262"/>
      <c r="BJ128" s="1262"/>
    </row>
    <row r="129" spans="2:62">
      <c r="B129" s="1262"/>
      <c r="C129" s="1262"/>
      <c r="E129" s="1262"/>
      <c r="F129" s="1262"/>
      <c r="G129" s="1262"/>
      <c r="H129" s="1262"/>
      <c r="I129" s="1262"/>
      <c r="M129" s="1262"/>
      <c r="N129" s="1262"/>
      <c r="O129" s="1262"/>
      <c r="P129" s="1262"/>
      <c r="Q129" s="1262"/>
      <c r="R129" s="1262"/>
      <c r="S129" s="1262"/>
      <c r="T129" s="1262"/>
      <c r="U129" s="1262"/>
      <c r="V129" s="1262"/>
      <c r="W129" s="1262"/>
      <c r="X129" s="1262"/>
      <c r="Y129" s="1262"/>
      <c r="Z129" s="1262"/>
      <c r="AB129" s="1262"/>
      <c r="AC129" s="1262"/>
      <c r="AD129" s="1262"/>
      <c r="AE129" s="1262"/>
      <c r="AF129" s="1262"/>
      <c r="AJ129" s="1262"/>
      <c r="AK129" s="1262"/>
      <c r="AL129" s="1262"/>
      <c r="AM129" s="1262"/>
      <c r="AN129" s="1262"/>
      <c r="AO129" s="1262"/>
      <c r="AP129" s="1262"/>
      <c r="AQ129" s="1262"/>
      <c r="AR129" s="1262"/>
      <c r="AS129" s="1262"/>
      <c r="AT129" s="1262"/>
      <c r="AU129" s="1262"/>
      <c r="AV129" s="1262"/>
      <c r="AW129" s="1262"/>
      <c r="AX129" s="1262"/>
      <c r="AY129" s="1262"/>
      <c r="AZ129" s="1262"/>
      <c r="BA129" s="1262"/>
      <c r="BB129" s="1262"/>
      <c r="BC129" s="1262"/>
      <c r="BD129" s="1262"/>
      <c r="BE129" s="1262"/>
      <c r="BF129" s="1262"/>
      <c r="BG129" s="1262"/>
      <c r="BH129" s="1262"/>
      <c r="BI129" s="1262"/>
      <c r="BJ129" s="1262"/>
    </row>
    <row r="130" spans="2:62">
      <c r="B130" s="1262"/>
      <c r="C130" s="1262"/>
      <c r="E130" s="1262"/>
      <c r="F130" s="1262"/>
      <c r="G130" s="1262"/>
      <c r="H130" s="1262"/>
      <c r="I130" s="1262"/>
      <c r="M130" s="1262"/>
      <c r="N130" s="1262"/>
      <c r="O130" s="1262"/>
      <c r="P130" s="1262"/>
      <c r="Q130" s="1262"/>
      <c r="R130" s="1262"/>
      <c r="S130" s="1262"/>
      <c r="T130" s="1262"/>
      <c r="U130" s="1262"/>
      <c r="V130" s="1262"/>
      <c r="W130" s="1262"/>
      <c r="X130" s="1262"/>
      <c r="Y130" s="1262"/>
      <c r="Z130" s="1262"/>
      <c r="AB130" s="1262"/>
      <c r="AC130" s="1262"/>
      <c r="AD130" s="1262"/>
      <c r="AE130" s="1262"/>
      <c r="AF130" s="1262"/>
      <c r="AJ130" s="1262"/>
      <c r="AK130" s="1262"/>
      <c r="AL130" s="1262"/>
      <c r="AM130" s="1262"/>
      <c r="AN130" s="1262"/>
      <c r="AO130" s="1262"/>
      <c r="AP130" s="1262"/>
      <c r="AQ130" s="1262"/>
      <c r="AR130" s="1262"/>
      <c r="AS130" s="1262"/>
      <c r="AT130" s="1262"/>
      <c r="AU130" s="1262"/>
      <c r="AV130" s="1262"/>
      <c r="AW130" s="1262"/>
      <c r="AX130" s="1262"/>
      <c r="AY130" s="1262"/>
      <c r="AZ130" s="1262"/>
      <c r="BA130" s="1262"/>
      <c r="BB130" s="1262"/>
      <c r="BC130" s="1262"/>
      <c r="BD130" s="1262"/>
      <c r="BE130" s="1262"/>
      <c r="BF130" s="1262"/>
      <c r="BG130" s="1262"/>
      <c r="BH130" s="1262"/>
      <c r="BI130" s="1262"/>
      <c r="BJ130" s="1262"/>
    </row>
    <row r="131" spans="2:62">
      <c r="B131" s="1262"/>
      <c r="C131" s="1262"/>
      <c r="E131" s="1262"/>
      <c r="F131" s="1262"/>
      <c r="G131" s="1262"/>
      <c r="H131" s="1262"/>
      <c r="I131" s="1262"/>
      <c r="M131" s="1262"/>
      <c r="N131" s="1262"/>
      <c r="O131" s="1262"/>
      <c r="P131" s="1262"/>
      <c r="Q131" s="1262"/>
      <c r="R131" s="1262"/>
      <c r="S131" s="1262"/>
      <c r="T131" s="1262"/>
      <c r="U131" s="1262"/>
      <c r="V131" s="1262"/>
      <c r="W131" s="1262"/>
      <c r="X131" s="1262"/>
      <c r="Y131" s="1262"/>
      <c r="Z131" s="1262"/>
      <c r="AB131" s="1262"/>
      <c r="AC131" s="1262"/>
      <c r="AD131" s="1262"/>
      <c r="AE131" s="1262"/>
      <c r="AF131" s="1262"/>
      <c r="AJ131" s="1262"/>
      <c r="AK131" s="1262"/>
      <c r="AL131" s="1262"/>
      <c r="AM131" s="1262"/>
      <c r="AN131" s="1262"/>
      <c r="AO131" s="1262"/>
      <c r="AP131" s="1262"/>
      <c r="AQ131" s="1262"/>
      <c r="AR131" s="1262"/>
      <c r="AS131" s="1262"/>
      <c r="AT131" s="1262"/>
      <c r="AU131" s="1262"/>
      <c r="AV131" s="1262"/>
      <c r="AW131" s="1262"/>
      <c r="AX131" s="1262"/>
      <c r="AY131" s="1262"/>
      <c r="AZ131" s="1262"/>
      <c r="BA131" s="1262"/>
      <c r="BB131" s="1262"/>
      <c r="BC131" s="1262"/>
      <c r="BD131" s="1262"/>
      <c r="BE131" s="1262"/>
      <c r="BF131" s="1262"/>
      <c r="BG131" s="1262"/>
      <c r="BH131" s="1262"/>
      <c r="BI131" s="1262"/>
      <c r="BJ131" s="1262"/>
    </row>
    <row r="132" spans="2:62">
      <c r="B132" s="1262"/>
      <c r="C132" s="1262"/>
      <c r="E132" s="1262"/>
      <c r="F132" s="1262"/>
      <c r="G132" s="1262"/>
      <c r="H132" s="1262"/>
      <c r="I132" s="1262"/>
      <c r="M132" s="1262"/>
      <c r="N132" s="1262"/>
      <c r="O132" s="1262"/>
      <c r="P132" s="1262"/>
      <c r="Q132" s="1262"/>
      <c r="R132" s="1262"/>
      <c r="S132" s="1262"/>
      <c r="T132" s="1262"/>
      <c r="U132" s="1262"/>
      <c r="V132" s="1262"/>
      <c r="W132" s="1262"/>
      <c r="X132" s="1262"/>
      <c r="Y132" s="1262"/>
      <c r="Z132" s="1262"/>
      <c r="AB132" s="1262"/>
      <c r="AC132" s="1262"/>
      <c r="AD132" s="1262"/>
      <c r="AE132" s="1262"/>
      <c r="AF132" s="1262"/>
      <c r="AJ132" s="1262"/>
      <c r="AK132" s="1262"/>
      <c r="AL132" s="1262"/>
      <c r="AM132" s="1262"/>
      <c r="AN132" s="1262"/>
      <c r="AO132" s="1262"/>
      <c r="AP132" s="1262"/>
      <c r="AQ132" s="1262"/>
      <c r="AR132" s="1262"/>
      <c r="AS132" s="1262"/>
      <c r="AT132" s="1262"/>
      <c r="AU132" s="1262"/>
      <c r="AV132" s="1262"/>
      <c r="AW132" s="1262"/>
      <c r="AX132" s="1262"/>
      <c r="AY132" s="1262"/>
      <c r="AZ132" s="1262"/>
      <c r="BA132" s="1262"/>
      <c r="BB132" s="1262"/>
      <c r="BC132" s="1262"/>
      <c r="BD132" s="1262"/>
      <c r="BE132" s="1262"/>
      <c r="BF132" s="1262"/>
      <c r="BG132" s="1262"/>
      <c r="BH132" s="1262"/>
      <c r="BI132" s="1262"/>
      <c r="BJ132" s="1262"/>
    </row>
    <row r="133" spans="2:62">
      <c r="B133" s="1262"/>
      <c r="C133" s="1262"/>
      <c r="E133" s="1262"/>
      <c r="F133" s="1262"/>
      <c r="G133" s="1262"/>
      <c r="H133" s="1262"/>
      <c r="I133" s="1262"/>
      <c r="M133" s="1262"/>
      <c r="N133" s="1262"/>
      <c r="O133" s="1262"/>
      <c r="P133" s="1262"/>
      <c r="Q133" s="1262"/>
      <c r="R133" s="1262"/>
      <c r="S133" s="1262"/>
      <c r="T133" s="1262"/>
      <c r="U133" s="1262"/>
      <c r="V133" s="1262"/>
      <c r="W133" s="1262"/>
      <c r="X133" s="1262"/>
      <c r="Y133" s="1262"/>
      <c r="Z133" s="1262"/>
      <c r="AB133" s="1262"/>
      <c r="AC133" s="1262"/>
      <c r="AD133" s="1262"/>
      <c r="AE133" s="1262"/>
      <c r="AF133" s="1262"/>
      <c r="AJ133" s="1262"/>
      <c r="AK133" s="1262"/>
      <c r="AL133" s="1262"/>
      <c r="AM133" s="1262"/>
      <c r="AN133" s="1262"/>
      <c r="AO133" s="1262"/>
      <c r="AP133" s="1262"/>
      <c r="AQ133" s="1262"/>
      <c r="AR133" s="1262"/>
      <c r="AS133" s="1262"/>
      <c r="AT133" s="1262"/>
      <c r="AU133" s="1262"/>
      <c r="AV133" s="1262"/>
      <c r="AW133" s="1262"/>
      <c r="AX133" s="1262"/>
      <c r="AY133" s="1262"/>
      <c r="AZ133" s="1262"/>
      <c r="BA133" s="1262"/>
      <c r="BB133" s="1262"/>
      <c r="BC133" s="1262"/>
      <c r="BD133" s="1262"/>
      <c r="BE133" s="1262"/>
      <c r="BF133" s="1262"/>
      <c r="BG133" s="1262"/>
      <c r="BH133" s="1262"/>
      <c r="BI133" s="1262"/>
      <c r="BJ133" s="1262"/>
    </row>
    <row r="134" spans="2:62">
      <c r="B134" s="1262"/>
      <c r="C134" s="1262"/>
      <c r="E134" s="1262"/>
      <c r="F134" s="1262"/>
      <c r="G134" s="1262"/>
      <c r="H134" s="1262"/>
      <c r="I134" s="1262"/>
      <c r="M134" s="1262"/>
      <c r="N134" s="1262"/>
      <c r="O134" s="1262"/>
      <c r="P134" s="1262"/>
      <c r="Q134" s="1262"/>
      <c r="R134" s="1262"/>
      <c r="S134" s="1262"/>
      <c r="T134" s="1262"/>
      <c r="U134" s="1262"/>
      <c r="V134" s="1262"/>
      <c r="W134" s="1262"/>
      <c r="X134" s="1262"/>
      <c r="Y134" s="1262"/>
      <c r="Z134" s="1262"/>
      <c r="AB134" s="1262"/>
      <c r="AC134" s="1262"/>
      <c r="AD134" s="1262"/>
      <c r="AE134" s="1262"/>
      <c r="AF134" s="1262"/>
      <c r="AJ134" s="1262"/>
      <c r="AK134" s="1262"/>
      <c r="AL134" s="1262"/>
      <c r="AM134" s="1262"/>
      <c r="AN134" s="1262"/>
      <c r="AO134" s="1262"/>
      <c r="AP134" s="1262"/>
      <c r="AQ134" s="1262"/>
      <c r="AR134" s="1262"/>
      <c r="AS134" s="1262"/>
      <c r="AT134" s="1262"/>
      <c r="AU134" s="1262"/>
      <c r="AV134" s="1262"/>
      <c r="AW134" s="1262"/>
      <c r="AX134" s="1262"/>
      <c r="AY134" s="1262"/>
      <c r="AZ134" s="1262"/>
      <c r="BA134" s="1262"/>
      <c r="BB134" s="1262"/>
      <c r="BC134" s="1262"/>
      <c r="BD134" s="1262"/>
      <c r="BE134" s="1262"/>
      <c r="BF134" s="1262"/>
      <c r="BG134" s="1262"/>
      <c r="BH134" s="1262"/>
      <c r="BI134" s="1262"/>
      <c r="BJ134" s="1262"/>
    </row>
    <row r="135" spans="2:62">
      <c r="B135" s="1262"/>
      <c r="C135" s="1262"/>
      <c r="E135" s="1262"/>
      <c r="F135" s="1262"/>
      <c r="G135" s="1262"/>
      <c r="H135" s="1262"/>
      <c r="I135" s="1262"/>
      <c r="M135" s="1262"/>
      <c r="N135" s="1262"/>
      <c r="O135" s="1262"/>
      <c r="P135" s="1262"/>
      <c r="Q135" s="1262"/>
      <c r="R135" s="1262"/>
      <c r="S135" s="1262"/>
      <c r="T135" s="1262"/>
      <c r="U135" s="1262"/>
      <c r="V135" s="1262"/>
      <c r="W135" s="1262"/>
      <c r="X135" s="1262"/>
      <c r="Y135" s="1262"/>
      <c r="Z135" s="1262"/>
      <c r="AB135" s="1262"/>
      <c r="AC135" s="1262"/>
      <c r="AD135" s="1262"/>
      <c r="AE135" s="1262"/>
      <c r="AF135" s="1262"/>
      <c r="AJ135" s="1262"/>
      <c r="AK135" s="1262"/>
      <c r="AL135" s="1262"/>
      <c r="AM135" s="1262"/>
      <c r="AN135" s="1262"/>
      <c r="AO135" s="1262"/>
      <c r="AP135" s="1262"/>
      <c r="AQ135" s="1262"/>
      <c r="AR135" s="1262"/>
      <c r="AS135" s="1262"/>
      <c r="AT135" s="1262"/>
      <c r="AU135" s="1262"/>
      <c r="AV135" s="1262"/>
      <c r="AW135" s="1262"/>
      <c r="AX135" s="1262"/>
      <c r="AY135" s="1262"/>
      <c r="AZ135" s="1262"/>
      <c r="BA135" s="1262"/>
      <c r="BB135" s="1262"/>
      <c r="BC135" s="1262"/>
      <c r="BD135" s="1262"/>
      <c r="BE135" s="1262"/>
      <c r="BF135" s="1262"/>
      <c r="BG135" s="1262"/>
      <c r="BH135" s="1262"/>
      <c r="BI135" s="1262"/>
      <c r="BJ135" s="1262"/>
    </row>
    <row r="136" spans="2:62">
      <c r="B136" s="1262"/>
      <c r="C136" s="1262"/>
      <c r="E136" s="1262"/>
      <c r="F136" s="1262"/>
      <c r="G136" s="1262"/>
      <c r="H136" s="1262"/>
      <c r="I136" s="1262"/>
      <c r="M136" s="1262"/>
      <c r="N136" s="1262"/>
      <c r="O136" s="1262"/>
      <c r="P136" s="1262"/>
      <c r="Q136" s="1262"/>
      <c r="R136" s="1262"/>
      <c r="S136" s="1262"/>
      <c r="T136" s="1262"/>
      <c r="U136" s="1262"/>
      <c r="V136" s="1262"/>
      <c r="W136" s="1262"/>
      <c r="X136" s="1262"/>
      <c r="Y136" s="1262"/>
      <c r="Z136" s="1262"/>
      <c r="AB136" s="1262"/>
      <c r="AC136" s="1262"/>
      <c r="AD136" s="1262"/>
      <c r="AE136" s="1262"/>
      <c r="AF136" s="1262"/>
      <c r="AJ136" s="1262"/>
      <c r="AK136" s="1262"/>
      <c r="AL136" s="1262"/>
      <c r="AM136" s="1262"/>
      <c r="AN136" s="1262"/>
      <c r="AO136" s="1262"/>
      <c r="AP136" s="1262"/>
      <c r="AQ136" s="1262"/>
      <c r="AR136" s="1262"/>
      <c r="AS136" s="1262"/>
      <c r="AT136" s="1262"/>
      <c r="AU136" s="1262"/>
      <c r="AV136" s="1262"/>
      <c r="AW136" s="1262"/>
      <c r="AX136" s="1262"/>
      <c r="AY136" s="1262"/>
      <c r="AZ136" s="1262"/>
      <c r="BA136" s="1262"/>
      <c r="BB136" s="1262"/>
      <c r="BC136" s="1262"/>
      <c r="BD136" s="1262"/>
      <c r="BE136" s="1262"/>
      <c r="BF136" s="1262"/>
      <c r="BG136" s="1262"/>
      <c r="BH136" s="1262"/>
      <c r="BI136" s="1262"/>
      <c r="BJ136" s="1262"/>
    </row>
    <row r="137" spans="2:62">
      <c r="B137" s="1262"/>
      <c r="C137" s="1262"/>
      <c r="E137" s="1262"/>
      <c r="F137" s="1262"/>
      <c r="G137" s="1262"/>
      <c r="H137" s="1262"/>
      <c r="I137" s="1262"/>
      <c r="M137" s="1262"/>
      <c r="N137" s="1262"/>
      <c r="O137" s="1262"/>
      <c r="P137" s="1262"/>
      <c r="Q137" s="1262"/>
      <c r="R137" s="1262"/>
      <c r="S137" s="1262"/>
      <c r="T137" s="1262"/>
      <c r="U137" s="1262"/>
      <c r="V137" s="1262"/>
      <c r="W137" s="1262"/>
      <c r="X137" s="1262"/>
      <c r="Y137" s="1262"/>
      <c r="Z137" s="1262"/>
      <c r="AB137" s="1262"/>
      <c r="AC137" s="1262"/>
      <c r="AD137" s="1262"/>
      <c r="AE137" s="1262"/>
      <c r="AF137" s="1262"/>
      <c r="AJ137" s="1262"/>
      <c r="AK137" s="1262"/>
      <c r="AL137" s="1262"/>
      <c r="AM137" s="1262"/>
      <c r="AN137" s="1262"/>
      <c r="AO137" s="1262"/>
      <c r="AP137" s="1262"/>
      <c r="AQ137" s="1262"/>
      <c r="AR137" s="1262"/>
      <c r="AS137" s="1262"/>
      <c r="AT137" s="1262"/>
      <c r="AU137" s="1262"/>
      <c r="AV137" s="1262"/>
      <c r="AW137" s="1262"/>
      <c r="AX137" s="1262"/>
      <c r="AY137" s="1262"/>
      <c r="AZ137" s="1262"/>
      <c r="BA137" s="1262"/>
      <c r="BB137" s="1262"/>
      <c r="BC137" s="1262"/>
      <c r="BD137" s="1262"/>
      <c r="BE137" s="1262"/>
      <c r="BF137" s="1262"/>
      <c r="BG137" s="1262"/>
      <c r="BH137" s="1262"/>
      <c r="BI137" s="1262"/>
      <c r="BJ137" s="1262"/>
    </row>
    <row r="138" spans="2:62">
      <c r="B138" s="1262"/>
      <c r="C138" s="1262"/>
      <c r="E138" s="1262"/>
      <c r="F138" s="1262"/>
      <c r="G138" s="1262"/>
      <c r="H138" s="1262"/>
      <c r="I138" s="1262"/>
      <c r="M138" s="1262"/>
      <c r="N138" s="1262"/>
      <c r="O138" s="1262"/>
      <c r="P138" s="1262"/>
      <c r="Q138" s="1262"/>
      <c r="R138" s="1262"/>
      <c r="S138" s="1262"/>
      <c r="T138" s="1262"/>
      <c r="U138" s="1262"/>
      <c r="V138" s="1262"/>
      <c r="W138" s="1262"/>
      <c r="X138" s="1262"/>
      <c r="Y138" s="1262"/>
      <c r="Z138" s="1262"/>
      <c r="AB138" s="1262"/>
      <c r="AC138" s="1262"/>
      <c r="AD138" s="1262"/>
      <c r="AE138" s="1262"/>
      <c r="AF138" s="1262"/>
      <c r="AJ138" s="1262"/>
      <c r="AK138" s="1262"/>
      <c r="AL138" s="1262"/>
      <c r="AM138" s="1262"/>
      <c r="AN138" s="1262"/>
      <c r="AO138" s="1262"/>
      <c r="AP138" s="1262"/>
      <c r="AQ138" s="1262"/>
      <c r="AR138" s="1262"/>
      <c r="AS138" s="1262"/>
      <c r="AT138" s="1262"/>
      <c r="AU138" s="1262"/>
      <c r="AV138" s="1262"/>
      <c r="AW138" s="1262"/>
      <c r="AX138" s="1262"/>
      <c r="AY138" s="1262"/>
      <c r="AZ138" s="1262"/>
      <c r="BA138" s="1262"/>
      <c r="BB138" s="1262"/>
      <c r="BC138" s="1262"/>
      <c r="BD138" s="1262"/>
      <c r="BE138" s="1262"/>
      <c r="BF138" s="1262"/>
      <c r="BG138" s="1262"/>
      <c r="BH138" s="1262"/>
      <c r="BI138" s="1262"/>
      <c r="BJ138" s="1262"/>
    </row>
    <row r="139" spans="2:62">
      <c r="B139" s="1262"/>
      <c r="C139" s="1262"/>
      <c r="E139" s="1262"/>
      <c r="F139" s="1262"/>
      <c r="G139" s="1262"/>
      <c r="H139" s="1262"/>
      <c r="I139" s="1262"/>
      <c r="M139" s="1262"/>
      <c r="N139" s="1262"/>
      <c r="O139" s="1262"/>
      <c r="P139" s="1262"/>
      <c r="Q139" s="1262"/>
      <c r="R139" s="1262"/>
      <c r="S139" s="1262"/>
      <c r="T139" s="1262"/>
      <c r="U139" s="1262"/>
      <c r="V139" s="1262"/>
      <c r="W139" s="1262"/>
      <c r="X139" s="1262"/>
      <c r="Y139" s="1262"/>
      <c r="Z139" s="1262"/>
      <c r="AB139" s="1262"/>
      <c r="AC139" s="1262"/>
      <c r="AD139" s="1262"/>
      <c r="AE139" s="1262"/>
      <c r="AF139" s="1262"/>
      <c r="AJ139" s="1262"/>
      <c r="AK139" s="1262"/>
      <c r="AL139" s="1262"/>
      <c r="AM139" s="1262"/>
      <c r="AN139" s="1262"/>
      <c r="AO139" s="1262"/>
      <c r="AP139" s="1262"/>
      <c r="AQ139" s="1262"/>
      <c r="AR139" s="1262"/>
      <c r="AS139" s="1262"/>
      <c r="AT139" s="1262"/>
      <c r="AU139" s="1262"/>
      <c r="AV139" s="1262"/>
      <c r="AW139" s="1262"/>
      <c r="AX139" s="1262"/>
      <c r="AY139" s="1262"/>
      <c r="AZ139" s="1262"/>
      <c r="BA139" s="1262"/>
      <c r="BB139" s="1262"/>
      <c r="BC139" s="1262"/>
      <c r="BD139" s="1262"/>
      <c r="BE139" s="1262"/>
      <c r="BF139" s="1262"/>
      <c r="BG139" s="1262"/>
      <c r="BH139" s="1262"/>
      <c r="BI139" s="1262"/>
      <c r="BJ139" s="1262"/>
    </row>
    <row r="140" spans="2:62">
      <c r="B140" s="1262"/>
      <c r="C140" s="1262"/>
      <c r="E140" s="1262"/>
      <c r="F140" s="1262"/>
      <c r="G140" s="1262"/>
      <c r="H140" s="1262"/>
      <c r="I140" s="1262"/>
      <c r="M140" s="1262"/>
      <c r="N140" s="1262"/>
      <c r="O140" s="1262"/>
      <c r="P140" s="1262"/>
      <c r="Q140" s="1262"/>
      <c r="R140" s="1262"/>
      <c r="S140" s="1262"/>
      <c r="T140" s="1262"/>
      <c r="U140" s="1262"/>
      <c r="V140" s="1262"/>
      <c r="W140" s="1262"/>
      <c r="X140" s="1262"/>
      <c r="Y140" s="1262"/>
      <c r="Z140" s="1262"/>
      <c r="AB140" s="1262"/>
      <c r="AC140" s="1262"/>
      <c r="AD140" s="1262"/>
      <c r="AE140" s="1262"/>
      <c r="AF140" s="1262"/>
      <c r="AJ140" s="1262"/>
      <c r="AK140" s="1262"/>
      <c r="AL140" s="1262"/>
      <c r="AM140" s="1262"/>
      <c r="AN140" s="1262"/>
      <c r="AO140" s="1262"/>
      <c r="AP140" s="1262"/>
      <c r="AQ140" s="1262"/>
      <c r="AR140" s="1262"/>
      <c r="AS140" s="1262"/>
      <c r="AT140" s="1262"/>
      <c r="AU140" s="1262"/>
      <c r="AV140" s="1262"/>
      <c r="AW140" s="1262"/>
      <c r="AX140" s="1262"/>
      <c r="AY140" s="1262"/>
      <c r="AZ140" s="1262"/>
      <c r="BA140" s="1262"/>
      <c r="BB140" s="1262"/>
      <c r="BC140" s="1262"/>
      <c r="BD140" s="1262"/>
      <c r="BE140" s="1262"/>
      <c r="BF140" s="1262"/>
      <c r="BG140" s="1262"/>
      <c r="BH140" s="1262"/>
      <c r="BI140" s="1262"/>
      <c r="BJ140" s="1262"/>
    </row>
    <row r="141" spans="2:62">
      <c r="B141" s="1262"/>
      <c r="C141" s="1262"/>
      <c r="E141" s="1262"/>
      <c r="F141" s="1262"/>
      <c r="G141" s="1262"/>
      <c r="H141" s="1262"/>
      <c r="I141" s="1262"/>
      <c r="M141" s="1262"/>
      <c r="N141" s="1262"/>
      <c r="O141" s="1262"/>
      <c r="P141" s="1262"/>
      <c r="Q141" s="1262"/>
      <c r="R141" s="1262"/>
      <c r="S141" s="1262"/>
      <c r="T141" s="1262"/>
      <c r="U141" s="1262"/>
      <c r="V141" s="1262"/>
      <c r="W141" s="1262"/>
      <c r="X141" s="1262"/>
      <c r="Y141" s="1262"/>
      <c r="Z141" s="1262"/>
      <c r="AB141" s="1262"/>
      <c r="AC141" s="1262"/>
      <c r="AD141" s="1262"/>
      <c r="AE141" s="1262"/>
      <c r="AF141" s="1262"/>
      <c r="AJ141" s="1262"/>
      <c r="AK141" s="1262"/>
      <c r="AL141" s="1262"/>
      <c r="AM141" s="1262"/>
      <c r="AN141" s="1262"/>
      <c r="AO141" s="1262"/>
      <c r="AP141" s="1262"/>
      <c r="AQ141" s="1262"/>
      <c r="AR141" s="1262"/>
      <c r="AS141" s="1262"/>
      <c r="AT141" s="1262"/>
      <c r="AU141" s="1262"/>
      <c r="AV141" s="1262"/>
      <c r="AW141" s="1262"/>
      <c r="AX141" s="1262"/>
      <c r="AY141" s="1262"/>
      <c r="AZ141" s="1262"/>
      <c r="BA141" s="1262"/>
      <c r="BB141" s="1262"/>
      <c r="BC141" s="1262"/>
      <c r="BD141" s="1262"/>
      <c r="BE141" s="1262"/>
      <c r="BF141" s="1262"/>
      <c r="BG141" s="1262"/>
      <c r="BH141" s="1262"/>
      <c r="BI141" s="1262"/>
      <c r="BJ141" s="1262"/>
    </row>
    <row r="142" spans="2:62">
      <c r="B142" s="1262"/>
      <c r="C142" s="1262"/>
      <c r="E142" s="1262"/>
      <c r="F142" s="1262"/>
      <c r="G142" s="1262"/>
      <c r="H142" s="1262"/>
      <c r="I142" s="1262"/>
      <c r="M142" s="1262"/>
      <c r="N142" s="1262"/>
      <c r="O142" s="1262"/>
      <c r="P142" s="1262"/>
      <c r="Q142" s="1262"/>
      <c r="R142" s="1262"/>
      <c r="S142" s="1262"/>
      <c r="T142" s="1262"/>
      <c r="U142" s="1262"/>
      <c r="V142" s="1262"/>
      <c r="W142" s="1262"/>
      <c r="X142" s="1262"/>
      <c r="Y142" s="1262"/>
      <c r="Z142" s="1262"/>
      <c r="AB142" s="1262"/>
      <c r="AC142" s="1262"/>
      <c r="AD142" s="1262"/>
      <c r="AE142" s="1262"/>
      <c r="AF142" s="1262"/>
      <c r="AJ142" s="1262"/>
      <c r="AK142" s="1262"/>
      <c r="AL142" s="1262"/>
      <c r="AM142" s="1262"/>
      <c r="AN142" s="1262"/>
      <c r="AO142" s="1262"/>
      <c r="AP142" s="1262"/>
      <c r="AQ142" s="1262"/>
      <c r="AR142" s="1262"/>
      <c r="AS142" s="1262"/>
      <c r="AT142" s="1262"/>
      <c r="AU142" s="1262"/>
      <c r="AV142" s="1262"/>
      <c r="AW142" s="1262"/>
      <c r="AX142" s="1262"/>
      <c r="AY142" s="1262"/>
      <c r="AZ142" s="1262"/>
      <c r="BA142" s="1262"/>
      <c r="BB142" s="1262"/>
      <c r="BC142" s="1262"/>
      <c r="BD142" s="1262"/>
      <c r="BE142" s="1262"/>
      <c r="BF142" s="1262"/>
      <c r="BG142" s="1262"/>
      <c r="BH142" s="1262"/>
      <c r="BI142" s="1262"/>
      <c r="BJ142" s="1262"/>
    </row>
    <row r="143" spans="2:62">
      <c r="B143" s="1262"/>
      <c r="C143" s="1262"/>
      <c r="E143" s="1262"/>
      <c r="F143" s="1262"/>
      <c r="G143" s="1262"/>
      <c r="H143" s="1262"/>
      <c r="I143" s="1262"/>
      <c r="M143" s="1262"/>
      <c r="N143" s="1262"/>
      <c r="O143" s="1262"/>
      <c r="P143" s="1262"/>
      <c r="Q143" s="1262"/>
      <c r="R143" s="1262"/>
      <c r="S143" s="1262"/>
      <c r="T143" s="1262"/>
      <c r="U143" s="1262"/>
      <c r="V143" s="1262"/>
      <c r="W143" s="1262"/>
      <c r="X143" s="1262"/>
      <c r="Y143" s="1262"/>
      <c r="Z143" s="1262"/>
      <c r="AB143" s="1262"/>
      <c r="AC143" s="1262"/>
      <c r="AD143" s="1262"/>
      <c r="AE143" s="1262"/>
      <c r="AF143" s="1262"/>
      <c r="AJ143" s="1262"/>
      <c r="AK143" s="1262"/>
      <c r="AL143" s="1262"/>
      <c r="AM143" s="1262"/>
      <c r="AN143" s="1262"/>
      <c r="AO143" s="1262"/>
      <c r="AP143" s="1262"/>
      <c r="AQ143" s="1262"/>
      <c r="AR143" s="1262"/>
      <c r="AS143" s="1262"/>
      <c r="AT143" s="1262"/>
      <c r="AU143" s="1262"/>
      <c r="AV143" s="1262"/>
      <c r="AW143" s="1262"/>
      <c r="AX143" s="1262"/>
      <c r="AY143" s="1262"/>
      <c r="AZ143" s="1262"/>
      <c r="BA143" s="1262"/>
      <c r="BB143" s="1262"/>
      <c r="BC143" s="1262"/>
      <c r="BD143" s="1262"/>
      <c r="BE143" s="1262"/>
      <c r="BF143" s="1262"/>
      <c r="BG143" s="1262"/>
      <c r="BH143" s="1262"/>
      <c r="BI143" s="1262"/>
      <c r="BJ143" s="1262"/>
    </row>
    <row r="144" spans="2:62">
      <c r="B144" s="1262"/>
      <c r="C144" s="1262"/>
      <c r="E144" s="1262"/>
      <c r="F144" s="1262"/>
      <c r="G144" s="1262"/>
      <c r="H144" s="1262"/>
      <c r="I144" s="1262"/>
      <c r="M144" s="1262"/>
      <c r="N144" s="1262"/>
      <c r="O144" s="1262"/>
      <c r="P144" s="1262"/>
      <c r="Q144" s="1262"/>
      <c r="R144" s="1262"/>
      <c r="S144" s="1262"/>
      <c r="T144" s="1262"/>
      <c r="U144" s="1262"/>
      <c r="V144" s="1262"/>
      <c r="W144" s="1262"/>
      <c r="X144" s="1262"/>
      <c r="Y144" s="1262"/>
      <c r="Z144" s="1262"/>
      <c r="AB144" s="1262"/>
      <c r="AC144" s="1262"/>
      <c r="AD144" s="1262"/>
      <c r="AE144" s="1262"/>
      <c r="AF144" s="1262"/>
      <c r="AJ144" s="1262"/>
      <c r="AK144" s="1262"/>
      <c r="AL144" s="1262"/>
      <c r="AM144" s="1262"/>
      <c r="AN144" s="1262"/>
      <c r="AO144" s="1262"/>
      <c r="AP144" s="1262"/>
      <c r="AQ144" s="1262"/>
      <c r="AR144" s="1262"/>
      <c r="AS144" s="1262"/>
      <c r="AT144" s="1262"/>
      <c r="AU144" s="1262"/>
      <c r="AV144" s="1262"/>
      <c r="AW144" s="1262"/>
      <c r="AX144" s="1262"/>
      <c r="AY144" s="1262"/>
      <c r="AZ144" s="1262"/>
      <c r="BA144" s="1262"/>
      <c r="BB144" s="1262"/>
      <c r="BC144" s="1262"/>
      <c r="BD144" s="1262"/>
      <c r="BE144" s="1262"/>
      <c r="BF144" s="1262"/>
      <c r="BG144" s="1262"/>
      <c r="BH144" s="1262"/>
      <c r="BI144" s="1262"/>
      <c r="BJ144" s="1262"/>
    </row>
    <row r="145" spans="2:62">
      <c r="B145" s="1262"/>
      <c r="C145" s="1262"/>
      <c r="E145" s="1262"/>
      <c r="F145" s="1262"/>
      <c r="G145" s="1262"/>
      <c r="H145" s="1262"/>
      <c r="I145" s="1262"/>
      <c r="M145" s="1262"/>
      <c r="N145" s="1262"/>
      <c r="O145" s="1262"/>
      <c r="P145" s="1262"/>
      <c r="Q145" s="1262"/>
      <c r="R145" s="1262"/>
      <c r="S145" s="1262"/>
      <c r="T145" s="1262"/>
      <c r="U145" s="1262"/>
      <c r="V145" s="1262"/>
      <c r="W145" s="1262"/>
      <c r="X145" s="1262"/>
      <c r="Y145" s="1262"/>
      <c r="Z145" s="1262"/>
      <c r="AB145" s="1262"/>
      <c r="AC145" s="1262"/>
      <c r="AD145" s="1262"/>
      <c r="AE145" s="1262"/>
      <c r="AF145" s="1262"/>
      <c r="AJ145" s="1262"/>
      <c r="AK145" s="1262"/>
      <c r="AL145" s="1262"/>
      <c r="AM145" s="1262"/>
      <c r="AN145" s="1262"/>
      <c r="AO145" s="1262"/>
      <c r="AP145" s="1262"/>
      <c r="AQ145" s="1262"/>
      <c r="AR145" s="1262"/>
      <c r="AS145" s="1262"/>
      <c r="AT145" s="1262"/>
      <c r="AU145" s="1262"/>
      <c r="AV145" s="1262"/>
      <c r="AW145" s="1262"/>
      <c r="AX145" s="1262"/>
      <c r="AY145" s="1262"/>
      <c r="AZ145" s="1262"/>
      <c r="BA145" s="1262"/>
      <c r="BB145" s="1262"/>
      <c r="BC145" s="1262"/>
      <c r="BD145" s="1262"/>
      <c r="BE145" s="1262"/>
      <c r="BF145" s="1262"/>
      <c r="BG145" s="1262"/>
      <c r="BH145" s="1262"/>
      <c r="BI145" s="1262"/>
      <c r="BJ145" s="1262"/>
    </row>
    <row r="146" spans="2:62">
      <c r="B146" s="1262"/>
      <c r="C146" s="1262"/>
      <c r="E146" s="1262"/>
      <c r="F146" s="1262"/>
      <c r="G146" s="1262"/>
      <c r="H146" s="1262"/>
      <c r="I146" s="1262"/>
      <c r="M146" s="1262"/>
      <c r="N146" s="1262"/>
      <c r="O146" s="1262"/>
      <c r="P146" s="1262"/>
      <c r="Q146" s="1262"/>
      <c r="R146" s="1262"/>
      <c r="S146" s="1262"/>
      <c r="T146" s="1262"/>
      <c r="U146" s="1262"/>
      <c r="V146" s="1262"/>
      <c r="W146" s="1262"/>
      <c r="X146" s="1262"/>
      <c r="Y146" s="1262"/>
      <c r="Z146" s="1262"/>
      <c r="AB146" s="1262"/>
      <c r="AC146" s="1262"/>
      <c r="AD146" s="1262"/>
      <c r="AE146" s="1262"/>
      <c r="AF146" s="1262"/>
      <c r="AJ146" s="1262"/>
      <c r="AK146" s="1262"/>
      <c r="AL146" s="1262"/>
      <c r="AM146" s="1262"/>
      <c r="AN146" s="1262"/>
      <c r="AO146" s="1262"/>
      <c r="AP146" s="1262"/>
      <c r="AQ146" s="1262"/>
      <c r="AR146" s="1262"/>
      <c r="AS146" s="1262"/>
      <c r="AT146" s="1262"/>
      <c r="AU146" s="1262"/>
      <c r="AV146" s="1262"/>
      <c r="AW146" s="1262"/>
      <c r="AX146" s="1262"/>
      <c r="AY146" s="1262"/>
      <c r="AZ146" s="1262"/>
      <c r="BA146" s="1262"/>
      <c r="BB146" s="1262"/>
      <c r="BC146" s="1262"/>
      <c r="BD146" s="1262"/>
      <c r="BE146" s="1262"/>
      <c r="BF146" s="1262"/>
      <c r="BG146" s="1262"/>
      <c r="BH146" s="1262"/>
      <c r="BI146" s="1262"/>
      <c r="BJ146" s="1262"/>
    </row>
    <row r="147" spans="2:62">
      <c r="B147" s="1262"/>
      <c r="C147" s="1262"/>
      <c r="E147" s="1262"/>
      <c r="F147" s="1262"/>
      <c r="G147" s="1262"/>
      <c r="H147" s="1262"/>
      <c r="I147" s="1262"/>
      <c r="M147" s="1262"/>
      <c r="N147" s="1262"/>
      <c r="O147" s="1262"/>
      <c r="P147" s="1262"/>
      <c r="Q147" s="1262"/>
      <c r="R147" s="1262"/>
      <c r="S147" s="1262"/>
      <c r="T147" s="1262"/>
      <c r="U147" s="1262"/>
      <c r="V147" s="1262"/>
      <c r="W147" s="1262"/>
      <c r="X147" s="1262"/>
      <c r="Y147" s="1262"/>
      <c r="Z147" s="1262"/>
      <c r="AB147" s="1262"/>
      <c r="AC147" s="1262"/>
      <c r="AD147" s="1262"/>
      <c r="AE147" s="1262"/>
      <c r="AF147" s="1262"/>
      <c r="AJ147" s="1262"/>
      <c r="AK147" s="1262"/>
      <c r="AL147" s="1262"/>
      <c r="AM147" s="1262"/>
      <c r="AN147" s="1262"/>
      <c r="AO147" s="1262"/>
      <c r="AP147" s="1262"/>
      <c r="AQ147" s="1262"/>
      <c r="AR147" s="1262"/>
      <c r="AS147" s="1262"/>
      <c r="AT147" s="1262"/>
      <c r="AU147" s="1262"/>
      <c r="AV147" s="1262"/>
      <c r="AW147" s="1262"/>
      <c r="AX147" s="1262"/>
      <c r="AY147" s="1262"/>
      <c r="AZ147" s="1262"/>
      <c r="BA147" s="1262"/>
      <c r="BB147" s="1262"/>
      <c r="BC147" s="1262"/>
      <c r="BD147" s="1262"/>
      <c r="BE147" s="1262"/>
      <c r="BF147" s="1262"/>
      <c r="BG147" s="1262"/>
      <c r="BH147" s="1262"/>
      <c r="BI147" s="1262"/>
      <c r="BJ147" s="1262"/>
    </row>
    <row r="148" spans="2:62">
      <c r="B148" s="1262"/>
      <c r="C148" s="1262"/>
      <c r="E148" s="1262"/>
      <c r="F148" s="1262"/>
      <c r="G148" s="1262"/>
      <c r="H148" s="1262"/>
      <c r="I148" s="1262"/>
      <c r="M148" s="1262"/>
      <c r="N148" s="1262"/>
      <c r="O148" s="1262"/>
      <c r="P148" s="1262"/>
      <c r="Q148" s="1262"/>
      <c r="R148" s="1262"/>
      <c r="S148" s="1262"/>
      <c r="T148" s="1262"/>
      <c r="U148" s="1262"/>
      <c r="V148" s="1262"/>
      <c r="W148" s="1262"/>
      <c r="X148" s="1262"/>
      <c r="Y148" s="1262"/>
      <c r="Z148" s="1262"/>
      <c r="AB148" s="1262"/>
      <c r="AC148" s="1262"/>
      <c r="AD148" s="1262"/>
      <c r="AE148" s="1262"/>
      <c r="AF148" s="1262"/>
      <c r="AJ148" s="1262"/>
      <c r="AK148" s="1262"/>
      <c r="AL148" s="1262"/>
      <c r="AM148" s="1262"/>
      <c r="AN148" s="1262"/>
      <c r="AO148" s="1262"/>
      <c r="AP148" s="1262"/>
      <c r="AQ148" s="1262"/>
      <c r="AR148" s="1262"/>
      <c r="AS148" s="1262"/>
      <c r="AT148" s="1262"/>
      <c r="AU148" s="1262"/>
      <c r="AV148" s="1262"/>
      <c r="AW148" s="1262"/>
      <c r="AX148" s="1262"/>
      <c r="AY148" s="1262"/>
      <c r="AZ148" s="1262"/>
      <c r="BA148" s="1262"/>
      <c r="BB148" s="1262"/>
      <c r="BC148" s="1262"/>
      <c r="BD148" s="1262"/>
      <c r="BE148" s="1262"/>
      <c r="BF148" s="1262"/>
      <c r="BG148" s="1262"/>
      <c r="BH148" s="1262"/>
      <c r="BI148" s="1262"/>
      <c r="BJ148" s="1262"/>
    </row>
    <row r="149" spans="2:62">
      <c r="B149" s="1262"/>
      <c r="C149" s="1262"/>
      <c r="E149" s="1262"/>
      <c r="F149" s="1262"/>
      <c r="G149" s="1262"/>
      <c r="H149" s="1262"/>
      <c r="I149" s="1262"/>
      <c r="M149" s="1262"/>
      <c r="N149" s="1262"/>
      <c r="O149" s="1262"/>
      <c r="P149" s="1262"/>
      <c r="Q149" s="1262"/>
      <c r="R149" s="1262"/>
      <c r="S149" s="1262"/>
      <c r="T149" s="1262"/>
      <c r="U149" s="1262"/>
      <c r="V149" s="1262"/>
      <c r="W149" s="1262"/>
      <c r="X149" s="1262"/>
      <c r="Y149" s="1262"/>
      <c r="Z149" s="1262"/>
      <c r="AB149" s="1262"/>
      <c r="AC149" s="1262"/>
      <c r="AD149" s="1262"/>
      <c r="AE149" s="1262"/>
      <c r="AF149" s="1262"/>
      <c r="AJ149" s="1262"/>
      <c r="AK149" s="1262"/>
      <c r="AL149" s="1262"/>
      <c r="AM149" s="1262"/>
      <c r="AN149" s="1262"/>
      <c r="AO149" s="1262"/>
      <c r="AP149" s="1262"/>
      <c r="AQ149" s="1262"/>
      <c r="AR149" s="1262"/>
      <c r="AS149" s="1262"/>
      <c r="AT149" s="1262"/>
      <c r="AU149" s="1262"/>
      <c r="AV149" s="1262"/>
      <c r="AW149" s="1262"/>
      <c r="AX149" s="1262"/>
      <c r="AY149" s="1262"/>
      <c r="AZ149" s="1262"/>
      <c r="BA149" s="1262"/>
      <c r="BB149" s="1262"/>
      <c r="BC149" s="1262"/>
      <c r="BD149" s="1262"/>
      <c r="BE149" s="1262"/>
      <c r="BF149" s="1262"/>
      <c r="BG149" s="1262"/>
      <c r="BH149" s="1262"/>
      <c r="BI149" s="1262"/>
      <c r="BJ149" s="1262"/>
    </row>
    <row r="150" spans="2:62">
      <c r="B150" s="1262"/>
      <c r="C150" s="1262"/>
      <c r="E150" s="1262"/>
      <c r="F150" s="1262"/>
      <c r="G150" s="1262"/>
      <c r="H150" s="1262"/>
      <c r="I150" s="1262"/>
      <c r="M150" s="1262"/>
      <c r="N150" s="1262"/>
      <c r="O150" s="1262"/>
      <c r="P150" s="1262"/>
      <c r="Q150" s="1262"/>
      <c r="R150" s="1262"/>
      <c r="S150" s="1262"/>
      <c r="T150" s="1262"/>
      <c r="U150" s="1262"/>
      <c r="V150" s="1262"/>
      <c r="W150" s="1262"/>
      <c r="X150" s="1262"/>
      <c r="Y150" s="1262"/>
      <c r="Z150" s="1262"/>
      <c r="AB150" s="1262"/>
      <c r="AC150" s="1262"/>
      <c r="AD150" s="1262"/>
      <c r="AE150" s="1262"/>
      <c r="AF150" s="1262"/>
      <c r="AJ150" s="1262"/>
      <c r="AK150" s="1262"/>
      <c r="AL150" s="1262"/>
      <c r="AM150" s="1262"/>
      <c r="AN150" s="1262"/>
      <c r="AO150" s="1262"/>
      <c r="AP150" s="1262"/>
      <c r="AQ150" s="1262"/>
      <c r="AR150" s="1262"/>
      <c r="AS150" s="1262"/>
      <c r="AT150" s="1262"/>
      <c r="AU150" s="1262"/>
      <c r="AV150" s="1262"/>
      <c r="AW150" s="1262"/>
      <c r="AX150" s="1262"/>
      <c r="AY150" s="1262"/>
      <c r="AZ150" s="1262"/>
      <c r="BA150" s="1262"/>
      <c r="BB150" s="1262"/>
      <c r="BC150" s="1262"/>
      <c r="BD150" s="1262"/>
      <c r="BE150" s="1262"/>
      <c r="BF150" s="1262"/>
      <c r="BG150" s="1262"/>
      <c r="BH150" s="1262"/>
      <c r="BI150" s="1262"/>
      <c r="BJ150" s="1262"/>
    </row>
    <row r="151" spans="2:62">
      <c r="B151" s="1262"/>
      <c r="C151" s="1262"/>
      <c r="E151" s="1262"/>
      <c r="F151" s="1262"/>
      <c r="G151" s="1262"/>
      <c r="H151" s="1262"/>
      <c r="I151" s="1262"/>
      <c r="M151" s="1262"/>
      <c r="N151" s="1262"/>
      <c r="O151" s="1262"/>
      <c r="P151" s="1262"/>
      <c r="Q151" s="1262"/>
      <c r="R151" s="1262"/>
      <c r="S151" s="1262"/>
      <c r="T151" s="1262"/>
      <c r="U151" s="1262"/>
      <c r="V151" s="1262"/>
      <c r="W151" s="1262"/>
      <c r="X151" s="1262"/>
      <c r="Y151" s="1262"/>
      <c r="Z151" s="1262"/>
      <c r="AB151" s="1262"/>
      <c r="AC151" s="1262"/>
      <c r="AD151" s="1262"/>
      <c r="AE151" s="1262"/>
      <c r="AF151" s="1262"/>
      <c r="AJ151" s="1262"/>
      <c r="AK151" s="1262"/>
      <c r="AL151" s="1262"/>
      <c r="AM151" s="1262"/>
      <c r="AN151" s="1262"/>
      <c r="AO151" s="1262"/>
      <c r="AP151" s="1262"/>
      <c r="AQ151" s="1262"/>
      <c r="AR151" s="1262"/>
      <c r="AS151" s="1262"/>
      <c r="AT151" s="1262"/>
      <c r="AU151" s="1262"/>
      <c r="AV151" s="1262"/>
      <c r="AW151" s="1262"/>
      <c r="AX151" s="1262"/>
      <c r="AY151" s="1262"/>
      <c r="AZ151" s="1262"/>
      <c r="BA151" s="1262"/>
      <c r="BB151" s="1262"/>
      <c r="BC151" s="1262"/>
      <c r="BD151" s="1262"/>
      <c r="BE151" s="1262"/>
      <c r="BF151" s="1262"/>
      <c r="BG151" s="1262"/>
      <c r="BH151" s="1262"/>
      <c r="BI151" s="1262"/>
      <c r="BJ151" s="1262"/>
    </row>
    <row r="152" spans="2:62">
      <c r="B152" s="1262"/>
      <c r="C152" s="1262"/>
      <c r="E152" s="1262"/>
      <c r="F152" s="1262"/>
      <c r="G152" s="1262"/>
      <c r="H152" s="1262"/>
      <c r="I152" s="1262"/>
      <c r="M152" s="1262"/>
      <c r="N152" s="1262"/>
      <c r="O152" s="1262"/>
      <c r="P152" s="1262"/>
      <c r="Q152" s="1262"/>
      <c r="R152" s="1262"/>
      <c r="S152" s="1262"/>
      <c r="T152" s="1262"/>
      <c r="U152" s="1262"/>
      <c r="V152" s="1262"/>
      <c r="W152" s="1262"/>
      <c r="X152" s="1262"/>
      <c r="Y152" s="1262"/>
      <c r="Z152" s="1262"/>
      <c r="AB152" s="1262"/>
      <c r="AC152" s="1262"/>
      <c r="AD152" s="1262"/>
      <c r="AE152" s="1262"/>
      <c r="AF152" s="1262"/>
      <c r="AJ152" s="1262"/>
      <c r="AK152" s="1262"/>
      <c r="AL152" s="1262"/>
      <c r="AM152" s="1262"/>
      <c r="AN152" s="1262"/>
      <c r="AO152" s="1262"/>
      <c r="AP152" s="1262"/>
      <c r="AQ152" s="1262"/>
      <c r="AR152" s="1262"/>
      <c r="AS152" s="1262"/>
      <c r="AT152" s="1262"/>
      <c r="AU152" s="1262"/>
      <c r="AV152" s="1262"/>
      <c r="AW152" s="1262"/>
      <c r="AX152" s="1262"/>
      <c r="AY152" s="1262"/>
      <c r="AZ152" s="1262"/>
      <c r="BA152" s="1262"/>
      <c r="BB152" s="1262"/>
      <c r="BC152" s="1262"/>
      <c r="BD152" s="1262"/>
      <c r="BE152" s="1262"/>
      <c r="BF152" s="1262"/>
      <c r="BG152" s="1262"/>
      <c r="BH152" s="1262"/>
      <c r="BI152" s="1262"/>
      <c r="BJ152" s="1262"/>
    </row>
    <row r="153" spans="2:62">
      <c r="B153" s="1262"/>
      <c r="C153" s="1262"/>
      <c r="E153" s="1262"/>
      <c r="F153" s="1262"/>
      <c r="G153" s="1262"/>
      <c r="H153" s="1262"/>
      <c r="I153" s="1262"/>
      <c r="M153" s="1262"/>
      <c r="N153" s="1262"/>
      <c r="O153" s="1262"/>
      <c r="P153" s="1262"/>
      <c r="Q153" s="1262"/>
      <c r="R153" s="1262"/>
      <c r="S153" s="1262"/>
      <c r="T153" s="1262"/>
      <c r="U153" s="1262"/>
      <c r="V153" s="1262"/>
      <c r="W153" s="1262"/>
      <c r="X153" s="1262"/>
      <c r="Y153" s="1262"/>
      <c r="Z153" s="1262"/>
      <c r="AB153" s="1262"/>
      <c r="AC153" s="1262"/>
      <c r="AD153" s="1262"/>
      <c r="AE153" s="1262"/>
      <c r="AF153" s="1262"/>
      <c r="AJ153" s="1262"/>
      <c r="AK153" s="1262"/>
      <c r="AL153" s="1262"/>
      <c r="AM153" s="1262"/>
      <c r="AN153" s="1262"/>
      <c r="AO153" s="1262"/>
      <c r="AP153" s="1262"/>
      <c r="AQ153" s="1262"/>
      <c r="AR153" s="1262"/>
      <c r="AS153" s="1262"/>
      <c r="AT153" s="1262"/>
      <c r="AU153" s="1262"/>
      <c r="AV153" s="1262"/>
      <c r="AW153" s="1262"/>
      <c r="AX153" s="1262"/>
      <c r="AY153" s="1262"/>
      <c r="AZ153" s="1262"/>
      <c r="BA153" s="1262"/>
      <c r="BB153" s="1262"/>
      <c r="BC153" s="1262"/>
      <c r="BD153" s="1262"/>
      <c r="BE153" s="1262"/>
      <c r="BF153" s="1262"/>
      <c r="BG153" s="1262"/>
      <c r="BH153" s="1262"/>
      <c r="BI153" s="1262"/>
      <c r="BJ153" s="1262"/>
    </row>
    <row r="154" spans="2:62">
      <c r="B154" s="1262"/>
      <c r="C154" s="1262"/>
      <c r="E154" s="1262"/>
      <c r="F154" s="1262"/>
      <c r="G154" s="1262"/>
      <c r="H154" s="1262"/>
      <c r="I154" s="1262"/>
      <c r="M154" s="1262"/>
      <c r="N154" s="1262"/>
      <c r="O154" s="1262"/>
      <c r="P154" s="1262"/>
      <c r="Q154" s="1262"/>
      <c r="R154" s="1262"/>
      <c r="S154" s="1262"/>
      <c r="T154" s="1262"/>
      <c r="U154" s="1262"/>
      <c r="V154" s="1262"/>
      <c r="W154" s="1262"/>
      <c r="X154" s="1262"/>
      <c r="Y154" s="1262"/>
      <c r="Z154" s="1262"/>
      <c r="AB154" s="1262"/>
      <c r="AC154" s="1262"/>
      <c r="AD154" s="1262"/>
      <c r="AE154" s="1262"/>
      <c r="AF154" s="1262"/>
      <c r="AJ154" s="1262"/>
      <c r="AK154" s="1262"/>
      <c r="AL154" s="1262"/>
      <c r="AM154" s="1262"/>
      <c r="AN154" s="1262"/>
      <c r="AO154" s="1262"/>
      <c r="AP154" s="1262"/>
      <c r="AQ154" s="1262"/>
      <c r="AR154" s="1262"/>
      <c r="AS154" s="1262"/>
      <c r="AT154" s="1262"/>
      <c r="AU154" s="1262"/>
      <c r="AV154" s="1262"/>
      <c r="AW154" s="1262"/>
      <c r="AX154" s="1262"/>
      <c r="AY154" s="1262"/>
      <c r="AZ154" s="1262"/>
      <c r="BA154" s="1262"/>
      <c r="BB154" s="1262"/>
      <c r="BC154" s="1262"/>
      <c r="BD154" s="1262"/>
      <c r="BE154" s="1262"/>
      <c r="BF154" s="1262"/>
      <c r="BG154" s="1262"/>
      <c r="BH154" s="1262"/>
      <c r="BI154" s="1262"/>
      <c r="BJ154" s="1262"/>
    </row>
    <row r="155" spans="2:62">
      <c r="B155" s="1262"/>
      <c r="C155" s="1262"/>
      <c r="E155" s="1262"/>
      <c r="F155" s="1262"/>
      <c r="G155" s="1262"/>
      <c r="H155" s="1262"/>
      <c r="I155" s="1262"/>
      <c r="M155" s="1262"/>
      <c r="N155" s="1262"/>
      <c r="O155" s="1262"/>
      <c r="P155" s="1262"/>
      <c r="Q155" s="1262"/>
      <c r="R155" s="1262"/>
      <c r="S155" s="1262"/>
      <c r="T155" s="1262"/>
      <c r="U155" s="1262"/>
      <c r="V155" s="1262"/>
      <c r="W155" s="1262"/>
      <c r="X155" s="1262"/>
      <c r="Y155" s="1262"/>
      <c r="Z155" s="1262"/>
      <c r="AB155" s="1262"/>
      <c r="AC155" s="1262"/>
      <c r="AD155" s="1262"/>
      <c r="AE155" s="1262"/>
      <c r="AF155" s="1262"/>
      <c r="AJ155" s="1262"/>
      <c r="AK155" s="1262"/>
      <c r="AL155" s="1262"/>
      <c r="AM155" s="1262"/>
      <c r="AN155" s="1262"/>
      <c r="AO155" s="1262"/>
      <c r="AP155" s="1262"/>
      <c r="AQ155" s="1262"/>
      <c r="AR155" s="1262"/>
      <c r="AS155" s="1262"/>
      <c r="AT155" s="1262"/>
      <c r="AU155" s="1262"/>
      <c r="AV155" s="1262"/>
      <c r="AW155" s="1262"/>
      <c r="AX155" s="1262"/>
      <c r="AY155" s="1262"/>
      <c r="AZ155" s="1262"/>
      <c r="BA155" s="1262"/>
      <c r="BB155" s="1262"/>
      <c r="BC155" s="1262"/>
      <c r="BD155" s="1262"/>
      <c r="BE155" s="1262"/>
      <c r="BF155" s="1262"/>
      <c r="BG155" s="1262"/>
      <c r="BH155" s="1262"/>
      <c r="BI155" s="1262"/>
      <c r="BJ155" s="1262"/>
    </row>
    <row r="156" spans="2:62">
      <c r="B156" s="1262"/>
      <c r="C156" s="1262"/>
      <c r="E156" s="1262"/>
      <c r="F156" s="1262"/>
      <c r="G156" s="1262"/>
      <c r="H156" s="1262"/>
      <c r="I156" s="1262"/>
      <c r="M156" s="1262"/>
      <c r="N156" s="1262"/>
      <c r="O156" s="1262"/>
      <c r="P156" s="1262"/>
      <c r="Q156" s="1262"/>
      <c r="R156" s="1262"/>
      <c r="S156" s="1262"/>
      <c r="T156" s="1262"/>
      <c r="U156" s="1262"/>
      <c r="V156" s="1262"/>
      <c r="W156" s="1262"/>
      <c r="X156" s="1262"/>
      <c r="Y156" s="1262"/>
      <c r="Z156" s="1262"/>
      <c r="AB156" s="1262"/>
      <c r="AC156" s="1262"/>
      <c r="AD156" s="1262"/>
      <c r="AE156" s="1262"/>
      <c r="AF156" s="1262"/>
      <c r="AJ156" s="1262"/>
      <c r="AK156" s="1262"/>
      <c r="AL156" s="1262"/>
      <c r="AM156" s="1262"/>
      <c r="AN156" s="1262"/>
      <c r="AO156" s="1262"/>
      <c r="AP156" s="1262"/>
      <c r="AQ156" s="1262"/>
      <c r="AR156" s="1262"/>
      <c r="AS156" s="1262"/>
      <c r="AT156" s="1262"/>
      <c r="AU156" s="1262"/>
      <c r="AV156" s="1262"/>
      <c r="AW156" s="1262"/>
      <c r="AX156" s="1262"/>
      <c r="AY156" s="1262"/>
      <c r="AZ156" s="1262"/>
      <c r="BA156" s="1262"/>
      <c r="BB156" s="1262"/>
      <c r="BC156" s="1262"/>
      <c r="BD156" s="1262"/>
      <c r="BE156" s="1262"/>
      <c r="BF156" s="1262"/>
      <c r="BG156" s="1262"/>
      <c r="BH156" s="1262"/>
      <c r="BI156" s="1262"/>
      <c r="BJ156" s="1262"/>
    </row>
    <row r="157" spans="2:62">
      <c r="B157" s="1262"/>
      <c r="C157" s="1262"/>
      <c r="E157" s="1262"/>
      <c r="F157" s="1262"/>
      <c r="G157" s="1262"/>
      <c r="H157" s="1262"/>
      <c r="I157" s="1262"/>
      <c r="M157" s="1262"/>
      <c r="N157" s="1262"/>
      <c r="O157" s="1262"/>
      <c r="P157" s="1262"/>
      <c r="Q157" s="1262"/>
      <c r="R157" s="1262"/>
      <c r="S157" s="1262"/>
      <c r="T157" s="1262"/>
      <c r="U157" s="1262"/>
      <c r="V157" s="1262"/>
      <c r="W157" s="1262"/>
      <c r="X157" s="1262"/>
      <c r="Y157" s="1262"/>
      <c r="Z157" s="1262"/>
      <c r="AB157" s="1262"/>
      <c r="AC157" s="1262"/>
      <c r="AD157" s="1262"/>
      <c r="AE157" s="1262"/>
      <c r="AF157" s="1262"/>
      <c r="AJ157" s="1262"/>
      <c r="AK157" s="1262"/>
      <c r="AL157" s="1262"/>
      <c r="AM157" s="1262"/>
      <c r="AN157" s="1262"/>
      <c r="AO157" s="1262"/>
      <c r="AP157" s="1262"/>
      <c r="AQ157" s="1262"/>
      <c r="AR157" s="1262"/>
      <c r="AS157" s="1262"/>
      <c r="AT157" s="1262"/>
      <c r="AU157" s="1262"/>
      <c r="AV157" s="1262"/>
      <c r="AW157" s="1262"/>
      <c r="AX157" s="1262"/>
      <c r="AY157" s="1262"/>
      <c r="AZ157" s="1262"/>
      <c r="BA157" s="1262"/>
      <c r="BB157" s="1262"/>
      <c r="BC157" s="1262"/>
      <c r="BD157" s="1262"/>
      <c r="BE157" s="1262"/>
      <c r="BF157" s="1262"/>
      <c r="BG157" s="1262"/>
      <c r="BH157" s="1262"/>
      <c r="BI157" s="1262"/>
      <c r="BJ157" s="1262"/>
    </row>
    <row r="158" spans="2:62">
      <c r="B158" s="1262"/>
      <c r="C158" s="1262"/>
      <c r="E158" s="1262"/>
      <c r="F158" s="1262"/>
      <c r="G158" s="1262"/>
      <c r="H158" s="1262"/>
      <c r="I158" s="1262"/>
      <c r="M158" s="1262"/>
      <c r="N158" s="1262"/>
      <c r="O158" s="1262"/>
      <c r="P158" s="1262"/>
      <c r="Q158" s="1262"/>
      <c r="R158" s="1262"/>
      <c r="S158" s="1262"/>
      <c r="T158" s="1262"/>
      <c r="U158" s="1262"/>
      <c r="V158" s="1262"/>
      <c r="W158" s="1262"/>
      <c r="X158" s="1262"/>
      <c r="Y158" s="1262"/>
      <c r="Z158" s="1262"/>
      <c r="AB158" s="1262"/>
      <c r="AC158" s="1262"/>
      <c r="AD158" s="1262"/>
      <c r="AE158" s="1262"/>
      <c r="AF158" s="1262"/>
      <c r="AJ158" s="1262"/>
      <c r="AK158" s="1262"/>
      <c r="AL158" s="1262"/>
      <c r="AM158" s="1262"/>
      <c r="AN158" s="1262"/>
      <c r="AO158" s="1262"/>
      <c r="AP158" s="1262"/>
      <c r="AQ158" s="1262"/>
      <c r="AR158" s="1262"/>
      <c r="AS158" s="1262"/>
      <c r="AT158" s="1262"/>
      <c r="AU158" s="1262"/>
      <c r="AV158" s="1262"/>
      <c r="AW158" s="1262"/>
      <c r="AX158" s="1262"/>
      <c r="AY158" s="1262"/>
      <c r="AZ158" s="1262"/>
      <c r="BA158" s="1262"/>
      <c r="BB158" s="1262"/>
      <c r="BC158" s="1262"/>
      <c r="BD158" s="1262"/>
      <c r="BE158" s="1262"/>
      <c r="BF158" s="1262"/>
      <c r="BG158" s="1262"/>
      <c r="BH158" s="1262"/>
      <c r="BI158" s="1262"/>
      <c r="BJ158" s="1262"/>
    </row>
    <row r="159" spans="2:62">
      <c r="B159" s="1262"/>
      <c r="C159" s="1262"/>
      <c r="E159" s="1262"/>
      <c r="F159" s="1262"/>
      <c r="G159" s="1262"/>
      <c r="H159" s="1262"/>
      <c r="I159" s="1262"/>
      <c r="M159" s="1262"/>
      <c r="N159" s="1262"/>
      <c r="O159" s="1262"/>
      <c r="P159" s="1262"/>
      <c r="Q159" s="1262"/>
      <c r="R159" s="1262"/>
      <c r="S159" s="1262"/>
      <c r="T159" s="1262"/>
      <c r="U159" s="1262"/>
      <c r="V159" s="1262"/>
      <c r="W159" s="1262"/>
      <c r="X159" s="1262"/>
      <c r="Y159" s="1262"/>
      <c r="Z159" s="1262"/>
      <c r="AB159" s="1262"/>
      <c r="AC159" s="1262"/>
      <c r="AD159" s="1262"/>
      <c r="AE159" s="1262"/>
      <c r="AF159" s="1262"/>
      <c r="AJ159" s="1262"/>
      <c r="AK159" s="1262"/>
      <c r="AL159" s="1262"/>
      <c r="AM159" s="1262"/>
      <c r="AN159" s="1262"/>
      <c r="AO159" s="1262"/>
      <c r="AP159" s="1262"/>
      <c r="AQ159" s="1262"/>
      <c r="AR159" s="1262"/>
      <c r="AS159" s="1262"/>
      <c r="AT159" s="1262"/>
      <c r="AU159" s="1262"/>
      <c r="AV159" s="1262"/>
      <c r="AW159" s="1262"/>
      <c r="AX159" s="1262"/>
      <c r="AY159" s="1262"/>
      <c r="AZ159" s="1262"/>
      <c r="BA159" s="1262"/>
      <c r="BB159" s="1262"/>
      <c r="BC159" s="1262"/>
      <c r="BD159" s="1262"/>
      <c r="BE159" s="1262"/>
      <c r="BF159" s="1262"/>
      <c r="BG159" s="1262"/>
      <c r="BH159" s="1262"/>
      <c r="BI159" s="1262"/>
      <c r="BJ159" s="1262"/>
    </row>
    <row r="160" spans="2:62">
      <c r="B160" s="1262"/>
      <c r="C160" s="1262"/>
      <c r="E160" s="1262"/>
      <c r="F160" s="1262"/>
      <c r="G160" s="1262"/>
      <c r="H160" s="1262"/>
      <c r="I160" s="1262"/>
      <c r="M160" s="1262"/>
      <c r="N160" s="1262"/>
      <c r="O160" s="1262"/>
      <c r="P160" s="1262"/>
      <c r="Q160" s="1262"/>
      <c r="R160" s="1262"/>
      <c r="S160" s="1262"/>
      <c r="T160" s="1262"/>
      <c r="U160" s="1262"/>
      <c r="V160" s="1262"/>
      <c r="W160" s="1262"/>
      <c r="X160" s="1262"/>
      <c r="Y160" s="1262"/>
      <c r="Z160" s="1262"/>
      <c r="AB160" s="1262"/>
      <c r="AC160" s="1262"/>
      <c r="AD160" s="1262"/>
      <c r="AE160" s="1262"/>
      <c r="AF160" s="1262"/>
      <c r="AJ160" s="1262"/>
      <c r="AK160" s="1262"/>
      <c r="AL160" s="1262"/>
      <c r="AM160" s="1262"/>
      <c r="AN160" s="1262"/>
      <c r="AO160" s="1262"/>
      <c r="AP160" s="1262"/>
      <c r="AQ160" s="1262"/>
      <c r="AR160" s="1262"/>
      <c r="AS160" s="1262"/>
      <c r="AT160" s="1262"/>
      <c r="AU160" s="1262"/>
      <c r="AV160" s="1262"/>
      <c r="AW160" s="1262"/>
      <c r="AX160" s="1262"/>
      <c r="AY160" s="1262"/>
      <c r="AZ160" s="1262"/>
      <c r="BA160" s="1262"/>
      <c r="BB160" s="1262"/>
      <c r="BC160" s="1262"/>
      <c r="BD160" s="1262"/>
      <c r="BE160" s="1262"/>
      <c r="BF160" s="1262"/>
      <c r="BG160" s="1262"/>
      <c r="BH160" s="1262"/>
      <c r="BI160" s="1262"/>
      <c r="BJ160" s="1262"/>
    </row>
    <row r="161" spans="2:62">
      <c r="B161" s="1262"/>
      <c r="C161" s="1262"/>
      <c r="E161" s="1262"/>
      <c r="F161" s="1262"/>
      <c r="G161" s="1262"/>
      <c r="H161" s="1262"/>
      <c r="I161" s="1262"/>
      <c r="M161" s="1262"/>
      <c r="N161" s="1262"/>
      <c r="O161" s="1262"/>
      <c r="P161" s="1262"/>
      <c r="Q161" s="1262"/>
      <c r="R161" s="1262"/>
      <c r="S161" s="1262"/>
      <c r="T161" s="1262"/>
      <c r="U161" s="1262"/>
      <c r="V161" s="1262"/>
      <c r="W161" s="1262"/>
      <c r="X161" s="1262"/>
      <c r="Y161" s="1262"/>
      <c r="Z161" s="1262"/>
      <c r="AB161" s="1262"/>
      <c r="AC161" s="1262"/>
      <c r="AD161" s="1262"/>
      <c r="AE161" s="1262"/>
      <c r="AF161" s="1262"/>
      <c r="AJ161" s="1262"/>
      <c r="AK161" s="1262"/>
      <c r="AL161" s="1262"/>
      <c r="AM161" s="1262"/>
      <c r="AN161" s="1262"/>
      <c r="AO161" s="1262"/>
      <c r="AP161" s="1262"/>
      <c r="AQ161" s="1262"/>
      <c r="AR161" s="1262"/>
      <c r="AS161" s="1262"/>
      <c r="AT161" s="1262"/>
      <c r="AU161" s="1262"/>
      <c r="AV161" s="1262"/>
      <c r="AW161" s="1262"/>
      <c r="AX161" s="1262"/>
      <c r="AY161" s="1262"/>
      <c r="AZ161" s="1262"/>
      <c r="BA161" s="1262"/>
      <c r="BB161" s="1262"/>
      <c r="BC161" s="1262"/>
      <c r="BD161" s="1262"/>
      <c r="BE161" s="1262"/>
      <c r="BF161" s="1262"/>
      <c r="BG161" s="1262"/>
      <c r="BH161" s="1262"/>
      <c r="BI161" s="1262"/>
      <c r="BJ161" s="1262"/>
    </row>
    <row r="162" spans="2:62">
      <c r="B162" s="1262"/>
      <c r="C162" s="1262"/>
      <c r="E162" s="1262"/>
      <c r="F162" s="1262"/>
      <c r="G162" s="1262"/>
      <c r="H162" s="1262"/>
      <c r="I162" s="1262"/>
      <c r="M162" s="1262"/>
      <c r="N162" s="1262"/>
      <c r="O162" s="1262"/>
      <c r="P162" s="1262"/>
      <c r="Q162" s="1262"/>
      <c r="R162" s="1262"/>
      <c r="S162" s="1262"/>
      <c r="T162" s="1262"/>
      <c r="U162" s="1262"/>
      <c r="V162" s="1262"/>
      <c r="W162" s="1262"/>
      <c r="X162" s="1262"/>
      <c r="Y162" s="1262"/>
      <c r="Z162" s="1262"/>
      <c r="AB162" s="1262"/>
      <c r="AC162" s="1262"/>
      <c r="AD162" s="1262"/>
      <c r="AE162" s="1262"/>
      <c r="AF162" s="1262"/>
      <c r="AJ162" s="1262"/>
      <c r="AK162" s="1262"/>
      <c r="AL162" s="1262"/>
      <c r="AM162" s="1262"/>
      <c r="AN162" s="1262"/>
      <c r="AO162" s="1262"/>
      <c r="AP162" s="1262"/>
      <c r="AQ162" s="1262"/>
      <c r="AR162" s="1262"/>
      <c r="AS162" s="1262"/>
      <c r="AT162" s="1262"/>
      <c r="AU162" s="1262"/>
      <c r="AV162" s="1262"/>
      <c r="AW162" s="1262"/>
      <c r="AX162" s="1262"/>
      <c r="AY162" s="1262"/>
      <c r="AZ162" s="1262"/>
      <c r="BA162" s="1262"/>
      <c r="BB162" s="1262"/>
      <c r="BC162" s="1262"/>
      <c r="BD162" s="1262"/>
      <c r="BE162" s="1262"/>
      <c r="BF162" s="1262"/>
      <c r="BG162" s="1262"/>
      <c r="BH162" s="1262"/>
      <c r="BI162" s="1262"/>
      <c r="BJ162" s="1262"/>
    </row>
    <row r="163" spans="2:62">
      <c r="B163" s="1262"/>
      <c r="C163" s="1262"/>
      <c r="E163" s="1262"/>
      <c r="F163" s="1262"/>
      <c r="G163" s="1262"/>
      <c r="H163" s="1262"/>
      <c r="I163" s="1262"/>
      <c r="M163" s="1262"/>
      <c r="N163" s="1262"/>
      <c r="O163" s="1262"/>
      <c r="P163" s="1262"/>
      <c r="Q163" s="1262"/>
      <c r="R163" s="1262"/>
      <c r="S163" s="1262"/>
      <c r="T163" s="1262"/>
      <c r="U163" s="1262"/>
      <c r="V163" s="1262"/>
      <c r="W163" s="1262"/>
      <c r="X163" s="1262"/>
      <c r="Y163" s="1262"/>
      <c r="Z163" s="1262"/>
      <c r="AB163" s="1262"/>
      <c r="AC163" s="1262"/>
      <c r="AD163" s="1262"/>
      <c r="AE163" s="1262"/>
      <c r="AF163" s="1262"/>
      <c r="AJ163" s="1262"/>
      <c r="AK163" s="1262"/>
      <c r="AL163" s="1262"/>
      <c r="AM163" s="1262"/>
      <c r="AN163" s="1262"/>
      <c r="AO163" s="1262"/>
      <c r="AP163" s="1262"/>
      <c r="AQ163" s="1262"/>
      <c r="AR163" s="1262"/>
      <c r="AS163" s="1262"/>
      <c r="AT163" s="1262"/>
      <c r="AU163" s="1262"/>
      <c r="AV163" s="1262"/>
      <c r="AW163" s="1262"/>
      <c r="AX163" s="1262"/>
      <c r="AY163" s="1262"/>
      <c r="AZ163" s="1262"/>
      <c r="BA163" s="1262"/>
      <c r="BB163" s="1262"/>
      <c r="BC163" s="1262"/>
      <c r="BD163" s="1262"/>
      <c r="BE163" s="1262"/>
      <c r="BF163" s="1262"/>
      <c r="BG163" s="1262"/>
      <c r="BH163" s="1262"/>
      <c r="BI163" s="1262"/>
      <c r="BJ163" s="1262"/>
    </row>
    <row r="164" spans="2:62">
      <c r="B164" s="1262"/>
      <c r="C164" s="1262"/>
      <c r="E164" s="1262"/>
      <c r="F164" s="1262"/>
      <c r="G164" s="1262"/>
      <c r="H164" s="1262"/>
      <c r="I164" s="1262"/>
      <c r="M164" s="1262"/>
      <c r="N164" s="1262"/>
      <c r="O164" s="1262"/>
      <c r="P164" s="1262"/>
      <c r="Q164" s="1262"/>
      <c r="R164" s="1262"/>
      <c r="S164" s="1262"/>
      <c r="T164" s="1262"/>
      <c r="U164" s="1262"/>
      <c r="V164" s="1262"/>
      <c r="W164" s="1262"/>
      <c r="X164" s="1262"/>
      <c r="Y164" s="1262"/>
      <c r="Z164" s="1262"/>
      <c r="AB164" s="1262"/>
      <c r="AC164" s="1262"/>
      <c r="AD164" s="1262"/>
      <c r="AE164" s="1262"/>
      <c r="AF164" s="1262"/>
      <c r="AJ164" s="1262"/>
      <c r="AK164" s="1262"/>
      <c r="AL164" s="1262"/>
      <c r="AM164" s="1262"/>
      <c r="AN164" s="1262"/>
      <c r="AO164" s="1262"/>
      <c r="AP164" s="1262"/>
      <c r="AQ164" s="1262"/>
      <c r="AR164" s="1262"/>
      <c r="AS164" s="1262"/>
      <c r="AT164" s="1262"/>
      <c r="AU164" s="1262"/>
      <c r="AV164" s="1262"/>
      <c r="AW164" s="1262"/>
      <c r="AX164" s="1262"/>
      <c r="AY164" s="1262"/>
      <c r="AZ164" s="1262"/>
      <c r="BA164" s="1262"/>
      <c r="BB164" s="1262"/>
      <c r="BC164" s="1262"/>
      <c r="BD164" s="1262"/>
      <c r="BE164" s="1262"/>
      <c r="BF164" s="1262"/>
      <c r="BG164" s="1262"/>
      <c r="BH164" s="1262"/>
      <c r="BI164" s="1262"/>
      <c r="BJ164" s="1262"/>
    </row>
    <row r="165" spans="2:62">
      <c r="B165" s="1262"/>
      <c r="C165" s="1262"/>
      <c r="E165" s="1262"/>
      <c r="F165" s="1262"/>
      <c r="G165" s="1262"/>
      <c r="H165" s="1262"/>
      <c r="I165" s="1262"/>
      <c r="M165" s="1262"/>
      <c r="N165" s="1262"/>
      <c r="O165" s="1262"/>
      <c r="P165" s="1262"/>
      <c r="Q165" s="1262"/>
      <c r="R165" s="1262"/>
      <c r="S165" s="1262"/>
      <c r="T165" s="1262"/>
      <c r="U165" s="1262"/>
      <c r="V165" s="1262"/>
      <c r="W165" s="1262"/>
      <c r="X165" s="1262"/>
      <c r="Y165" s="1262"/>
      <c r="Z165" s="1262"/>
      <c r="AB165" s="1262"/>
      <c r="AC165" s="1262"/>
      <c r="AD165" s="1262"/>
      <c r="AE165" s="1262"/>
      <c r="AF165" s="1262"/>
      <c r="AJ165" s="1262"/>
      <c r="AK165" s="1262"/>
      <c r="AL165" s="1262"/>
      <c r="AM165" s="1262"/>
      <c r="AN165" s="1262"/>
      <c r="AO165" s="1262"/>
      <c r="AP165" s="1262"/>
      <c r="AQ165" s="1262"/>
      <c r="AR165" s="1262"/>
      <c r="AS165" s="1262"/>
      <c r="AT165" s="1262"/>
      <c r="AU165" s="1262"/>
      <c r="AV165" s="1262"/>
      <c r="AW165" s="1262"/>
      <c r="AX165" s="1262"/>
      <c r="AY165" s="1262"/>
      <c r="AZ165" s="1262"/>
      <c r="BA165" s="1262"/>
      <c r="BB165" s="1262"/>
      <c r="BC165" s="1262"/>
      <c r="BD165" s="1262"/>
      <c r="BE165" s="1262"/>
      <c r="BF165" s="1262"/>
      <c r="BG165" s="1262"/>
      <c r="BH165" s="1262"/>
      <c r="BI165" s="1262"/>
      <c r="BJ165" s="1262"/>
    </row>
    <row r="166" spans="2:62">
      <c r="B166" s="1262"/>
      <c r="C166" s="1262"/>
      <c r="E166" s="1262"/>
      <c r="F166" s="1262"/>
      <c r="G166" s="1262"/>
      <c r="H166" s="1262"/>
      <c r="I166" s="1262"/>
      <c r="M166" s="1262"/>
      <c r="N166" s="1262"/>
      <c r="O166" s="1262"/>
      <c r="P166" s="1262"/>
      <c r="Q166" s="1262"/>
      <c r="R166" s="1262"/>
      <c r="S166" s="1262"/>
      <c r="T166" s="1262"/>
      <c r="U166" s="1262"/>
      <c r="V166" s="1262"/>
      <c r="W166" s="1262"/>
      <c r="X166" s="1262"/>
      <c r="Y166" s="1262"/>
      <c r="Z166" s="1262"/>
      <c r="AB166" s="1262"/>
      <c r="AC166" s="1262"/>
      <c r="AD166" s="1262"/>
      <c r="AE166" s="1262"/>
      <c r="AF166" s="1262"/>
      <c r="AJ166" s="1262"/>
      <c r="AK166" s="1262"/>
      <c r="AL166" s="1262"/>
      <c r="AM166" s="1262"/>
      <c r="AN166" s="1262"/>
      <c r="AO166" s="1262"/>
      <c r="AP166" s="1262"/>
      <c r="AQ166" s="1262"/>
      <c r="AR166" s="1262"/>
      <c r="AS166" s="1262"/>
      <c r="AT166" s="1262"/>
      <c r="AU166" s="1262"/>
      <c r="AV166" s="1262"/>
      <c r="AW166" s="1262"/>
      <c r="AX166" s="1262"/>
      <c r="AY166" s="1262"/>
      <c r="AZ166" s="1262"/>
      <c r="BA166" s="1262"/>
      <c r="BB166" s="1262"/>
      <c r="BC166" s="1262"/>
      <c r="BD166" s="1262"/>
      <c r="BE166" s="1262"/>
      <c r="BF166" s="1262"/>
      <c r="BG166" s="1262"/>
      <c r="BH166" s="1262"/>
      <c r="BI166" s="1262"/>
      <c r="BJ166" s="1262"/>
    </row>
    <row r="167" spans="2:62">
      <c r="B167" s="1262"/>
      <c r="C167" s="1262"/>
      <c r="E167" s="1262"/>
      <c r="F167" s="1262"/>
      <c r="G167" s="1262"/>
      <c r="H167" s="1262"/>
      <c r="I167" s="1262"/>
      <c r="M167" s="1262"/>
      <c r="N167" s="1262"/>
      <c r="O167" s="1262"/>
      <c r="P167" s="1262"/>
      <c r="Q167" s="1262"/>
      <c r="R167" s="1262"/>
      <c r="S167" s="1262"/>
      <c r="T167" s="1262"/>
      <c r="U167" s="1262"/>
      <c r="V167" s="1262"/>
      <c r="W167" s="1262"/>
      <c r="X167" s="1262"/>
      <c r="Y167" s="1262"/>
      <c r="Z167" s="1262"/>
      <c r="AB167" s="1262"/>
      <c r="AC167" s="1262"/>
      <c r="AD167" s="1262"/>
      <c r="AE167" s="1262"/>
      <c r="AF167" s="1262"/>
      <c r="AJ167" s="1262"/>
      <c r="AK167" s="1262"/>
      <c r="AL167" s="1262"/>
      <c r="AM167" s="1262"/>
      <c r="AN167" s="1262"/>
      <c r="AO167" s="1262"/>
      <c r="AP167" s="1262"/>
      <c r="AQ167" s="1262"/>
      <c r="AR167" s="1262"/>
      <c r="AS167" s="1262"/>
      <c r="AT167" s="1262"/>
      <c r="AU167" s="1262"/>
      <c r="AV167" s="1262"/>
      <c r="AW167" s="1262"/>
      <c r="AX167" s="1262"/>
      <c r="AY167" s="1262"/>
      <c r="AZ167" s="1262"/>
      <c r="BA167" s="1262"/>
      <c r="BB167" s="1262"/>
      <c r="BC167" s="1262"/>
      <c r="BD167" s="1262"/>
      <c r="BE167" s="1262"/>
      <c r="BF167" s="1262"/>
      <c r="BG167" s="1262"/>
      <c r="BH167" s="1262"/>
      <c r="BI167" s="1262"/>
      <c r="BJ167" s="1262"/>
    </row>
    <row r="168" spans="2:62">
      <c r="B168" s="1262"/>
      <c r="C168" s="1262"/>
      <c r="E168" s="1262"/>
      <c r="F168" s="1262"/>
      <c r="G168" s="1262"/>
      <c r="H168" s="1262"/>
      <c r="I168" s="1262"/>
      <c r="M168" s="1262"/>
      <c r="N168" s="1262"/>
      <c r="O168" s="1262"/>
      <c r="P168" s="1262"/>
      <c r="Q168" s="1262"/>
      <c r="R168" s="1262"/>
      <c r="S168" s="1262"/>
      <c r="T168" s="1262"/>
      <c r="U168" s="1262"/>
      <c r="V168" s="1262"/>
      <c r="W168" s="1262"/>
      <c r="X168" s="1262"/>
      <c r="Y168" s="1262"/>
      <c r="Z168" s="1262"/>
      <c r="AB168" s="1262"/>
      <c r="AC168" s="1262"/>
      <c r="AD168" s="1262"/>
      <c r="AE168" s="1262"/>
      <c r="AF168" s="1262"/>
      <c r="AJ168" s="1262"/>
      <c r="AK168" s="1262"/>
      <c r="AL168" s="1262"/>
      <c r="AM168" s="1262"/>
      <c r="AN168" s="1262"/>
      <c r="AO168" s="1262"/>
      <c r="AP168" s="1262"/>
      <c r="AQ168" s="1262"/>
      <c r="AR168" s="1262"/>
      <c r="AS168" s="1262"/>
      <c r="AT168" s="1262"/>
      <c r="AU168" s="1262"/>
      <c r="AV168" s="1262"/>
      <c r="AW168" s="1262"/>
      <c r="AX168" s="1262"/>
      <c r="AY168" s="1262"/>
      <c r="AZ168" s="1262"/>
      <c r="BA168" s="1262"/>
      <c r="BB168" s="1262"/>
      <c r="BC168" s="1262"/>
      <c r="BD168" s="1262"/>
      <c r="BE168" s="1262"/>
      <c r="BF168" s="1262"/>
      <c r="BG168" s="1262"/>
      <c r="BH168" s="1262"/>
      <c r="BI168" s="1262"/>
      <c r="BJ168" s="1262"/>
    </row>
    <row r="169" spans="2:62">
      <c r="B169" s="1262"/>
      <c r="C169" s="1262"/>
      <c r="E169" s="1262"/>
      <c r="F169" s="1262"/>
      <c r="G169" s="1262"/>
      <c r="H169" s="1262"/>
      <c r="I169" s="1262"/>
      <c r="M169" s="1262"/>
      <c r="N169" s="1262"/>
      <c r="O169" s="1262"/>
      <c r="P169" s="1262"/>
      <c r="Q169" s="1262"/>
      <c r="R169" s="1262"/>
      <c r="S169" s="1262"/>
      <c r="T169" s="1262"/>
      <c r="U169" s="1262"/>
      <c r="V169" s="1262"/>
      <c r="W169" s="1262"/>
      <c r="X169" s="1262"/>
      <c r="Y169" s="1262"/>
      <c r="Z169" s="1262"/>
      <c r="AB169" s="1262"/>
      <c r="AC169" s="1262"/>
      <c r="AD169" s="1262"/>
      <c r="AE169" s="1262"/>
      <c r="AF169" s="1262"/>
      <c r="AJ169" s="1262"/>
      <c r="AK169" s="1262"/>
      <c r="AL169" s="1262"/>
      <c r="AM169" s="1262"/>
      <c r="AN169" s="1262"/>
      <c r="AO169" s="1262"/>
      <c r="AP169" s="1262"/>
      <c r="AQ169" s="1262"/>
      <c r="AR169" s="1262"/>
      <c r="AS169" s="1262"/>
      <c r="AT169" s="1262"/>
      <c r="AU169" s="1262"/>
      <c r="AV169" s="1262"/>
      <c r="AW169" s="1262"/>
      <c r="AX169" s="1262"/>
      <c r="AY169" s="1262"/>
      <c r="AZ169" s="1262"/>
      <c r="BA169" s="1262"/>
      <c r="BB169" s="1262"/>
      <c r="BC169" s="1262"/>
      <c r="BD169" s="1262"/>
      <c r="BE169" s="1262"/>
      <c r="BF169" s="1262"/>
      <c r="BG169" s="1262"/>
      <c r="BH169" s="1262"/>
      <c r="BI169" s="1262"/>
      <c r="BJ169" s="1262"/>
    </row>
    <row r="170" spans="2:62">
      <c r="B170" s="1262"/>
      <c r="C170" s="1262"/>
      <c r="E170" s="1262"/>
      <c r="F170" s="1262"/>
      <c r="G170" s="1262"/>
      <c r="H170" s="1262"/>
      <c r="I170" s="1262"/>
      <c r="M170" s="1262"/>
      <c r="N170" s="1262"/>
      <c r="O170" s="1262"/>
      <c r="P170" s="1262"/>
      <c r="Q170" s="1262"/>
      <c r="R170" s="1262"/>
      <c r="S170" s="1262"/>
      <c r="T170" s="1262"/>
      <c r="U170" s="1262"/>
      <c r="V170" s="1262"/>
      <c r="W170" s="1262"/>
      <c r="X170" s="1262"/>
      <c r="Y170" s="1262"/>
      <c r="Z170" s="1262"/>
      <c r="AB170" s="1262"/>
      <c r="AC170" s="1262"/>
      <c r="AD170" s="1262"/>
      <c r="AE170" s="1262"/>
      <c r="AF170" s="1262"/>
      <c r="AJ170" s="1262"/>
      <c r="AK170" s="1262"/>
      <c r="AL170" s="1262"/>
      <c r="AM170" s="1262"/>
      <c r="AN170" s="1262"/>
      <c r="AO170" s="1262"/>
      <c r="AP170" s="1262"/>
      <c r="AQ170" s="1262"/>
      <c r="AR170" s="1262"/>
      <c r="AS170" s="1262"/>
      <c r="AT170" s="1262"/>
      <c r="AU170" s="1262"/>
      <c r="AV170" s="1262"/>
      <c r="AW170" s="1262"/>
      <c r="AX170" s="1262"/>
      <c r="AY170" s="1262"/>
      <c r="AZ170" s="1262"/>
      <c r="BA170" s="1262"/>
      <c r="BB170" s="1262"/>
      <c r="BC170" s="1262"/>
      <c r="BD170" s="1262"/>
      <c r="BE170" s="1262"/>
      <c r="BF170" s="1262"/>
      <c r="BG170" s="1262"/>
      <c r="BH170" s="1262"/>
      <c r="BI170" s="1262"/>
      <c r="BJ170" s="1262"/>
    </row>
    <row r="171" spans="2:62">
      <c r="B171" s="1262"/>
      <c r="C171" s="1262"/>
      <c r="E171" s="1262"/>
      <c r="F171" s="1262"/>
      <c r="G171" s="1262"/>
      <c r="H171" s="1262"/>
      <c r="I171" s="1262"/>
      <c r="M171" s="1262"/>
      <c r="N171" s="1262"/>
      <c r="O171" s="1262"/>
      <c r="P171" s="1262"/>
      <c r="Q171" s="1262"/>
      <c r="R171" s="1262"/>
      <c r="S171" s="1262"/>
      <c r="T171" s="1262"/>
      <c r="U171" s="1262"/>
      <c r="V171" s="1262"/>
      <c r="W171" s="1262"/>
      <c r="X171" s="1262"/>
      <c r="Y171" s="1262"/>
      <c r="Z171" s="1262"/>
      <c r="AB171" s="1262"/>
      <c r="AC171" s="1262"/>
      <c r="AD171" s="1262"/>
      <c r="AE171" s="1262"/>
      <c r="AF171" s="1262"/>
      <c r="AJ171" s="1262"/>
      <c r="AK171" s="1262"/>
      <c r="AL171" s="1262"/>
      <c r="AM171" s="1262"/>
      <c r="AN171" s="1262"/>
      <c r="AO171" s="1262"/>
      <c r="AP171" s="1262"/>
      <c r="AQ171" s="1262"/>
      <c r="AR171" s="1262"/>
      <c r="AS171" s="1262"/>
      <c r="AT171" s="1262"/>
      <c r="AU171" s="1262"/>
      <c r="AV171" s="1262"/>
      <c r="AW171" s="1262"/>
      <c r="AX171" s="1262"/>
      <c r="AY171" s="1262"/>
      <c r="AZ171" s="1262"/>
      <c r="BA171" s="1262"/>
      <c r="BB171" s="1262"/>
      <c r="BC171" s="1262"/>
      <c r="BD171" s="1262"/>
      <c r="BE171" s="1262"/>
      <c r="BF171" s="1262"/>
      <c r="BG171" s="1262"/>
      <c r="BH171" s="1262"/>
      <c r="BI171" s="1262"/>
      <c r="BJ171" s="1262"/>
    </row>
    <row r="172" spans="2:62">
      <c r="B172" s="1262"/>
      <c r="C172" s="1262"/>
      <c r="E172" s="1262"/>
      <c r="F172" s="1262"/>
      <c r="G172" s="1262"/>
      <c r="H172" s="1262"/>
      <c r="I172" s="1262"/>
      <c r="M172" s="1262"/>
      <c r="N172" s="1262"/>
      <c r="O172" s="1262"/>
      <c r="P172" s="1262"/>
      <c r="Q172" s="1262"/>
      <c r="R172" s="1262"/>
      <c r="S172" s="1262"/>
      <c r="T172" s="1262"/>
      <c r="U172" s="1262"/>
      <c r="V172" s="1262"/>
      <c r="W172" s="1262"/>
      <c r="X172" s="1262"/>
      <c r="Y172" s="1262"/>
      <c r="Z172" s="1262"/>
      <c r="AB172" s="1262"/>
      <c r="AC172" s="1262"/>
      <c r="AD172" s="1262"/>
      <c r="AE172" s="1262"/>
      <c r="AF172" s="1262"/>
      <c r="AJ172" s="1262"/>
      <c r="AK172" s="1262"/>
      <c r="AL172" s="1262"/>
      <c r="AM172" s="1262"/>
      <c r="AN172" s="1262"/>
      <c r="AO172" s="1262"/>
      <c r="AP172" s="1262"/>
      <c r="AQ172" s="1262"/>
      <c r="AR172" s="1262"/>
      <c r="AS172" s="1262"/>
      <c r="AT172" s="1262"/>
      <c r="AU172" s="1262"/>
      <c r="AV172" s="1262"/>
      <c r="AW172" s="1262"/>
      <c r="AX172" s="1262"/>
      <c r="AY172" s="1262"/>
      <c r="AZ172" s="1262"/>
      <c r="BA172" s="1262"/>
      <c r="BB172" s="1262"/>
      <c r="BC172" s="1262"/>
      <c r="BD172" s="1262"/>
      <c r="BE172" s="1262"/>
      <c r="BF172" s="1262"/>
      <c r="BG172" s="1262"/>
      <c r="BH172" s="1262"/>
      <c r="BI172" s="1262"/>
      <c r="BJ172" s="1262"/>
    </row>
    <row r="173" spans="2:62">
      <c r="B173" s="1262"/>
      <c r="C173" s="1262"/>
      <c r="E173" s="1262"/>
      <c r="F173" s="1262"/>
      <c r="G173" s="1262"/>
      <c r="H173" s="1262"/>
      <c r="I173" s="1262"/>
      <c r="M173" s="1262"/>
      <c r="N173" s="1262"/>
      <c r="O173" s="1262"/>
      <c r="P173" s="1262"/>
      <c r="Q173" s="1262"/>
      <c r="R173" s="1262"/>
      <c r="S173" s="1262"/>
      <c r="T173" s="1262"/>
      <c r="U173" s="1262"/>
      <c r="V173" s="1262"/>
      <c r="W173" s="1262"/>
      <c r="X173" s="1262"/>
      <c r="Y173" s="1262"/>
      <c r="Z173" s="1262"/>
      <c r="AB173" s="1262"/>
      <c r="AC173" s="1262"/>
      <c r="AD173" s="1262"/>
      <c r="AE173" s="1262"/>
      <c r="AF173" s="1262"/>
      <c r="AJ173" s="1262"/>
      <c r="AK173" s="1262"/>
      <c r="AL173" s="1262"/>
      <c r="AM173" s="1262"/>
      <c r="AN173" s="1262"/>
      <c r="AO173" s="1262"/>
      <c r="AP173" s="1262"/>
      <c r="AQ173" s="1262"/>
      <c r="AR173" s="1262"/>
      <c r="AS173" s="1262"/>
      <c r="AT173" s="1262"/>
      <c r="AU173" s="1262"/>
      <c r="AV173" s="1262"/>
      <c r="AW173" s="1262"/>
      <c r="AX173" s="1262"/>
      <c r="AY173" s="1262"/>
      <c r="AZ173" s="1262"/>
      <c r="BA173" s="1262"/>
      <c r="BB173" s="1262"/>
      <c r="BC173" s="1262"/>
      <c r="BD173" s="1262"/>
      <c r="BE173" s="1262"/>
      <c r="BF173" s="1262"/>
      <c r="BG173" s="1262"/>
      <c r="BH173" s="1262"/>
      <c r="BI173" s="1262"/>
      <c r="BJ173" s="1262"/>
    </row>
    <row r="174" spans="2:62">
      <c r="B174" s="1262"/>
      <c r="C174" s="1262"/>
      <c r="E174" s="1262"/>
      <c r="F174" s="1262"/>
      <c r="G174" s="1262"/>
      <c r="H174" s="1262"/>
      <c r="I174" s="1262"/>
      <c r="M174" s="1262"/>
      <c r="N174" s="1262"/>
      <c r="O174" s="1262"/>
      <c r="P174" s="1262"/>
      <c r="Q174" s="1262"/>
      <c r="R174" s="1262"/>
      <c r="S174" s="1262"/>
      <c r="T174" s="1262"/>
      <c r="U174" s="1262"/>
      <c r="V174" s="1262"/>
      <c r="W174" s="1262"/>
      <c r="X174" s="1262"/>
      <c r="Y174" s="1262"/>
      <c r="Z174" s="1262"/>
      <c r="AB174" s="1262"/>
      <c r="AC174" s="1262"/>
      <c r="AD174" s="1262"/>
      <c r="AE174" s="1262"/>
      <c r="AF174" s="1262"/>
      <c r="AJ174" s="1262"/>
      <c r="AK174" s="1262"/>
      <c r="AL174" s="1262"/>
      <c r="AM174" s="1262"/>
      <c r="AN174" s="1262"/>
      <c r="AO174" s="1262"/>
      <c r="AP174" s="1262"/>
      <c r="AQ174" s="1262"/>
      <c r="AR174" s="1262"/>
      <c r="AS174" s="1262"/>
      <c r="AT174" s="1262"/>
      <c r="AU174" s="1262"/>
      <c r="AV174" s="1262"/>
      <c r="AW174" s="1262"/>
      <c r="AX174" s="1262"/>
      <c r="AY174" s="1262"/>
      <c r="AZ174" s="1262"/>
      <c r="BA174" s="1262"/>
      <c r="BB174" s="1262"/>
      <c r="BC174" s="1262"/>
      <c r="BD174" s="1262"/>
      <c r="BE174" s="1262"/>
      <c r="BF174" s="1262"/>
      <c r="BG174" s="1262"/>
      <c r="BH174" s="1262"/>
      <c r="BI174" s="1262"/>
      <c r="BJ174" s="1262"/>
    </row>
    <row r="175" spans="2:62">
      <c r="B175" s="1262"/>
      <c r="C175" s="1262"/>
      <c r="E175" s="1262"/>
      <c r="F175" s="1262"/>
      <c r="G175" s="1262"/>
      <c r="H175" s="1262"/>
      <c r="I175" s="1262"/>
      <c r="M175" s="1262"/>
      <c r="N175" s="1262"/>
      <c r="O175" s="1262"/>
      <c r="P175" s="1262"/>
      <c r="Q175" s="1262"/>
      <c r="R175" s="1262"/>
      <c r="S175" s="1262"/>
      <c r="T175" s="1262"/>
      <c r="U175" s="1262"/>
      <c r="V175" s="1262"/>
      <c r="W175" s="1262"/>
      <c r="X175" s="1262"/>
      <c r="Y175" s="1262"/>
      <c r="Z175" s="1262"/>
      <c r="AB175" s="1262"/>
      <c r="AC175" s="1262"/>
      <c r="AD175" s="1262"/>
      <c r="AE175" s="1262"/>
      <c r="AF175" s="1262"/>
      <c r="AJ175" s="1262"/>
      <c r="AK175" s="1262"/>
      <c r="AL175" s="1262"/>
      <c r="AM175" s="1262"/>
      <c r="AN175" s="1262"/>
      <c r="AO175" s="1262"/>
      <c r="AP175" s="1262"/>
      <c r="AQ175" s="1262"/>
      <c r="AR175" s="1262"/>
      <c r="AS175" s="1262"/>
      <c r="AT175" s="1262"/>
      <c r="AU175" s="1262"/>
      <c r="AV175" s="1262"/>
      <c r="AW175" s="1262"/>
      <c r="AX175" s="1262"/>
      <c r="AY175" s="1262"/>
      <c r="AZ175" s="1262"/>
      <c r="BA175" s="1262"/>
      <c r="BB175" s="1262"/>
      <c r="BC175" s="1262"/>
      <c r="BD175" s="1262"/>
      <c r="BE175" s="1262"/>
      <c r="BF175" s="1262"/>
      <c r="BG175" s="1262"/>
      <c r="BH175" s="1262"/>
      <c r="BI175" s="1262"/>
      <c r="BJ175" s="1262"/>
    </row>
    <row r="176" spans="2:62">
      <c r="B176" s="1262"/>
      <c r="C176" s="1262"/>
      <c r="E176" s="1262"/>
      <c r="F176" s="1262"/>
      <c r="G176" s="1262"/>
      <c r="H176" s="1262"/>
      <c r="I176" s="1262"/>
      <c r="M176" s="1262"/>
      <c r="N176" s="1262"/>
      <c r="O176" s="1262"/>
      <c r="P176" s="1262"/>
      <c r="Q176" s="1262"/>
      <c r="R176" s="1262"/>
      <c r="S176" s="1262"/>
      <c r="T176" s="1262"/>
      <c r="U176" s="1262"/>
      <c r="V176" s="1262"/>
      <c r="W176" s="1262"/>
      <c r="X176" s="1262"/>
      <c r="Y176" s="1262"/>
      <c r="Z176" s="1262"/>
      <c r="AB176" s="1262"/>
      <c r="AC176" s="1262"/>
      <c r="AD176" s="1262"/>
      <c r="AE176" s="1262"/>
      <c r="AF176" s="1262"/>
      <c r="AJ176" s="1262"/>
      <c r="AK176" s="1262"/>
      <c r="AL176" s="1262"/>
      <c r="AM176" s="1262"/>
      <c r="AN176" s="1262"/>
      <c r="AO176" s="1262"/>
      <c r="AP176" s="1262"/>
      <c r="AQ176" s="1262"/>
      <c r="AR176" s="1262"/>
      <c r="AS176" s="1262"/>
      <c r="AT176" s="1262"/>
      <c r="AU176" s="1262"/>
      <c r="AV176" s="1262"/>
      <c r="AW176" s="1262"/>
      <c r="AX176" s="1262"/>
      <c r="AY176" s="1262"/>
      <c r="AZ176" s="1262"/>
      <c r="BA176" s="1262"/>
      <c r="BB176" s="1262"/>
      <c r="BC176" s="1262"/>
      <c r="BD176" s="1262"/>
      <c r="BE176" s="1262"/>
      <c r="BF176" s="1262"/>
      <c r="BG176" s="1262"/>
      <c r="BH176" s="1262"/>
      <c r="BI176" s="1262"/>
      <c r="BJ176" s="1262"/>
    </row>
    <row r="177" spans="2:62">
      <c r="B177" s="1262"/>
      <c r="C177" s="1262"/>
      <c r="E177" s="1262"/>
      <c r="F177" s="1262"/>
      <c r="G177" s="1262"/>
      <c r="H177" s="1262"/>
      <c r="I177" s="1262"/>
      <c r="M177" s="1262"/>
      <c r="N177" s="1262"/>
      <c r="O177" s="1262"/>
      <c r="P177" s="1262"/>
      <c r="Q177" s="1262"/>
      <c r="R177" s="1262"/>
      <c r="S177" s="1262"/>
      <c r="T177" s="1262"/>
      <c r="U177" s="1262"/>
      <c r="V177" s="1262"/>
      <c r="W177" s="1262"/>
      <c r="X177" s="1262"/>
      <c r="Y177" s="1262"/>
      <c r="Z177" s="1262"/>
      <c r="AB177" s="1262"/>
      <c r="AC177" s="1262"/>
      <c r="AD177" s="1262"/>
      <c r="AE177" s="1262"/>
      <c r="AF177" s="1262"/>
      <c r="AJ177" s="1262"/>
      <c r="AK177" s="1262"/>
      <c r="AL177" s="1262"/>
      <c r="AM177" s="1262"/>
      <c r="AN177" s="1262"/>
      <c r="AO177" s="1262"/>
      <c r="AP177" s="1262"/>
      <c r="AQ177" s="1262"/>
      <c r="AR177" s="1262"/>
      <c r="AS177" s="1262"/>
      <c r="AT177" s="1262"/>
      <c r="AU177" s="1262"/>
      <c r="AV177" s="1262"/>
      <c r="AW177" s="1262"/>
      <c r="AX177" s="1262"/>
      <c r="AY177" s="1262"/>
      <c r="AZ177" s="1262"/>
      <c r="BA177" s="1262"/>
      <c r="BB177" s="1262"/>
      <c r="BC177" s="1262"/>
      <c r="BD177" s="1262"/>
      <c r="BE177" s="1262"/>
      <c r="BF177" s="1262"/>
      <c r="BG177" s="1262"/>
      <c r="BH177" s="1262"/>
      <c r="BI177" s="1262"/>
      <c r="BJ177" s="1262"/>
    </row>
    <row r="178" spans="2:62">
      <c r="B178" s="1262"/>
      <c r="C178" s="1262"/>
      <c r="E178" s="1262"/>
      <c r="F178" s="1262"/>
      <c r="G178" s="1262"/>
      <c r="H178" s="1262"/>
      <c r="I178" s="1262"/>
      <c r="M178" s="1262"/>
      <c r="N178" s="1262"/>
      <c r="O178" s="1262"/>
      <c r="P178" s="1262"/>
      <c r="Q178" s="1262"/>
      <c r="R178" s="1262"/>
      <c r="S178" s="1262"/>
      <c r="T178" s="1262"/>
      <c r="U178" s="1262"/>
      <c r="V178" s="1262"/>
      <c r="W178" s="1262"/>
      <c r="X178" s="1262"/>
      <c r="Y178" s="1262"/>
      <c r="Z178" s="1262"/>
      <c r="AB178" s="1262"/>
      <c r="AC178" s="1262"/>
      <c r="AD178" s="1262"/>
      <c r="AE178" s="1262"/>
      <c r="AF178" s="1262"/>
      <c r="AJ178" s="1262"/>
      <c r="AK178" s="1262"/>
      <c r="AL178" s="1262"/>
      <c r="AM178" s="1262"/>
      <c r="AN178" s="1262"/>
      <c r="AO178" s="1262"/>
      <c r="AP178" s="1262"/>
      <c r="AQ178" s="1262"/>
      <c r="AR178" s="1262"/>
      <c r="AS178" s="1262"/>
      <c r="AT178" s="1262"/>
      <c r="AU178" s="1262"/>
      <c r="AV178" s="1262"/>
      <c r="AW178" s="1262"/>
      <c r="AX178" s="1262"/>
      <c r="AY178" s="1262"/>
      <c r="AZ178" s="1262"/>
      <c r="BA178" s="1262"/>
      <c r="BB178" s="1262"/>
      <c r="BC178" s="1262"/>
      <c r="BD178" s="1262"/>
      <c r="BE178" s="1262"/>
      <c r="BF178" s="1262"/>
      <c r="BG178" s="1262"/>
      <c r="BH178" s="1262"/>
      <c r="BI178" s="1262"/>
      <c r="BJ178" s="1262"/>
    </row>
    <row r="179" spans="2:62">
      <c r="B179" s="1262"/>
      <c r="C179" s="1262"/>
      <c r="E179" s="1262"/>
      <c r="F179" s="1262"/>
      <c r="G179" s="1262"/>
      <c r="H179" s="1262"/>
      <c r="I179" s="1262"/>
      <c r="M179" s="1262"/>
      <c r="N179" s="1262"/>
      <c r="O179" s="1262"/>
      <c r="P179" s="1262"/>
      <c r="Q179" s="1262"/>
      <c r="R179" s="1262"/>
      <c r="S179" s="1262"/>
      <c r="T179" s="1262"/>
      <c r="U179" s="1262"/>
      <c r="V179" s="1262"/>
      <c r="W179" s="1262"/>
      <c r="X179" s="1262"/>
      <c r="Y179" s="1262"/>
      <c r="Z179" s="1262"/>
      <c r="AB179" s="1262"/>
      <c r="AC179" s="1262"/>
      <c r="AD179" s="1262"/>
      <c r="AE179" s="1262"/>
      <c r="AF179" s="1262"/>
      <c r="AJ179" s="1262"/>
      <c r="AK179" s="1262"/>
      <c r="AL179" s="1262"/>
      <c r="AM179" s="1262"/>
      <c r="AN179" s="1262"/>
      <c r="AO179" s="1262"/>
      <c r="AP179" s="1262"/>
      <c r="AQ179" s="1262"/>
      <c r="AR179" s="1262"/>
      <c r="AS179" s="1262"/>
      <c r="AT179" s="1262"/>
      <c r="AU179" s="1262"/>
      <c r="AV179" s="1262"/>
      <c r="AW179" s="1262"/>
      <c r="AX179" s="1262"/>
      <c r="AY179" s="1262"/>
      <c r="AZ179" s="1262"/>
      <c r="BA179" s="1262"/>
      <c r="BB179" s="1262"/>
      <c r="BC179" s="1262"/>
      <c r="BD179" s="1262"/>
      <c r="BE179" s="1262"/>
      <c r="BF179" s="1262"/>
      <c r="BG179" s="1262"/>
      <c r="BH179" s="1262"/>
      <c r="BI179" s="1262"/>
      <c r="BJ179" s="1262"/>
    </row>
    <row r="180" spans="2:62">
      <c r="B180" s="1262"/>
      <c r="C180" s="1262"/>
      <c r="E180" s="1262"/>
      <c r="F180" s="1262"/>
      <c r="G180" s="1262"/>
      <c r="H180" s="1262"/>
      <c r="I180" s="1262"/>
      <c r="M180" s="1262"/>
      <c r="N180" s="1262"/>
      <c r="O180" s="1262"/>
      <c r="P180" s="1262"/>
      <c r="Q180" s="1262"/>
      <c r="R180" s="1262"/>
      <c r="S180" s="1262"/>
      <c r="T180" s="1262"/>
      <c r="U180" s="1262"/>
      <c r="V180" s="1262"/>
      <c r="W180" s="1262"/>
      <c r="X180" s="1262"/>
      <c r="Y180" s="1262"/>
      <c r="Z180" s="1262"/>
      <c r="AB180" s="1262"/>
      <c r="AC180" s="1262"/>
      <c r="AD180" s="1262"/>
      <c r="AE180" s="1262"/>
      <c r="AF180" s="1262"/>
      <c r="AJ180" s="1262"/>
      <c r="AK180" s="1262"/>
      <c r="AL180" s="1262"/>
      <c r="AM180" s="1262"/>
      <c r="AN180" s="1262"/>
      <c r="AO180" s="1262"/>
      <c r="AP180" s="1262"/>
      <c r="AQ180" s="1262"/>
      <c r="AR180" s="1262"/>
      <c r="AS180" s="1262"/>
      <c r="AT180" s="1262"/>
      <c r="AU180" s="1262"/>
      <c r="AV180" s="1262"/>
      <c r="AW180" s="1262"/>
      <c r="AX180" s="1262"/>
      <c r="AY180" s="1262"/>
      <c r="AZ180" s="1262"/>
      <c r="BA180" s="1262"/>
      <c r="BB180" s="1262"/>
      <c r="BC180" s="1262"/>
      <c r="BD180" s="1262"/>
      <c r="BE180" s="1262"/>
      <c r="BF180" s="1262"/>
      <c r="BG180" s="1262"/>
      <c r="BH180" s="1262"/>
      <c r="BI180" s="1262"/>
      <c r="BJ180" s="1262"/>
    </row>
    <row r="181" spans="2:62">
      <c r="B181" s="1262"/>
      <c r="C181" s="1262"/>
      <c r="E181" s="1262"/>
      <c r="F181" s="1262"/>
      <c r="G181" s="1262"/>
      <c r="H181" s="1262"/>
      <c r="I181" s="1262"/>
      <c r="M181" s="1262"/>
      <c r="N181" s="1262"/>
      <c r="O181" s="1262"/>
      <c r="P181" s="1262"/>
      <c r="Q181" s="1262"/>
      <c r="R181" s="1262"/>
      <c r="S181" s="1262"/>
      <c r="T181" s="1262"/>
      <c r="U181" s="1262"/>
      <c r="V181" s="1262"/>
      <c r="W181" s="1262"/>
      <c r="X181" s="1262"/>
      <c r="Y181" s="1262"/>
      <c r="Z181" s="1262"/>
      <c r="AB181" s="1262"/>
      <c r="AC181" s="1262"/>
      <c r="AD181" s="1262"/>
      <c r="AE181" s="1262"/>
      <c r="AF181" s="1262"/>
      <c r="AJ181" s="1262"/>
      <c r="AK181" s="1262"/>
      <c r="AL181" s="1262"/>
      <c r="AM181" s="1262"/>
      <c r="AN181" s="1262"/>
      <c r="AO181" s="1262"/>
      <c r="AP181" s="1262"/>
      <c r="AQ181" s="1262"/>
      <c r="AR181" s="1262"/>
      <c r="AS181" s="1262"/>
      <c r="AT181" s="1262"/>
      <c r="AU181" s="1262"/>
      <c r="AV181" s="1262"/>
      <c r="AW181" s="1262"/>
      <c r="AX181" s="1262"/>
      <c r="AY181" s="1262"/>
      <c r="AZ181" s="1262"/>
      <c r="BA181" s="1262"/>
      <c r="BB181" s="1262"/>
      <c r="BC181" s="1262"/>
      <c r="BD181" s="1262"/>
      <c r="BE181" s="1262"/>
      <c r="BF181" s="1262"/>
      <c r="BG181" s="1262"/>
      <c r="BH181" s="1262"/>
      <c r="BI181" s="1262"/>
      <c r="BJ181" s="1262"/>
    </row>
    <row r="182" spans="2:62">
      <c r="B182" s="1262"/>
      <c r="C182" s="1262"/>
      <c r="E182" s="1262"/>
      <c r="F182" s="1262"/>
      <c r="G182" s="1262"/>
      <c r="H182" s="1262"/>
      <c r="I182" s="1262"/>
      <c r="M182" s="1262"/>
      <c r="N182" s="1262"/>
      <c r="O182" s="1262"/>
      <c r="P182" s="1262"/>
      <c r="Q182" s="1262"/>
      <c r="R182" s="1262"/>
      <c r="S182" s="1262"/>
      <c r="T182" s="1262"/>
      <c r="U182" s="1262"/>
      <c r="V182" s="1262"/>
      <c r="W182" s="1262"/>
      <c r="X182" s="1262"/>
      <c r="Y182" s="1262"/>
      <c r="Z182" s="1262"/>
      <c r="AB182" s="1262"/>
      <c r="AC182" s="1262"/>
      <c r="AD182" s="1262"/>
      <c r="AE182" s="1262"/>
      <c r="AF182" s="1262"/>
      <c r="AJ182" s="1262"/>
      <c r="AK182" s="1262"/>
      <c r="AL182" s="1262"/>
      <c r="AM182" s="1262"/>
      <c r="AN182" s="1262"/>
      <c r="AO182" s="1262"/>
      <c r="AP182" s="1262"/>
      <c r="AQ182" s="1262"/>
      <c r="AR182" s="1262"/>
      <c r="AS182" s="1262"/>
      <c r="AT182" s="1262"/>
      <c r="AU182" s="1262"/>
      <c r="AV182" s="1262"/>
      <c r="AW182" s="1262"/>
      <c r="AX182" s="1262"/>
      <c r="AY182" s="1262"/>
      <c r="AZ182" s="1262"/>
      <c r="BA182" s="1262"/>
      <c r="BB182" s="1262"/>
      <c r="BC182" s="1262"/>
      <c r="BD182" s="1262"/>
      <c r="BE182" s="1262"/>
      <c r="BF182" s="1262"/>
      <c r="BG182" s="1262"/>
      <c r="BH182" s="1262"/>
      <c r="BI182" s="1262"/>
      <c r="BJ182" s="1262"/>
    </row>
    <row r="183" spans="2:62">
      <c r="B183" s="1262"/>
      <c r="C183" s="1262"/>
      <c r="E183" s="1262"/>
      <c r="F183" s="1262"/>
      <c r="G183" s="1262"/>
      <c r="H183" s="1262"/>
      <c r="I183" s="1262"/>
      <c r="M183" s="1262"/>
      <c r="N183" s="1262"/>
      <c r="O183" s="1262"/>
      <c r="P183" s="1262"/>
      <c r="Q183" s="1262"/>
      <c r="R183" s="1262"/>
      <c r="S183" s="1262"/>
      <c r="T183" s="1262"/>
      <c r="U183" s="1262"/>
      <c r="V183" s="1262"/>
      <c r="W183" s="1262"/>
      <c r="X183" s="1262"/>
      <c r="Y183" s="1262"/>
      <c r="Z183" s="1262"/>
      <c r="AB183" s="1262"/>
      <c r="AC183" s="1262"/>
      <c r="AD183" s="1262"/>
      <c r="AE183" s="1262"/>
      <c r="AF183" s="1262"/>
      <c r="AJ183" s="1262"/>
      <c r="AK183" s="1262"/>
      <c r="AL183" s="1262"/>
      <c r="AM183" s="1262"/>
      <c r="AN183" s="1262"/>
      <c r="AO183" s="1262"/>
      <c r="AP183" s="1262"/>
      <c r="AQ183" s="1262"/>
      <c r="AR183" s="1262"/>
      <c r="AS183" s="1262"/>
      <c r="AT183" s="1262"/>
      <c r="AU183" s="1262"/>
      <c r="AV183" s="1262"/>
      <c r="AW183" s="1262"/>
      <c r="AX183" s="1262"/>
      <c r="AY183" s="1262"/>
      <c r="AZ183" s="1262"/>
      <c r="BA183" s="1262"/>
      <c r="BB183" s="1262"/>
      <c r="BC183" s="1262"/>
      <c r="BD183" s="1262"/>
      <c r="BE183" s="1262"/>
      <c r="BF183" s="1262"/>
      <c r="BG183" s="1262"/>
      <c r="BH183" s="1262"/>
      <c r="BI183" s="1262"/>
      <c r="BJ183" s="1262"/>
    </row>
    <row r="184" spans="2:62">
      <c r="B184" s="1262"/>
      <c r="C184" s="1262"/>
      <c r="E184" s="1262"/>
      <c r="F184" s="1262"/>
      <c r="G184" s="1262"/>
      <c r="H184" s="1262"/>
      <c r="I184" s="1262"/>
      <c r="M184" s="1262"/>
      <c r="N184" s="1262"/>
      <c r="O184" s="1262"/>
      <c r="P184" s="1262"/>
      <c r="Q184" s="1262"/>
      <c r="R184" s="1262"/>
      <c r="S184" s="1262"/>
      <c r="T184" s="1262"/>
      <c r="U184" s="1262"/>
      <c r="V184" s="1262"/>
      <c r="W184" s="1262"/>
      <c r="X184" s="1262"/>
      <c r="Y184" s="1262"/>
      <c r="Z184" s="1262"/>
      <c r="AB184" s="1262"/>
      <c r="AC184" s="1262"/>
      <c r="AD184" s="1262"/>
      <c r="AE184" s="1262"/>
      <c r="AF184" s="1262"/>
      <c r="AJ184" s="1262"/>
      <c r="AK184" s="1262"/>
      <c r="AL184" s="1262"/>
      <c r="AM184" s="1262"/>
      <c r="AN184" s="1262"/>
      <c r="AO184" s="1262"/>
      <c r="AP184" s="1262"/>
      <c r="AQ184" s="1262"/>
      <c r="AR184" s="1262"/>
      <c r="AS184" s="1262"/>
      <c r="AT184" s="1262"/>
      <c r="AU184" s="1262"/>
      <c r="AV184" s="1262"/>
      <c r="AW184" s="1262"/>
      <c r="AX184" s="1262"/>
      <c r="AY184" s="1262"/>
      <c r="AZ184" s="1262"/>
      <c r="BA184" s="1262"/>
      <c r="BB184" s="1262"/>
      <c r="BC184" s="1262"/>
      <c r="BD184" s="1262"/>
      <c r="BE184" s="1262"/>
      <c r="BF184" s="1262"/>
      <c r="BG184" s="1262"/>
      <c r="BH184" s="1262"/>
      <c r="BI184" s="1262"/>
      <c r="BJ184" s="1262"/>
    </row>
    <row r="185" spans="2:62">
      <c r="B185" s="1262"/>
      <c r="C185" s="1262"/>
      <c r="E185" s="1262"/>
      <c r="F185" s="1262"/>
      <c r="G185" s="1262"/>
      <c r="H185" s="1262"/>
      <c r="I185" s="1262"/>
      <c r="M185" s="1262"/>
      <c r="N185" s="1262"/>
      <c r="O185" s="1262"/>
      <c r="P185" s="1262"/>
      <c r="Q185" s="1262"/>
      <c r="R185" s="1262"/>
      <c r="S185" s="1262"/>
      <c r="T185" s="1262"/>
      <c r="U185" s="1262"/>
      <c r="V185" s="1262"/>
      <c r="W185" s="1262"/>
      <c r="X185" s="1262"/>
      <c r="Y185" s="1262"/>
      <c r="Z185" s="1262"/>
      <c r="AB185" s="1262"/>
      <c r="AC185" s="1262"/>
      <c r="AD185" s="1262"/>
      <c r="AE185" s="1262"/>
      <c r="AF185" s="1262"/>
      <c r="AJ185" s="1262"/>
      <c r="AK185" s="1262"/>
      <c r="AL185" s="1262"/>
      <c r="AM185" s="1262"/>
      <c r="AN185" s="1262"/>
      <c r="AO185" s="1262"/>
      <c r="AP185" s="1262"/>
      <c r="AQ185" s="1262"/>
      <c r="AR185" s="1262"/>
      <c r="AS185" s="1262"/>
      <c r="AT185" s="1262"/>
      <c r="AU185" s="1262"/>
      <c r="AV185" s="1262"/>
      <c r="AW185" s="1262"/>
      <c r="AX185" s="1262"/>
      <c r="AY185" s="1262"/>
      <c r="AZ185" s="1262"/>
      <c r="BA185" s="1262"/>
      <c r="BB185" s="1262"/>
      <c r="BC185" s="1262"/>
      <c r="BD185" s="1262"/>
      <c r="BE185" s="1262"/>
      <c r="BF185" s="1262"/>
      <c r="BG185" s="1262"/>
      <c r="BH185" s="1262"/>
      <c r="BI185" s="1262"/>
      <c r="BJ185" s="1262"/>
    </row>
    <row r="186" spans="2:62">
      <c r="B186" s="1262"/>
      <c r="C186" s="1262"/>
      <c r="E186" s="1262"/>
      <c r="F186" s="1262"/>
      <c r="G186" s="1262"/>
      <c r="H186" s="1262"/>
      <c r="I186" s="1262"/>
      <c r="M186" s="1262"/>
      <c r="N186" s="1262"/>
      <c r="O186" s="1262"/>
      <c r="P186" s="1262"/>
      <c r="Q186" s="1262"/>
      <c r="R186" s="1262"/>
      <c r="S186" s="1262"/>
      <c r="T186" s="1262"/>
      <c r="U186" s="1262"/>
      <c r="V186" s="1262"/>
      <c r="W186" s="1262"/>
      <c r="X186" s="1262"/>
      <c r="Y186" s="1262"/>
      <c r="Z186" s="1262"/>
      <c r="AB186" s="1262"/>
      <c r="AC186" s="1262"/>
      <c r="AD186" s="1262"/>
      <c r="AE186" s="1262"/>
      <c r="AF186" s="1262"/>
      <c r="AJ186" s="1262"/>
      <c r="AK186" s="1262"/>
      <c r="AL186" s="1262"/>
      <c r="AM186" s="1262"/>
      <c r="AN186" s="1262"/>
      <c r="AO186" s="1262"/>
      <c r="AP186" s="1262"/>
      <c r="AQ186" s="1262"/>
      <c r="AR186" s="1262"/>
      <c r="AS186" s="1262"/>
      <c r="AT186" s="1262"/>
      <c r="AU186" s="1262"/>
      <c r="AV186" s="1262"/>
      <c r="AW186" s="1262"/>
      <c r="AX186" s="1262"/>
      <c r="AY186" s="1262"/>
      <c r="AZ186" s="1262"/>
      <c r="BA186" s="1262"/>
      <c r="BB186" s="1262"/>
      <c r="BC186" s="1262"/>
      <c r="BD186" s="1262"/>
      <c r="BE186" s="1262"/>
      <c r="BF186" s="1262"/>
      <c r="BG186" s="1262"/>
      <c r="BH186" s="1262"/>
      <c r="BI186" s="1262"/>
      <c r="BJ186" s="1262"/>
    </row>
    <row r="187" spans="2:62">
      <c r="B187" s="1262"/>
      <c r="C187" s="1262"/>
      <c r="E187" s="1262"/>
      <c r="F187" s="1262"/>
      <c r="G187" s="1262"/>
      <c r="H187" s="1262"/>
      <c r="I187" s="1262"/>
      <c r="M187" s="1262"/>
      <c r="N187" s="1262"/>
      <c r="O187" s="1262"/>
      <c r="P187" s="1262"/>
      <c r="Q187" s="1262"/>
      <c r="R187" s="1262"/>
      <c r="S187" s="1262"/>
      <c r="T187" s="1262"/>
      <c r="U187" s="1262"/>
      <c r="V187" s="1262"/>
      <c r="W187" s="1262"/>
      <c r="X187" s="1262"/>
      <c r="Y187" s="1262"/>
      <c r="Z187" s="1262"/>
      <c r="AB187" s="1262"/>
      <c r="AC187" s="1262"/>
      <c r="AD187" s="1262"/>
      <c r="AE187" s="1262"/>
      <c r="AF187" s="1262"/>
      <c r="AJ187" s="1262"/>
      <c r="AK187" s="1262"/>
      <c r="AL187" s="1262"/>
      <c r="AM187" s="1262"/>
      <c r="AN187" s="1262"/>
      <c r="AO187" s="1262"/>
      <c r="AP187" s="1262"/>
      <c r="AQ187" s="1262"/>
      <c r="AR187" s="1262"/>
      <c r="AS187" s="1262"/>
      <c r="AT187" s="1262"/>
      <c r="AU187" s="1262"/>
      <c r="AV187" s="1262"/>
      <c r="AW187" s="1262"/>
      <c r="AX187" s="1262"/>
      <c r="AY187" s="1262"/>
      <c r="AZ187" s="1262"/>
      <c r="BA187" s="1262"/>
      <c r="BB187" s="1262"/>
      <c r="BC187" s="1262"/>
      <c r="BD187" s="1262"/>
      <c r="BE187" s="1262"/>
      <c r="BF187" s="1262"/>
      <c r="BG187" s="1262"/>
      <c r="BH187" s="1262"/>
      <c r="BI187" s="1262"/>
      <c r="BJ187" s="1262"/>
    </row>
    <row r="188" spans="2:62">
      <c r="B188" s="1262"/>
      <c r="C188" s="1262"/>
      <c r="E188" s="1262"/>
      <c r="F188" s="1262"/>
      <c r="G188" s="1262"/>
      <c r="H188" s="1262"/>
      <c r="I188" s="1262"/>
      <c r="M188" s="1262"/>
      <c r="N188" s="1262"/>
      <c r="O188" s="1262"/>
      <c r="P188" s="1262"/>
      <c r="Q188" s="1262"/>
      <c r="R188" s="1262"/>
      <c r="S188" s="1262"/>
      <c r="T188" s="1262"/>
      <c r="U188" s="1262"/>
      <c r="V188" s="1262"/>
      <c r="W188" s="1262"/>
      <c r="X188" s="1262"/>
      <c r="Y188" s="1262"/>
      <c r="Z188" s="1262"/>
      <c r="AB188" s="1262"/>
      <c r="AC188" s="1262"/>
      <c r="AD188" s="1262"/>
      <c r="AE188" s="1262"/>
      <c r="AF188" s="1262"/>
      <c r="AJ188" s="1262"/>
      <c r="AK188" s="1262"/>
      <c r="AL188" s="1262"/>
      <c r="AM188" s="1262"/>
      <c r="AN188" s="1262"/>
      <c r="AO188" s="1262"/>
      <c r="AP188" s="1262"/>
      <c r="AQ188" s="1262"/>
      <c r="AR188" s="1262"/>
      <c r="AS188" s="1262"/>
      <c r="AT188" s="1262"/>
      <c r="AU188" s="1262"/>
      <c r="AV188" s="1262"/>
      <c r="AW188" s="1262"/>
      <c r="AX188" s="1262"/>
      <c r="AY188" s="1262"/>
      <c r="AZ188" s="1262"/>
      <c r="BA188" s="1262"/>
      <c r="BB188" s="1262"/>
      <c r="BC188" s="1262"/>
      <c r="BD188" s="1262"/>
      <c r="BE188" s="1262"/>
      <c r="BF188" s="1262"/>
      <c r="BG188" s="1262"/>
      <c r="BH188" s="1262"/>
      <c r="BI188" s="1262"/>
      <c r="BJ188" s="1262"/>
    </row>
    <row r="189" spans="2:62">
      <c r="B189" s="1262"/>
      <c r="C189" s="1262"/>
      <c r="E189" s="1262"/>
      <c r="F189" s="1262"/>
      <c r="G189" s="1262"/>
      <c r="H189" s="1262"/>
      <c r="I189" s="1262"/>
      <c r="M189" s="1262"/>
      <c r="N189" s="1262"/>
      <c r="O189" s="1262"/>
      <c r="P189" s="1262"/>
      <c r="Q189" s="1262"/>
      <c r="R189" s="1262"/>
      <c r="S189" s="1262"/>
      <c r="T189" s="1262"/>
      <c r="U189" s="1262"/>
      <c r="V189" s="1262"/>
      <c r="W189" s="1262"/>
      <c r="X189" s="1262"/>
      <c r="Y189" s="1262"/>
      <c r="Z189" s="1262"/>
      <c r="AB189" s="1262"/>
      <c r="AC189" s="1262"/>
      <c r="AD189" s="1262"/>
      <c r="AE189" s="1262"/>
      <c r="AF189" s="1262"/>
      <c r="AJ189" s="1262"/>
      <c r="AK189" s="1262"/>
      <c r="AL189" s="1262"/>
      <c r="AM189" s="1262"/>
      <c r="AN189" s="1262"/>
      <c r="AO189" s="1262"/>
      <c r="AP189" s="1262"/>
      <c r="AQ189" s="1262"/>
      <c r="AR189" s="1262"/>
      <c r="AS189" s="1262"/>
      <c r="AT189" s="1262"/>
      <c r="AU189" s="1262"/>
      <c r="AV189" s="1262"/>
      <c r="AW189" s="1262"/>
      <c r="AX189" s="1262"/>
      <c r="AY189" s="1262"/>
      <c r="AZ189" s="1262"/>
      <c r="BA189" s="1262"/>
      <c r="BB189" s="1262"/>
      <c r="BC189" s="1262"/>
      <c r="BD189" s="1262"/>
      <c r="BE189" s="1262"/>
      <c r="BF189" s="1262"/>
      <c r="BG189" s="1262"/>
      <c r="BH189" s="1262"/>
      <c r="BI189" s="1262"/>
      <c r="BJ189" s="1262"/>
    </row>
    <row r="190" spans="2:62">
      <c r="B190" s="1262"/>
      <c r="C190" s="1262"/>
      <c r="E190" s="1262"/>
      <c r="F190" s="1262"/>
      <c r="G190" s="1262"/>
      <c r="H190" s="1262"/>
      <c r="I190" s="1262"/>
      <c r="M190" s="1262"/>
      <c r="N190" s="1262"/>
      <c r="O190" s="1262"/>
      <c r="P190" s="1262"/>
      <c r="Q190" s="1262"/>
      <c r="R190" s="1262"/>
      <c r="S190" s="1262"/>
      <c r="T190" s="1262"/>
      <c r="U190" s="1262"/>
      <c r="V190" s="1262"/>
      <c r="W190" s="1262"/>
      <c r="X190" s="1262"/>
      <c r="Y190" s="1262"/>
      <c r="Z190" s="1262"/>
      <c r="AB190" s="1262"/>
      <c r="AC190" s="1262"/>
      <c r="AD190" s="1262"/>
      <c r="AE190" s="1262"/>
      <c r="AF190" s="1262"/>
      <c r="AJ190" s="1262"/>
      <c r="AK190" s="1262"/>
      <c r="AL190" s="1262"/>
      <c r="AM190" s="1262"/>
      <c r="AN190" s="1262"/>
      <c r="AO190" s="1262"/>
      <c r="AP190" s="1262"/>
      <c r="AQ190" s="1262"/>
      <c r="AR190" s="1262"/>
      <c r="AS190" s="1262"/>
      <c r="AT190" s="1262"/>
      <c r="AU190" s="1262"/>
      <c r="AV190" s="1262"/>
      <c r="AW190" s="1262"/>
      <c r="AX190" s="1262"/>
      <c r="AY190" s="1262"/>
      <c r="AZ190" s="1262"/>
      <c r="BA190" s="1262"/>
      <c r="BB190" s="1262"/>
      <c r="BC190" s="1262"/>
      <c r="BD190" s="1262"/>
      <c r="BE190" s="1262"/>
      <c r="BF190" s="1262"/>
      <c r="BG190" s="1262"/>
      <c r="BH190" s="1262"/>
      <c r="BI190" s="1262"/>
      <c r="BJ190" s="1262"/>
    </row>
    <row r="191" spans="2:62">
      <c r="B191" s="1262"/>
      <c r="C191" s="1262"/>
      <c r="E191" s="1262"/>
      <c r="F191" s="1262"/>
      <c r="G191" s="1262"/>
      <c r="H191" s="1262"/>
      <c r="I191" s="1262"/>
      <c r="M191" s="1262"/>
      <c r="N191" s="1262"/>
      <c r="O191" s="1262"/>
      <c r="P191" s="1262"/>
      <c r="Q191" s="1262"/>
      <c r="R191" s="1262"/>
      <c r="S191" s="1262"/>
      <c r="T191" s="1262"/>
      <c r="U191" s="1262"/>
      <c r="V191" s="1262"/>
      <c r="W191" s="1262"/>
      <c r="X191" s="1262"/>
      <c r="Y191" s="1262"/>
      <c r="Z191" s="1262"/>
      <c r="AB191" s="1262"/>
      <c r="AC191" s="1262"/>
      <c r="AD191" s="1262"/>
      <c r="AE191" s="1262"/>
      <c r="AF191" s="1262"/>
      <c r="AJ191" s="1262"/>
      <c r="AK191" s="1262"/>
      <c r="AL191" s="1262"/>
      <c r="AM191" s="1262"/>
      <c r="AN191" s="1262"/>
      <c r="AO191" s="1262"/>
      <c r="AP191" s="1262"/>
      <c r="AQ191" s="1262"/>
      <c r="AR191" s="1262"/>
      <c r="AS191" s="1262"/>
      <c r="AT191" s="1262"/>
      <c r="AU191" s="1262"/>
      <c r="AV191" s="1262"/>
      <c r="AW191" s="1262"/>
      <c r="AX191" s="1262"/>
      <c r="AY191" s="1262"/>
      <c r="AZ191" s="1262"/>
      <c r="BA191" s="1262"/>
      <c r="BB191" s="1262"/>
      <c r="BC191" s="1262"/>
      <c r="BD191" s="1262"/>
      <c r="BE191" s="1262"/>
      <c r="BF191" s="1262"/>
      <c r="BG191" s="1262"/>
      <c r="BH191" s="1262"/>
      <c r="BI191" s="1262"/>
      <c r="BJ191" s="1262"/>
    </row>
    <row r="192" spans="2:62">
      <c r="B192" s="1262"/>
      <c r="C192" s="1262"/>
      <c r="E192" s="1262"/>
      <c r="F192" s="1262"/>
      <c r="G192" s="1262"/>
      <c r="H192" s="1262"/>
      <c r="I192" s="1262"/>
      <c r="M192" s="1262"/>
      <c r="N192" s="1262"/>
      <c r="O192" s="1262"/>
      <c r="P192" s="1262"/>
      <c r="Q192" s="1262"/>
      <c r="R192" s="1262"/>
      <c r="S192" s="1262"/>
      <c r="T192" s="1262"/>
      <c r="U192" s="1262"/>
      <c r="V192" s="1262"/>
      <c r="W192" s="1262"/>
      <c r="X192" s="1262"/>
      <c r="Y192" s="1262"/>
      <c r="Z192" s="1262"/>
      <c r="AB192" s="1262"/>
      <c r="AC192" s="1262"/>
      <c r="AD192" s="1262"/>
      <c r="AE192" s="1262"/>
      <c r="AF192" s="1262"/>
      <c r="AJ192" s="1262"/>
      <c r="AK192" s="1262"/>
      <c r="AL192" s="1262"/>
      <c r="AM192" s="1262"/>
      <c r="AN192" s="1262"/>
      <c r="AO192" s="1262"/>
      <c r="AP192" s="1262"/>
      <c r="AQ192" s="1262"/>
      <c r="AR192" s="1262"/>
      <c r="AS192" s="1262"/>
      <c r="AT192" s="1262"/>
      <c r="AU192" s="1262"/>
      <c r="AV192" s="1262"/>
      <c r="AW192" s="1262"/>
      <c r="AX192" s="1262"/>
      <c r="AY192" s="1262"/>
      <c r="AZ192" s="1262"/>
      <c r="BA192" s="1262"/>
      <c r="BB192" s="1262"/>
      <c r="BC192" s="1262"/>
      <c r="BD192" s="1262"/>
      <c r="BE192" s="1262"/>
      <c r="BF192" s="1262"/>
      <c r="BG192" s="1262"/>
      <c r="BH192" s="1262"/>
      <c r="BI192" s="1262"/>
      <c r="BJ192" s="1262"/>
    </row>
    <row r="193" spans="2:62">
      <c r="B193" s="1262"/>
      <c r="C193" s="1262"/>
      <c r="E193" s="1262"/>
      <c r="F193" s="1262"/>
      <c r="G193" s="1262"/>
      <c r="H193" s="1262"/>
      <c r="I193" s="1262"/>
      <c r="M193" s="1262"/>
      <c r="N193" s="1262"/>
      <c r="O193" s="1262"/>
      <c r="P193" s="1262"/>
      <c r="Q193" s="1262"/>
      <c r="R193" s="1262"/>
      <c r="S193" s="1262"/>
      <c r="T193" s="1262"/>
      <c r="U193" s="1262"/>
      <c r="V193" s="1262"/>
      <c r="W193" s="1262"/>
      <c r="X193" s="1262"/>
      <c r="Y193" s="1262"/>
      <c r="Z193" s="1262"/>
      <c r="AB193" s="1262"/>
      <c r="AC193" s="1262"/>
      <c r="AD193" s="1262"/>
      <c r="AE193" s="1262"/>
      <c r="AF193" s="1262"/>
      <c r="AJ193" s="1262"/>
      <c r="AK193" s="1262"/>
      <c r="AL193" s="1262"/>
      <c r="AM193" s="1262"/>
      <c r="AN193" s="1262"/>
      <c r="AO193" s="1262"/>
      <c r="AP193" s="1262"/>
      <c r="AQ193" s="1262"/>
      <c r="AR193" s="1262"/>
      <c r="AS193" s="1262"/>
      <c r="AT193" s="1262"/>
      <c r="AU193" s="1262"/>
      <c r="AV193" s="1262"/>
      <c r="AW193" s="1262"/>
      <c r="AX193" s="1262"/>
      <c r="AY193" s="1262"/>
      <c r="AZ193" s="1262"/>
      <c r="BA193" s="1262"/>
      <c r="BB193" s="1262"/>
      <c r="BC193" s="1262"/>
      <c r="BD193" s="1262"/>
      <c r="BE193" s="1262"/>
      <c r="BF193" s="1262"/>
      <c r="BG193" s="1262"/>
      <c r="BH193" s="1262"/>
      <c r="BI193" s="1262"/>
      <c r="BJ193" s="1262"/>
    </row>
    <row r="194" spans="2:62">
      <c r="B194" s="1262"/>
      <c r="C194" s="1262"/>
      <c r="E194" s="1262"/>
      <c r="F194" s="1262"/>
      <c r="G194" s="1262"/>
      <c r="H194" s="1262"/>
      <c r="I194" s="1262"/>
      <c r="M194" s="1262"/>
      <c r="N194" s="1262"/>
      <c r="O194" s="1262"/>
      <c r="P194" s="1262"/>
      <c r="Q194" s="1262"/>
      <c r="R194" s="1262"/>
      <c r="S194" s="1262"/>
      <c r="T194" s="1262"/>
      <c r="U194" s="1262"/>
      <c r="V194" s="1262"/>
      <c r="W194" s="1262"/>
      <c r="X194" s="1262"/>
      <c r="Y194" s="1262"/>
      <c r="Z194" s="1262"/>
      <c r="AB194" s="1262"/>
      <c r="AC194" s="1262"/>
      <c r="AD194" s="1262"/>
      <c r="AE194" s="1262"/>
      <c r="AF194" s="1262"/>
      <c r="AJ194" s="1262"/>
      <c r="AK194" s="1262"/>
      <c r="AL194" s="1262"/>
      <c r="AM194" s="1262"/>
      <c r="AN194" s="1262"/>
      <c r="AO194" s="1262"/>
      <c r="AP194" s="1262"/>
      <c r="AQ194" s="1262"/>
      <c r="AR194" s="1262"/>
      <c r="AS194" s="1262"/>
      <c r="AT194" s="1262"/>
      <c r="AU194" s="1262"/>
      <c r="AV194" s="1262"/>
      <c r="AW194" s="1262"/>
      <c r="AX194" s="1262"/>
      <c r="AY194" s="1262"/>
      <c r="AZ194" s="1262"/>
      <c r="BA194" s="1262"/>
      <c r="BB194" s="1262"/>
      <c r="BC194" s="1262"/>
      <c r="BD194" s="1262"/>
      <c r="BE194" s="1262"/>
      <c r="BF194" s="1262"/>
      <c r="BG194" s="1262"/>
      <c r="BH194" s="1262"/>
      <c r="BI194" s="1262"/>
      <c r="BJ194" s="1262"/>
    </row>
    <row r="195" spans="2:62">
      <c r="B195" s="1262"/>
      <c r="C195" s="1262"/>
      <c r="E195" s="1262"/>
      <c r="F195" s="1262"/>
      <c r="G195" s="1262"/>
      <c r="H195" s="1262"/>
      <c r="I195" s="1262"/>
      <c r="M195" s="1262"/>
      <c r="N195" s="1262"/>
      <c r="O195" s="1262"/>
      <c r="P195" s="1262"/>
      <c r="Q195" s="1262"/>
      <c r="R195" s="1262"/>
      <c r="S195" s="1262"/>
      <c r="T195" s="1262"/>
      <c r="U195" s="1262"/>
      <c r="V195" s="1262"/>
      <c r="W195" s="1262"/>
      <c r="X195" s="1262"/>
      <c r="Y195" s="1262"/>
      <c r="Z195" s="1262"/>
      <c r="AB195" s="1262"/>
      <c r="AC195" s="1262"/>
      <c r="AD195" s="1262"/>
      <c r="AE195" s="1262"/>
      <c r="AF195" s="1262"/>
      <c r="AJ195" s="1262"/>
      <c r="AK195" s="1262"/>
      <c r="AL195" s="1262"/>
      <c r="AM195" s="1262"/>
      <c r="AN195" s="1262"/>
      <c r="AO195" s="1262"/>
      <c r="AP195" s="1262"/>
      <c r="AQ195" s="1262"/>
      <c r="AR195" s="1262"/>
      <c r="AS195" s="1262"/>
      <c r="AT195" s="1262"/>
      <c r="AU195" s="1262"/>
      <c r="AV195" s="1262"/>
      <c r="AW195" s="1262"/>
      <c r="AX195" s="1262"/>
      <c r="AY195" s="1262"/>
      <c r="AZ195" s="1262"/>
      <c r="BA195" s="1262"/>
      <c r="BB195" s="1262"/>
      <c r="BC195" s="1262"/>
      <c r="BD195" s="1262"/>
      <c r="BE195" s="1262"/>
      <c r="BF195" s="1262"/>
      <c r="BG195" s="1262"/>
      <c r="BH195" s="1262"/>
      <c r="BI195" s="1262"/>
      <c r="BJ195" s="1262"/>
    </row>
    <row r="196" spans="2:62">
      <c r="B196" s="1262"/>
      <c r="C196" s="1262"/>
      <c r="E196" s="1262"/>
      <c r="F196" s="1262"/>
      <c r="G196" s="1262"/>
      <c r="H196" s="1262"/>
      <c r="I196" s="1262"/>
      <c r="M196" s="1262"/>
      <c r="N196" s="1262"/>
      <c r="O196" s="1262"/>
      <c r="P196" s="1262"/>
      <c r="Q196" s="1262"/>
      <c r="R196" s="1262"/>
      <c r="S196" s="1262"/>
      <c r="T196" s="1262"/>
      <c r="U196" s="1262"/>
      <c r="V196" s="1262"/>
      <c r="W196" s="1262"/>
      <c r="X196" s="1262"/>
      <c r="Y196" s="1262"/>
      <c r="Z196" s="1262"/>
      <c r="AB196" s="1262"/>
      <c r="AC196" s="1262"/>
      <c r="AD196" s="1262"/>
      <c r="AE196" s="1262"/>
      <c r="AF196" s="1262"/>
      <c r="AJ196" s="1262"/>
      <c r="AK196" s="1262"/>
      <c r="AL196" s="1262"/>
      <c r="AM196" s="1262"/>
      <c r="AN196" s="1262"/>
      <c r="AO196" s="1262"/>
      <c r="AP196" s="1262"/>
      <c r="AQ196" s="1262"/>
      <c r="AR196" s="1262"/>
      <c r="AS196" s="1262"/>
      <c r="AT196" s="1262"/>
      <c r="AU196" s="1262"/>
      <c r="AV196" s="1262"/>
      <c r="AW196" s="1262"/>
      <c r="AX196" s="1262"/>
      <c r="AY196" s="1262"/>
      <c r="AZ196" s="1262"/>
      <c r="BA196" s="1262"/>
      <c r="BB196" s="1262"/>
      <c r="BC196" s="1262"/>
      <c r="BD196" s="1262"/>
      <c r="BE196" s="1262"/>
      <c r="BF196" s="1262"/>
      <c r="BG196" s="1262"/>
      <c r="BH196" s="1262"/>
      <c r="BI196" s="1262"/>
      <c r="BJ196" s="1262"/>
    </row>
    <row r="197" spans="2:62">
      <c r="B197" s="1262"/>
      <c r="C197" s="1262"/>
      <c r="E197" s="1262"/>
      <c r="F197" s="1262"/>
      <c r="G197" s="1262"/>
      <c r="H197" s="1262"/>
      <c r="I197" s="1262"/>
      <c r="M197" s="1262"/>
      <c r="N197" s="1262"/>
      <c r="O197" s="1262"/>
      <c r="P197" s="1262"/>
      <c r="Q197" s="1262"/>
      <c r="R197" s="1262"/>
      <c r="S197" s="1262"/>
      <c r="T197" s="1262"/>
      <c r="U197" s="1262"/>
      <c r="V197" s="1262"/>
      <c r="W197" s="1262"/>
      <c r="X197" s="1262"/>
      <c r="Y197" s="1262"/>
      <c r="Z197" s="1262"/>
      <c r="AB197" s="1262"/>
      <c r="AC197" s="1262"/>
      <c r="AD197" s="1262"/>
      <c r="AE197" s="1262"/>
      <c r="AF197" s="1262"/>
      <c r="AJ197" s="1262"/>
      <c r="AK197" s="1262"/>
      <c r="AL197" s="1262"/>
      <c r="AM197" s="1262"/>
      <c r="AN197" s="1262"/>
      <c r="AO197" s="1262"/>
      <c r="AP197" s="1262"/>
      <c r="AQ197" s="1262"/>
      <c r="AR197" s="1262"/>
      <c r="AS197" s="1262"/>
      <c r="AT197" s="1262"/>
      <c r="AU197" s="1262"/>
      <c r="AV197" s="1262"/>
      <c r="AW197" s="1262"/>
      <c r="AX197" s="1262"/>
      <c r="AY197" s="1262"/>
      <c r="AZ197" s="1262"/>
      <c r="BA197" s="1262"/>
      <c r="BB197" s="1262"/>
      <c r="BC197" s="1262"/>
      <c r="BD197" s="1262"/>
      <c r="BE197" s="1262"/>
      <c r="BF197" s="1262"/>
      <c r="BG197" s="1262"/>
      <c r="BH197" s="1262"/>
      <c r="BI197" s="1262"/>
      <c r="BJ197" s="1262"/>
    </row>
    <row r="198" spans="2:62">
      <c r="B198" s="1262"/>
      <c r="C198" s="1262"/>
      <c r="E198" s="1262"/>
      <c r="F198" s="1262"/>
      <c r="G198" s="1262"/>
      <c r="H198" s="1262"/>
      <c r="I198" s="1262"/>
      <c r="M198" s="1262"/>
      <c r="N198" s="1262"/>
      <c r="O198" s="1262"/>
      <c r="P198" s="1262"/>
      <c r="Q198" s="1262"/>
      <c r="R198" s="1262"/>
      <c r="S198" s="1262"/>
      <c r="T198" s="1262"/>
      <c r="U198" s="1262"/>
      <c r="V198" s="1262"/>
      <c r="W198" s="1262"/>
      <c r="X198" s="1262"/>
      <c r="Y198" s="1262"/>
      <c r="Z198" s="1262"/>
      <c r="AB198" s="1262"/>
      <c r="AC198" s="1262"/>
      <c r="AD198" s="1262"/>
      <c r="AE198" s="1262"/>
      <c r="AF198" s="1262"/>
      <c r="AJ198" s="1262"/>
      <c r="AK198" s="1262"/>
      <c r="AL198" s="1262"/>
      <c r="AM198" s="1262"/>
      <c r="AN198" s="1262"/>
      <c r="AO198" s="1262"/>
      <c r="AP198" s="1262"/>
      <c r="AQ198" s="1262"/>
      <c r="AR198" s="1262"/>
      <c r="AS198" s="1262"/>
      <c r="AT198" s="1262"/>
      <c r="AU198" s="1262"/>
      <c r="AV198" s="1262"/>
      <c r="AW198" s="1262"/>
      <c r="AX198" s="1262"/>
      <c r="AY198" s="1262"/>
      <c r="AZ198" s="1262"/>
      <c r="BA198" s="1262"/>
      <c r="BB198" s="1262"/>
      <c r="BC198" s="1262"/>
      <c r="BD198" s="1262"/>
      <c r="BE198" s="1262"/>
      <c r="BF198" s="1262"/>
      <c r="BG198" s="1262"/>
      <c r="BH198" s="1262"/>
      <c r="BI198" s="1262"/>
      <c r="BJ198" s="1262"/>
    </row>
    <row r="199" spans="2:62">
      <c r="B199" s="1262"/>
      <c r="C199" s="1262"/>
      <c r="E199" s="1262"/>
      <c r="F199" s="1262"/>
      <c r="G199" s="1262"/>
      <c r="H199" s="1262"/>
      <c r="I199" s="1262"/>
      <c r="M199" s="1262"/>
      <c r="N199" s="1262"/>
      <c r="O199" s="1262"/>
      <c r="P199" s="1262"/>
      <c r="Q199" s="1262"/>
      <c r="R199" s="1262"/>
      <c r="S199" s="1262"/>
      <c r="T199" s="1262"/>
      <c r="U199" s="1262"/>
      <c r="V199" s="1262"/>
      <c r="W199" s="1262"/>
      <c r="X199" s="1262"/>
      <c r="Y199" s="1262"/>
      <c r="Z199" s="1262"/>
      <c r="AB199" s="1262"/>
      <c r="AC199" s="1262"/>
      <c r="AD199" s="1262"/>
      <c r="AE199" s="1262"/>
      <c r="AF199" s="1262"/>
      <c r="AJ199" s="1262"/>
      <c r="AK199" s="1262"/>
      <c r="AL199" s="1262"/>
      <c r="AM199" s="1262"/>
      <c r="AN199" s="1262"/>
      <c r="AO199" s="1262"/>
      <c r="AP199" s="1262"/>
      <c r="AQ199" s="1262"/>
      <c r="AR199" s="1262"/>
      <c r="AS199" s="1262"/>
      <c r="AT199" s="1262"/>
      <c r="AU199" s="1262"/>
      <c r="AV199" s="1262"/>
      <c r="AW199" s="1262"/>
      <c r="AX199" s="1262"/>
      <c r="AY199" s="1262"/>
      <c r="AZ199" s="1262"/>
      <c r="BA199" s="1262"/>
      <c r="BB199" s="1262"/>
      <c r="BC199" s="1262"/>
      <c r="BD199" s="1262"/>
      <c r="BE199" s="1262"/>
      <c r="BF199" s="1262"/>
      <c r="BG199" s="1262"/>
      <c r="BH199" s="1262"/>
      <c r="BI199" s="1262"/>
      <c r="BJ199" s="1262"/>
    </row>
    <row r="200" spans="2:62">
      <c r="B200" s="1262"/>
      <c r="C200" s="1262"/>
      <c r="E200" s="1262"/>
      <c r="F200" s="1262"/>
      <c r="G200" s="1262"/>
      <c r="H200" s="1262"/>
      <c r="I200" s="1262"/>
      <c r="M200" s="1262"/>
      <c r="N200" s="1262"/>
      <c r="O200" s="1262"/>
      <c r="P200" s="1262"/>
      <c r="Q200" s="1262"/>
      <c r="R200" s="1262"/>
      <c r="S200" s="1262"/>
      <c r="T200" s="1262"/>
      <c r="U200" s="1262"/>
      <c r="V200" s="1262"/>
      <c r="W200" s="1262"/>
      <c r="X200" s="1262"/>
      <c r="Y200" s="1262"/>
      <c r="Z200" s="1262"/>
      <c r="AB200" s="1262"/>
      <c r="AC200" s="1262"/>
      <c r="AD200" s="1262"/>
      <c r="AE200" s="1262"/>
      <c r="AF200" s="1262"/>
      <c r="AJ200" s="1262"/>
      <c r="AK200" s="1262"/>
      <c r="AL200" s="1262"/>
      <c r="AM200" s="1262"/>
      <c r="AN200" s="1262"/>
      <c r="AO200" s="1262"/>
      <c r="AP200" s="1262"/>
      <c r="AQ200" s="1262"/>
      <c r="AR200" s="1262"/>
      <c r="AS200" s="1262"/>
      <c r="AT200" s="1262"/>
      <c r="AU200" s="1262"/>
      <c r="AV200" s="1262"/>
      <c r="AW200" s="1262"/>
      <c r="AX200" s="1262"/>
      <c r="AY200" s="1262"/>
      <c r="AZ200" s="1262"/>
      <c r="BA200" s="1262"/>
      <c r="BB200" s="1262"/>
      <c r="BC200" s="1262"/>
      <c r="BD200" s="1262"/>
      <c r="BE200" s="1262"/>
      <c r="BF200" s="1262"/>
      <c r="BG200" s="1262"/>
      <c r="BH200" s="1262"/>
      <c r="BI200" s="1262"/>
      <c r="BJ200" s="1262"/>
    </row>
    <row r="201" spans="2:62">
      <c r="B201" s="1262"/>
      <c r="C201" s="1262"/>
      <c r="E201" s="1262"/>
      <c r="F201" s="1262"/>
      <c r="G201" s="1262"/>
      <c r="H201" s="1262"/>
      <c r="I201" s="1262"/>
      <c r="M201" s="1262"/>
      <c r="N201" s="1262"/>
      <c r="O201" s="1262"/>
      <c r="P201" s="1262"/>
      <c r="Q201" s="1262"/>
      <c r="R201" s="1262"/>
      <c r="S201" s="1262"/>
      <c r="T201" s="1262"/>
      <c r="U201" s="1262"/>
      <c r="V201" s="1262"/>
      <c r="W201" s="1262"/>
      <c r="X201" s="1262"/>
      <c r="Y201" s="1262"/>
      <c r="Z201" s="1262"/>
      <c r="AB201" s="1262"/>
      <c r="AC201" s="1262"/>
      <c r="AD201" s="1262"/>
      <c r="AE201" s="1262"/>
      <c r="AF201" s="1262"/>
      <c r="AJ201" s="1262"/>
      <c r="AK201" s="1262"/>
      <c r="AL201" s="1262"/>
      <c r="AM201" s="1262"/>
      <c r="AN201" s="1262"/>
      <c r="AO201" s="1262"/>
      <c r="AP201" s="1262"/>
      <c r="AQ201" s="1262"/>
      <c r="AR201" s="1262"/>
      <c r="AS201" s="1262"/>
      <c r="AT201" s="1262"/>
      <c r="AU201" s="1262"/>
      <c r="AV201" s="1262"/>
      <c r="AW201" s="1262"/>
      <c r="AX201" s="1262"/>
      <c r="AY201" s="1262"/>
      <c r="AZ201" s="1262"/>
      <c r="BA201" s="1262"/>
      <c r="BB201" s="1262"/>
      <c r="BC201" s="1262"/>
      <c r="BD201" s="1262"/>
      <c r="BE201" s="1262"/>
      <c r="BF201" s="1262"/>
      <c r="BG201" s="1262"/>
      <c r="BH201" s="1262"/>
      <c r="BI201" s="1262"/>
      <c r="BJ201" s="1262"/>
    </row>
    <row r="202" spans="2:62">
      <c r="B202" s="1262"/>
      <c r="C202" s="1262"/>
      <c r="E202" s="1262"/>
      <c r="F202" s="1262"/>
      <c r="G202" s="1262"/>
      <c r="H202" s="1262"/>
      <c r="I202" s="1262"/>
      <c r="M202" s="1262"/>
      <c r="N202" s="1262"/>
      <c r="O202" s="1262"/>
      <c r="P202" s="1262"/>
      <c r="Q202" s="1262"/>
      <c r="R202" s="1262"/>
      <c r="S202" s="1262"/>
      <c r="T202" s="1262"/>
      <c r="U202" s="1262"/>
      <c r="V202" s="1262"/>
      <c r="W202" s="1262"/>
      <c r="X202" s="1262"/>
      <c r="Y202" s="1262"/>
      <c r="Z202" s="1262"/>
      <c r="AB202" s="1262"/>
      <c r="AC202" s="1262"/>
      <c r="AD202" s="1262"/>
      <c r="AE202" s="1262"/>
      <c r="AF202" s="1262"/>
      <c r="AJ202" s="1262"/>
      <c r="AK202" s="1262"/>
      <c r="AL202" s="1262"/>
      <c r="AM202" s="1262"/>
      <c r="AN202" s="1262"/>
      <c r="AO202" s="1262"/>
      <c r="AP202" s="1262"/>
      <c r="AQ202" s="1262"/>
      <c r="AR202" s="1262"/>
      <c r="AS202" s="1262"/>
      <c r="AT202" s="1262"/>
      <c r="AU202" s="1262"/>
      <c r="AV202" s="1262"/>
      <c r="AW202" s="1262"/>
      <c r="AX202" s="1262"/>
      <c r="AY202" s="1262"/>
      <c r="AZ202" s="1262"/>
      <c r="BA202" s="1262"/>
      <c r="BB202" s="1262"/>
      <c r="BC202" s="1262"/>
      <c r="BD202" s="1262"/>
      <c r="BE202" s="1262"/>
      <c r="BF202" s="1262"/>
      <c r="BG202" s="1262"/>
      <c r="BH202" s="1262"/>
      <c r="BI202" s="1262"/>
      <c r="BJ202" s="1262"/>
    </row>
    <row r="203" spans="2:62">
      <c r="B203" s="1262"/>
      <c r="C203" s="1262"/>
      <c r="E203" s="1262"/>
      <c r="F203" s="1262"/>
      <c r="G203" s="1262"/>
      <c r="H203" s="1262"/>
      <c r="I203" s="1262"/>
      <c r="M203" s="1262"/>
      <c r="N203" s="1262"/>
      <c r="O203" s="1262"/>
      <c r="P203" s="1262"/>
      <c r="Q203" s="1262"/>
      <c r="R203" s="1262"/>
      <c r="S203" s="1262"/>
      <c r="T203" s="1262"/>
      <c r="U203" s="1262"/>
      <c r="V203" s="1262"/>
      <c r="W203" s="1262"/>
      <c r="X203" s="1262"/>
      <c r="Y203" s="1262"/>
      <c r="Z203" s="1262"/>
      <c r="AB203" s="1262"/>
      <c r="AC203" s="1262"/>
      <c r="AD203" s="1262"/>
      <c r="AE203" s="1262"/>
      <c r="AF203" s="1262"/>
      <c r="AJ203" s="1262"/>
      <c r="AK203" s="1262"/>
      <c r="AL203" s="1262"/>
      <c r="AM203" s="1262"/>
      <c r="AN203" s="1262"/>
      <c r="AO203" s="1262"/>
      <c r="AP203" s="1262"/>
      <c r="AQ203" s="1262"/>
      <c r="AR203" s="1262"/>
      <c r="AS203" s="1262"/>
      <c r="AT203" s="1262"/>
      <c r="AU203" s="1262"/>
      <c r="AV203" s="1262"/>
      <c r="AW203" s="1262"/>
      <c r="AX203" s="1262"/>
      <c r="AY203" s="1262"/>
      <c r="AZ203" s="1262"/>
      <c r="BA203" s="1262"/>
      <c r="BB203" s="1262"/>
      <c r="BC203" s="1262"/>
      <c r="BD203" s="1262"/>
      <c r="BE203" s="1262"/>
      <c r="BF203" s="1262"/>
      <c r="BG203" s="1262"/>
      <c r="BH203" s="1262"/>
      <c r="BI203" s="1262"/>
      <c r="BJ203" s="1262"/>
    </row>
    <row r="204" spans="2:62">
      <c r="B204" s="1262"/>
      <c r="C204" s="1262"/>
      <c r="E204" s="1262"/>
      <c r="F204" s="1262"/>
      <c r="G204" s="1262"/>
      <c r="H204" s="1262"/>
      <c r="I204" s="1262"/>
      <c r="M204" s="1262"/>
      <c r="N204" s="1262"/>
      <c r="O204" s="1262"/>
      <c r="P204" s="1262"/>
      <c r="Q204" s="1262"/>
      <c r="R204" s="1262"/>
      <c r="S204" s="1262"/>
      <c r="T204" s="1262"/>
      <c r="U204" s="1262"/>
      <c r="V204" s="1262"/>
      <c r="W204" s="1262"/>
      <c r="X204" s="1262"/>
      <c r="Y204" s="1262"/>
      <c r="Z204" s="1262"/>
      <c r="AB204" s="1262"/>
      <c r="AC204" s="1262"/>
      <c r="AD204" s="1262"/>
      <c r="AE204" s="1262"/>
      <c r="AF204" s="1262"/>
      <c r="AJ204" s="1262"/>
      <c r="AK204" s="1262"/>
      <c r="AL204" s="1262"/>
      <c r="AM204" s="1262"/>
      <c r="AN204" s="1262"/>
      <c r="AO204" s="1262"/>
      <c r="AP204" s="1262"/>
      <c r="AQ204" s="1262"/>
      <c r="AR204" s="1262"/>
      <c r="AS204" s="1262"/>
      <c r="AT204" s="1262"/>
      <c r="AU204" s="1262"/>
      <c r="AV204" s="1262"/>
      <c r="AW204" s="1262"/>
      <c r="AX204" s="1262"/>
      <c r="AY204" s="1262"/>
      <c r="AZ204" s="1262"/>
      <c r="BA204" s="1262"/>
      <c r="BB204" s="1262"/>
      <c r="BC204" s="1262"/>
      <c r="BD204" s="1262"/>
      <c r="BE204" s="1262"/>
      <c r="BF204" s="1262"/>
      <c r="BG204" s="1262"/>
      <c r="BH204" s="1262"/>
      <c r="BI204" s="1262"/>
      <c r="BJ204" s="1262"/>
    </row>
    <row r="205" spans="2:62">
      <c r="B205" s="1262"/>
      <c r="C205" s="1262"/>
      <c r="E205" s="1262"/>
      <c r="F205" s="1262"/>
      <c r="G205" s="1262"/>
      <c r="H205" s="1262"/>
      <c r="I205" s="1262"/>
      <c r="M205" s="1262"/>
      <c r="N205" s="1262"/>
      <c r="O205" s="1262"/>
      <c r="P205" s="1262"/>
      <c r="Q205" s="1262"/>
      <c r="R205" s="1262"/>
      <c r="S205" s="1262"/>
      <c r="T205" s="1262"/>
      <c r="U205" s="1262"/>
      <c r="V205" s="1262"/>
      <c r="W205" s="1262"/>
      <c r="X205" s="1262"/>
      <c r="Y205" s="1262"/>
      <c r="Z205" s="1262"/>
      <c r="AB205" s="1262"/>
      <c r="AC205" s="1262"/>
      <c r="AD205" s="1262"/>
      <c r="AE205" s="1262"/>
      <c r="AF205" s="1262"/>
      <c r="AJ205" s="1262"/>
      <c r="AK205" s="1262"/>
      <c r="AL205" s="1262"/>
      <c r="AM205" s="1262"/>
      <c r="AN205" s="1262"/>
      <c r="AO205" s="1262"/>
      <c r="AP205" s="1262"/>
      <c r="AQ205" s="1262"/>
      <c r="AR205" s="1262"/>
      <c r="AS205" s="1262"/>
      <c r="AT205" s="1262"/>
      <c r="AU205" s="1262"/>
      <c r="AV205" s="1262"/>
      <c r="AW205" s="1262"/>
      <c r="AX205" s="1262"/>
      <c r="AY205" s="1262"/>
      <c r="AZ205" s="1262"/>
      <c r="BA205" s="1262"/>
      <c r="BB205" s="1262"/>
      <c r="BC205" s="1262"/>
      <c r="BD205" s="1262"/>
      <c r="BE205" s="1262"/>
      <c r="BF205" s="1262"/>
      <c r="BG205" s="1262"/>
      <c r="BH205" s="1262"/>
      <c r="BI205" s="1262"/>
      <c r="BJ205" s="1262"/>
    </row>
    <row r="206" spans="2:62">
      <c r="B206" s="1262"/>
      <c r="C206" s="1262"/>
      <c r="E206" s="1262"/>
      <c r="F206" s="1262"/>
      <c r="G206" s="1262"/>
      <c r="H206" s="1262"/>
      <c r="I206" s="1262"/>
      <c r="M206" s="1262"/>
      <c r="N206" s="1262"/>
      <c r="O206" s="1262"/>
      <c r="P206" s="1262"/>
      <c r="Q206" s="1262"/>
      <c r="R206" s="1262"/>
      <c r="S206" s="1262"/>
      <c r="T206" s="1262"/>
      <c r="U206" s="1262"/>
      <c r="V206" s="1262"/>
      <c r="W206" s="1262"/>
      <c r="X206" s="1262"/>
      <c r="Y206" s="1262"/>
      <c r="Z206" s="1262"/>
      <c r="AB206" s="1262"/>
      <c r="AC206" s="1262"/>
      <c r="AD206" s="1262"/>
      <c r="AE206" s="1262"/>
      <c r="AF206" s="1262"/>
      <c r="AJ206" s="1262"/>
      <c r="AK206" s="1262"/>
      <c r="AL206" s="1262"/>
      <c r="AM206" s="1262"/>
      <c r="AN206" s="1262"/>
      <c r="AO206" s="1262"/>
      <c r="AP206" s="1262"/>
      <c r="AQ206" s="1262"/>
      <c r="AR206" s="1262"/>
      <c r="AS206" s="1262"/>
      <c r="AT206" s="1262"/>
      <c r="AU206" s="1262"/>
      <c r="AV206" s="1262"/>
      <c r="AW206" s="1262"/>
      <c r="AX206" s="1262"/>
      <c r="AY206" s="1262"/>
      <c r="AZ206" s="1262"/>
      <c r="BA206" s="1262"/>
      <c r="BB206" s="1262"/>
      <c r="BC206" s="1262"/>
      <c r="BD206" s="1262"/>
      <c r="BE206" s="1262"/>
      <c r="BF206" s="1262"/>
      <c r="BG206" s="1262"/>
      <c r="BH206" s="1262"/>
      <c r="BI206" s="1262"/>
      <c r="BJ206" s="1262"/>
    </row>
    <row r="207" spans="2:62">
      <c r="B207" s="1262"/>
      <c r="C207" s="1262"/>
      <c r="E207" s="1262"/>
      <c r="F207" s="1262"/>
      <c r="G207" s="1262"/>
      <c r="H207" s="1262"/>
      <c r="I207" s="1262"/>
      <c r="M207" s="1262"/>
      <c r="N207" s="1262"/>
      <c r="O207" s="1262"/>
      <c r="P207" s="1262"/>
      <c r="Q207" s="1262"/>
      <c r="R207" s="1262"/>
      <c r="S207" s="1262"/>
      <c r="T207" s="1262"/>
      <c r="U207" s="1262"/>
      <c r="V207" s="1262"/>
      <c r="W207" s="1262"/>
      <c r="X207" s="1262"/>
      <c r="Y207" s="1262"/>
      <c r="Z207" s="1262"/>
      <c r="AB207" s="1262"/>
      <c r="AC207" s="1262"/>
      <c r="AD207" s="1262"/>
      <c r="AE207" s="1262"/>
      <c r="AF207" s="1262"/>
      <c r="AJ207" s="1262"/>
      <c r="AK207" s="1262"/>
      <c r="AL207" s="1262"/>
      <c r="AM207" s="1262"/>
      <c r="AN207" s="1262"/>
      <c r="AO207" s="1262"/>
      <c r="AP207" s="1262"/>
      <c r="AQ207" s="1262"/>
      <c r="AR207" s="1262"/>
      <c r="AS207" s="1262"/>
      <c r="AT207" s="1262"/>
      <c r="AU207" s="1262"/>
      <c r="AV207" s="1262"/>
      <c r="AW207" s="1262"/>
      <c r="AX207" s="1262"/>
      <c r="AY207" s="1262"/>
      <c r="AZ207" s="1262"/>
      <c r="BA207" s="1262"/>
      <c r="BB207" s="1262"/>
      <c r="BC207" s="1262"/>
      <c r="BD207" s="1262"/>
      <c r="BE207" s="1262"/>
      <c r="BF207" s="1262"/>
      <c r="BG207" s="1262"/>
      <c r="BH207" s="1262"/>
      <c r="BI207" s="1262"/>
      <c r="BJ207" s="1262"/>
    </row>
    <row r="208" spans="2:62">
      <c r="B208" s="1262"/>
      <c r="C208" s="1262"/>
      <c r="E208" s="1262"/>
      <c r="F208" s="1262"/>
      <c r="G208" s="1262"/>
      <c r="H208" s="1262"/>
      <c r="I208" s="1262"/>
      <c r="M208" s="1262"/>
      <c r="N208" s="1262"/>
      <c r="O208" s="1262"/>
      <c r="P208" s="1262"/>
      <c r="Q208" s="1262"/>
      <c r="R208" s="1262"/>
      <c r="S208" s="1262"/>
      <c r="T208" s="1262"/>
      <c r="U208" s="1262"/>
      <c r="V208" s="1262"/>
      <c r="W208" s="1262"/>
      <c r="X208" s="1262"/>
      <c r="Y208" s="1262"/>
      <c r="Z208" s="1262"/>
      <c r="AB208" s="1262"/>
      <c r="AC208" s="1262"/>
      <c r="AD208" s="1262"/>
      <c r="AE208" s="1262"/>
      <c r="AF208" s="1262"/>
      <c r="AJ208" s="1262"/>
      <c r="AK208" s="1262"/>
      <c r="AL208" s="1262"/>
      <c r="AM208" s="1262"/>
      <c r="AN208" s="1262"/>
      <c r="AO208" s="1262"/>
      <c r="AP208" s="1262"/>
      <c r="AQ208" s="1262"/>
      <c r="AR208" s="1262"/>
      <c r="AS208" s="1262"/>
      <c r="AT208" s="1262"/>
      <c r="AU208" s="1262"/>
      <c r="AV208" s="1262"/>
      <c r="AW208" s="1262"/>
      <c r="AX208" s="1262"/>
      <c r="AY208" s="1262"/>
      <c r="AZ208" s="1262"/>
      <c r="BA208" s="1262"/>
      <c r="BB208" s="1262"/>
      <c r="BC208" s="1262"/>
      <c r="BD208" s="1262"/>
      <c r="BE208" s="1262"/>
      <c r="BF208" s="1262"/>
      <c r="BG208" s="1262"/>
      <c r="BH208" s="1262"/>
      <c r="BI208" s="1262"/>
      <c r="BJ208" s="1262"/>
    </row>
    <row r="209" spans="2:62">
      <c r="B209" s="1262"/>
      <c r="C209" s="1262"/>
      <c r="E209" s="1262"/>
      <c r="F209" s="1262"/>
      <c r="G209" s="1262"/>
      <c r="H209" s="1262"/>
      <c r="I209" s="1262"/>
      <c r="M209" s="1262"/>
      <c r="N209" s="1262"/>
      <c r="O209" s="1262"/>
      <c r="P209" s="1262"/>
      <c r="Q209" s="1262"/>
      <c r="R209" s="1262"/>
      <c r="S209" s="1262"/>
      <c r="T209" s="1262"/>
      <c r="U209" s="1262"/>
      <c r="V209" s="1262"/>
      <c r="W209" s="1262"/>
      <c r="X209" s="1262"/>
      <c r="Y209" s="1262"/>
      <c r="Z209" s="1262"/>
      <c r="AB209" s="1262"/>
      <c r="AC209" s="1262"/>
      <c r="AD209" s="1262"/>
      <c r="AE209" s="1262"/>
      <c r="AF209" s="1262"/>
      <c r="AJ209" s="1262"/>
      <c r="AK209" s="1262"/>
      <c r="AL209" s="1262"/>
      <c r="AM209" s="1262"/>
      <c r="AN209" s="1262"/>
      <c r="AO209" s="1262"/>
      <c r="AP209" s="1262"/>
      <c r="AQ209" s="1262"/>
      <c r="AR209" s="1262"/>
      <c r="AS209" s="1262"/>
      <c r="AT209" s="1262"/>
      <c r="AU209" s="1262"/>
      <c r="AV209" s="1262"/>
      <c r="AW209" s="1262"/>
      <c r="AX209" s="1262"/>
      <c r="AY209" s="1262"/>
      <c r="AZ209" s="1262"/>
      <c r="BA209" s="1262"/>
      <c r="BB209" s="1262"/>
      <c r="BC209" s="1262"/>
      <c r="BD209" s="1262"/>
      <c r="BE209" s="1262"/>
      <c r="BF209" s="1262"/>
      <c r="BG209" s="1262"/>
      <c r="BH209" s="1262"/>
      <c r="BI209" s="1262"/>
      <c r="BJ209" s="1262"/>
    </row>
    <row r="210" spans="2:62">
      <c r="B210" s="1262"/>
      <c r="C210" s="1262"/>
      <c r="E210" s="1262"/>
      <c r="F210" s="1262"/>
      <c r="G210" s="1262"/>
      <c r="H210" s="1262"/>
      <c r="I210" s="1262"/>
      <c r="M210" s="1262"/>
      <c r="N210" s="1262"/>
      <c r="O210" s="1262"/>
      <c r="P210" s="1262"/>
      <c r="Q210" s="1262"/>
      <c r="R210" s="1262"/>
      <c r="S210" s="1262"/>
      <c r="T210" s="1262"/>
      <c r="U210" s="1262"/>
      <c r="V210" s="1262"/>
      <c r="W210" s="1262"/>
      <c r="X210" s="1262"/>
      <c r="Y210" s="1262"/>
      <c r="Z210" s="1262"/>
      <c r="AB210" s="1262"/>
      <c r="AC210" s="1262"/>
      <c r="AD210" s="1262"/>
      <c r="AE210" s="1262"/>
      <c r="AF210" s="1262"/>
      <c r="AJ210" s="1262"/>
      <c r="AK210" s="1262"/>
      <c r="AL210" s="1262"/>
      <c r="AM210" s="1262"/>
      <c r="AN210" s="1262"/>
      <c r="AO210" s="1262"/>
      <c r="AP210" s="1262"/>
      <c r="AQ210" s="1262"/>
      <c r="AR210" s="1262"/>
      <c r="AS210" s="1262"/>
      <c r="AT210" s="1262"/>
      <c r="AU210" s="1262"/>
      <c r="AV210" s="1262"/>
      <c r="AW210" s="1262"/>
      <c r="AX210" s="1262"/>
      <c r="AY210" s="1262"/>
      <c r="AZ210" s="1262"/>
      <c r="BA210" s="1262"/>
      <c r="BB210" s="1262"/>
      <c r="BC210" s="1262"/>
      <c r="BD210" s="1262"/>
      <c r="BE210" s="1262"/>
      <c r="BF210" s="1262"/>
      <c r="BG210" s="1262"/>
      <c r="BH210" s="1262"/>
      <c r="BI210" s="1262"/>
      <c r="BJ210" s="1262"/>
    </row>
    <row r="211" spans="2:62">
      <c r="B211" s="1262"/>
      <c r="C211" s="1262"/>
      <c r="E211" s="1262"/>
      <c r="F211" s="1262"/>
      <c r="G211" s="1262"/>
      <c r="H211" s="1262"/>
      <c r="I211" s="1262"/>
      <c r="M211" s="1262"/>
      <c r="N211" s="1262"/>
      <c r="O211" s="1262"/>
      <c r="P211" s="1262"/>
      <c r="Q211" s="1262"/>
      <c r="R211" s="1262"/>
      <c r="S211" s="1262"/>
      <c r="T211" s="1262"/>
      <c r="U211" s="1262"/>
      <c r="V211" s="1262"/>
      <c r="W211" s="1262"/>
      <c r="X211" s="1262"/>
      <c r="Y211" s="1262"/>
      <c r="Z211" s="1262"/>
      <c r="AB211" s="1262"/>
      <c r="AC211" s="1262"/>
      <c r="AD211" s="1262"/>
      <c r="AE211" s="1262"/>
      <c r="AF211" s="1262"/>
      <c r="AJ211" s="1262"/>
      <c r="AK211" s="1262"/>
      <c r="AL211" s="1262"/>
      <c r="AM211" s="1262"/>
      <c r="AN211" s="1262"/>
      <c r="AO211" s="1262"/>
      <c r="AP211" s="1262"/>
      <c r="AQ211" s="1262"/>
      <c r="AR211" s="1262"/>
      <c r="AS211" s="1262"/>
      <c r="AT211" s="1262"/>
      <c r="AU211" s="1262"/>
      <c r="AV211" s="1262"/>
      <c r="AW211" s="1262"/>
      <c r="AX211" s="1262"/>
      <c r="AY211" s="1262"/>
      <c r="AZ211" s="1262"/>
      <c r="BA211" s="1262"/>
      <c r="BB211" s="1262"/>
      <c r="BC211" s="1262"/>
      <c r="BD211" s="1262"/>
      <c r="BE211" s="1262"/>
      <c r="BF211" s="1262"/>
      <c r="BG211" s="1262"/>
      <c r="BH211" s="1262"/>
      <c r="BI211" s="1262"/>
      <c r="BJ211" s="1262"/>
    </row>
    <row r="212" spans="2:62">
      <c r="B212" s="1262"/>
      <c r="C212" s="1262"/>
      <c r="E212" s="1262"/>
      <c r="F212" s="1262"/>
      <c r="G212" s="1262"/>
      <c r="H212" s="1262"/>
      <c r="I212" s="1262"/>
      <c r="M212" s="1262"/>
      <c r="N212" s="1262"/>
      <c r="O212" s="1262"/>
      <c r="P212" s="1262"/>
      <c r="Q212" s="1262"/>
      <c r="R212" s="1262"/>
      <c r="S212" s="1262"/>
      <c r="T212" s="1262"/>
      <c r="U212" s="1262"/>
      <c r="V212" s="1262"/>
      <c r="W212" s="1262"/>
      <c r="X212" s="1262"/>
      <c r="Y212" s="1262"/>
      <c r="Z212" s="1262"/>
      <c r="AB212" s="1262"/>
      <c r="AC212" s="1262"/>
      <c r="AD212" s="1262"/>
      <c r="AE212" s="1262"/>
      <c r="AF212" s="1262"/>
      <c r="AJ212" s="1262"/>
      <c r="AK212" s="1262"/>
      <c r="AL212" s="1262"/>
      <c r="AM212" s="1262"/>
      <c r="AN212" s="1262"/>
      <c r="AO212" s="1262"/>
      <c r="AP212" s="1262"/>
      <c r="AQ212" s="1262"/>
      <c r="AR212" s="1262"/>
      <c r="AS212" s="1262"/>
      <c r="AT212" s="1262"/>
      <c r="AU212" s="1262"/>
      <c r="AV212" s="1262"/>
      <c r="AW212" s="1262"/>
      <c r="AX212" s="1262"/>
      <c r="AY212" s="1262"/>
      <c r="AZ212" s="1262"/>
      <c r="BA212" s="1262"/>
      <c r="BB212" s="1262"/>
      <c r="BC212" s="1262"/>
      <c r="BD212" s="1262"/>
      <c r="BE212" s="1262"/>
      <c r="BF212" s="1262"/>
      <c r="BG212" s="1262"/>
      <c r="BH212" s="1262"/>
      <c r="BI212" s="1262"/>
      <c r="BJ212" s="1262"/>
    </row>
    <row r="213" spans="2:62">
      <c r="B213" s="1262"/>
      <c r="C213" s="1262"/>
      <c r="E213" s="1262"/>
      <c r="F213" s="1262"/>
      <c r="G213" s="1262"/>
      <c r="H213" s="1262"/>
      <c r="I213" s="1262"/>
      <c r="M213" s="1262"/>
      <c r="N213" s="1262"/>
      <c r="O213" s="1262"/>
      <c r="P213" s="1262"/>
      <c r="Q213" s="1262"/>
      <c r="R213" s="1262"/>
      <c r="S213" s="1262"/>
      <c r="T213" s="1262"/>
      <c r="U213" s="1262"/>
      <c r="V213" s="1262"/>
      <c r="W213" s="1262"/>
      <c r="X213" s="1262"/>
      <c r="Y213" s="1262"/>
      <c r="Z213" s="1262"/>
      <c r="AB213" s="1262"/>
      <c r="AC213" s="1262"/>
      <c r="AD213" s="1262"/>
      <c r="AE213" s="1262"/>
      <c r="AF213" s="1262"/>
      <c r="AJ213" s="1262"/>
      <c r="AK213" s="1262"/>
      <c r="AL213" s="1262"/>
      <c r="AM213" s="1262"/>
      <c r="AN213" s="1262"/>
      <c r="AO213" s="1262"/>
      <c r="AP213" s="1262"/>
      <c r="AQ213" s="1262"/>
      <c r="AR213" s="1262"/>
      <c r="AS213" s="1262"/>
      <c r="AT213" s="1262"/>
      <c r="AU213" s="1262"/>
      <c r="AV213" s="1262"/>
      <c r="AW213" s="1262"/>
      <c r="AX213" s="1262"/>
      <c r="AY213" s="1262"/>
      <c r="AZ213" s="1262"/>
      <c r="BA213" s="1262"/>
      <c r="BB213" s="1262"/>
      <c r="BC213" s="1262"/>
      <c r="BD213" s="1262"/>
      <c r="BE213" s="1262"/>
      <c r="BF213" s="1262"/>
      <c r="BG213" s="1262"/>
      <c r="BH213" s="1262"/>
      <c r="BI213" s="1262"/>
      <c r="BJ213" s="1262"/>
    </row>
    <row r="214" spans="2:62">
      <c r="B214" s="1262"/>
      <c r="C214" s="1262"/>
      <c r="E214" s="1262"/>
      <c r="F214" s="1262"/>
      <c r="G214" s="1262"/>
      <c r="H214" s="1262"/>
      <c r="I214" s="1262"/>
      <c r="M214" s="1262"/>
      <c r="N214" s="1262"/>
      <c r="O214" s="1262"/>
      <c r="P214" s="1262"/>
      <c r="Q214" s="1262"/>
      <c r="R214" s="1262"/>
      <c r="S214" s="1262"/>
      <c r="T214" s="1262"/>
      <c r="U214" s="1262"/>
      <c r="V214" s="1262"/>
      <c r="W214" s="1262"/>
      <c r="X214" s="1262"/>
      <c r="Y214" s="1262"/>
      <c r="Z214" s="1262"/>
      <c r="AB214" s="1262"/>
      <c r="AC214" s="1262"/>
      <c r="AD214" s="1262"/>
      <c r="AE214" s="1262"/>
      <c r="AF214" s="1262"/>
      <c r="AJ214" s="1262"/>
      <c r="AK214" s="1262"/>
      <c r="AL214" s="1262"/>
      <c r="AM214" s="1262"/>
      <c r="AN214" s="1262"/>
      <c r="AO214" s="1262"/>
      <c r="AP214" s="1262"/>
      <c r="AQ214" s="1262"/>
      <c r="AR214" s="1262"/>
      <c r="AS214" s="1262"/>
      <c r="AT214" s="1262"/>
      <c r="AU214" s="1262"/>
      <c r="AV214" s="1262"/>
      <c r="AW214" s="1262"/>
      <c r="AX214" s="1262"/>
      <c r="AY214" s="1262"/>
      <c r="AZ214" s="1262"/>
      <c r="BA214" s="1262"/>
      <c r="BB214" s="1262"/>
      <c r="BC214" s="1262"/>
      <c r="BD214" s="1262"/>
      <c r="BE214" s="1262"/>
      <c r="BF214" s="1262"/>
      <c r="BG214" s="1262"/>
      <c r="BH214" s="1262"/>
      <c r="BI214" s="1262"/>
      <c r="BJ214" s="1262"/>
    </row>
    <row r="215" spans="2:62">
      <c r="B215" s="1262"/>
      <c r="C215" s="1262"/>
      <c r="E215" s="1262"/>
      <c r="F215" s="1262"/>
      <c r="G215" s="1262"/>
      <c r="H215" s="1262"/>
      <c r="I215" s="1262"/>
      <c r="M215" s="1262"/>
      <c r="N215" s="1262"/>
      <c r="O215" s="1262"/>
      <c r="P215" s="1262"/>
      <c r="Q215" s="1262"/>
      <c r="R215" s="1262"/>
      <c r="S215" s="1262"/>
      <c r="T215" s="1262"/>
      <c r="U215" s="1262"/>
      <c r="V215" s="1262"/>
      <c r="W215" s="1262"/>
      <c r="X215" s="1262"/>
      <c r="Y215" s="1262"/>
      <c r="Z215" s="1262"/>
      <c r="AB215" s="1262"/>
      <c r="AC215" s="1262"/>
      <c r="AD215" s="1262"/>
      <c r="AE215" s="1262"/>
      <c r="AF215" s="1262"/>
      <c r="AJ215" s="1262"/>
      <c r="AK215" s="1262"/>
      <c r="AL215" s="1262"/>
      <c r="AM215" s="1262"/>
      <c r="AN215" s="1262"/>
      <c r="AO215" s="1262"/>
      <c r="AP215" s="1262"/>
      <c r="AQ215" s="1262"/>
      <c r="AR215" s="1262"/>
      <c r="AS215" s="1262"/>
      <c r="AT215" s="1262"/>
      <c r="AU215" s="1262"/>
      <c r="AV215" s="1262"/>
      <c r="AW215" s="1262"/>
      <c r="AX215" s="1262"/>
      <c r="AY215" s="1262"/>
      <c r="AZ215" s="1262"/>
      <c r="BA215" s="1262"/>
      <c r="BB215" s="1262"/>
      <c r="BC215" s="1262"/>
      <c r="BD215" s="1262"/>
      <c r="BE215" s="1262"/>
      <c r="BF215" s="1262"/>
      <c r="BG215" s="1262"/>
      <c r="BH215" s="1262"/>
      <c r="BI215" s="1262"/>
      <c r="BJ215" s="1262"/>
    </row>
    <row r="216" spans="2:62">
      <c r="B216" s="1262"/>
      <c r="C216" s="1262"/>
      <c r="E216" s="1262"/>
      <c r="F216" s="1262"/>
      <c r="G216" s="1262"/>
      <c r="H216" s="1262"/>
      <c r="I216" s="1262"/>
      <c r="M216" s="1262"/>
      <c r="N216" s="1262"/>
      <c r="O216" s="1262"/>
      <c r="P216" s="1262"/>
      <c r="Q216" s="1262"/>
      <c r="R216" s="1262"/>
      <c r="S216" s="1262"/>
      <c r="T216" s="1262"/>
      <c r="U216" s="1262"/>
      <c r="V216" s="1262"/>
      <c r="W216" s="1262"/>
      <c r="X216" s="1262"/>
      <c r="Y216" s="1262"/>
      <c r="Z216" s="1262"/>
      <c r="AB216" s="1262"/>
      <c r="AC216" s="1262"/>
      <c r="AD216" s="1262"/>
      <c r="AE216" s="1262"/>
      <c r="AF216" s="1262"/>
      <c r="AJ216" s="1262"/>
      <c r="AK216" s="1262"/>
      <c r="AL216" s="1262"/>
      <c r="AM216" s="1262"/>
      <c r="AN216" s="1262"/>
      <c r="AO216" s="1262"/>
      <c r="AP216" s="1262"/>
      <c r="AQ216" s="1262"/>
      <c r="AR216" s="1262"/>
      <c r="AS216" s="1262"/>
      <c r="AT216" s="1262"/>
      <c r="AU216" s="1262"/>
      <c r="AV216" s="1262"/>
      <c r="AW216" s="1262"/>
      <c r="AX216" s="1262"/>
      <c r="AY216" s="1262"/>
      <c r="AZ216" s="1262"/>
      <c r="BA216" s="1262"/>
      <c r="BB216" s="1262"/>
      <c r="BC216" s="1262"/>
      <c r="BD216" s="1262"/>
      <c r="BE216" s="1262"/>
      <c r="BF216" s="1262"/>
      <c r="BG216" s="1262"/>
      <c r="BH216" s="1262"/>
      <c r="BI216" s="1262"/>
      <c r="BJ216" s="1262"/>
    </row>
    <row r="217" spans="2:62">
      <c r="B217" s="1262"/>
      <c r="C217" s="1262"/>
      <c r="E217" s="1262"/>
      <c r="F217" s="1262"/>
      <c r="G217" s="1262"/>
      <c r="H217" s="1262"/>
      <c r="I217" s="1262"/>
      <c r="M217" s="1262"/>
      <c r="N217" s="1262"/>
      <c r="O217" s="1262"/>
      <c r="P217" s="1262"/>
      <c r="Q217" s="1262"/>
      <c r="R217" s="1262"/>
      <c r="S217" s="1262"/>
      <c r="T217" s="1262"/>
      <c r="U217" s="1262"/>
      <c r="V217" s="1262"/>
      <c r="W217" s="1262"/>
      <c r="X217" s="1262"/>
      <c r="Y217" s="1262"/>
      <c r="Z217" s="1262"/>
      <c r="AB217" s="1262"/>
      <c r="AC217" s="1262"/>
      <c r="AD217" s="1262"/>
      <c r="AE217" s="1262"/>
      <c r="AF217" s="1262"/>
      <c r="AJ217" s="1262"/>
      <c r="AK217" s="1262"/>
      <c r="AL217" s="1262"/>
      <c r="AM217" s="1262"/>
      <c r="AN217" s="1262"/>
      <c r="AO217" s="1262"/>
      <c r="AP217" s="1262"/>
      <c r="AQ217" s="1262"/>
      <c r="AR217" s="1262"/>
      <c r="AS217" s="1262"/>
      <c r="AT217" s="1262"/>
      <c r="AU217" s="1262"/>
      <c r="AV217" s="1262"/>
      <c r="AW217" s="1262"/>
      <c r="AX217" s="1262"/>
      <c r="AY217" s="1262"/>
      <c r="AZ217" s="1262"/>
      <c r="BA217" s="1262"/>
      <c r="BB217" s="1262"/>
      <c r="BC217" s="1262"/>
      <c r="BD217" s="1262"/>
      <c r="BE217" s="1262"/>
      <c r="BF217" s="1262"/>
      <c r="BG217" s="1262"/>
      <c r="BH217" s="1262"/>
      <c r="BI217" s="1262"/>
      <c r="BJ217" s="1262"/>
    </row>
    <row r="218" spans="2:62">
      <c r="B218" s="1262"/>
      <c r="C218" s="1262"/>
      <c r="E218" s="1262"/>
      <c r="F218" s="1262"/>
      <c r="G218" s="1262"/>
      <c r="H218" s="1262"/>
      <c r="I218" s="1262"/>
      <c r="M218" s="1262"/>
      <c r="N218" s="1262"/>
      <c r="O218" s="1262"/>
      <c r="P218" s="1262"/>
      <c r="Q218" s="1262"/>
      <c r="R218" s="1262"/>
      <c r="S218" s="1262"/>
      <c r="T218" s="1262"/>
      <c r="U218" s="1262"/>
      <c r="V218" s="1262"/>
      <c r="W218" s="1262"/>
      <c r="X218" s="1262"/>
      <c r="Y218" s="1262"/>
      <c r="Z218" s="1262"/>
      <c r="AB218" s="1262"/>
      <c r="AC218" s="1262"/>
      <c r="AD218" s="1262"/>
      <c r="AE218" s="1262"/>
      <c r="AF218" s="1262"/>
      <c r="AJ218" s="1262"/>
      <c r="AK218" s="1262"/>
      <c r="AL218" s="1262"/>
      <c r="AM218" s="1262"/>
      <c r="AN218" s="1262"/>
      <c r="AO218" s="1262"/>
      <c r="AP218" s="1262"/>
      <c r="AQ218" s="1262"/>
      <c r="AR218" s="1262"/>
      <c r="AS218" s="1262"/>
      <c r="AT218" s="1262"/>
      <c r="AU218" s="1262"/>
      <c r="AV218" s="1262"/>
      <c r="AW218" s="1262"/>
      <c r="AX218" s="1262"/>
      <c r="AY218" s="1262"/>
      <c r="AZ218" s="1262"/>
      <c r="BA218" s="1262"/>
      <c r="BB218" s="1262"/>
      <c r="BC218" s="1262"/>
      <c r="BD218" s="1262"/>
      <c r="BE218" s="1262"/>
      <c r="BF218" s="1262"/>
      <c r="BG218" s="1262"/>
      <c r="BH218" s="1262"/>
      <c r="BI218" s="1262"/>
      <c r="BJ218" s="1262"/>
    </row>
    <row r="219" spans="2:62">
      <c r="B219" s="1262"/>
      <c r="C219" s="1262"/>
      <c r="E219" s="1262"/>
      <c r="F219" s="1262"/>
      <c r="G219" s="1262"/>
      <c r="H219" s="1262"/>
      <c r="I219" s="1262"/>
      <c r="M219" s="1262"/>
      <c r="N219" s="1262"/>
      <c r="O219" s="1262"/>
      <c r="P219" s="1262"/>
      <c r="Q219" s="1262"/>
      <c r="R219" s="1262"/>
      <c r="S219" s="1262"/>
      <c r="T219" s="1262"/>
      <c r="U219" s="1262"/>
      <c r="V219" s="1262"/>
      <c r="W219" s="1262"/>
      <c r="X219" s="1262"/>
      <c r="Y219" s="1262"/>
      <c r="Z219" s="1262"/>
      <c r="AB219" s="1262"/>
      <c r="AC219" s="1262"/>
      <c r="AD219" s="1262"/>
      <c r="AE219" s="1262"/>
      <c r="AF219" s="1262"/>
      <c r="AJ219" s="1262"/>
      <c r="AK219" s="1262"/>
      <c r="AL219" s="1262"/>
      <c r="AM219" s="1262"/>
      <c r="AN219" s="1262"/>
      <c r="AO219" s="1262"/>
      <c r="AP219" s="1262"/>
      <c r="AQ219" s="1262"/>
      <c r="AR219" s="1262"/>
      <c r="AS219" s="1262"/>
      <c r="AT219" s="1262"/>
      <c r="AU219" s="1262"/>
      <c r="AV219" s="1262"/>
      <c r="AW219" s="1262"/>
      <c r="AX219" s="1262"/>
      <c r="AY219" s="1262"/>
      <c r="AZ219" s="1262"/>
      <c r="BA219" s="1262"/>
      <c r="BB219" s="1262"/>
      <c r="BC219" s="1262"/>
      <c r="BD219" s="1262"/>
      <c r="BE219" s="1262"/>
      <c r="BF219" s="1262"/>
      <c r="BG219" s="1262"/>
      <c r="BH219" s="1262"/>
      <c r="BI219" s="1262"/>
      <c r="BJ219" s="1262"/>
    </row>
    <row r="220" spans="2:62">
      <c r="B220" s="1262"/>
      <c r="C220" s="1262"/>
      <c r="E220" s="1262"/>
      <c r="F220" s="1262"/>
      <c r="G220" s="1262"/>
      <c r="H220" s="1262"/>
      <c r="I220" s="1262"/>
      <c r="M220" s="1262"/>
      <c r="N220" s="1262"/>
      <c r="O220" s="1262"/>
      <c r="P220" s="1262"/>
      <c r="Q220" s="1262"/>
      <c r="R220" s="1262"/>
      <c r="S220" s="1262"/>
      <c r="T220" s="1262"/>
      <c r="U220" s="1262"/>
      <c r="V220" s="1262"/>
      <c r="W220" s="1262"/>
      <c r="X220" s="1262"/>
      <c r="Y220" s="1262"/>
      <c r="Z220" s="1262"/>
      <c r="AB220" s="1262"/>
      <c r="AC220" s="1262"/>
      <c r="AD220" s="1262"/>
      <c r="AE220" s="1262"/>
      <c r="AF220" s="1262"/>
      <c r="AJ220" s="1262"/>
      <c r="AK220" s="1262"/>
      <c r="AL220" s="1262"/>
      <c r="AM220" s="1262"/>
      <c r="AN220" s="1262"/>
      <c r="AO220" s="1262"/>
      <c r="AP220" s="1262"/>
      <c r="AQ220" s="1262"/>
      <c r="AR220" s="1262"/>
      <c r="AS220" s="1262"/>
      <c r="AT220" s="1262"/>
      <c r="AU220" s="1262"/>
      <c r="AV220" s="1262"/>
      <c r="AW220" s="1262"/>
      <c r="AX220" s="1262"/>
      <c r="AY220" s="1262"/>
      <c r="AZ220" s="1262"/>
      <c r="BA220" s="1262"/>
      <c r="BB220" s="1262"/>
      <c r="BC220" s="1262"/>
      <c r="BD220" s="1262"/>
      <c r="BE220" s="1262"/>
      <c r="BF220" s="1262"/>
      <c r="BG220" s="1262"/>
      <c r="BH220" s="1262"/>
      <c r="BI220" s="1262"/>
      <c r="BJ220" s="1262"/>
    </row>
    <row r="221" spans="2:62">
      <c r="B221" s="1262"/>
      <c r="C221" s="1262"/>
      <c r="E221" s="1262"/>
      <c r="F221" s="1262"/>
      <c r="G221" s="1262"/>
      <c r="H221" s="1262"/>
      <c r="I221" s="1262"/>
      <c r="M221" s="1262"/>
      <c r="N221" s="1262"/>
      <c r="O221" s="1262"/>
      <c r="P221" s="1262"/>
      <c r="Q221" s="1262"/>
      <c r="R221" s="1262"/>
      <c r="S221" s="1262"/>
      <c r="T221" s="1262"/>
      <c r="U221" s="1262"/>
      <c r="V221" s="1262"/>
      <c r="W221" s="1262"/>
      <c r="X221" s="1262"/>
      <c r="Y221" s="1262"/>
      <c r="Z221" s="1262"/>
      <c r="AB221" s="1262"/>
      <c r="AC221" s="1262"/>
      <c r="AD221" s="1262"/>
      <c r="AE221" s="1262"/>
      <c r="AF221" s="1262"/>
      <c r="AJ221" s="1262"/>
      <c r="AK221" s="1262"/>
      <c r="AL221" s="1262"/>
      <c r="AM221" s="1262"/>
      <c r="AN221" s="1262"/>
      <c r="AO221" s="1262"/>
      <c r="AP221" s="1262"/>
      <c r="AQ221" s="1262"/>
      <c r="AR221" s="1262"/>
      <c r="AS221" s="1262"/>
      <c r="AT221" s="1262"/>
      <c r="AU221" s="1262"/>
      <c r="AV221" s="1262"/>
      <c r="AW221" s="1262"/>
      <c r="AX221" s="1262"/>
      <c r="AY221" s="1262"/>
      <c r="AZ221" s="1262"/>
      <c r="BA221" s="1262"/>
      <c r="BB221" s="1262"/>
      <c r="BC221" s="1262"/>
      <c r="BD221" s="1262"/>
      <c r="BE221" s="1262"/>
      <c r="BF221" s="1262"/>
      <c r="BG221" s="1262"/>
      <c r="BH221" s="1262"/>
      <c r="BI221" s="1262"/>
      <c r="BJ221" s="1262"/>
    </row>
    <row r="222" spans="2:62">
      <c r="B222" s="1262"/>
      <c r="C222" s="1262"/>
      <c r="E222" s="1262"/>
      <c r="F222" s="1262"/>
      <c r="G222" s="1262"/>
      <c r="H222" s="1262"/>
      <c r="I222" s="1262"/>
      <c r="M222" s="1262"/>
      <c r="N222" s="1262"/>
      <c r="O222" s="1262"/>
      <c r="P222" s="1262"/>
      <c r="Q222" s="1262"/>
      <c r="R222" s="1262"/>
      <c r="S222" s="1262"/>
      <c r="T222" s="1262"/>
      <c r="U222" s="1262"/>
      <c r="V222" s="1262"/>
      <c r="W222" s="1262"/>
      <c r="X222" s="1262"/>
      <c r="Y222" s="1262"/>
      <c r="Z222" s="1262"/>
      <c r="AB222" s="1262"/>
      <c r="AC222" s="1262"/>
      <c r="AD222" s="1262"/>
      <c r="AE222" s="1262"/>
      <c r="AF222" s="1262"/>
      <c r="AJ222" s="1262"/>
      <c r="AK222" s="1262"/>
      <c r="AL222" s="1262"/>
      <c r="AM222" s="1262"/>
      <c r="AN222" s="1262"/>
      <c r="AO222" s="1262"/>
      <c r="AP222" s="1262"/>
      <c r="AQ222" s="1262"/>
      <c r="AR222" s="1262"/>
      <c r="AS222" s="1262"/>
      <c r="AT222" s="1262"/>
      <c r="AU222" s="1262"/>
      <c r="AV222" s="1262"/>
      <c r="AW222" s="1262"/>
      <c r="AX222" s="1262"/>
      <c r="AY222" s="1262"/>
      <c r="AZ222" s="1262"/>
      <c r="BA222" s="1262"/>
      <c r="BB222" s="1262"/>
      <c r="BC222" s="1262"/>
      <c r="BD222" s="1262"/>
      <c r="BE222" s="1262"/>
      <c r="BF222" s="1262"/>
      <c r="BG222" s="1262"/>
      <c r="BH222" s="1262"/>
      <c r="BI222" s="1262"/>
      <c r="BJ222" s="1262"/>
    </row>
    <row r="223" spans="2:62">
      <c r="B223" s="1262"/>
      <c r="C223" s="1262"/>
      <c r="E223" s="1262"/>
      <c r="F223" s="1262"/>
      <c r="G223" s="1262"/>
      <c r="H223" s="1262"/>
      <c r="I223" s="1262"/>
      <c r="M223" s="1262"/>
      <c r="N223" s="1262"/>
      <c r="O223" s="1262"/>
      <c r="P223" s="1262"/>
      <c r="Q223" s="1262"/>
      <c r="R223" s="1262"/>
      <c r="S223" s="1262"/>
      <c r="T223" s="1262"/>
      <c r="U223" s="1262"/>
      <c r="V223" s="1262"/>
      <c r="W223" s="1262"/>
      <c r="X223" s="1262"/>
      <c r="Y223" s="1262"/>
      <c r="Z223" s="1262"/>
      <c r="AB223" s="1262"/>
      <c r="AC223" s="1262"/>
      <c r="AD223" s="1262"/>
      <c r="AE223" s="1262"/>
      <c r="AF223" s="1262"/>
      <c r="AJ223" s="1262"/>
      <c r="AK223" s="1262"/>
      <c r="AL223" s="1262"/>
      <c r="AM223" s="1262"/>
      <c r="AN223" s="1262"/>
      <c r="AO223" s="1262"/>
      <c r="AP223" s="1262"/>
      <c r="AQ223" s="1262"/>
      <c r="AR223" s="1262"/>
      <c r="AS223" s="1262"/>
      <c r="AT223" s="1262"/>
      <c r="AU223" s="1262"/>
      <c r="AV223" s="1262"/>
      <c r="AW223" s="1262"/>
      <c r="AX223" s="1262"/>
      <c r="AY223" s="1262"/>
      <c r="AZ223" s="1262"/>
      <c r="BA223" s="1262"/>
      <c r="BB223" s="1262"/>
      <c r="BC223" s="1262"/>
      <c r="BD223" s="1262"/>
      <c r="BE223" s="1262"/>
      <c r="BF223" s="1262"/>
      <c r="BG223" s="1262"/>
      <c r="BH223" s="1262"/>
      <c r="BI223" s="1262"/>
      <c r="BJ223" s="1262"/>
    </row>
    <row r="224" spans="2:62">
      <c r="B224" s="1262"/>
      <c r="C224" s="1262"/>
      <c r="E224" s="1262"/>
      <c r="F224" s="1262"/>
      <c r="G224" s="1262"/>
      <c r="H224" s="1262"/>
      <c r="I224" s="1262"/>
      <c r="M224" s="1262"/>
      <c r="N224" s="1262"/>
      <c r="O224" s="1262"/>
      <c r="P224" s="1262"/>
      <c r="Q224" s="1262"/>
      <c r="R224" s="1262"/>
      <c r="S224" s="1262"/>
      <c r="T224" s="1262"/>
      <c r="U224" s="1262"/>
      <c r="V224" s="1262"/>
      <c r="W224" s="1262"/>
      <c r="X224" s="1262"/>
      <c r="Y224" s="1262"/>
      <c r="Z224" s="1262"/>
      <c r="AB224" s="1262"/>
      <c r="AC224" s="1262"/>
      <c r="AD224" s="1262"/>
      <c r="AE224" s="1262"/>
      <c r="AF224" s="1262"/>
      <c r="AJ224" s="1262"/>
      <c r="AK224" s="1262"/>
      <c r="AL224" s="1262"/>
      <c r="AM224" s="1262"/>
      <c r="AN224" s="1262"/>
      <c r="AO224" s="1262"/>
      <c r="AP224" s="1262"/>
      <c r="AQ224" s="1262"/>
      <c r="AR224" s="1262"/>
      <c r="AS224" s="1262"/>
      <c r="AT224" s="1262"/>
      <c r="AU224" s="1262"/>
      <c r="AV224" s="1262"/>
      <c r="AW224" s="1262"/>
      <c r="AX224" s="1262"/>
      <c r="AY224" s="1262"/>
      <c r="AZ224" s="1262"/>
      <c r="BA224" s="1262"/>
      <c r="BB224" s="1262"/>
      <c r="BC224" s="1262"/>
      <c r="BD224" s="1262"/>
      <c r="BE224" s="1262"/>
      <c r="BF224" s="1262"/>
      <c r="BG224" s="1262"/>
      <c r="BH224" s="1262"/>
      <c r="BI224" s="1262"/>
      <c r="BJ224" s="1262"/>
    </row>
    <row r="225" spans="2:62">
      <c r="B225" s="1262"/>
      <c r="C225" s="1262"/>
      <c r="E225" s="1262"/>
      <c r="F225" s="1262"/>
      <c r="G225" s="1262"/>
      <c r="H225" s="1262"/>
      <c r="I225" s="1262"/>
      <c r="M225" s="1262"/>
      <c r="N225" s="1262"/>
      <c r="O225" s="1262"/>
      <c r="P225" s="1262"/>
      <c r="Q225" s="1262"/>
      <c r="R225" s="1262"/>
      <c r="S225" s="1262"/>
      <c r="T225" s="1262"/>
      <c r="U225" s="1262"/>
      <c r="V225" s="1262"/>
      <c r="W225" s="1262"/>
      <c r="X225" s="1262"/>
      <c r="Y225" s="1262"/>
      <c r="Z225" s="1262"/>
      <c r="AB225" s="1262"/>
      <c r="AC225" s="1262"/>
      <c r="AD225" s="1262"/>
      <c r="AE225" s="1262"/>
      <c r="AF225" s="1262"/>
      <c r="AJ225" s="1262"/>
      <c r="AK225" s="1262"/>
      <c r="AL225" s="1262"/>
      <c r="AM225" s="1262"/>
      <c r="AN225" s="1262"/>
      <c r="AO225" s="1262"/>
      <c r="AP225" s="1262"/>
      <c r="AQ225" s="1262"/>
      <c r="AR225" s="1262"/>
      <c r="AS225" s="1262"/>
      <c r="AT225" s="1262"/>
      <c r="AU225" s="1262"/>
      <c r="AV225" s="1262"/>
      <c r="AW225" s="1262"/>
      <c r="AX225" s="1262"/>
      <c r="AY225" s="1262"/>
      <c r="AZ225" s="1262"/>
      <c r="BA225" s="1262"/>
      <c r="BB225" s="1262"/>
      <c r="BC225" s="1262"/>
      <c r="BD225" s="1262"/>
      <c r="BE225" s="1262"/>
      <c r="BF225" s="1262"/>
      <c r="BG225" s="1262"/>
      <c r="BH225" s="1262"/>
      <c r="BI225" s="1262"/>
      <c r="BJ225" s="1262"/>
    </row>
    <row r="226" spans="2:62">
      <c r="B226" s="1262"/>
      <c r="C226" s="1262"/>
      <c r="E226" s="1262"/>
      <c r="F226" s="1262"/>
      <c r="G226" s="1262"/>
      <c r="H226" s="1262"/>
      <c r="I226" s="1262"/>
      <c r="M226" s="1262"/>
      <c r="N226" s="1262"/>
      <c r="O226" s="1262"/>
      <c r="P226" s="1262"/>
      <c r="Q226" s="1262"/>
      <c r="R226" s="1262"/>
      <c r="S226" s="1262"/>
      <c r="T226" s="1262"/>
      <c r="U226" s="1262"/>
      <c r="V226" s="1262"/>
      <c r="W226" s="1262"/>
      <c r="X226" s="1262"/>
      <c r="Y226" s="1262"/>
      <c r="Z226" s="1262"/>
      <c r="AB226" s="1262"/>
      <c r="AC226" s="1262"/>
      <c r="AD226" s="1262"/>
      <c r="AE226" s="1262"/>
      <c r="AF226" s="1262"/>
      <c r="AJ226" s="1262"/>
      <c r="AK226" s="1262"/>
      <c r="AL226" s="1262"/>
      <c r="AM226" s="1262"/>
      <c r="AN226" s="1262"/>
      <c r="AO226" s="1262"/>
      <c r="AP226" s="1262"/>
      <c r="AQ226" s="1262"/>
      <c r="AR226" s="1262"/>
      <c r="AS226" s="1262"/>
      <c r="AT226" s="1262"/>
      <c r="AU226" s="1262"/>
      <c r="AV226" s="1262"/>
      <c r="AW226" s="1262"/>
      <c r="AX226" s="1262"/>
      <c r="AY226" s="1262"/>
      <c r="AZ226" s="1262"/>
      <c r="BA226" s="1262"/>
      <c r="BB226" s="1262"/>
      <c r="BC226" s="1262"/>
      <c r="BD226" s="1262"/>
      <c r="BE226" s="1262"/>
      <c r="BF226" s="1262"/>
      <c r="BG226" s="1262"/>
      <c r="BH226" s="1262"/>
      <c r="BI226" s="1262"/>
      <c r="BJ226" s="1262"/>
    </row>
    <row r="227" spans="2:62">
      <c r="B227" s="1262"/>
      <c r="C227" s="1262"/>
      <c r="E227" s="1262"/>
      <c r="F227" s="1262"/>
      <c r="G227" s="1262"/>
      <c r="H227" s="1262"/>
      <c r="I227" s="1262"/>
      <c r="M227" s="1262"/>
      <c r="N227" s="1262"/>
      <c r="O227" s="1262"/>
      <c r="P227" s="1262"/>
      <c r="Q227" s="1262"/>
      <c r="R227" s="1262"/>
      <c r="S227" s="1262"/>
      <c r="T227" s="1262"/>
      <c r="U227" s="1262"/>
      <c r="V227" s="1262"/>
      <c r="W227" s="1262"/>
      <c r="X227" s="1262"/>
      <c r="Y227" s="1262"/>
      <c r="Z227" s="1262"/>
      <c r="AB227" s="1262"/>
      <c r="AC227" s="1262"/>
      <c r="AD227" s="1262"/>
      <c r="AE227" s="1262"/>
      <c r="AF227" s="1262"/>
      <c r="AJ227" s="1262"/>
      <c r="AK227" s="1262"/>
      <c r="AL227" s="1262"/>
      <c r="AM227" s="1262"/>
      <c r="AN227" s="1262"/>
      <c r="AO227" s="1262"/>
      <c r="AP227" s="1262"/>
      <c r="AQ227" s="1262"/>
      <c r="AR227" s="1262"/>
      <c r="AS227" s="1262"/>
      <c r="AT227" s="1262"/>
      <c r="AU227" s="1262"/>
      <c r="AV227" s="1262"/>
      <c r="AW227" s="1262"/>
      <c r="AX227" s="1262"/>
      <c r="AY227" s="1262"/>
      <c r="AZ227" s="1262"/>
      <c r="BA227" s="1262"/>
      <c r="BB227" s="1262"/>
      <c r="BC227" s="1262"/>
      <c r="BD227" s="1262"/>
      <c r="BE227" s="1262"/>
      <c r="BF227" s="1262"/>
      <c r="BG227" s="1262"/>
      <c r="BH227" s="1262"/>
      <c r="BI227" s="1262"/>
      <c r="BJ227" s="1262"/>
    </row>
    <row r="228" spans="2:62">
      <c r="B228" s="1262"/>
      <c r="C228" s="1262"/>
      <c r="E228" s="1262"/>
      <c r="F228" s="1262"/>
      <c r="G228" s="1262"/>
      <c r="H228" s="1262"/>
      <c r="I228" s="1262"/>
      <c r="M228" s="1262"/>
      <c r="N228" s="1262"/>
      <c r="O228" s="1262"/>
      <c r="P228" s="1262"/>
      <c r="Q228" s="1262"/>
      <c r="R228" s="1262"/>
      <c r="S228" s="1262"/>
      <c r="T228" s="1262"/>
      <c r="U228" s="1262"/>
      <c r="V228" s="1262"/>
      <c r="W228" s="1262"/>
      <c r="X228" s="1262"/>
      <c r="Y228" s="1262"/>
      <c r="Z228" s="1262"/>
      <c r="AB228" s="1262"/>
      <c r="AC228" s="1262"/>
      <c r="AD228" s="1262"/>
      <c r="AE228" s="1262"/>
      <c r="AF228" s="1262"/>
      <c r="AJ228" s="1262"/>
      <c r="AK228" s="1262"/>
      <c r="AL228" s="1262"/>
      <c r="AM228" s="1262"/>
      <c r="AN228" s="1262"/>
      <c r="AO228" s="1262"/>
      <c r="AP228" s="1262"/>
      <c r="AQ228" s="1262"/>
      <c r="AR228" s="1262"/>
      <c r="AS228" s="1262"/>
      <c r="AT228" s="1262"/>
      <c r="AU228" s="1262"/>
      <c r="AV228" s="1262"/>
      <c r="AW228" s="1262"/>
      <c r="AX228" s="1262"/>
      <c r="AY228" s="1262"/>
      <c r="AZ228" s="1262"/>
      <c r="BA228" s="1262"/>
      <c r="BB228" s="1262"/>
      <c r="BC228" s="1262"/>
      <c r="BD228" s="1262"/>
      <c r="BE228" s="1262"/>
      <c r="BF228" s="1262"/>
      <c r="BG228" s="1262"/>
      <c r="BH228" s="1262"/>
      <c r="BI228" s="1262"/>
      <c r="BJ228" s="1262"/>
    </row>
    <row r="229" spans="2:62">
      <c r="B229" s="1262"/>
      <c r="C229" s="1262"/>
      <c r="E229" s="1262"/>
      <c r="F229" s="1262"/>
      <c r="G229" s="1262"/>
      <c r="H229" s="1262"/>
      <c r="I229" s="1262"/>
      <c r="M229" s="1262"/>
      <c r="N229" s="1262"/>
      <c r="O229" s="1262"/>
      <c r="P229" s="1262"/>
      <c r="Q229" s="1262"/>
      <c r="R229" s="1262"/>
      <c r="S229" s="1262"/>
      <c r="T229" s="1262"/>
      <c r="U229" s="1262"/>
      <c r="V229" s="1262"/>
      <c r="W229" s="1262"/>
      <c r="X229" s="1262"/>
      <c r="Y229" s="1262"/>
      <c r="Z229" s="1262"/>
      <c r="AB229" s="1262"/>
      <c r="AC229" s="1262"/>
      <c r="AD229" s="1262"/>
      <c r="AE229" s="1262"/>
      <c r="AF229" s="1262"/>
      <c r="AJ229" s="1262"/>
      <c r="AK229" s="1262"/>
      <c r="AL229" s="1262"/>
      <c r="AM229" s="1262"/>
      <c r="AN229" s="1262"/>
      <c r="AO229" s="1262"/>
      <c r="AP229" s="1262"/>
      <c r="AQ229" s="1262"/>
      <c r="AR229" s="1262"/>
      <c r="AS229" s="1262"/>
      <c r="AT229" s="1262"/>
      <c r="AU229" s="1262"/>
      <c r="AV229" s="1262"/>
      <c r="AW229" s="1262"/>
      <c r="AX229" s="1262"/>
      <c r="AY229" s="1262"/>
      <c r="AZ229" s="1262"/>
      <c r="BA229" s="1262"/>
      <c r="BB229" s="1262"/>
      <c r="BC229" s="1262"/>
      <c r="BD229" s="1262"/>
      <c r="BE229" s="1262"/>
      <c r="BF229" s="1262"/>
      <c r="BG229" s="1262"/>
      <c r="BH229" s="1262"/>
      <c r="BI229" s="1262"/>
      <c r="BJ229" s="1262"/>
    </row>
    <row r="230" spans="2:62">
      <c r="B230" s="1262"/>
      <c r="C230" s="1262"/>
      <c r="E230" s="1262"/>
      <c r="F230" s="1262"/>
      <c r="G230" s="1262"/>
      <c r="H230" s="1262"/>
      <c r="I230" s="1262"/>
      <c r="M230" s="1262"/>
      <c r="N230" s="1262"/>
      <c r="O230" s="1262"/>
      <c r="P230" s="1262"/>
      <c r="Q230" s="1262"/>
      <c r="R230" s="1262"/>
      <c r="S230" s="1262"/>
      <c r="T230" s="1262"/>
      <c r="U230" s="1262"/>
      <c r="V230" s="1262"/>
      <c r="W230" s="1262"/>
      <c r="X230" s="1262"/>
      <c r="Y230" s="1262"/>
      <c r="Z230" s="1262"/>
      <c r="AB230" s="1262"/>
      <c r="AC230" s="1262"/>
      <c r="AD230" s="1262"/>
      <c r="AE230" s="1262"/>
      <c r="AF230" s="1262"/>
      <c r="AJ230" s="1262"/>
      <c r="AK230" s="1262"/>
      <c r="AL230" s="1262"/>
      <c r="AM230" s="1262"/>
      <c r="AN230" s="1262"/>
      <c r="AO230" s="1262"/>
      <c r="AP230" s="1262"/>
      <c r="AQ230" s="1262"/>
      <c r="AR230" s="1262"/>
      <c r="AS230" s="1262"/>
      <c r="AT230" s="1262"/>
      <c r="AU230" s="1262"/>
      <c r="AV230" s="1262"/>
      <c r="AW230" s="1262"/>
      <c r="AX230" s="1262"/>
      <c r="AY230" s="1262"/>
      <c r="AZ230" s="1262"/>
      <c r="BA230" s="1262"/>
      <c r="BB230" s="1262"/>
      <c r="BC230" s="1262"/>
      <c r="BD230" s="1262"/>
      <c r="BE230" s="1262"/>
      <c r="BF230" s="1262"/>
      <c r="BG230" s="1262"/>
      <c r="BH230" s="1262"/>
      <c r="BI230" s="1262"/>
      <c r="BJ230" s="1262"/>
    </row>
    <row r="231" spans="2:62">
      <c r="B231" s="1262"/>
      <c r="C231" s="1262"/>
      <c r="E231" s="1262"/>
      <c r="F231" s="1262"/>
      <c r="G231" s="1262"/>
      <c r="H231" s="1262"/>
      <c r="I231" s="1262"/>
      <c r="M231" s="1262"/>
      <c r="N231" s="1262"/>
      <c r="O231" s="1262"/>
      <c r="P231" s="1262"/>
      <c r="Q231" s="1262"/>
      <c r="R231" s="1262"/>
      <c r="S231" s="1262"/>
      <c r="T231" s="1262"/>
      <c r="U231" s="1262"/>
      <c r="V231" s="1262"/>
      <c r="W231" s="1262"/>
      <c r="X231" s="1262"/>
      <c r="Y231" s="1262"/>
      <c r="Z231" s="1262"/>
      <c r="AB231" s="1262"/>
      <c r="AC231" s="1262"/>
      <c r="AD231" s="1262"/>
      <c r="AE231" s="1262"/>
      <c r="AF231" s="1262"/>
      <c r="AJ231" s="1262"/>
      <c r="AK231" s="1262"/>
      <c r="AL231" s="1262"/>
      <c r="AM231" s="1262"/>
      <c r="AN231" s="1262"/>
      <c r="AO231" s="1262"/>
      <c r="AP231" s="1262"/>
      <c r="AQ231" s="1262"/>
      <c r="AR231" s="1262"/>
      <c r="AS231" s="1262"/>
      <c r="AT231" s="1262"/>
      <c r="AU231" s="1262"/>
      <c r="AV231" s="1262"/>
      <c r="AW231" s="1262"/>
      <c r="AX231" s="1262"/>
      <c r="AY231" s="1262"/>
      <c r="AZ231" s="1262"/>
      <c r="BA231" s="1262"/>
      <c r="BB231" s="1262"/>
      <c r="BC231" s="1262"/>
      <c r="BD231" s="1262"/>
      <c r="BE231" s="1262"/>
      <c r="BF231" s="1262"/>
      <c r="BG231" s="1262"/>
      <c r="BH231" s="1262"/>
      <c r="BI231" s="1262"/>
      <c r="BJ231" s="1262"/>
    </row>
    <row r="232" spans="2:62">
      <c r="B232" s="1262"/>
      <c r="C232" s="1262"/>
      <c r="E232" s="1262"/>
      <c r="F232" s="1262"/>
      <c r="G232" s="1262"/>
      <c r="H232" s="1262"/>
      <c r="I232" s="1262"/>
      <c r="M232" s="1262"/>
      <c r="N232" s="1262"/>
      <c r="O232" s="1262"/>
      <c r="P232" s="1262"/>
      <c r="Q232" s="1262"/>
      <c r="R232" s="1262"/>
      <c r="S232" s="1262"/>
      <c r="T232" s="1262"/>
      <c r="U232" s="1262"/>
      <c r="V232" s="1262"/>
      <c r="W232" s="1262"/>
      <c r="X232" s="1262"/>
      <c r="Y232" s="1262"/>
      <c r="Z232" s="1262"/>
      <c r="AB232" s="1262"/>
      <c r="AC232" s="1262"/>
      <c r="AD232" s="1262"/>
      <c r="AE232" s="1262"/>
      <c r="AF232" s="1262"/>
      <c r="AJ232" s="1262"/>
      <c r="AK232" s="1262"/>
      <c r="AL232" s="1262"/>
      <c r="AM232" s="1262"/>
      <c r="AN232" s="1262"/>
      <c r="AO232" s="1262"/>
      <c r="AP232" s="1262"/>
      <c r="AQ232" s="1262"/>
      <c r="AR232" s="1262"/>
      <c r="AS232" s="1262"/>
      <c r="AT232" s="1262"/>
      <c r="AU232" s="1262"/>
      <c r="AV232" s="1262"/>
      <c r="AW232" s="1262"/>
      <c r="AX232" s="1262"/>
      <c r="AY232" s="1262"/>
      <c r="AZ232" s="1262"/>
      <c r="BA232" s="1262"/>
      <c r="BB232" s="1262"/>
      <c r="BC232" s="1262"/>
      <c r="BD232" s="1262"/>
      <c r="BE232" s="1262"/>
      <c r="BF232" s="1262"/>
      <c r="BG232" s="1262"/>
      <c r="BH232" s="1262"/>
      <c r="BI232" s="1262"/>
      <c r="BJ232" s="1262"/>
    </row>
    <row r="233" spans="2:62">
      <c r="B233" s="1262"/>
      <c r="C233" s="1262"/>
      <c r="E233" s="1262"/>
      <c r="F233" s="1262"/>
      <c r="G233" s="1262"/>
      <c r="H233" s="1262"/>
      <c r="I233" s="1262"/>
      <c r="M233" s="1262"/>
      <c r="N233" s="1262"/>
      <c r="O233" s="1262"/>
      <c r="P233" s="1262"/>
      <c r="Q233" s="1262"/>
      <c r="R233" s="1262"/>
      <c r="S233" s="1262"/>
      <c r="T233" s="1262"/>
      <c r="U233" s="1262"/>
      <c r="V233" s="1262"/>
      <c r="W233" s="1262"/>
      <c r="X233" s="1262"/>
      <c r="Y233" s="1262"/>
      <c r="Z233" s="1262"/>
      <c r="AB233" s="1262"/>
      <c r="AC233" s="1262"/>
      <c r="AD233" s="1262"/>
      <c r="AE233" s="1262"/>
      <c r="AF233" s="1262"/>
      <c r="AJ233" s="1262"/>
      <c r="AK233" s="1262"/>
      <c r="AL233" s="1262"/>
      <c r="AM233" s="1262"/>
      <c r="AN233" s="1262"/>
      <c r="AO233" s="1262"/>
      <c r="AP233" s="1262"/>
      <c r="AQ233" s="1262"/>
      <c r="AR233" s="1262"/>
      <c r="AS233" s="1262"/>
      <c r="AT233" s="1262"/>
      <c r="AU233" s="1262"/>
      <c r="AV233" s="1262"/>
      <c r="AW233" s="1262"/>
      <c r="AX233" s="1262"/>
      <c r="AY233" s="1262"/>
      <c r="AZ233" s="1262"/>
      <c r="BA233" s="1262"/>
      <c r="BB233" s="1262"/>
      <c r="BC233" s="1262"/>
      <c r="BD233" s="1262"/>
      <c r="BE233" s="1262"/>
      <c r="BF233" s="1262"/>
      <c r="BG233" s="1262"/>
      <c r="BH233" s="1262"/>
      <c r="BI233" s="1262"/>
      <c r="BJ233" s="1262"/>
    </row>
    <row r="234" spans="2:62">
      <c r="B234" s="1262"/>
      <c r="C234" s="1262"/>
      <c r="E234" s="1262"/>
      <c r="F234" s="1262"/>
      <c r="G234" s="1262"/>
      <c r="H234" s="1262"/>
      <c r="I234" s="1262"/>
      <c r="M234" s="1262"/>
      <c r="N234" s="1262"/>
      <c r="O234" s="1262"/>
      <c r="P234" s="1262"/>
      <c r="Q234" s="1262"/>
      <c r="R234" s="1262"/>
      <c r="S234" s="1262"/>
      <c r="T234" s="1262"/>
      <c r="U234" s="1262"/>
      <c r="V234" s="1262"/>
      <c r="W234" s="1262"/>
      <c r="X234" s="1262"/>
      <c r="Y234" s="1262"/>
      <c r="Z234" s="1262"/>
      <c r="AB234" s="1262"/>
      <c r="AC234" s="1262"/>
      <c r="AD234" s="1262"/>
      <c r="AE234" s="1262"/>
      <c r="AF234" s="1262"/>
      <c r="AJ234" s="1262"/>
      <c r="AK234" s="1262"/>
      <c r="AL234" s="1262"/>
      <c r="AM234" s="1262"/>
      <c r="AN234" s="1262"/>
      <c r="AO234" s="1262"/>
      <c r="AP234" s="1262"/>
      <c r="AQ234" s="1262"/>
      <c r="AR234" s="1262"/>
      <c r="AS234" s="1262"/>
      <c r="AT234" s="1262"/>
      <c r="AU234" s="1262"/>
      <c r="AV234" s="1262"/>
      <c r="AW234" s="1262"/>
      <c r="AX234" s="1262"/>
      <c r="AY234" s="1262"/>
      <c r="AZ234" s="1262"/>
      <c r="BA234" s="1262"/>
      <c r="BB234" s="1262"/>
      <c r="BC234" s="1262"/>
      <c r="BD234" s="1262"/>
      <c r="BE234" s="1262"/>
      <c r="BF234" s="1262"/>
      <c r="BG234" s="1262"/>
      <c r="BH234" s="1262"/>
      <c r="BI234" s="1262"/>
      <c r="BJ234" s="1262"/>
    </row>
    <row r="235" spans="2:62">
      <c r="B235" s="1262"/>
      <c r="C235" s="1262"/>
      <c r="E235" s="1262"/>
      <c r="F235" s="1262"/>
      <c r="G235" s="1262"/>
      <c r="H235" s="1262"/>
      <c r="I235" s="1262"/>
      <c r="M235" s="1262"/>
      <c r="N235" s="1262"/>
      <c r="O235" s="1262"/>
      <c r="P235" s="1262"/>
      <c r="Q235" s="1262"/>
      <c r="R235" s="1262"/>
      <c r="S235" s="1262"/>
      <c r="T235" s="1262"/>
      <c r="U235" s="1262"/>
      <c r="V235" s="1262"/>
      <c r="W235" s="1262"/>
      <c r="X235" s="1262"/>
      <c r="Y235" s="1262"/>
      <c r="Z235" s="1262"/>
      <c r="AB235" s="1262"/>
      <c r="AC235" s="1262"/>
      <c r="AD235" s="1262"/>
      <c r="AE235" s="1262"/>
      <c r="AF235" s="1262"/>
      <c r="AJ235" s="1262"/>
      <c r="AK235" s="1262"/>
      <c r="AL235" s="1262"/>
      <c r="AM235" s="1262"/>
      <c r="AN235" s="1262"/>
      <c r="AO235" s="1262"/>
      <c r="AP235" s="1262"/>
      <c r="AQ235" s="1262"/>
      <c r="AR235" s="1262"/>
      <c r="AS235" s="1262"/>
      <c r="AT235" s="1262"/>
      <c r="AU235" s="1262"/>
      <c r="AV235" s="1262"/>
      <c r="AW235" s="1262"/>
      <c r="AX235" s="1262"/>
      <c r="AY235" s="1262"/>
      <c r="AZ235" s="1262"/>
      <c r="BA235" s="1262"/>
      <c r="BB235" s="1262"/>
      <c r="BC235" s="1262"/>
      <c r="BD235" s="1262"/>
      <c r="BE235" s="1262"/>
      <c r="BF235" s="1262"/>
      <c r="BG235" s="1262"/>
      <c r="BH235" s="1262"/>
      <c r="BI235" s="1262"/>
      <c r="BJ235" s="1262"/>
    </row>
    <row r="236" spans="2:62">
      <c r="B236" s="1262"/>
      <c r="C236" s="1262"/>
      <c r="E236" s="1262"/>
      <c r="F236" s="1262"/>
      <c r="G236" s="1262"/>
      <c r="H236" s="1262"/>
      <c r="I236" s="1262"/>
      <c r="M236" s="1262"/>
      <c r="N236" s="1262"/>
      <c r="O236" s="1262"/>
      <c r="P236" s="1262"/>
      <c r="Q236" s="1262"/>
      <c r="R236" s="1262"/>
      <c r="S236" s="1262"/>
      <c r="T236" s="1262"/>
      <c r="U236" s="1262"/>
      <c r="V236" s="1262"/>
      <c r="W236" s="1262"/>
      <c r="X236" s="1262"/>
      <c r="Y236" s="1262"/>
      <c r="Z236" s="1262"/>
      <c r="AB236" s="1262"/>
      <c r="AC236" s="1262"/>
      <c r="AD236" s="1262"/>
      <c r="AE236" s="1262"/>
      <c r="AF236" s="1262"/>
      <c r="AJ236" s="1262"/>
      <c r="AK236" s="1262"/>
      <c r="AL236" s="1262"/>
      <c r="AM236" s="1262"/>
      <c r="AN236" s="1262"/>
      <c r="AO236" s="1262"/>
      <c r="AP236" s="1262"/>
      <c r="AQ236" s="1262"/>
      <c r="AR236" s="1262"/>
      <c r="AS236" s="1262"/>
      <c r="AT236" s="1262"/>
      <c r="AU236" s="1262"/>
      <c r="AV236" s="1262"/>
      <c r="AW236" s="1262"/>
      <c r="AX236" s="1262"/>
      <c r="AY236" s="1262"/>
      <c r="AZ236" s="1262"/>
      <c r="BA236" s="1262"/>
      <c r="BB236" s="1262"/>
      <c r="BC236" s="1262"/>
      <c r="BD236" s="1262"/>
      <c r="BE236" s="1262"/>
      <c r="BF236" s="1262"/>
      <c r="BG236" s="1262"/>
      <c r="BH236" s="1262"/>
      <c r="BI236" s="1262"/>
      <c r="BJ236" s="1262"/>
    </row>
    <row r="237" spans="2:62">
      <c r="B237" s="1262"/>
      <c r="C237" s="1262"/>
      <c r="E237" s="1262"/>
      <c r="F237" s="1262"/>
      <c r="G237" s="1262"/>
      <c r="H237" s="1262"/>
      <c r="I237" s="1262"/>
      <c r="M237" s="1262"/>
      <c r="N237" s="1262"/>
      <c r="O237" s="1262"/>
      <c r="P237" s="1262"/>
      <c r="Q237" s="1262"/>
      <c r="R237" s="1262"/>
      <c r="S237" s="1262"/>
      <c r="T237" s="1262"/>
      <c r="U237" s="1262"/>
      <c r="V237" s="1262"/>
      <c r="W237" s="1262"/>
      <c r="X237" s="1262"/>
      <c r="Y237" s="1262"/>
      <c r="Z237" s="1262"/>
      <c r="AB237" s="1262"/>
      <c r="AC237" s="1262"/>
      <c r="AD237" s="1262"/>
      <c r="AE237" s="1262"/>
      <c r="AF237" s="1262"/>
      <c r="AJ237" s="1262"/>
      <c r="AK237" s="1262"/>
      <c r="AL237" s="1262"/>
      <c r="AM237" s="1262"/>
      <c r="AN237" s="1262"/>
      <c r="AO237" s="1262"/>
      <c r="AP237" s="1262"/>
      <c r="AQ237" s="1262"/>
      <c r="AR237" s="1262"/>
      <c r="AS237" s="1262"/>
      <c r="AT237" s="1262"/>
      <c r="AU237" s="1262"/>
      <c r="AV237" s="1262"/>
      <c r="AW237" s="1262"/>
      <c r="AX237" s="1262"/>
      <c r="AY237" s="1262"/>
      <c r="AZ237" s="1262"/>
      <c r="BA237" s="1262"/>
      <c r="BB237" s="1262"/>
      <c r="BC237" s="1262"/>
      <c r="BD237" s="1262"/>
      <c r="BE237" s="1262"/>
      <c r="BF237" s="1262"/>
      <c r="BG237" s="1262"/>
      <c r="BH237" s="1262"/>
      <c r="BI237" s="1262"/>
      <c r="BJ237" s="1262"/>
    </row>
    <row r="238" spans="2:62">
      <c r="B238" s="1262"/>
      <c r="C238" s="1262"/>
      <c r="E238" s="1262"/>
      <c r="F238" s="1262"/>
      <c r="G238" s="1262"/>
      <c r="H238" s="1262"/>
      <c r="I238" s="1262"/>
      <c r="M238" s="1262"/>
      <c r="N238" s="1262"/>
      <c r="O238" s="1262"/>
      <c r="P238" s="1262"/>
      <c r="Q238" s="1262"/>
      <c r="R238" s="1262"/>
      <c r="S238" s="1262"/>
      <c r="T238" s="1262"/>
      <c r="U238" s="1262"/>
      <c r="V238" s="1262"/>
      <c r="W238" s="1262"/>
      <c r="X238" s="1262"/>
      <c r="Y238" s="1262"/>
      <c r="Z238" s="1262"/>
      <c r="AB238" s="1262"/>
      <c r="AC238" s="1262"/>
      <c r="AD238" s="1262"/>
      <c r="AE238" s="1262"/>
      <c r="AF238" s="1262"/>
      <c r="AJ238" s="1262"/>
      <c r="AK238" s="1262"/>
      <c r="AL238" s="1262"/>
      <c r="AM238" s="1262"/>
      <c r="AN238" s="1262"/>
      <c r="AO238" s="1262"/>
      <c r="AP238" s="1262"/>
      <c r="AQ238" s="1262"/>
      <c r="AR238" s="1262"/>
      <c r="AS238" s="1262"/>
      <c r="AT238" s="1262"/>
      <c r="AU238" s="1262"/>
      <c r="AV238" s="1262"/>
      <c r="AW238" s="1262"/>
      <c r="AX238" s="1262"/>
      <c r="AY238" s="1262"/>
      <c r="AZ238" s="1262"/>
      <c r="BA238" s="1262"/>
      <c r="BB238" s="1262"/>
      <c r="BC238" s="1262"/>
      <c r="BD238" s="1262"/>
      <c r="BE238" s="1262"/>
      <c r="BF238" s="1262"/>
      <c r="BG238" s="1262"/>
      <c r="BH238" s="1262"/>
      <c r="BI238" s="1262"/>
      <c r="BJ238" s="1262"/>
    </row>
    <row r="239" spans="2:62">
      <c r="B239" s="1262"/>
      <c r="C239" s="1262"/>
      <c r="E239" s="1262"/>
      <c r="F239" s="1262"/>
      <c r="G239" s="1262"/>
      <c r="H239" s="1262"/>
      <c r="I239" s="1262"/>
      <c r="M239" s="1262"/>
      <c r="N239" s="1262"/>
      <c r="O239" s="1262"/>
      <c r="P239" s="1262"/>
      <c r="Q239" s="1262"/>
      <c r="R239" s="1262"/>
      <c r="S239" s="1262"/>
      <c r="T239" s="1262"/>
      <c r="U239" s="1262"/>
      <c r="V239" s="1262"/>
      <c r="W239" s="1262"/>
      <c r="X239" s="1262"/>
      <c r="Y239" s="1262"/>
      <c r="Z239" s="1262"/>
      <c r="AB239" s="1262"/>
      <c r="AC239" s="1262"/>
      <c r="AD239" s="1262"/>
      <c r="AE239" s="1262"/>
      <c r="AF239" s="1262"/>
      <c r="AJ239" s="1262"/>
      <c r="AK239" s="1262"/>
      <c r="AL239" s="1262"/>
      <c r="AM239" s="1262"/>
      <c r="AN239" s="1262"/>
      <c r="AO239" s="1262"/>
      <c r="AP239" s="1262"/>
      <c r="AQ239" s="1262"/>
      <c r="AR239" s="1262"/>
      <c r="AS239" s="1262"/>
      <c r="AT239" s="1262"/>
      <c r="AU239" s="1262"/>
      <c r="AV239" s="1262"/>
      <c r="AW239" s="1262"/>
      <c r="AX239" s="1262"/>
      <c r="AY239" s="1262"/>
      <c r="AZ239" s="1262"/>
      <c r="BA239" s="1262"/>
      <c r="BB239" s="1262"/>
      <c r="BC239" s="1262"/>
      <c r="BD239" s="1262"/>
      <c r="BE239" s="1262"/>
      <c r="BF239" s="1262"/>
      <c r="BG239" s="1262"/>
      <c r="BH239" s="1262"/>
      <c r="BI239" s="1262"/>
      <c r="BJ239" s="1262"/>
    </row>
    <row r="240" spans="2:62">
      <c r="B240" s="1262"/>
      <c r="C240" s="1262"/>
      <c r="E240" s="1262"/>
      <c r="F240" s="1262"/>
      <c r="G240" s="1262"/>
      <c r="H240" s="1262"/>
      <c r="I240" s="1262"/>
      <c r="M240" s="1262"/>
      <c r="N240" s="1262"/>
      <c r="O240" s="1262"/>
      <c r="P240" s="1262"/>
      <c r="Q240" s="1262"/>
      <c r="R240" s="1262"/>
      <c r="S240" s="1262"/>
      <c r="T240" s="1262"/>
      <c r="U240" s="1262"/>
      <c r="V240" s="1262"/>
      <c r="W240" s="1262"/>
      <c r="X240" s="1262"/>
      <c r="Y240" s="1262"/>
      <c r="Z240" s="1262"/>
      <c r="AB240" s="1262"/>
      <c r="AC240" s="1262"/>
      <c r="AD240" s="1262"/>
      <c r="AE240" s="1262"/>
      <c r="AF240" s="1262"/>
      <c r="AJ240" s="1262"/>
      <c r="AK240" s="1262"/>
      <c r="AL240" s="1262"/>
      <c r="AM240" s="1262"/>
      <c r="AN240" s="1262"/>
      <c r="AO240" s="1262"/>
      <c r="AP240" s="1262"/>
      <c r="AQ240" s="1262"/>
      <c r="AR240" s="1262"/>
      <c r="AS240" s="1262"/>
      <c r="AT240" s="1262"/>
      <c r="AU240" s="1262"/>
      <c r="AV240" s="1262"/>
      <c r="AW240" s="1262"/>
      <c r="AX240" s="1262"/>
      <c r="AY240" s="1262"/>
      <c r="AZ240" s="1262"/>
      <c r="BA240" s="1262"/>
      <c r="BB240" s="1262"/>
      <c r="BC240" s="1262"/>
      <c r="BD240" s="1262"/>
      <c r="BE240" s="1262"/>
      <c r="BF240" s="1262"/>
      <c r="BG240" s="1262"/>
      <c r="BH240" s="1262"/>
      <c r="BI240" s="1262"/>
      <c r="BJ240" s="1262"/>
    </row>
    <row r="241" spans="2:62">
      <c r="B241" s="1262"/>
      <c r="C241" s="1262"/>
      <c r="E241" s="1262"/>
      <c r="F241" s="1262"/>
      <c r="G241" s="1262"/>
      <c r="H241" s="1262"/>
      <c r="I241" s="1262"/>
      <c r="M241" s="1262"/>
      <c r="N241" s="1262"/>
      <c r="O241" s="1262"/>
      <c r="P241" s="1262"/>
      <c r="Q241" s="1262"/>
      <c r="R241" s="1262"/>
      <c r="S241" s="1262"/>
      <c r="T241" s="1262"/>
      <c r="U241" s="1262"/>
      <c r="V241" s="1262"/>
      <c r="W241" s="1262"/>
      <c r="X241" s="1262"/>
      <c r="Y241" s="1262"/>
      <c r="Z241" s="1262"/>
      <c r="AB241" s="1262"/>
      <c r="AC241" s="1262"/>
      <c r="AD241" s="1262"/>
      <c r="AE241" s="1262"/>
      <c r="AF241" s="1262"/>
      <c r="AJ241" s="1262"/>
      <c r="AK241" s="1262"/>
      <c r="AL241" s="1262"/>
      <c r="AM241" s="1262"/>
      <c r="AN241" s="1262"/>
      <c r="AO241" s="1262"/>
      <c r="AP241" s="1262"/>
      <c r="AQ241" s="1262"/>
      <c r="AR241" s="1262"/>
      <c r="AS241" s="1262"/>
      <c r="AT241" s="1262"/>
      <c r="AU241" s="1262"/>
      <c r="AV241" s="1262"/>
      <c r="AW241" s="1262"/>
      <c r="AX241" s="1262"/>
      <c r="AY241" s="1262"/>
      <c r="AZ241" s="1262"/>
      <c r="BA241" s="1262"/>
      <c r="BB241" s="1262"/>
      <c r="BC241" s="1262"/>
      <c r="BD241" s="1262"/>
      <c r="BE241" s="1262"/>
      <c r="BF241" s="1262"/>
      <c r="BG241" s="1262"/>
      <c r="BH241" s="1262"/>
      <c r="BI241" s="1262"/>
      <c r="BJ241" s="1262"/>
    </row>
    <row r="242" spans="2:62">
      <c r="B242" s="1262"/>
      <c r="C242" s="1262"/>
      <c r="E242" s="1262"/>
      <c r="F242" s="1262"/>
      <c r="G242" s="1262"/>
      <c r="H242" s="1262"/>
      <c r="I242" s="1262"/>
      <c r="M242" s="1262"/>
      <c r="N242" s="1262"/>
      <c r="O242" s="1262"/>
      <c r="P242" s="1262"/>
      <c r="Q242" s="1262"/>
      <c r="R242" s="1262"/>
      <c r="S242" s="1262"/>
      <c r="T242" s="1262"/>
      <c r="U242" s="1262"/>
      <c r="V242" s="1262"/>
      <c r="W242" s="1262"/>
      <c r="X242" s="1262"/>
      <c r="Y242" s="1262"/>
      <c r="Z242" s="1262"/>
      <c r="AB242" s="1262"/>
      <c r="AC242" s="1262"/>
      <c r="AD242" s="1262"/>
      <c r="AE242" s="1262"/>
      <c r="AF242" s="1262"/>
      <c r="AJ242" s="1262"/>
      <c r="AK242" s="1262"/>
      <c r="AL242" s="1262"/>
      <c r="AM242" s="1262"/>
      <c r="AN242" s="1262"/>
      <c r="AO242" s="1262"/>
      <c r="AP242" s="1262"/>
      <c r="AQ242" s="1262"/>
      <c r="AR242" s="1262"/>
      <c r="AS242" s="1262"/>
      <c r="AT242" s="1262"/>
      <c r="AU242" s="1262"/>
      <c r="AV242" s="1262"/>
      <c r="AW242" s="1262"/>
      <c r="AX242" s="1262"/>
      <c r="AY242" s="1262"/>
      <c r="AZ242" s="1262"/>
      <c r="BA242" s="1262"/>
      <c r="BB242" s="1262"/>
      <c r="BC242" s="1262"/>
      <c r="BD242" s="1262"/>
      <c r="BE242" s="1262"/>
      <c r="BF242" s="1262"/>
      <c r="BG242" s="1262"/>
      <c r="BH242" s="1262"/>
      <c r="BI242" s="1262"/>
      <c r="BJ242" s="1262"/>
    </row>
    <row r="243" spans="2:62">
      <c r="B243" s="1262"/>
      <c r="C243" s="1262"/>
      <c r="E243" s="1262"/>
      <c r="F243" s="1262"/>
      <c r="G243" s="1262"/>
      <c r="H243" s="1262"/>
      <c r="I243" s="1262"/>
      <c r="M243" s="1262"/>
      <c r="N243" s="1262"/>
      <c r="O243" s="1262"/>
      <c r="P243" s="1262"/>
      <c r="Q243" s="1262"/>
      <c r="R243" s="1262"/>
      <c r="S243" s="1262"/>
      <c r="T243" s="1262"/>
      <c r="U243" s="1262"/>
      <c r="V243" s="1262"/>
      <c r="W243" s="1262"/>
      <c r="X243" s="1262"/>
      <c r="Y243" s="1262"/>
      <c r="Z243" s="1262"/>
      <c r="AB243" s="1262"/>
      <c r="AC243" s="1262"/>
      <c r="AD243" s="1262"/>
      <c r="AE243" s="1262"/>
      <c r="AF243" s="1262"/>
      <c r="AJ243" s="1262"/>
      <c r="AK243" s="1262"/>
      <c r="AL243" s="1262"/>
      <c r="AM243" s="1262"/>
      <c r="AN243" s="1262"/>
      <c r="AO243" s="1262"/>
      <c r="AP243" s="1262"/>
      <c r="AQ243" s="1262"/>
      <c r="AR243" s="1262"/>
      <c r="AS243" s="1262"/>
      <c r="AT243" s="1262"/>
      <c r="AU243" s="1262"/>
      <c r="AV243" s="1262"/>
      <c r="AW243" s="1262"/>
      <c r="AX243" s="1262"/>
      <c r="AY243" s="1262"/>
      <c r="AZ243" s="1262"/>
      <c r="BA243" s="1262"/>
      <c r="BB243" s="1262"/>
      <c r="BC243" s="1262"/>
      <c r="BD243" s="1262"/>
      <c r="BE243" s="1262"/>
      <c r="BF243" s="1262"/>
      <c r="BG243" s="1262"/>
      <c r="BH243" s="1262"/>
      <c r="BI243" s="1262"/>
      <c r="BJ243" s="1262"/>
    </row>
    <row r="244" spans="2:62">
      <c r="B244" s="1262"/>
      <c r="C244" s="1262"/>
      <c r="E244" s="1262"/>
      <c r="F244" s="1262"/>
      <c r="G244" s="1262"/>
      <c r="H244" s="1262"/>
      <c r="I244" s="1262"/>
      <c r="M244" s="1262"/>
      <c r="N244" s="1262"/>
      <c r="O244" s="1262"/>
      <c r="P244" s="1262"/>
      <c r="Q244" s="1262"/>
      <c r="R244" s="1262"/>
      <c r="S244" s="1262"/>
      <c r="T244" s="1262"/>
      <c r="U244" s="1262"/>
      <c r="V244" s="1262"/>
      <c r="W244" s="1262"/>
      <c r="X244" s="1262"/>
      <c r="Y244" s="1262"/>
      <c r="Z244" s="1262"/>
      <c r="AB244" s="1262"/>
      <c r="AC244" s="1262"/>
      <c r="AD244" s="1262"/>
      <c r="AE244" s="1262"/>
      <c r="AF244" s="1262"/>
      <c r="AJ244" s="1262"/>
      <c r="AK244" s="1262"/>
      <c r="AL244" s="1262"/>
      <c r="AM244" s="1262"/>
      <c r="AN244" s="1262"/>
      <c r="AO244" s="1262"/>
      <c r="AP244" s="1262"/>
      <c r="AQ244" s="1262"/>
      <c r="AR244" s="1262"/>
      <c r="AS244" s="1262"/>
      <c r="AT244" s="1262"/>
      <c r="AU244" s="1262"/>
      <c r="AV244" s="1262"/>
      <c r="AW244" s="1262"/>
      <c r="AX244" s="1262"/>
      <c r="AY244" s="1262"/>
      <c r="AZ244" s="1262"/>
      <c r="BA244" s="1262"/>
      <c r="BB244" s="1262"/>
      <c r="BC244" s="1262"/>
      <c r="BD244" s="1262"/>
      <c r="BE244" s="1262"/>
      <c r="BF244" s="1262"/>
      <c r="BG244" s="1262"/>
      <c r="BH244" s="1262"/>
      <c r="BI244" s="1262"/>
      <c r="BJ244" s="1262"/>
    </row>
    <row r="245" spans="2:62">
      <c r="B245" s="1262"/>
      <c r="C245" s="1262"/>
      <c r="E245" s="1262"/>
      <c r="F245" s="1262"/>
      <c r="G245" s="1262"/>
      <c r="H245" s="1262"/>
      <c r="I245" s="1262"/>
      <c r="M245" s="1262"/>
      <c r="N245" s="1262"/>
      <c r="O245" s="1262"/>
      <c r="P245" s="1262"/>
      <c r="Q245" s="1262"/>
      <c r="R245" s="1262"/>
      <c r="S245" s="1262"/>
      <c r="T245" s="1262"/>
      <c r="U245" s="1262"/>
      <c r="V245" s="1262"/>
      <c r="W245" s="1262"/>
      <c r="X245" s="1262"/>
      <c r="Y245" s="1262"/>
      <c r="Z245" s="1262"/>
      <c r="AB245" s="1262"/>
      <c r="AC245" s="1262"/>
      <c r="AD245" s="1262"/>
      <c r="AE245" s="1262"/>
      <c r="AF245" s="1262"/>
      <c r="AJ245" s="1262"/>
      <c r="AK245" s="1262"/>
      <c r="AL245" s="1262"/>
      <c r="AM245" s="1262"/>
      <c r="AN245" s="1262"/>
      <c r="AO245" s="1262"/>
      <c r="AP245" s="1262"/>
      <c r="AQ245" s="1262"/>
      <c r="AR245" s="1262"/>
      <c r="AS245" s="1262"/>
      <c r="AT245" s="1262"/>
      <c r="AU245" s="1262"/>
      <c r="AV245" s="1262"/>
      <c r="AW245" s="1262"/>
      <c r="AX245" s="1262"/>
      <c r="AY245" s="1262"/>
      <c r="AZ245" s="1262"/>
      <c r="BA245" s="1262"/>
      <c r="BB245" s="1262"/>
      <c r="BC245" s="1262"/>
      <c r="BD245" s="1262"/>
      <c r="BE245" s="1262"/>
      <c r="BF245" s="1262"/>
      <c r="BG245" s="1262"/>
      <c r="BH245" s="1262"/>
      <c r="BI245" s="1262"/>
      <c r="BJ245" s="1262"/>
    </row>
  </sheetData>
  <sheetProtection formatCells="0" formatColumns="0" formatRows="0" insertColumns="0" insertRows="0"/>
  <mergeCells count="46">
    <mergeCell ref="AB2:AB3"/>
    <mergeCell ref="AC2:AC3"/>
    <mergeCell ref="AD2:AD3"/>
    <mergeCell ref="AE2:AE3"/>
    <mergeCell ref="AF2:AF3"/>
    <mergeCell ref="AM2:AM3"/>
    <mergeCell ref="AN2:AN3"/>
    <mergeCell ref="AH2:AH3"/>
    <mergeCell ref="AI2:AI3"/>
    <mergeCell ref="AJ2:AJ3"/>
    <mergeCell ref="AK2:AK3"/>
    <mergeCell ref="AL2:AL3"/>
    <mergeCell ref="Y64:AA64"/>
    <mergeCell ref="Y76:AA76"/>
    <mergeCell ref="P2:P3"/>
    <mergeCell ref="Q2:Q3"/>
    <mergeCell ref="R2:R3"/>
    <mergeCell ref="S2:S3"/>
    <mergeCell ref="Y2:Y3"/>
    <mergeCell ref="Z2:Z3"/>
    <mergeCell ref="AA2:AA3"/>
    <mergeCell ref="AG2:AG3"/>
    <mergeCell ref="B1:T1"/>
    <mergeCell ref="C2:C3"/>
    <mergeCell ref="T2:T3"/>
    <mergeCell ref="J2:J3"/>
    <mergeCell ref="B2:B3"/>
    <mergeCell ref="O2:O3"/>
    <mergeCell ref="M2:M3"/>
    <mergeCell ref="E2:E3"/>
    <mergeCell ref="N2:N3"/>
    <mergeCell ref="F2:F3"/>
    <mergeCell ref="L2:L3"/>
    <mergeCell ref="Y1:AQ1"/>
    <mergeCell ref="AO2:AO3"/>
    <mergeCell ref="AP2:AP3"/>
    <mergeCell ref="AQ2:AQ3"/>
    <mergeCell ref="A76:A77"/>
    <mergeCell ref="A64:A65"/>
    <mergeCell ref="B76:D76"/>
    <mergeCell ref="B64:D64"/>
    <mergeCell ref="K2:K3"/>
    <mergeCell ref="D2:D3"/>
    <mergeCell ref="G2:G3"/>
    <mergeCell ref="I2:I3"/>
    <mergeCell ref="H2:H3"/>
  </mergeCells>
  <phoneticPr fontId="16" type="noConversion"/>
  <hyperlinks>
    <hyperlink ref="V2" location="баланс!A1" display="баланс!A1"/>
    <hyperlink ref="V3" location="'Съдържание 1'!A1" display="'Съдържание 1'!A1"/>
    <hyperlink ref="A2" location="'More information'!A96" display="'More information'!A96"/>
    <hyperlink ref="A67" location="'More information'!A96" display="'More information'!A96"/>
  </hyperlinks>
  <printOptions horizontalCentered="1" verticalCentered="1"/>
  <pageMargins left="0.74803149606299213" right="0.74803149606299213" top="0.98425196850393704" bottom="0.98425196850393704" header="0.51181102362204722" footer="0.51181102362204722"/>
  <pageSetup paperSize="9" scale="79" orientation="landscape" r:id="rId1"/>
  <headerFooter alignWithMargins="0"/>
  <rowBreaks count="1" manualBreakCount="1">
    <brk id="59" min="1" max="17" man="1"/>
  </rowBreaks>
  <ignoredErrors>
    <ignoredError sqref="B5 C65:D65 S18 C77:D77 S58 C46 S46:T46 S47 S32 C32:E32 D46:E47 C58:E58 C18:E18 G32:O32 G46:O47 G58:O58 G18:O18" unlockedFormula="1"/>
    <ignoredError sqref="T19" formula="1"/>
  </ignoredErrors>
  <legacyDrawing r:id="rId2"/>
</worksheet>
</file>

<file path=xl/worksheets/sheet23.xml><?xml version="1.0" encoding="utf-8"?>
<worksheet xmlns="http://schemas.openxmlformats.org/spreadsheetml/2006/main" xmlns:r="http://schemas.openxmlformats.org/officeDocument/2006/relationships">
  <sheetPr codeName="Sheet20">
    <tabColor theme="4" tint="0.39997558519241921"/>
  </sheetPr>
  <dimension ref="A1:AB2031"/>
  <sheetViews>
    <sheetView workbookViewId="0">
      <selection activeCell="A10" sqref="A10"/>
    </sheetView>
  </sheetViews>
  <sheetFormatPr defaultRowHeight="14.25"/>
  <cols>
    <col min="1" max="1" width="7.42578125" style="543" customWidth="1"/>
    <col min="2" max="2" width="62" style="537" customWidth="1"/>
    <col min="3" max="3" width="15.28515625" style="505" customWidth="1"/>
    <col min="4" max="4" width="14" style="505" customWidth="1"/>
    <col min="5" max="5" width="15.7109375" style="1122" customWidth="1"/>
    <col min="6" max="11" width="9.140625" style="1122" customWidth="1"/>
    <col min="12" max="12" width="9.140625" style="1122"/>
    <col min="13" max="13" width="62" style="537" customWidth="1"/>
    <col min="14" max="14" width="15.28515625" style="505" bestFit="1" customWidth="1"/>
    <col min="15" max="15" width="14" style="505" bestFit="1" customWidth="1"/>
    <col min="16" max="16" width="15.7109375" style="1122" customWidth="1"/>
    <col min="17" max="28" width="9.140625" style="1122"/>
    <col min="29" max="16384" width="9.140625" style="505"/>
  </cols>
  <sheetData>
    <row r="1" spans="1:16">
      <c r="A1" s="2113" t="s">
        <v>1636</v>
      </c>
      <c r="B1" s="1154" t="s">
        <v>1863</v>
      </c>
      <c r="C1" s="1115"/>
      <c r="D1" s="1115"/>
      <c r="E1" s="1303" t="s">
        <v>1323</v>
      </c>
      <c r="L1" s="1734" t="s">
        <v>3382</v>
      </c>
      <c r="M1" s="1154" t="s">
        <v>2967</v>
      </c>
      <c r="N1" s="1115"/>
      <c r="O1" s="1115"/>
      <c r="P1" s="1303" t="s">
        <v>1323</v>
      </c>
    </row>
    <row r="2" spans="1:16">
      <c r="A2" s="2113"/>
      <c r="B2" s="1304" t="s">
        <v>27</v>
      </c>
      <c r="C2" s="2144">
        <f>НАЧАЛО!AA2</f>
        <v>41639</v>
      </c>
      <c r="D2" s="2146" t="str">
        <f>CONCATENATE("31.12.",YEAR(C2)-1," г.")</f>
        <v>31.12.2012 г.</v>
      </c>
      <c r="E2" s="1305" t="s">
        <v>1110</v>
      </c>
      <c r="M2" s="1304"/>
      <c r="N2" s="2144">
        <f>НАЧАЛО!AA2</f>
        <v>41639</v>
      </c>
      <c r="O2" s="2146" t="str">
        <f>CONCATENATE("31.12.",YEAR(N2)-1," г.")</f>
        <v>31.12.2012 г.</v>
      </c>
      <c r="P2" s="1305" t="s">
        <v>1110</v>
      </c>
    </row>
    <row r="3" spans="1:16" ht="15" customHeight="1">
      <c r="A3" s="824" t="s">
        <v>538</v>
      </c>
      <c r="B3" s="1306"/>
      <c r="C3" s="2145"/>
      <c r="D3" s="2147"/>
      <c r="M3" s="1306"/>
      <c r="N3" s="2145"/>
      <c r="O3" s="2147"/>
    </row>
    <row r="4" spans="1:16" ht="25.9" customHeight="1">
      <c r="A4" s="1303" t="s">
        <v>2574</v>
      </c>
      <c r="B4" s="1164" t="s">
        <v>1870</v>
      </c>
      <c r="C4" s="1297"/>
      <c r="D4" s="1297"/>
      <c r="M4" s="1164" t="s">
        <v>4670</v>
      </c>
      <c r="N4" s="1297">
        <f t="shared" ref="N4:O6" si="0">C4</f>
        <v>0</v>
      </c>
      <c r="O4" s="1297">
        <f t="shared" si="0"/>
        <v>0</v>
      </c>
    </row>
    <row r="5" spans="1:16" ht="27" customHeight="1">
      <c r="A5" s="1277"/>
      <c r="B5" s="1164" t="s">
        <v>3818</v>
      </c>
      <c r="C5" s="1297"/>
      <c r="D5" s="1297"/>
      <c r="M5" s="1164" t="s">
        <v>4671</v>
      </c>
      <c r="N5" s="1297">
        <f t="shared" si="0"/>
        <v>0</v>
      </c>
      <c r="O5" s="1297">
        <f t="shared" si="0"/>
        <v>0</v>
      </c>
    </row>
    <row r="6" spans="1:16" ht="26.45" customHeight="1">
      <c r="A6" s="1277"/>
      <c r="B6" s="1307" t="s">
        <v>1871</v>
      </c>
      <c r="C6" s="294"/>
      <c r="D6" s="295"/>
      <c r="M6" s="1307" t="s">
        <v>4672</v>
      </c>
      <c r="N6" s="1297">
        <f t="shared" si="0"/>
        <v>0</v>
      </c>
      <c r="O6" s="1297">
        <f t="shared" si="0"/>
        <v>0</v>
      </c>
    </row>
    <row r="7" spans="1:16" s="1122" customFormat="1" ht="12.75"/>
    <row r="8" spans="1:16" s="1122" customFormat="1">
      <c r="A8" s="2113" t="s">
        <v>1636</v>
      </c>
      <c r="B8" s="1154" t="s">
        <v>1863</v>
      </c>
      <c r="C8" s="1115"/>
      <c r="D8" s="1115"/>
      <c r="M8" s="1154" t="s">
        <v>2967</v>
      </c>
      <c r="N8" s="1115"/>
      <c r="O8" s="1115"/>
    </row>
    <row r="9" spans="1:16" s="1122" customFormat="1">
      <c r="A9" s="2113"/>
      <c r="B9" s="1304" t="s">
        <v>27</v>
      </c>
      <c r="C9" s="2144">
        <f>НАЧАЛО!AA2</f>
        <v>41639</v>
      </c>
      <c r="D9" s="2146" t="str">
        <f>CONCATENATE("31.12.",YEAR(C9)-1," г.")</f>
        <v>31.12.2012 г.</v>
      </c>
      <c r="M9" s="1304" t="s">
        <v>27</v>
      </c>
      <c r="N9" s="2144">
        <f>НАЧАЛО!AA2</f>
        <v>41639</v>
      </c>
      <c r="O9" s="2146" t="str">
        <f>CONCATENATE("31.12.",YEAR(N9)-1," г.")</f>
        <v>31.12.2012 г.</v>
      </c>
    </row>
    <row r="10" spans="1:16" s="1122" customFormat="1" ht="15">
      <c r="A10" s="824" t="s">
        <v>538</v>
      </c>
      <c r="B10" s="1306"/>
      <c r="C10" s="2145"/>
      <c r="D10" s="2147"/>
      <c r="M10" s="1306"/>
      <c r="N10" s="2145"/>
      <c r="O10" s="2147"/>
    </row>
    <row r="11" spans="1:16" s="1122" customFormat="1" ht="12.75">
      <c r="B11" s="1163" t="s">
        <v>1866</v>
      </c>
      <c r="C11" s="1297"/>
      <c r="D11" s="1297"/>
      <c r="M11" s="1163" t="s">
        <v>4673</v>
      </c>
      <c r="N11" s="1297">
        <f t="shared" ref="N11:N16" si="1">C11</f>
        <v>0</v>
      </c>
      <c r="O11" s="1297">
        <f t="shared" ref="O11:O16" si="2">D11</f>
        <v>0</v>
      </c>
    </row>
    <row r="12" spans="1:16" s="1122" customFormat="1" ht="12.75">
      <c r="B12" s="1308" t="s">
        <v>1865</v>
      </c>
      <c r="C12" s="1297"/>
      <c r="D12" s="1297"/>
      <c r="M12" s="1163" t="s">
        <v>4674</v>
      </c>
      <c r="N12" s="1297">
        <f t="shared" si="1"/>
        <v>0</v>
      </c>
      <c r="O12" s="1297">
        <f t="shared" si="2"/>
        <v>0</v>
      </c>
    </row>
    <row r="13" spans="1:16" s="1122" customFormat="1" ht="12.75">
      <c r="B13" s="1308" t="s">
        <v>1867</v>
      </c>
      <c r="C13" s="1297"/>
      <c r="D13" s="1297"/>
      <c r="M13" s="1308" t="s">
        <v>4675</v>
      </c>
      <c r="N13" s="1297">
        <f t="shared" si="1"/>
        <v>0</v>
      </c>
      <c r="O13" s="1297">
        <f t="shared" si="2"/>
        <v>0</v>
      </c>
    </row>
    <row r="14" spans="1:16" s="1122" customFormat="1" ht="15.75" customHeight="1">
      <c r="B14" s="1163" t="s">
        <v>1868</v>
      </c>
      <c r="C14" s="1297"/>
      <c r="D14" s="1297"/>
      <c r="M14" s="1163" t="s">
        <v>4676</v>
      </c>
      <c r="N14" s="1297">
        <f t="shared" si="1"/>
        <v>0</v>
      </c>
      <c r="O14" s="1297">
        <f t="shared" si="2"/>
        <v>0</v>
      </c>
    </row>
    <row r="15" spans="1:16" s="1122" customFormat="1" ht="12.75">
      <c r="B15" s="1163" t="s">
        <v>1864</v>
      </c>
      <c r="C15" s="1297"/>
      <c r="D15" s="1297"/>
      <c r="M15" s="1163" t="s">
        <v>4677</v>
      </c>
      <c r="N15" s="1297">
        <f t="shared" si="1"/>
        <v>0</v>
      </c>
      <c r="O15" s="1297">
        <f t="shared" si="2"/>
        <v>0</v>
      </c>
    </row>
    <row r="16" spans="1:16" s="1122" customFormat="1" ht="19.149999999999999" customHeight="1">
      <c r="B16" s="1163" t="s">
        <v>1869</v>
      </c>
      <c r="C16" s="1297"/>
      <c r="D16" s="1297"/>
      <c r="M16" s="1163" t="s">
        <v>4678</v>
      </c>
      <c r="N16" s="1297">
        <f t="shared" si="1"/>
        <v>0</v>
      </c>
      <c r="O16" s="1297">
        <f t="shared" si="2"/>
        <v>0</v>
      </c>
    </row>
    <row r="17" spans="1:17" s="1122" customFormat="1">
      <c r="B17" s="1309" t="s">
        <v>3833</v>
      </c>
      <c r="C17" s="1276">
        <f>C16</f>
        <v>0</v>
      </c>
      <c r="D17" s="1276">
        <f>D16</f>
        <v>0</v>
      </c>
      <c r="M17" s="1309" t="s">
        <v>4679</v>
      </c>
      <c r="N17" s="1275">
        <f>N16</f>
        <v>0</v>
      </c>
      <c r="O17" s="1275">
        <f>O16</f>
        <v>0</v>
      </c>
    </row>
    <row r="18" spans="1:17" s="1122" customFormat="1" ht="12.75"/>
    <row r="19" spans="1:17" s="1122" customFormat="1">
      <c r="A19" s="944" t="s">
        <v>538</v>
      </c>
      <c r="B19" s="1154" t="s">
        <v>1872</v>
      </c>
      <c r="M19" s="1154" t="s">
        <v>4680</v>
      </c>
    </row>
    <row r="20" spans="1:17" s="1122" customFormat="1">
      <c r="B20" s="1304" t="s">
        <v>27</v>
      </c>
      <c r="C20" s="2144">
        <f>НАЧАЛО!AA2</f>
        <v>41639</v>
      </c>
      <c r="D20" s="2146" t="str">
        <f>CONCATENATE("31.12.",YEAR(C20)-1," г.")</f>
        <v>31.12.2012 г.</v>
      </c>
      <c r="E20" s="2146" t="s">
        <v>1873</v>
      </c>
      <c r="M20" s="1304" t="s">
        <v>27</v>
      </c>
      <c r="N20" s="2144">
        <f>НАЧАЛО!AA2</f>
        <v>41639</v>
      </c>
      <c r="O20" s="2146" t="str">
        <f>CONCATENATE("31.12.",YEAR(N20)-1," г.")</f>
        <v>31.12.2012 г.</v>
      </c>
      <c r="P20" s="2146" t="s">
        <v>1873</v>
      </c>
    </row>
    <row r="21" spans="1:17" s="1122" customFormat="1">
      <c r="B21" s="1306"/>
      <c r="C21" s="2145"/>
      <c r="D21" s="2147"/>
      <c r="E21" s="2147"/>
      <c r="M21" s="1306"/>
      <c r="N21" s="2145"/>
      <c r="O21" s="2147"/>
      <c r="P21" s="2147"/>
    </row>
    <row r="22" spans="1:17" s="1122" customFormat="1" ht="12.75">
      <c r="B22" s="1163" t="s">
        <v>1875</v>
      </c>
      <c r="C22" s="1297"/>
      <c r="D22" s="1297"/>
      <c r="E22" s="1297"/>
      <c r="M22" s="1163" t="s">
        <v>4681</v>
      </c>
      <c r="N22" s="1297">
        <f t="shared" ref="N22:P27" si="3">C22</f>
        <v>0</v>
      </c>
      <c r="O22" s="1297">
        <f t="shared" si="3"/>
        <v>0</v>
      </c>
      <c r="P22" s="1297">
        <f t="shared" si="3"/>
        <v>0</v>
      </c>
    </row>
    <row r="23" spans="1:17" s="1122" customFormat="1" ht="12.75">
      <c r="B23" s="1163" t="s">
        <v>1876</v>
      </c>
      <c r="C23" s="1297"/>
      <c r="D23" s="1297"/>
      <c r="E23" s="1297"/>
      <c r="M23" s="1163" t="s">
        <v>4682</v>
      </c>
      <c r="N23" s="1297">
        <f t="shared" si="3"/>
        <v>0</v>
      </c>
      <c r="O23" s="1297">
        <f t="shared" si="3"/>
        <v>0</v>
      </c>
      <c r="P23" s="1297">
        <f t="shared" si="3"/>
        <v>0</v>
      </c>
    </row>
    <row r="24" spans="1:17" s="1122" customFormat="1" ht="12.75">
      <c r="B24" s="1163" t="s">
        <v>1877</v>
      </c>
      <c r="C24" s="1297"/>
      <c r="D24" s="1297"/>
      <c r="E24" s="1297"/>
      <c r="M24" s="1163" t="s">
        <v>1877</v>
      </c>
      <c r="N24" s="1297">
        <f t="shared" si="3"/>
        <v>0</v>
      </c>
      <c r="O24" s="1297">
        <f t="shared" si="3"/>
        <v>0</v>
      </c>
      <c r="P24" s="1297">
        <f t="shared" si="3"/>
        <v>0</v>
      </c>
    </row>
    <row r="25" spans="1:17" s="1122" customFormat="1" ht="12.75">
      <c r="B25" s="1163" t="s">
        <v>27</v>
      </c>
      <c r="C25" s="1297"/>
      <c r="D25" s="1297"/>
      <c r="E25" s="1297"/>
      <c r="M25" s="1163" t="s">
        <v>27</v>
      </c>
      <c r="N25" s="1297">
        <f t="shared" si="3"/>
        <v>0</v>
      </c>
      <c r="O25" s="1297">
        <f t="shared" si="3"/>
        <v>0</v>
      </c>
      <c r="P25" s="1297">
        <f t="shared" si="3"/>
        <v>0</v>
      </c>
    </row>
    <row r="26" spans="1:17" s="1122" customFormat="1" ht="12.75">
      <c r="B26" s="1163" t="s">
        <v>27</v>
      </c>
      <c r="C26" s="1297"/>
      <c r="D26" s="1297"/>
      <c r="E26" s="1297"/>
      <c r="M26" s="1163" t="s">
        <v>27</v>
      </c>
      <c r="N26" s="1297">
        <f t="shared" si="3"/>
        <v>0</v>
      </c>
      <c r="O26" s="1297">
        <f t="shared" si="3"/>
        <v>0</v>
      </c>
      <c r="P26" s="1297">
        <f t="shared" si="3"/>
        <v>0</v>
      </c>
    </row>
    <row r="27" spans="1:17" s="1122" customFormat="1" ht="12.75">
      <c r="B27" s="1163" t="s">
        <v>27</v>
      </c>
      <c r="C27" s="1297"/>
      <c r="D27" s="1297"/>
      <c r="E27" s="1297"/>
      <c r="M27" s="1163" t="s">
        <v>27</v>
      </c>
      <c r="N27" s="1297">
        <f t="shared" si="3"/>
        <v>0</v>
      </c>
      <c r="O27" s="1297">
        <f t="shared" si="3"/>
        <v>0</v>
      </c>
      <c r="P27" s="1297">
        <f t="shared" si="3"/>
        <v>0</v>
      </c>
    </row>
    <row r="28" spans="1:17" s="1122" customFormat="1">
      <c r="B28" s="1309" t="s">
        <v>1874</v>
      </c>
      <c r="C28" s="1276">
        <f>SUM(C22:C27)</f>
        <v>0</v>
      </c>
      <c r="D28" s="1276">
        <f>SUM(D22:D27)</f>
        <v>0</v>
      </c>
      <c r="E28" s="1276">
        <f>SUM(E22:E27)</f>
        <v>0</v>
      </c>
      <c r="M28" s="1309" t="s">
        <v>1378</v>
      </c>
      <c r="N28" s="1275">
        <f>SUM(N22:N27)</f>
        <v>0</v>
      </c>
      <c r="O28" s="1275">
        <f>SUM(O22:O27)</f>
        <v>0</v>
      </c>
      <c r="P28" s="1275">
        <f>SUM(P22:P27)</f>
        <v>0</v>
      </c>
    </row>
    <row r="29" spans="1:17" s="1122" customFormat="1" ht="12.75"/>
    <row r="30" spans="1:17" s="1122" customFormat="1" ht="15.75">
      <c r="B30" s="1775" t="s">
        <v>4369</v>
      </c>
      <c r="C30"/>
      <c r="D30"/>
      <c r="E30"/>
      <c r="F30"/>
      <c r="M30" s="1775" t="s">
        <v>4282</v>
      </c>
      <c r="N30"/>
      <c r="O30"/>
      <c r="P30"/>
      <c r="Q30"/>
    </row>
    <row r="31" spans="1:17" ht="12.75">
      <c r="A31" s="1122"/>
      <c r="B31" s="40" t="s">
        <v>4283</v>
      </c>
      <c r="C31"/>
      <c r="D31"/>
      <c r="E31"/>
      <c r="F31"/>
      <c r="M31" s="40" t="s">
        <v>4283</v>
      </c>
      <c r="N31"/>
      <c r="O31"/>
      <c r="P31"/>
      <c r="Q31"/>
    </row>
    <row r="32" spans="1:17" ht="12.75">
      <c r="A32" s="1122"/>
      <c r="B32" s="1686"/>
      <c r="C32"/>
      <c r="D32"/>
      <c r="E32"/>
      <c r="F32"/>
      <c r="M32" s="1686"/>
      <c r="N32"/>
      <c r="O32"/>
      <c r="P32"/>
      <c r="Q32"/>
    </row>
    <row r="33" spans="1:17" ht="13.5" thickBot="1">
      <c r="A33" s="1122"/>
      <c r="B33" s="1776" t="s">
        <v>4284</v>
      </c>
      <c r="C33"/>
      <c r="D33"/>
      <c r="E33"/>
      <c r="F33"/>
      <c r="M33" s="1776" t="s">
        <v>4284</v>
      </c>
      <c r="N33"/>
      <c r="O33"/>
      <c r="P33"/>
      <c r="Q33"/>
    </row>
    <row r="34" spans="1:17">
      <c r="A34" s="1122"/>
      <c r="B34" s="2148" t="s">
        <v>4285</v>
      </c>
      <c r="C34" s="2149"/>
      <c r="D34" s="2149"/>
      <c r="E34" s="2149"/>
      <c r="F34" s="2150"/>
      <c r="M34" s="2148" t="s">
        <v>4285</v>
      </c>
      <c r="N34" s="2149"/>
      <c r="O34" s="2149"/>
      <c r="P34" s="2149"/>
      <c r="Q34" s="2150"/>
    </row>
    <row r="35" spans="1:17">
      <c r="A35" s="1122"/>
      <c r="B35" s="2151" t="s">
        <v>4286</v>
      </c>
      <c r="C35" s="2152"/>
      <c r="D35" s="2152"/>
      <c r="E35" s="2152"/>
      <c r="F35" s="2153"/>
      <c r="M35" s="2151" t="s">
        <v>4286</v>
      </c>
      <c r="N35" s="2152"/>
      <c r="O35" s="2152"/>
      <c r="P35" s="2152"/>
      <c r="Q35" s="2153"/>
    </row>
    <row r="36" spans="1:17" ht="15" thickBot="1">
      <c r="A36" s="1122"/>
      <c r="B36" s="2154" t="s">
        <v>4287</v>
      </c>
      <c r="C36" s="2155"/>
      <c r="D36" s="2155"/>
      <c r="E36" s="2155"/>
      <c r="F36" s="2156"/>
      <c r="M36" s="2154" t="s">
        <v>4287</v>
      </c>
      <c r="N36" s="2155"/>
      <c r="O36" s="2155"/>
      <c r="P36" s="2155"/>
      <c r="Q36" s="2156"/>
    </row>
    <row r="37" spans="1:17" ht="13.5" thickBot="1">
      <c r="A37" s="1122"/>
      <c r="B37"/>
      <c r="C37"/>
      <c r="D37"/>
      <c r="E37"/>
      <c r="M37"/>
      <c r="N37"/>
      <c r="O37"/>
      <c r="P37"/>
    </row>
    <row r="38" spans="1:17" ht="15">
      <c r="A38" s="1122"/>
      <c r="B38" s="2157" t="s">
        <v>4288</v>
      </c>
      <c r="C38" s="2158"/>
      <c r="D38" s="2158"/>
      <c r="E38" s="2159"/>
      <c r="M38" s="2157" t="s">
        <v>4288</v>
      </c>
      <c r="N38" s="2158"/>
      <c r="O38" s="2158"/>
      <c r="P38" s="2159"/>
    </row>
    <row r="39" spans="1:17" ht="15">
      <c r="A39" s="1122"/>
      <c r="B39" s="2160" t="s">
        <v>4289</v>
      </c>
      <c r="C39" s="2161"/>
      <c r="D39" s="2161" t="s">
        <v>4290</v>
      </c>
      <c r="E39" s="2162"/>
      <c r="M39" s="2160" t="s">
        <v>4289</v>
      </c>
      <c r="N39" s="2161"/>
      <c r="O39" s="2161" t="s">
        <v>4290</v>
      </c>
      <c r="P39" s="2162"/>
    </row>
    <row r="40" spans="1:17">
      <c r="A40" s="1122"/>
      <c r="B40" s="2163" t="s">
        <v>4291</v>
      </c>
      <c r="C40" s="2164"/>
      <c r="D40" s="2165">
        <v>5</v>
      </c>
      <c r="E40" s="2166"/>
      <c r="M40" s="2163" t="s">
        <v>4291</v>
      </c>
      <c r="N40" s="2164"/>
      <c r="O40" s="2165">
        <v>5</v>
      </c>
      <c r="P40" s="2166"/>
    </row>
    <row r="41" spans="1:17">
      <c r="A41" s="1122"/>
      <c r="B41" s="2163" t="s">
        <v>4292</v>
      </c>
      <c r="C41" s="2164"/>
      <c r="D41" s="2165">
        <v>4</v>
      </c>
      <c r="E41" s="2166"/>
      <c r="M41" s="2163" t="s">
        <v>4292</v>
      </c>
      <c r="N41" s="2164"/>
      <c r="O41" s="2165">
        <v>4</v>
      </c>
      <c r="P41" s="2166"/>
    </row>
    <row r="42" spans="1:17" ht="15" thickBot="1">
      <c r="A42" s="1122"/>
      <c r="B42" s="2163" t="s">
        <v>4293</v>
      </c>
      <c r="C42" s="2164"/>
      <c r="D42" s="2167">
        <v>1</v>
      </c>
      <c r="E42" s="2168"/>
      <c r="M42" s="2163" t="s">
        <v>4293</v>
      </c>
      <c r="N42" s="2164"/>
      <c r="O42" s="2167">
        <v>1</v>
      </c>
      <c r="P42" s="2168"/>
    </row>
    <row r="43" spans="1:17" ht="15">
      <c r="A43" s="1122"/>
      <c r="B43" s="2160" t="s">
        <v>4294</v>
      </c>
      <c r="C43" s="2161"/>
      <c r="D43" s="2169">
        <v>10</v>
      </c>
      <c r="E43" s="2170"/>
      <c r="M43" s="2160" t="s">
        <v>4294</v>
      </c>
      <c r="N43" s="2161"/>
      <c r="O43" s="2169">
        <v>10</v>
      </c>
      <c r="P43" s="2170"/>
    </row>
    <row r="44" spans="1:17" ht="15.75" thickBot="1">
      <c r="A44" s="1122"/>
      <c r="B44" s="2160" t="s">
        <v>4295</v>
      </c>
      <c r="C44" s="2161"/>
      <c r="D44" s="2167">
        <v>2</v>
      </c>
      <c r="E44" s="2168"/>
      <c r="M44" s="2160" t="s">
        <v>4295</v>
      </c>
      <c r="N44" s="2161"/>
      <c r="O44" s="2167">
        <v>2</v>
      </c>
      <c r="P44" s="2168"/>
    </row>
    <row r="45" spans="1:17" ht="15" thickBot="1">
      <c r="A45" s="1122"/>
      <c r="B45" s="2163"/>
      <c r="C45" s="2164"/>
      <c r="D45" s="2171">
        <v>12</v>
      </c>
      <c r="E45" s="2172"/>
      <c r="M45" s="2163"/>
      <c r="N45" s="2164"/>
      <c r="O45" s="2171">
        <v>12</v>
      </c>
      <c r="P45" s="2172"/>
    </row>
    <row r="46" spans="1:17" ht="15" thickTop="1">
      <c r="A46" s="1122"/>
      <c r="B46" s="2163" t="s">
        <v>4296</v>
      </c>
      <c r="C46" s="2164"/>
      <c r="D46" s="2173"/>
      <c r="E46" s="2174"/>
      <c r="M46" s="2163" t="s">
        <v>4296</v>
      </c>
      <c r="N46" s="2164"/>
      <c r="O46" s="2173"/>
      <c r="P46" s="2174"/>
    </row>
    <row r="47" spans="1:17" ht="15">
      <c r="A47" s="1122"/>
      <c r="B47" s="2160" t="s">
        <v>4297</v>
      </c>
      <c r="C47" s="2161"/>
      <c r="D47" s="2165">
        <v>1.25</v>
      </c>
      <c r="E47" s="2166"/>
      <c r="M47" s="2160" t="s">
        <v>4297</v>
      </c>
      <c r="N47" s="2161"/>
      <c r="O47" s="2165">
        <v>1.25</v>
      </c>
      <c r="P47" s="2166"/>
    </row>
    <row r="48" spans="1:17" ht="15">
      <c r="A48" s="1122"/>
      <c r="B48" s="2160" t="s">
        <v>4298</v>
      </c>
      <c r="C48" s="2161"/>
      <c r="D48" s="2165"/>
      <c r="E48" s="2166"/>
      <c r="M48" s="2160" t="s">
        <v>4298</v>
      </c>
      <c r="N48" s="2161"/>
      <c r="O48" s="2165"/>
      <c r="P48" s="2166"/>
    </row>
    <row r="49" spans="1:28">
      <c r="A49" s="1122"/>
      <c r="B49" s="2163" t="s">
        <v>4299</v>
      </c>
      <c r="C49" s="2164"/>
      <c r="D49" s="2165">
        <v>3.5</v>
      </c>
      <c r="E49" s="2166"/>
      <c r="M49" s="2163" t="s">
        <v>4299</v>
      </c>
      <c r="N49" s="2164"/>
      <c r="O49" s="2165">
        <v>3.5</v>
      </c>
      <c r="P49" s="2166"/>
    </row>
    <row r="50" spans="1:28">
      <c r="A50" s="1122"/>
      <c r="B50" s="2163" t="s">
        <v>4300</v>
      </c>
      <c r="C50" s="2164"/>
      <c r="D50" s="2165">
        <v>1</v>
      </c>
      <c r="E50" s="2166"/>
      <c r="M50" s="2163" t="s">
        <v>4300</v>
      </c>
      <c r="N50" s="2164"/>
      <c r="O50" s="2165">
        <v>1</v>
      </c>
      <c r="P50" s="2166"/>
    </row>
    <row r="51" spans="1:28">
      <c r="A51" s="1122"/>
      <c r="B51" s="2163" t="s">
        <v>3424</v>
      </c>
      <c r="C51" s="2164"/>
      <c r="D51" s="2165">
        <v>10</v>
      </c>
      <c r="E51" s="2166"/>
      <c r="M51" s="2163" t="s">
        <v>3424</v>
      </c>
      <c r="N51" s="2164"/>
      <c r="O51" s="2165">
        <v>10</v>
      </c>
      <c r="P51" s="2166"/>
    </row>
    <row r="52" spans="1:28">
      <c r="A52" s="1122"/>
      <c r="B52" s="2163" t="s">
        <v>4301</v>
      </c>
      <c r="C52" s="2164"/>
      <c r="D52" s="2165">
        <v>3.3</v>
      </c>
      <c r="E52" s="2166"/>
      <c r="M52" s="2163" t="s">
        <v>4301</v>
      </c>
      <c r="N52" s="2164"/>
      <c r="O52" s="2165">
        <v>3.3</v>
      </c>
      <c r="P52" s="2166"/>
    </row>
    <row r="53" spans="1:28">
      <c r="A53" s="1122"/>
      <c r="B53" s="2163" t="s">
        <v>4302</v>
      </c>
      <c r="C53" s="2164"/>
      <c r="D53" s="2165" t="s">
        <v>4303</v>
      </c>
      <c r="E53" s="2166"/>
      <c r="M53" s="2163" t="s">
        <v>4302</v>
      </c>
      <c r="N53" s="2164"/>
      <c r="O53" s="2165" t="s">
        <v>4303</v>
      </c>
      <c r="P53" s="2166"/>
    </row>
    <row r="54" spans="1:28" ht="15" thickBot="1">
      <c r="A54" s="1122"/>
      <c r="B54" s="2163" t="s">
        <v>4304</v>
      </c>
      <c r="C54" s="2164"/>
      <c r="D54" s="2167" t="s">
        <v>4305</v>
      </c>
      <c r="E54" s="2168"/>
      <c r="M54" s="2163" t="s">
        <v>4304</v>
      </c>
      <c r="N54" s="2164"/>
      <c r="O54" s="2167" t="s">
        <v>4305</v>
      </c>
      <c r="P54" s="2168"/>
    </row>
    <row r="55" spans="1:28">
      <c r="A55" s="1122"/>
      <c r="B55" s="2163" t="s">
        <v>4306</v>
      </c>
      <c r="C55" s="2164"/>
      <c r="D55" s="2169">
        <v>12.8</v>
      </c>
      <c r="E55" s="2170"/>
      <c r="M55" s="2163" t="s">
        <v>4306</v>
      </c>
      <c r="N55" s="2164"/>
      <c r="O55" s="2169">
        <v>12.8</v>
      </c>
      <c r="P55" s="2170"/>
    </row>
    <row r="56" spans="1:28" ht="15">
      <c r="A56" s="1122"/>
      <c r="B56" s="2160" t="s">
        <v>4307</v>
      </c>
      <c r="C56" s="2161"/>
      <c r="D56" s="2165" t="s">
        <v>4308</v>
      </c>
      <c r="E56" s="2166"/>
      <c r="M56" s="2160" t="s">
        <v>4307</v>
      </c>
      <c r="N56" s="2161"/>
      <c r="O56" s="2165" t="s">
        <v>4308</v>
      </c>
      <c r="P56" s="2166"/>
    </row>
    <row r="57" spans="1:28" ht="15.75" thickBot="1">
      <c r="A57" s="1122"/>
      <c r="B57" s="2160" t="s">
        <v>2967</v>
      </c>
      <c r="C57" s="2161"/>
      <c r="D57" s="2167">
        <v>2.5</v>
      </c>
      <c r="E57" s="2168"/>
      <c r="M57" s="2160" t="s">
        <v>2967</v>
      </c>
      <c r="N57" s="2161"/>
      <c r="O57" s="2167">
        <v>2.5</v>
      </c>
      <c r="P57" s="2168"/>
    </row>
    <row r="58" spans="1:28" ht="15" thickBot="1">
      <c r="A58" s="1122"/>
      <c r="B58" s="2175"/>
      <c r="C58" s="2176"/>
      <c r="D58" s="2177">
        <v>12</v>
      </c>
      <c r="E58" s="2178"/>
      <c r="M58" s="2175"/>
      <c r="N58" s="2176"/>
      <c r="O58" s="2177">
        <v>12</v>
      </c>
      <c r="P58" s="2178"/>
    </row>
    <row r="59" spans="1:28" ht="12.75">
      <c r="A59" s="1122"/>
      <c r="B59" s="1122"/>
      <c r="C59" s="1122"/>
      <c r="D59" s="1122"/>
      <c r="M59" s="1122"/>
      <c r="N59" s="1122"/>
      <c r="O59" s="1122"/>
    </row>
    <row r="60" spans="1:28" ht="12.75">
      <c r="A60" s="1122"/>
      <c r="B60" s="1122"/>
      <c r="C60" s="1122"/>
      <c r="D60" s="1122"/>
      <c r="M60" s="1122"/>
      <c r="N60" s="1122"/>
      <c r="O60" s="1122"/>
    </row>
    <row r="61" spans="1:28" ht="12.75">
      <c r="A61" s="1122"/>
      <c r="B61" s="1122"/>
      <c r="C61" s="1122"/>
      <c r="D61" s="1122"/>
      <c r="M61" s="1122"/>
      <c r="N61" s="1122"/>
      <c r="O61" s="1122"/>
    </row>
    <row r="62" spans="1:28" ht="12.75">
      <c r="A62" s="1122"/>
      <c r="B62" s="1122"/>
      <c r="C62" s="1122"/>
      <c r="D62" s="1122"/>
      <c r="M62" s="1122"/>
      <c r="N62" s="1122"/>
      <c r="O62" s="1122"/>
    </row>
    <row r="63" spans="1:28" ht="12.75">
      <c r="A63" s="1122"/>
      <c r="B63" s="1122"/>
      <c r="C63" s="1122"/>
      <c r="D63" s="1122"/>
      <c r="M63" s="1122"/>
      <c r="N63" s="1122"/>
      <c r="O63" s="1122"/>
    </row>
    <row r="64" spans="1:28" s="531" customFormat="1">
      <c r="A64" s="1122"/>
      <c r="B64" s="1122"/>
      <c r="C64" s="1122"/>
      <c r="D64" s="1122"/>
      <c r="E64" s="1122"/>
      <c r="F64" s="1310"/>
      <c r="G64" s="1310"/>
      <c r="H64" s="1310"/>
      <c r="I64" s="1310"/>
      <c r="J64" s="1310"/>
      <c r="K64" s="1310"/>
      <c r="L64" s="1310"/>
      <c r="M64" s="1122"/>
      <c r="N64" s="1122"/>
      <c r="O64" s="1122"/>
      <c r="P64" s="1122"/>
      <c r="Q64" s="1310"/>
      <c r="R64" s="1310"/>
      <c r="S64" s="1310"/>
      <c r="T64" s="1310"/>
      <c r="U64" s="1310"/>
      <c r="V64" s="1310"/>
      <c r="W64" s="1310"/>
      <c r="X64" s="1310"/>
      <c r="Y64" s="1310"/>
      <c r="Z64" s="1310"/>
      <c r="AA64" s="1310"/>
      <c r="AB64" s="1310"/>
    </row>
    <row r="65" spans="1:15" ht="12.75">
      <c r="A65" s="1122"/>
      <c r="B65" s="1122"/>
      <c r="C65" s="1122"/>
      <c r="D65" s="1122"/>
      <c r="M65" s="1122"/>
      <c r="N65" s="1122"/>
      <c r="O65" s="1122"/>
    </row>
    <row r="66" spans="1:15" ht="12.75">
      <c r="A66" s="1122"/>
      <c r="B66" s="1122"/>
      <c r="C66" s="1122"/>
      <c r="D66" s="1122"/>
      <c r="M66" s="1122"/>
      <c r="N66" s="1122"/>
      <c r="O66" s="1122"/>
    </row>
    <row r="67" spans="1:15" ht="12.75">
      <c r="A67" s="1122"/>
      <c r="B67" s="1122"/>
      <c r="C67" s="1122"/>
      <c r="D67" s="1122"/>
      <c r="M67" s="1122"/>
      <c r="N67" s="1122"/>
      <c r="O67" s="1122"/>
    </row>
    <row r="68" spans="1:15" ht="12.75">
      <c r="A68" s="1122"/>
      <c r="B68" s="1122"/>
      <c r="C68" s="1122"/>
      <c r="D68" s="1122"/>
      <c r="M68" s="1122"/>
      <c r="N68" s="1122"/>
      <c r="O68" s="1122"/>
    </row>
    <row r="69" spans="1:15" ht="12.75">
      <c r="A69" s="1122"/>
      <c r="B69" s="1122"/>
      <c r="C69" s="1122"/>
      <c r="D69" s="1122"/>
      <c r="M69" s="1122"/>
      <c r="N69" s="1122"/>
      <c r="O69" s="1122"/>
    </row>
    <row r="70" spans="1:15" ht="12.75">
      <c r="A70" s="1122"/>
      <c r="B70" s="1122"/>
      <c r="C70" s="1122"/>
      <c r="D70" s="1122"/>
      <c r="M70" s="1122"/>
      <c r="N70" s="1122"/>
      <c r="O70" s="1122"/>
    </row>
    <row r="71" spans="1:15" ht="15" customHeight="1">
      <c r="A71" s="1122"/>
      <c r="B71" s="1122"/>
      <c r="C71" s="1122"/>
      <c r="D71" s="1122"/>
      <c r="M71" s="1122"/>
      <c r="N71" s="1122"/>
      <c r="O71" s="1122"/>
    </row>
    <row r="72" spans="1:15" ht="12.75">
      <c r="A72" s="1122"/>
      <c r="B72" s="1122"/>
      <c r="C72" s="1122"/>
      <c r="D72" s="1122"/>
      <c r="M72" s="1122"/>
      <c r="N72" s="1122"/>
      <c r="O72" s="1122"/>
    </row>
    <row r="73" spans="1:15" ht="12.75">
      <c r="A73" s="1122"/>
      <c r="B73" s="1122"/>
      <c r="C73" s="1122"/>
      <c r="D73" s="1122"/>
      <c r="M73" s="1122"/>
      <c r="N73" s="1122"/>
      <c r="O73" s="1122"/>
    </row>
    <row r="74" spans="1:15" ht="12.75">
      <c r="A74" s="1122"/>
      <c r="B74" s="1122"/>
      <c r="C74" s="1122"/>
      <c r="D74" s="1122"/>
      <c r="M74" s="1122"/>
      <c r="N74" s="1122"/>
      <c r="O74" s="1122"/>
    </row>
    <row r="75" spans="1:15" ht="12.75">
      <c r="A75" s="1122"/>
      <c r="B75" s="1122"/>
      <c r="C75" s="1122"/>
      <c r="D75" s="1122"/>
      <c r="M75" s="1122"/>
      <c r="N75" s="1122"/>
      <c r="O75" s="1122"/>
    </row>
    <row r="76" spans="1:15" ht="12.75">
      <c r="A76" s="1122"/>
      <c r="B76" s="1122"/>
      <c r="C76" s="1122"/>
      <c r="D76" s="1122"/>
      <c r="M76" s="1122"/>
      <c r="N76" s="1122"/>
      <c r="O76" s="1122"/>
    </row>
    <row r="77" spans="1:15" ht="12.75">
      <c r="A77" s="1122"/>
      <c r="B77" s="1122"/>
      <c r="C77" s="1122"/>
      <c r="D77" s="1122"/>
      <c r="M77" s="1122"/>
      <c r="N77" s="1122"/>
      <c r="O77" s="1122"/>
    </row>
    <row r="78" spans="1:15" ht="12.75">
      <c r="A78" s="1122"/>
      <c r="B78" s="1122"/>
      <c r="C78" s="1122"/>
      <c r="D78" s="1122"/>
      <c r="M78" s="1122"/>
      <c r="N78" s="1122"/>
      <c r="O78" s="1122"/>
    </row>
    <row r="79" spans="1:15" ht="12.75">
      <c r="A79" s="1122"/>
      <c r="B79" s="1122"/>
      <c r="C79" s="1122"/>
      <c r="D79" s="1122"/>
      <c r="M79" s="1122"/>
      <c r="N79" s="1122"/>
      <c r="O79" s="1122"/>
    </row>
    <row r="80" spans="1:15" ht="12.75">
      <c r="A80" s="1122"/>
      <c r="B80" s="1122"/>
      <c r="C80" s="1122"/>
      <c r="D80" s="1122"/>
      <c r="M80" s="1122"/>
      <c r="N80" s="1122"/>
      <c r="O80" s="1122"/>
    </row>
    <row r="81" spans="1:15" ht="12.75">
      <c r="A81" s="1122"/>
      <c r="B81" s="1122"/>
      <c r="C81" s="1122"/>
      <c r="D81" s="1122"/>
      <c r="M81" s="1122"/>
      <c r="N81" s="1122"/>
      <c r="O81" s="1122"/>
    </row>
    <row r="82" spans="1:15" ht="12.75">
      <c r="A82" s="1122"/>
      <c r="B82" s="1122"/>
      <c r="C82" s="1122"/>
      <c r="D82" s="1122"/>
      <c r="M82" s="1122"/>
      <c r="N82" s="1122"/>
      <c r="O82" s="1122"/>
    </row>
    <row r="83" spans="1:15" ht="12.75">
      <c r="A83" s="1122"/>
      <c r="B83" s="1122"/>
      <c r="C83" s="1122"/>
      <c r="D83" s="1122"/>
      <c r="M83" s="1122"/>
      <c r="N83" s="1122"/>
      <c r="O83" s="1122"/>
    </row>
    <row r="84" spans="1:15" ht="12.75">
      <c r="A84" s="1122"/>
      <c r="B84" s="1122"/>
      <c r="C84" s="1122"/>
      <c r="D84" s="1122"/>
      <c r="M84" s="1122"/>
      <c r="N84" s="1122"/>
      <c r="O84" s="1122"/>
    </row>
    <row r="85" spans="1:15" ht="12.75">
      <c r="A85" s="1122"/>
      <c r="B85" s="1122"/>
      <c r="C85" s="1122"/>
      <c r="D85" s="1122"/>
      <c r="M85" s="1122"/>
      <c r="N85" s="1122"/>
      <c r="O85" s="1122"/>
    </row>
    <row r="86" spans="1:15" ht="12.75">
      <c r="A86" s="1122"/>
      <c r="B86" s="1122"/>
      <c r="C86" s="1122"/>
      <c r="D86" s="1122"/>
      <c r="M86" s="1122"/>
      <c r="N86" s="1122"/>
      <c r="O86" s="1122"/>
    </row>
    <row r="87" spans="1:15" ht="12.75">
      <c r="A87" s="1122"/>
      <c r="B87" s="1122"/>
      <c r="C87" s="1122"/>
      <c r="D87" s="1122"/>
      <c r="M87" s="1122"/>
      <c r="N87" s="1122"/>
      <c r="O87" s="1122"/>
    </row>
    <row r="88" spans="1:15" ht="12.75">
      <c r="A88" s="1122"/>
      <c r="B88" s="1122"/>
      <c r="C88" s="1122"/>
      <c r="D88" s="1122"/>
      <c r="M88" s="1122"/>
      <c r="N88" s="1122"/>
      <c r="O88" s="1122"/>
    </row>
    <row r="89" spans="1:15" ht="12.75">
      <c r="A89" s="1122"/>
      <c r="B89" s="1122"/>
      <c r="C89" s="1122"/>
      <c r="D89" s="1122"/>
      <c r="M89" s="1122"/>
      <c r="N89" s="1122"/>
      <c r="O89" s="1122"/>
    </row>
    <row r="90" spans="1:15" ht="12.75">
      <c r="A90" s="1122"/>
      <c r="B90" s="1122"/>
      <c r="C90" s="1122"/>
      <c r="D90" s="1122"/>
      <c r="M90" s="1122"/>
      <c r="N90" s="1122"/>
      <c r="O90" s="1122"/>
    </row>
    <row r="91" spans="1:15" ht="12.75">
      <c r="A91" s="1122"/>
      <c r="B91" s="1122"/>
      <c r="C91" s="1122"/>
      <c r="D91" s="1122"/>
      <c r="M91" s="1122"/>
      <c r="N91" s="1122"/>
      <c r="O91" s="1122"/>
    </row>
    <row r="92" spans="1:15" ht="12.75">
      <c r="A92" s="1122"/>
      <c r="B92" s="1122"/>
      <c r="C92" s="1122"/>
      <c r="D92" s="1122"/>
      <c r="M92" s="1122"/>
      <c r="N92" s="1122"/>
      <c r="O92" s="1122"/>
    </row>
    <row r="93" spans="1:15" ht="12.75">
      <c r="A93" s="1122"/>
      <c r="B93" s="1122"/>
      <c r="C93" s="1122"/>
      <c r="D93" s="1122"/>
      <c r="M93" s="1122"/>
      <c r="N93" s="1122"/>
      <c r="O93" s="1122"/>
    </row>
    <row r="94" spans="1:15" ht="12.75">
      <c r="A94" s="1122"/>
      <c r="B94" s="1122"/>
      <c r="C94" s="1122"/>
      <c r="D94" s="1122"/>
      <c r="M94" s="1122"/>
      <c r="N94" s="1122"/>
      <c r="O94" s="1122"/>
    </row>
    <row r="95" spans="1:15" ht="12.75">
      <c r="A95" s="1122"/>
      <c r="B95" s="1122"/>
      <c r="C95" s="1122"/>
      <c r="D95" s="1122"/>
      <c r="M95" s="1122"/>
      <c r="N95" s="1122"/>
      <c r="O95" s="1122"/>
    </row>
    <row r="96" spans="1:15" ht="12.75">
      <c r="A96" s="1122"/>
      <c r="B96" s="1122"/>
      <c r="C96" s="1122"/>
      <c r="D96" s="1122"/>
      <c r="M96" s="1122"/>
      <c r="N96" s="1122"/>
      <c r="O96" s="1122"/>
    </row>
    <row r="97" spans="1:15" ht="12.75">
      <c r="A97" s="1122"/>
      <c r="B97" s="1122"/>
      <c r="C97" s="1122"/>
      <c r="D97" s="1122"/>
      <c r="M97" s="1122"/>
      <c r="N97" s="1122"/>
      <c r="O97" s="1122"/>
    </row>
    <row r="98" spans="1:15" ht="12.75">
      <c r="A98" s="1122"/>
      <c r="B98" s="1122"/>
      <c r="C98" s="1122"/>
      <c r="D98" s="1122"/>
      <c r="M98" s="1122"/>
      <c r="N98" s="1122"/>
      <c r="O98" s="1122"/>
    </row>
    <row r="99" spans="1:15" ht="12.75">
      <c r="A99" s="1122"/>
      <c r="B99" s="1122"/>
      <c r="C99" s="1122"/>
      <c r="D99" s="1122"/>
      <c r="M99" s="1122"/>
      <c r="N99" s="1122"/>
      <c r="O99" s="1122"/>
    </row>
    <row r="100" spans="1:15" ht="12.75">
      <c r="A100" s="1122"/>
      <c r="B100" s="1122"/>
      <c r="C100" s="1122"/>
      <c r="D100" s="1122"/>
      <c r="M100" s="1122"/>
      <c r="N100" s="1122"/>
      <c r="O100" s="1122"/>
    </row>
    <row r="101" spans="1:15" ht="12.75">
      <c r="A101" s="1122"/>
      <c r="B101" s="1122"/>
      <c r="C101" s="1122"/>
      <c r="D101" s="1122"/>
      <c r="M101" s="1122"/>
      <c r="N101" s="1122"/>
      <c r="O101" s="1122"/>
    </row>
    <row r="102" spans="1:15" ht="12.75">
      <c r="A102" s="1122"/>
      <c r="B102" s="1122"/>
      <c r="C102" s="1122"/>
      <c r="D102" s="1122"/>
      <c r="M102" s="1122"/>
      <c r="N102" s="1122"/>
      <c r="O102" s="1122"/>
    </row>
    <row r="103" spans="1:15" ht="12.75">
      <c r="A103" s="1122"/>
      <c r="B103" s="1122"/>
      <c r="C103" s="1122"/>
      <c r="D103" s="1122"/>
      <c r="M103" s="1122"/>
      <c r="N103" s="1122"/>
      <c r="O103" s="1122"/>
    </row>
    <row r="104" spans="1:15" ht="12.75">
      <c r="A104" s="1122"/>
      <c r="B104" s="1122"/>
      <c r="C104" s="1122"/>
      <c r="D104" s="1122"/>
      <c r="M104" s="1122"/>
      <c r="N104" s="1122"/>
      <c r="O104" s="1122"/>
    </row>
    <row r="105" spans="1:15" ht="12.75">
      <c r="A105" s="1122"/>
      <c r="B105" s="1122"/>
      <c r="C105" s="1122"/>
      <c r="D105" s="1122"/>
      <c r="M105" s="1122"/>
      <c r="N105" s="1122"/>
      <c r="O105" s="1122"/>
    </row>
    <row r="106" spans="1:15" ht="12.75">
      <c r="A106" s="1122"/>
      <c r="B106" s="1122"/>
      <c r="C106" s="1122"/>
      <c r="D106" s="1122"/>
      <c r="M106" s="1122"/>
      <c r="N106" s="1122"/>
      <c r="O106" s="1122"/>
    </row>
    <row r="107" spans="1:15" ht="12.75">
      <c r="A107" s="1122"/>
      <c r="B107" s="1122"/>
      <c r="C107" s="1122"/>
      <c r="D107" s="1122"/>
      <c r="M107" s="1122"/>
      <c r="N107" s="1122"/>
      <c r="O107" s="1122"/>
    </row>
    <row r="108" spans="1:15" ht="12.75">
      <c r="A108" s="1122"/>
      <c r="B108" s="1122"/>
      <c r="C108" s="1122"/>
      <c r="D108" s="1122"/>
      <c r="M108" s="1122"/>
      <c r="N108" s="1122"/>
      <c r="O108" s="1122"/>
    </row>
    <row r="109" spans="1:15" ht="12.75">
      <c r="A109" s="1122"/>
      <c r="B109" s="1122"/>
      <c r="C109" s="1122"/>
      <c r="D109" s="1122"/>
      <c r="M109" s="1122"/>
      <c r="N109" s="1122"/>
      <c r="O109" s="1122"/>
    </row>
    <row r="110" spans="1:15" ht="12.75">
      <c r="A110" s="1122"/>
      <c r="B110" s="1122"/>
      <c r="C110" s="1122"/>
      <c r="D110" s="1122"/>
      <c r="M110" s="1122"/>
      <c r="N110" s="1122"/>
      <c r="O110" s="1122"/>
    </row>
    <row r="111" spans="1:15" ht="12.75">
      <c r="A111" s="1122"/>
      <c r="B111" s="1122"/>
      <c r="C111" s="1122"/>
      <c r="D111" s="1122"/>
      <c r="M111" s="1122"/>
      <c r="N111" s="1122"/>
      <c r="O111" s="1122"/>
    </row>
    <row r="112" spans="1:15" ht="12.75">
      <c r="A112" s="1122"/>
      <c r="B112" s="1122"/>
      <c r="C112" s="1122"/>
      <c r="D112" s="1122"/>
      <c r="M112" s="1122"/>
      <c r="N112" s="1122"/>
      <c r="O112" s="1122"/>
    </row>
    <row r="113" spans="1:15" ht="12.75">
      <c r="A113" s="1122"/>
      <c r="B113" s="1122"/>
      <c r="C113" s="1122"/>
      <c r="D113" s="1122"/>
      <c r="M113" s="1122"/>
      <c r="N113" s="1122"/>
      <c r="O113" s="1122"/>
    </row>
    <row r="114" spans="1:15" ht="12.75">
      <c r="A114" s="1122"/>
      <c r="B114" s="1122"/>
      <c r="C114" s="1122"/>
      <c r="D114" s="1122"/>
      <c r="M114" s="1122"/>
      <c r="N114" s="1122"/>
      <c r="O114" s="1122"/>
    </row>
    <row r="115" spans="1:15" ht="12.75">
      <c r="A115" s="1122"/>
      <c r="B115" s="1122"/>
      <c r="C115" s="1122"/>
      <c r="D115" s="1122"/>
      <c r="M115" s="1122"/>
      <c r="N115" s="1122"/>
      <c r="O115" s="1122"/>
    </row>
    <row r="116" spans="1:15" ht="12.75">
      <c r="A116" s="1122"/>
      <c r="B116" s="1122"/>
      <c r="C116" s="1122"/>
      <c r="D116" s="1122"/>
      <c r="M116" s="1122"/>
      <c r="N116" s="1122"/>
      <c r="O116" s="1122"/>
    </row>
    <row r="117" spans="1:15" ht="12.75">
      <c r="A117" s="1122"/>
      <c r="B117" s="1122"/>
      <c r="C117" s="1122"/>
      <c r="D117" s="1122"/>
      <c r="M117" s="1122"/>
      <c r="N117" s="1122"/>
      <c r="O117" s="1122"/>
    </row>
    <row r="118" spans="1:15" ht="12.75">
      <c r="A118" s="1122"/>
      <c r="B118" s="1122"/>
      <c r="C118" s="1122"/>
      <c r="D118" s="1122"/>
      <c r="M118" s="1122"/>
      <c r="N118" s="1122"/>
      <c r="O118" s="1122"/>
    </row>
    <row r="119" spans="1:15" ht="12.75">
      <c r="A119" s="1122"/>
      <c r="B119" s="1122"/>
      <c r="C119" s="1122"/>
      <c r="D119" s="1122"/>
      <c r="M119" s="1122"/>
      <c r="N119" s="1122"/>
      <c r="O119" s="1122"/>
    </row>
    <row r="120" spans="1:15" ht="12.75">
      <c r="A120" s="1122"/>
      <c r="B120" s="1122"/>
      <c r="C120" s="1122"/>
      <c r="D120" s="1122"/>
      <c r="M120" s="1122"/>
      <c r="N120" s="1122"/>
      <c r="O120" s="1122"/>
    </row>
    <row r="121" spans="1:15" ht="12.75">
      <c r="A121" s="1122"/>
      <c r="B121" s="1122"/>
      <c r="C121" s="1122"/>
      <c r="D121" s="1122"/>
      <c r="M121" s="1122"/>
      <c r="N121" s="1122"/>
      <c r="O121" s="1122"/>
    </row>
    <row r="122" spans="1:15" ht="12.75">
      <c r="A122" s="1122"/>
      <c r="B122" s="1122"/>
      <c r="C122" s="1122"/>
      <c r="D122" s="1122"/>
      <c r="M122" s="1122"/>
      <c r="N122" s="1122"/>
      <c r="O122" s="1122"/>
    </row>
    <row r="123" spans="1:15" ht="12.75">
      <c r="A123" s="1122"/>
      <c r="B123" s="1122"/>
      <c r="C123" s="1122"/>
      <c r="D123" s="1122"/>
      <c r="M123" s="1122"/>
      <c r="N123" s="1122"/>
      <c r="O123" s="1122"/>
    </row>
    <row r="124" spans="1:15" ht="12.75">
      <c r="A124" s="1122"/>
      <c r="B124" s="1122"/>
      <c r="C124" s="1122"/>
      <c r="D124" s="1122"/>
      <c r="M124" s="1122"/>
      <c r="N124" s="1122"/>
      <c r="O124" s="1122"/>
    </row>
    <row r="125" spans="1:15" ht="12.75">
      <c r="A125" s="1122"/>
      <c r="B125" s="1122"/>
      <c r="C125" s="1122"/>
      <c r="D125" s="1122"/>
      <c r="M125" s="1122"/>
      <c r="N125" s="1122"/>
      <c r="O125" s="1122"/>
    </row>
    <row r="126" spans="1:15" ht="12.75">
      <c r="A126" s="1122"/>
      <c r="B126" s="1122"/>
      <c r="C126" s="1122"/>
      <c r="D126" s="1122"/>
      <c r="M126" s="1122"/>
      <c r="N126" s="1122"/>
      <c r="O126" s="1122"/>
    </row>
    <row r="127" spans="1:15" ht="12.75">
      <c r="A127" s="1122"/>
      <c r="B127" s="1122"/>
      <c r="C127" s="1122"/>
      <c r="D127" s="1122"/>
      <c r="M127" s="1122"/>
      <c r="N127" s="1122"/>
      <c r="O127" s="1122"/>
    </row>
    <row r="128" spans="1:15" ht="12.75">
      <c r="A128" s="1122"/>
      <c r="B128" s="1122"/>
      <c r="C128" s="1122"/>
      <c r="D128" s="1122"/>
      <c r="M128" s="1122"/>
      <c r="N128" s="1122"/>
      <c r="O128" s="1122"/>
    </row>
    <row r="129" spans="1:15" ht="12.75">
      <c r="A129" s="1122"/>
      <c r="B129" s="1122"/>
      <c r="C129" s="1122"/>
      <c r="D129" s="1122"/>
      <c r="M129" s="1122"/>
      <c r="N129" s="1122"/>
      <c r="O129" s="1122"/>
    </row>
    <row r="130" spans="1:15" ht="12.75">
      <c r="A130" s="1122"/>
      <c r="B130" s="1122"/>
      <c r="C130" s="1122"/>
      <c r="D130" s="1122"/>
      <c r="M130" s="1122"/>
      <c r="N130" s="1122"/>
      <c r="O130" s="1122"/>
    </row>
    <row r="131" spans="1:15" ht="12.75">
      <c r="A131" s="1122"/>
      <c r="B131" s="1122"/>
      <c r="C131" s="1122"/>
      <c r="D131" s="1122"/>
      <c r="M131" s="1122"/>
      <c r="N131" s="1122"/>
      <c r="O131" s="1122"/>
    </row>
    <row r="132" spans="1:15" ht="12.75">
      <c r="A132" s="1122"/>
      <c r="B132" s="1122"/>
      <c r="C132" s="1122"/>
      <c r="D132" s="1122"/>
      <c r="M132" s="1122"/>
      <c r="N132" s="1122"/>
      <c r="O132" s="1122"/>
    </row>
    <row r="133" spans="1:15" ht="12.75">
      <c r="A133" s="1122"/>
      <c r="B133" s="1122"/>
      <c r="C133" s="1122"/>
      <c r="D133" s="1122"/>
      <c r="M133" s="1122"/>
      <c r="N133" s="1122"/>
      <c r="O133" s="1122"/>
    </row>
    <row r="134" spans="1:15" ht="12.75">
      <c r="A134" s="1122"/>
      <c r="B134" s="1122"/>
      <c r="C134" s="1122"/>
      <c r="D134" s="1122"/>
      <c r="M134" s="1122"/>
      <c r="N134" s="1122"/>
      <c r="O134" s="1122"/>
    </row>
    <row r="135" spans="1:15" ht="12.75">
      <c r="A135" s="1122"/>
      <c r="B135" s="1122"/>
      <c r="C135" s="1122"/>
      <c r="D135" s="1122"/>
      <c r="M135" s="1122"/>
      <c r="N135" s="1122"/>
      <c r="O135" s="1122"/>
    </row>
    <row r="136" spans="1:15" ht="12.75">
      <c r="A136" s="1122"/>
      <c r="B136" s="1122"/>
      <c r="C136" s="1122"/>
      <c r="D136" s="1122"/>
      <c r="M136" s="1122"/>
      <c r="N136" s="1122"/>
      <c r="O136" s="1122"/>
    </row>
    <row r="137" spans="1:15" ht="12.75">
      <c r="A137" s="1122"/>
      <c r="B137" s="1122"/>
      <c r="C137" s="1122"/>
      <c r="D137" s="1122"/>
      <c r="M137" s="1122"/>
      <c r="N137" s="1122"/>
      <c r="O137" s="1122"/>
    </row>
    <row r="138" spans="1:15" ht="12.75">
      <c r="A138" s="1122"/>
      <c r="B138" s="1122"/>
      <c r="C138" s="1122"/>
      <c r="D138" s="1122"/>
      <c r="M138" s="1122"/>
      <c r="N138" s="1122"/>
      <c r="O138" s="1122"/>
    </row>
    <row r="139" spans="1:15" ht="12.75">
      <c r="A139" s="1122"/>
      <c r="B139" s="1122"/>
      <c r="C139" s="1122"/>
      <c r="D139" s="1122"/>
      <c r="M139" s="1122"/>
      <c r="N139" s="1122"/>
      <c r="O139" s="1122"/>
    </row>
    <row r="140" spans="1:15" ht="12.75">
      <c r="A140" s="1122"/>
      <c r="B140" s="1122"/>
      <c r="C140" s="1122"/>
      <c r="D140" s="1122"/>
      <c r="M140" s="1122"/>
      <c r="N140" s="1122"/>
      <c r="O140" s="1122"/>
    </row>
    <row r="141" spans="1:15" ht="12.75">
      <c r="A141" s="1122"/>
      <c r="B141" s="1122"/>
      <c r="C141" s="1122"/>
      <c r="D141" s="1122"/>
      <c r="M141" s="1122"/>
      <c r="N141" s="1122"/>
      <c r="O141" s="1122"/>
    </row>
    <row r="142" spans="1:15" ht="12.75">
      <c r="A142" s="1122"/>
      <c r="B142" s="1122"/>
      <c r="C142" s="1122"/>
      <c r="D142" s="1122"/>
      <c r="M142" s="1122"/>
      <c r="N142" s="1122"/>
      <c r="O142" s="1122"/>
    </row>
    <row r="143" spans="1:15" ht="12.75">
      <c r="A143" s="1122"/>
      <c r="B143" s="1122"/>
      <c r="C143" s="1122"/>
      <c r="D143" s="1122"/>
      <c r="M143" s="1122"/>
      <c r="N143" s="1122"/>
      <c r="O143" s="1122"/>
    </row>
    <row r="144" spans="1:15" ht="12.75">
      <c r="A144" s="1122"/>
      <c r="B144" s="1122"/>
      <c r="C144" s="1122"/>
      <c r="D144" s="1122"/>
      <c r="M144" s="1122"/>
      <c r="N144" s="1122"/>
      <c r="O144" s="1122"/>
    </row>
    <row r="145" spans="1:15" ht="12.75">
      <c r="A145" s="1122"/>
      <c r="B145" s="1122"/>
      <c r="C145" s="1122"/>
      <c r="D145" s="1122"/>
      <c r="M145" s="1122"/>
      <c r="N145" s="1122"/>
      <c r="O145" s="1122"/>
    </row>
    <row r="146" spans="1:15" ht="12.75">
      <c r="A146" s="1122"/>
      <c r="B146" s="1122"/>
      <c r="C146" s="1122"/>
      <c r="D146" s="1122"/>
      <c r="M146" s="1122"/>
      <c r="N146" s="1122"/>
      <c r="O146" s="1122"/>
    </row>
    <row r="147" spans="1:15" ht="12.75">
      <c r="A147" s="1122"/>
      <c r="B147" s="1122"/>
      <c r="C147" s="1122"/>
      <c r="D147" s="1122"/>
      <c r="M147" s="1122"/>
      <c r="N147" s="1122"/>
      <c r="O147" s="1122"/>
    </row>
    <row r="148" spans="1:15" ht="12.75">
      <c r="A148" s="1122"/>
      <c r="B148" s="1122"/>
      <c r="C148" s="1122"/>
      <c r="D148" s="1122"/>
      <c r="M148" s="1122"/>
      <c r="N148" s="1122"/>
      <c r="O148" s="1122"/>
    </row>
    <row r="149" spans="1:15" ht="12.75">
      <c r="A149" s="1122"/>
      <c r="B149" s="1122"/>
      <c r="C149" s="1122"/>
      <c r="D149" s="1122"/>
      <c r="M149" s="1122"/>
      <c r="N149" s="1122"/>
      <c r="O149" s="1122"/>
    </row>
    <row r="150" spans="1:15" ht="12.75">
      <c r="A150" s="1122"/>
      <c r="B150" s="1122"/>
      <c r="C150" s="1122"/>
      <c r="D150" s="1122"/>
      <c r="M150" s="1122"/>
      <c r="N150" s="1122"/>
      <c r="O150" s="1122"/>
    </row>
    <row r="151" spans="1:15" ht="12.75">
      <c r="A151" s="1122"/>
      <c r="B151" s="1122"/>
      <c r="C151" s="1122"/>
      <c r="D151" s="1122"/>
      <c r="M151" s="1122"/>
      <c r="N151" s="1122"/>
      <c r="O151" s="1122"/>
    </row>
    <row r="152" spans="1:15" ht="12.75">
      <c r="A152" s="1122"/>
      <c r="B152" s="1122"/>
      <c r="C152" s="1122"/>
      <c r="D152" s="1122"/>
      <c r="M152" s="1122"/>
      <c r="N152" s="1122"/>
      <c r="O152" s="1122"/>
    </row>
    <row r="153" spans="1:15" ht="12.75">
      <c r="A153" s="1122"/>
      <c r="B153" s="1122"/>
      <c r="C153" s="1122"/>
      <c r="D153" s="1122"/>
      <c r="M153" s="1122"/>
      <c r="N153" s="1122"/>
      <c r="O153" s="1122"/>
    </row>
    <row r="154" spans="1:15" ht="12.75">
      <c r="A154" s="1122"/>
      <c r="B154" s="1122"/>
      <c r="C154" s="1122"/>
      <c r="D154" s="1122"/>
      <c r="M154" s="1122"/>
      <c r="N154" s="1122"/>
      <c r="O154" s="1122"/>
    </row>
    <row r="155" spans="1:15" ht="12.75">
      <c r="A155" s="1122"/>
      <c r="B155" s="1122"/>
      <c r="C155" s="1122"/>
      <c r="D155" s="1122"/>
      <c r="M155" s="1122"/>
      <c r="N155" s="1122"/>
      <c r="O155" s="1122"/>
    </row>
    <row r="156" spans="1:15" ht="12.75">
      <c r="A156" s="1122"/>
      <c r="B156" s="1122"/>
      <c r="C156" s="1122"/>
      <c r="D156" s="1122"/>
      <c r="M156" s="1122"/>
      <c r="N156" s="1122"/>
      <c r="O156" s="1122"/>
    </row>
    <row r="157" spans="1:15" ht="12.75">
      <c r="A157" s="1122"/>
      <c r="B157" s="1122"/>
      <c r="C157" s="1122"/>
      <c r="D157" s="1122"/>
      <c r="M157" s="1122"/>
      <c r="N157" s="1122"/>
      <c r="O157" s="1122"/>
    </row>
    <row r="158" spans="1:15" ht="12.75">
      <c r="A158" s="1122"/>
      <c r="B158" s="1122"/>
      <c r="C158" s="1122"/>
      <c r="D158" s="1122"/>
      <c r="M158" s="1122"/>
      <c r="N158" s="1122"/>
      <c r="O158" s="1122"/>
    </row>
    <row r="159" spans="1:15" ht="12.75">
      <c r="A159" s="1122"/>
      <c r="B159" s="1122"/>
      <c r="C159" s="1122"/>
      <c r="D159" s="1122"/>
      <c r="M159" s="1122"/>
      <c r="N159" s="1122"/>
      <c r="O159" s="1122"/>
    </row>
    <row r="160" spans="1:15" ht="12.75">
      <c r="A160" s="1122"/>
      <c r="B160" s="1122"/>
      <c r="C160" s="1122"/>
      <c r="D160" s="1122"/>
      <c r="M160" s="1122"/>
      <c r="N160" s="1122"/>
      <c r="O160" s="1122"/>
    </row>
    <row r="161" spans="1:15" ht="12.75">
      <c r="A161" s="1122"/>
      <c r="B161" s="1122"/>
      <c r="C161" s="1122"/>
      <c r="D161" s="1122"/>
      <c r="M161" s="1122"/>
      <c r="N161" s="1122"/>
      <c r="O161" s="1122"/>
    </row>
    <row r="162" spans="1:15" ht="12.75">
      <c r="A162" s="1122"/>
      <c r="B162" s="1122"/>
      <c r="C162" s="1122"/>
      <c r="D162" s="1122"/>
      <c r="M162" s="1122"/>
      <c r="N162" s="1122"/>
      <c r="O162" s="1122"/>
    </row>
    <row r="163" spans="1:15" ht="12.75">
      <c r="A163" s="1122"/>
      <c r="B163" s="1122"/>
      <c r="C163" s="1122"/>
      <c r="D163" s="1122"/>
      <c r="M163" s="1122"/>
      <c r="N163" s="1122"/>
      <c r="O163" s="1122"/>
    </row>
    <row r="164" spans="1:15" ht="12.75">
      <c r="A164" s="1122"/>
      <c r="B164" s="1122"/>
      <c r="C164" s="1122"/>
      <c r="D164" s="1122"/>
      <c r="M164" s="1122"/>
      <c r="N164" s="1122"/>
      <c r="O164" s="1122"/>
    </row>
    <row r="165" spans="1:15" ht="12.75">
      <c r="A165" s="1122"/>
      <c r="B165" s="1122"/>
      <c r="C165" s="1122"/>
      <c r="D165" s="1122"/>
      <c r="M165" s="1122"/>
      <c r="N165" s="1122"/>
      <c r="O165" s="1122"/>
    </row>
    <row r="166" spans="1:15" ht="12.75">
      <c r="A166" s="1122"/>
      <c r="B166" s="1122"/>
      <c r="C166" s="1122"/>
      <c r="D166" s="1122"/>
      <c r="M166" s="1122"/>
      <c r="N166" s="1122"/>
      <c r="O166" s="1122"/>
    </row>
    <row r="167" spans="1:15" ht="12.75">
      <c r="A167" s="1122"/>
      <c r="B167" s="1122"/>
      <c r="C167" s="1122"/>
      <c r="D167" s="1122"/>
      <c r="M167" s="1122"/>
      <c r="N167" s="1122"/>
      <c r="O167" s="1122"/>
    </row>
    <row r="168" spans="1:15" ht="12.75">
      <c r="A168" s="1122"/>
      <c r="B168" s="1122"/>
      <c r="C168" s="1122"/>
      <c r="D168" s="1122"/>
      <c r="M168" s="1122"/>
      <c r="N168" s="1122"/>
      <c r="O168" s="1122"/>
    </row>
    <row r="169" spans="1:15" ht="12.75">
      <c r="A169" s="1122"/>
      <c r="B169" s="1122"/>
      <c r="C169" s="1122"/>
      <c r="D169" s="1122"/>
      <c r="M169" s="1122"/>
      <c r="N169" s="1122"/>
      <c r="O169" s="1122"/>
    </row>
    <row r="170" spans="1:15" ht="12.75">
      <c r="A170" s="1122"/>
      <c r="B170" s="1122"/>
      <c r="C170" s="1122"/>
      <c r="D170" s="1122"/>
      <c r="M170" s="1122"/>
      <c r="N170" s="1122"/>
      <c r="O170" s="1122"/>
    </row>
    <row r="171" spans="1:15" ht="12.75">
      <c r="A171" s="1122"/>
      <c r="B171" s="1122"/>
      <c r="C171" s="1122"/>
      <c r="D171" s="1122"/>
      <c r="M171" s="1122"/>
      <c r="N171" s="1122"/>
      <c r="O171" s="1122"/>
    </row>
    <row r="172" spans="1:15" ht="12.75">
      <c r="A172" s="1122"/>
      <c r="B172" s="1122"/>
      <c r="C172" s="1122"/>
      <c r="D172" s="1122"/>
      <c r="M172" s="1122"/>
      <c r="N172" s="1122"/>
      <c r="O172" s="1122"/>
    </row>
    <row r="173" spans="1:15" ht="12.75">
      <c r="A173" s="1122"/>
      <c r="B173" s="1122"/>
      <c r="C173" s="1122"/>
      <c r="D173" s="1122"/>
      <c r="M173" s="1122"/>
      <c r="N173" s="1122"/>
      <c r="O173" s="1122"/>
    </row>
    <row r="174" spans="1:15" ht="12.75">
      <c r="A174" s="1122"/>
      <c r="B174" s="1122"/>
      <c r="C174" s="1122"/>
      <c r="D174" s="1122"/>
      <c r="M174" s="1122"/>
      <c r="N174" s="1122"/>
      <c r="O174" s="1122"/>
    </row>
    <row r="175" spans="1:15" ht="12.75">
      <c r="A175" s="1122"/>
      <c r="B175" s="1122"/>
      <c r="C175" s="1122"/>
      <c r="D175" s="1122"/>
      <c r="M175" s="1122"/>
      <c r="N175" s="1122"/>
      <c r="O175" s="1122"/>
    </row>
    <row r="176" spans="1:15" ht="12.75">
      <c r="A176" s="1122"/>
      <c r="B176" s="1122"/>
      <c r="C176" s="1122"/>
      <c r="D176" s="1122"/>
      <c r="M176" s="1122"/>
      <c r="N176" s="1122"/>
      <c r="O176" s="1122"/>
    </row>
    <row r="177" spans="1:15" ht="12.75">
      <c r="A177" s="1122"/>
      <c r="B177" s="1122"/>
      <c r="C177" s="1122"/>
      <c r="D177" s="1122"/>
      <c r="M177" s="1122"/>
      <c r="N177" s="1122"/>
      <c r="O177" s="1122"/>
    </row>
    <row r="178" spans="1:15" ht="12.75">
      <c r="A178" s="1122"/>
      <c r="B178" s="1122"/>
      <c r="C178" s="1122"/>
      <c r="D178" s="1122"/>
      <c r="M178" s="1122"/>
      <c r="N178" s="1122"/>
      <c r="O178" s="1122"/>
    </row>
    <row r="179" spans="1:15" ht="12.75">
      <c r="A179" s="1122"/>
      <c r="B179" s="1122"/>
      <c r="C179" s="1122"/>
      <c r="D179" s="1122"/>
      <c r="M179" s="1122"/>
      <c r="N179" s="1122"/>
      <c r="O179" s="1122"/>
    </row>
    <row r="180" spans="1:15" ht="12.75">
      <c r="A180" s="1122"/>
      <c r="B180" s="1122"/>
      <c r="C180" s="1122"/>
      <c r="D180" s="1122"/>
      <c r="M180" s="1122"/>
      <c r="N180" s="1122"/>
      <c r="O180" s="1122"/>
    </row>
    <row r="181" spans="1:15" ht="12.75">
      <c r="A181" s="1122"/>
      <c r="B181" s="1122"/>
      <c r="C181" s="1122"/>
      <c r="D181" s="1122"/>
      <c r="M181" s="1122"/>
      <c r="N181" s="1122"/>
      <c r="O181" s="1122"/>
    </row>
    <row r="182" spans="1:15" ht="12.75">
      <c r="A182" s="1122"/>
      <c r="B182" s="1122"/>
      <c r="C182" s="1122"/>
      <c r="D182" s="1122"/>
      <c r="M182" s="1122"/>
      <c r="N182" s="1122"/>
      <c r="O182" s="1122"/>
    </row>
    <row r="183" spans="1:15" ht="12.75">
      <c r="A183" s="1122"/>
      <c r="B183" s="1122"/>
      <c r="C183" s="1122"/>
      <c r="D183" s="1122"/>
      <c r="M183" s="1122"/>
      <c r="N183" s="1122"/>
      <c r="O183" s="1122"/>
    </row>
    <row r="184" spans="1:15" ht="12.75">
      <c r="A184" s="1122"/>
      <c r="B184" s="1122"/>
      <c r="C184" s="1122"/>
      <c r="D184" s="1122"/>
      <c r="M184" s="1122"/>
      <c r="N184" s="1122"/>
      <c r="O184" s="1122"/>
    </row>
    <row r="185" spans="1:15" ht="12.75">
      <c r="A185" s="1122"/>
      <c r="B185" s="1122"/>
      <c r="C185" s="1122"/>
      <c r="D185" s="1122"/>
      <c r="M185" s="1122"/>
      <c r="N185" s="1122"/>
      <c r="O185" s="1122"/>
    </row>
    <row r="186" spans="1:15" ht="12.75">
      <c r="A186" s="1122"/>
      <c r="B186" s="1122"/>
      <c r="C186" s="1122"/>
      <c r="D186" s="1122"/>
      <c r="M186" s="1122"/>
      <c r="N186" s="1122"/>
      <c r="O186" s="1122"/>
    </row>
    <row r="187" spans="1:15" ht="12.75">
      <c r="A187" s="1122"/>
      <c r="B187" s="1122"/>
      <c r="C187" s="1122"/>
      <c r="D187" s="1122"/>
      <c r="M187" s="1122"/>
      <c r="N187" s="1122"/>
      <c r="O187" s="1122"/>
    </row>
    <row r="188" spans="1:15" ht="12.75">
      <c r="A188" s="1122"/>
      <c r="B188" s="1122"/>
      <c r="C188" s="1122"/>
      <c r="D188" s="1122"/>
      <c r="M188" s="1122"/>
      <c r="N188" s="1122"/>
      <c r="O188" s="1122"/>
    </row>
    <row r="189" spans="1:15" ht="12.75">
      <c r="A189" s="1122"/>
      <c r="B189" s="1122"/>
      <c r="C189" s="1122"/>
      <c r="D189" s="1122"/>
      <c r="M189" s="1122"/>
      <c r="N189" s="1122"/>
      <c r="O189" s="1122"/>
    </row>
    <row r="190" spans="1:15" ht="12.75">
      <c r="A190" s="1122"/>
      <c r="B190" s="1122"/>
      <c r="C190" s="1122"/>
      <c r="D190" s="1122"/>
      <c r="M190" s="1122"/>
      <c r="N190" s="1122"/>
      <c r="O190" s="1122"/>
    </row>
    <row r="191" spans="1:15" ht="12.75">
      <c r="A191" s="1122"/>
      <c r="B191" s="1122"/>
      <c r="C191" s="1122"/>
      <c r="D191" s="1122"/>
      <c r="M191" s="1122"/>
      <c r="N191" s="1122"/>
      <c r="O191" s="1122"/>
    </row>
    <row r="192" spans="1:15" ht="12.75">
      <c r="A192" s="1122"/>
      <c r="B192" s="1122"/>
      <c r="C192" s="1122"/>
      <c r="D192" s="1122"/>
      <c r="M192" s="1122"/>
      <c r="N192" s="1122"/>
      <c r="O192" s="1122"/>
    </row>
    <row r="193" spans="1:15" ht="12.75">
      <c r="A193" s="1122"/>
      <c r="B193" s="1122"/>
      <c r="C193" s="1122"/>
      <c r="D193" s="1122"/>
      <c r="M193" s="1122"/>
      <c r="N193" s="1122"/>
      <c r="O193" s="1122"/>
    </row>
    <row r="194" spans="1:15" ht="12.75">
      <c r="A194" s="1122"/>
      <c r="B194" s="1122"/>
      <c r="C194" s="1122"/>
      <c r="D194" s="1122"/>
      <c r="M194" s="1122"/>
      <c r="N194" s="1122"/>
      <c r="O194" s="1122"/>
    </row>
    <row r="195" spans="1:15" ht="12.75">
      <c r="A195" s="1122"/>
      <c r="B195" s="1122"/>
      <c r="C195" s="1122"/>
      <c r="D195" s="1122"/>
      <c r="M195" s="1122"/>
      <c r="N195" s="1122"/>
      <c r="O195" s="1122"/>
    </row>
    <row r="196" spans="1:15" ht="12.75">
      <c r="A196" s="1122"/>
      <c r="B196" s="1122"/>
      <c r="C196" s="1122"/>
      <c r="D196" s="1122"/>
      <c r="M196" s="1122"/>
      <c r="N196" s="1122"/>
      <c r="O196" s="1122"/>
    </row>
    <row r="197" spans="1:15" ht="12.75">
      <c r="A197" s="1122"/>
      <c r="B197" s="1122"/>
      <c r="C197" s="1122"/>
      <c r="D197" s="1122"/>
      <c r="M197" s="1122"/>
      <c r="N197" s="1122"/>
      <c r="O197" s="1122"/>
    </row>
    <row r="198" spans="1:15" ht="12.75">
      <c r="A198" s="1122"/>
      <c r="B198" s="1122"/>
      <c r="C198" s="1122"/>
      <c r="D198" s="1122"/>
      <c r="M198" s="1122"/>
      <c r="N198" s="1122"/>
      <c r="O198" s="1122"/>
    </row>
    <row r="199" spans="1:15" ht="12.75">
      <c r="A199" s="1122"/>
      <c r="B199" s="1122"/>
      <c r="C199" s="1122"/>
      <c r="D199" s="1122"/>
      <c r="M199" s="1122"/>
      <c r="N199" s="1122"/>
      <c r="O199" s="1122"/>
    </row>
    <row r="200" spans="1:15" ht="12.75">
      <c r="A200" s="1122"/>
      <c r="B200" s="1122"/>
      <c r="C200" s="1122"/>
      <c r="D200" s="1122"/>
      <c r="M200" s="1122"/>
      <c r="N200" s="1122"/>
      <c r="O200" s="1122"/>
    </row>
    <row r="201" spans="1:15" ht="12.75">
      <c r="A201" s="1122"/>
      <c r="B201" s="1122"/>
      <c r="C201" s="1122"/>
      <c r="D201" s="1122"/>
      <c r="M201" s="1122"/>
      <c r="N201" s="1122"/>
      <c r="O201" s="1122"/>
    </row>
    <row r="202" spans="1:15" ht="12.75">
      <c r="A202" s="1122"/>
      <c r="B202" s="1122"/>
      <c r="C202" s="1122"/>
      <c r="D202" s="1122"/>
      <c r="M202" s="1122"/>
      <c r="N202" s="1122"/>
      <c r="O202" s="1122"/>
    </row>
    <row r="203" spans="1:15" ht="12.75">
      <c r="A203" s="1122"/>
      <c r="B203" s="1122"/>
      <c r="C203" s="1122"/>
      <c r="D203" s="1122"/>
      <c r="M203" s="1122"/>
      <c r="N203" s="1122"/>
      <c r="O203" s="1122"/>
    </row>
    <row r="204" spans="1:15" ht="12.75">
      <c r="A204" s="1122"/>
      <c r="B204" s="1122"/>
      <c r="C204" s="1122"/>
      <c r="D204" s="1122"/>
      <c r="M204" s="1122"/>
      <c r="N204" s="1122"/>
      <c r="O204" s="1122"/>
    </row>
    <row r="205" spans="1:15" ht="12.75">
      <c r="A205" s="1122"/>
      <c r="B205" s="1122"/>
      <c r="C205" s="1122"/>
      <c r="D205" s="1122"/>
      <c r="M205" s="1122"/>
      <c r="N205" s="1122"/>
      <c r="O205" s="1122"/>
    </row>
    <row r="206" spans="1:15" ht="12.75">
      <c r="A206" s="1122"/>
      <c r="B206" s="1122"/>
      <c r="C206" s="1122"/>
      <c r="D206" s="1122"/>
      <c r="M206" s="1122"/>
      <c r="N206" s="1122"/>
      <c r="O206" s="1122"/>
    </row>
    <row r="207" spans="1:15" ht="12.75">
      <c r="A207" s="1122"/>
      <c r="B207" s="1122"/>
      <c r="C207" s="1122"/>
      <c r="D207" s="1122"/>
      <c r="M207" s="1122"/>
      <c r="N207" s="1122"/>
      <c r="O207" s="1122"/>
    </row>
    <row r="208" spans="1:15" ht="12.75">
      <c r="A208" s="1122"/>
      <c r="B208" s="1122"/>
      <c r="C208" s="1122"/>
      <c r="D208" s="1122"/>
      <c r="M208" s="1122"/>
      <c r="N208" s="1122"/>
      <c r="O208" s="1122"/>
    </row>
    <row r="209" spans="1:15" ht="12.75">
      <c r="A209" s="1122"/>
      <c r="B209" s="1122"/>
      <c r="C209" s="1122"/>
      <c r="D209" s="1122"/>
      <c r="M209" s="1122"/>
      <c r="N209" s="1122"/>
      <c r="O209" s="1122"/>
    </row>
    <row r="210" spans="1:15" ht="12.75">
      <c r="A210" s="1122"/>
      <c r="B210" s="1122"/>
      <c r="C210" s="1122"/>
      <c r="D210" s="1122"/>
      <c r="M210" s="1122"/>
      <c r="N210" s="1122"/>
      <c r="O210" s="1122"/>
    </row>
    <row r="211" spans="1:15" ht="12.75">
      <c r="A211" s="1122"/>
      <c r="B211" s="1122"/>
      <c r="C211" s="1122"/>
      <c r="D211" s="1122"/>
      <c r="M211" s="1122"/>
      <c r="N211" s="1122"/>
      <c r="O211" s="1122"/>
    </row>
    <row r="212" spans="1:15" ht="12.75">
      <c r="A212" s="1122"/>
      <c r="B212" s="1122"/>
      <c r="C212" s="1122"/>
      <c r="D212" s="1122"/>
      <c r="M212" s="1122"/>
      <c r="N212" s="1122"/>
      <c r="O212" s="1122"/>
    </row>
    <row r="213" spans="1:15" ht="12.75">
      <c r="A213" s="1122"/>
      <c r="B213" s="1122"/>
      <c r="C213" s="1122"/>
      <c r="D213" s="1122"/>
      <c r="M213" s="1122"/>
      <c r="N213" s="1122"/>
      <c r="O213" s="1122"/>
    </row>
    <row r="214" spans="1:15" ht="12.75">
      <c r="A214" s="1122"/>
      <c r="B214" s="1122"/>
      <c r="C214" s="1122"/>
      <c r="D214" s="1122"/>
      <c r="M214" s="1122"/>
      <c r="N214" s="1122"/>
      <c r="O214" s="1122"/>
    </row>
    <row r="215" spans="1:15" ht="12.75">
      <c r="A215" s="1122"/>
      <c r="B215" s="1122"/>
      <c r="C215" s="1122"/>
      <c r="D215" s="1122"/>
      <c r="M215" s="1122"/>
      <c r="N215" s="1122"/>
      <c r="O215" s="1122"/>
    </row>
    <row r="216" spans="1:15" ht="12.75">
      <c r="A216" s="1122"/>
      <c r="B216" s="1122"/>
      <c r="C216" s="1122"/>
      <c r="D216" s="1122"/>
      <c r="M216" s="1122"/>
      <c r="N216" s="1122"/>
      <c r="O216" s="1122"/>
    </row>
    <row r="217" spans="1:15" ht="12.75">
      <c r="A217" s="1122"/>
      <c r="B217" s="1122"/>
      <c r="C217" s="1122"/>
      <c r="D217" s="1122"/>
      <c r="M217" s="1122"/>
      <c r="N217" s="1122"/>
      <c r="O217" s="1122"/>
    </row>
    <row r="218" spans="1:15" ht="12.75">
      <c r="A218" s="1122"/>
      <c r="B218" s="1122"/>
      <c r="C218" s="1122"/>
      <c r="D218" s="1122"/>
      <c r="M218" s="1122"/>
      <c r="N218" s="1122"/>
      <c r="O218" s="1122"/>
    </row>
    <row r="219" spans="1:15" ht="12.75">
      <c r="A219" s="1122"/>
      <c r="B219" s="1122"/>
      <c r="C219" s="1122"/>
      <c r="D219" s="1122"/>
      <c r="M219" s="1122"/>
      <c r="N219" s="1122"/>
      <c r="O219" s="1122"/>
    </row>
    <row r="220" spans="1:15" ht="12.75">
      <c r="A220" s="1122"/>
      <c r="B220" s="1122"/>
      <c r="C220" s="1122"/>
      <c r="D220" s="1122"/>
      <c r="M220" s="1122"/>
      <c r="N220" s="1122"/>
      <c r="O220" s="1122"/>
    </row>
    <row r="221" spans="1:15" ht="12.75">
      <c r="A221" s="1122"/>
      <c r="B221" s="1122"/>
      <c r="C221" s="1122"/>
      <c r="D221" s="1122"/>
      <c r="M221" s="1122"/>
      <c r="N221" s="1122"/>
      <c r="O221" s="1122"/>
    </row>
    <row r="222" spans="1:15" ht="12.75">
      <c r="A222" s="1122"/>
      <c r="B222" s="1122"/>
      <c r="C222" s="1122"/>
      <c r="D222" s="1122"/>
      <c r="M222" s="1122"/>
      <c r="N222" s="1122"/>
      <c r="O222" s="1122"/>
    </row>
    <row r="223" spans="1:15" ht="12.75">
      <c r="A223" s="1122"/>
      <c r="B223" s="1122"/>
      <c r="C223" s="1122"/>
      <c r="D223" s="1122"/>
      <c r="M223" s="1122"/>
      <c r="N223" s="1122"/>
      <c r="O223" s="1122"/>
    </row>
    <row r="224" spans="1:15" ht="12.75">
      <c r="A224" s="1122"/>
      <c r="B224" s="1122"/>
      <c r="C224" s="1122"/>
      <c r="D224" s="1122"/>
      <c r="M224" s="1122"/>
      <c r="N224" s="1122"/>
      <c r="O224" s="1122"/>
    </row>
    <row r="225" spans="1:15" ht="12.75">
      <c r="A225" s="1122"/>
      <c r="B225" s="1122"/>
      <c r="C225" s="1122"/>
      <c r="D225" s="1122"/>
      <c r="M225" s="1122"/>
      <c r="N225" s="1122"/>
      <c r="O225" s="1122"/>
    </row>
    <row r="226" spans="1:15" ht="12.75">
      <c r="A226" s="1122"/>
      <c r="B226" s="1122"/>
      <c r="C226" s="1122"/>
      <c r="D226" s="1122"/>
      <c r="M226" s="1122"/>
      <c r="N226" s="1122"/>
      <c r="O226" s="1122"/>
    </row>
    <row r="227" spans="1:15" ht="12.75">
      <c r="A227" s="1122"/>
      <c r="B227" s="1122"/>
      <c r="C227" s="1122"/>
      <c r="D227" s="1122"/>
      <c r="M227" s="1122"/>
      <c r="N227" s="1122"/>
      <c r="O227" s="1122"/>
    </row>
    <row r="228" spans="1:15" ht="12.75">
      <c r="A228" s="1122"/>
      <c r="B228" s="1122"/>
      <c r="C228" s="1122"/>
      <c r="D228" s="1122"/>
      <c r="M228" s="1122"/>
      <c r="N228" s="1122"/>
      <c r="O228" s="1122"/>
    </row>
    <row r="229" spans="1:15" ht="12.75">
      <c r="A229" s="1122"/>
      <c r="B229" s="1122"/>
      <c r="C229" s="1122"/>
      <c r="D229" s="1122"/>
      <c r="M229" s="1122"/>
      <c r="N229" s="1122"/>
      <c r="O229" s="1122"/>
    </row>
    <row r="230" spans="1:15" ht="12.75">
      <c r="A230" s="1122"/>
      <c r="B230" s="1122"/>
      <c r="C230" s="1122"/>
      <c r="D230" s="1122"/>
      <c r="M230" s="1122"/>
      <c r="N230" s="1122"/>
      <c r="O230" s="1122"/>
    </row>
    <row r="231" spans="1:15" ht="12.75">
      <c r="A231" s="1122"/>
      <c r="B231" s="1122"/>
      <c r="C231" s="1122"/>
      <c r="D231" s="1122"/>
      <c r="M231" s="1122"/>
      <c r="N231" s="1122"/>
      <c r="O231" s="1122"/>
    </row>
    <row r="232" spans="1:15" ht="12.75">
      <c r="A232" s="1122"/>
      <c r="B232" s="1122"/>
      <c r="C232" s="1122"/>
      <c r="D232" s="1122"/>
      <c r="M232" s="1122"/>
      <c r="N232" s="1122"/>
      <c r="O232" s="1122"/>
    </row>
    <row r="233" spans="1:15" ht="12.75">
      <c r="A233" s="1122"/>
      <c r="B233" s="1122"/>
      <c r="C233" s="1122"/>
      <c r="D233" s="1122"/>
      <c r="M233" s="1122"/>
      <c r="N233" s="1122"/>
      <c r="O233" s="1122"/>
    </row>
    <row r="234" spans="1:15" ht="12.75">
      <c r="A234" s="1122"/>
      <c r="B234" s="1122"/>
      <c r="C234" s="1122"/>
      <c r="D234" s="1122"/>
      <c r="M234" s="1122"/>
      <c r="N234" s="1122"/>
      <c r="O234" s="1122"/>
    </row>
    <row r="235" spans="1:15" ht="12.75">
      <c r="A235" s="1122"/>
      <c r="B235" s="1122"/>
      <c r="C235" s="1122"/>
      <c r="D235" s="1122"/>
      <c r="M235" s="1122"/>
      <c r="N235" s="1122"/>
      <c r="O235" s="1122"/>
    </row>
    <row r="236" spans="1:15" ht="12.75">
      <c r="A236" s="1122"/>
      <c r="B236" s="1122"/>
      <c r="C236" s="1122"/>
      <c r="D236" s="1122"/>
      <c r="M236" s="1122"/>
      <c r="N236" s="1122"/>
      <c r="O236" s="1122"/>
    </row>
    <row r="237" spans="1:15" ht="12.75">
      <c r="A237" s="1122"/>
      <c r="B237" s="1122"/>
      <c r="C237" s="1122"/>
      <c r="D237" s="1122"/>
      <c r="M237" s="1122"/>
      <c r="N237" s="1122"/>
      <c r="O237" s="1122"/>
    </row>
    <row r="238" spans="1:15" ht="12.75">
      <c r="A238" s="1122"/>
      <c r="B238" s="1122"/>
      <c r="C238" s="1122"/>
      <c r="D238" s="1122"/>
      <c r="M238" s="1122"/>
      <c r="N238" s="1122"/>
      <c r="O238" s="1122"/>
    </row>
    <row r="239" spans="1:15" ht="12.75">
      <c r="A239" s="1122"/>
      <c r="B239" s="1122"/>
      <c r="C239" s="1122"/>
      <c r="D239" s="1122"/>
      <c r="M239" s="1122"/>
      <c r="N239" s="1122"/>
      <c r="O239" s="1122"/>
    </row>
    <row r="240" spans="1:15" ht="12.75">
      <c r="A240" s="1122"/>
      <c r="B240" s="1122"/>
      <c r="C240" s="1122"/>
      <c r="D240" s="1122"/>
      <c r="M240" s="1122"/>
      <c r="N240" s="1122"/>
      <c r="O240" s="1122"/>
    </row>
    <row r="241" spans="1:15" ht="12.75">
      <c r="A241" s="1122"/>
      <c r="B241" s="1122"/>
      <c r="C241" s="1122"/>
      <c r="D241" s="1122"/>
      <c r="M241" s="1122"/>
      <c r="N241" s="1122"/>
      <c r="O241" s="1122"/>
    </row>
    <row r="242" spans="1:15" ht="12.75">
      <c r="A242" s="1122"/>
      <c r="B242" s="1122"/>
      <c r="C242" s="1122"/>
      <c r="D242" s="1122"/>
      <c r="M242" s="1122"/>
      <c r="N242" s="1122"/>
      <c r="O242" s="1122"/>
    </row>
    <row r="243" spans="1:15" ht="12.75">
      <c r="A243" s="1122"/>
      <c r="B243" s="1122"/>
      <c r="C243" s="1122"/>
      <c r="D243" s="1122"/>
      <c r="M243" s="1122"/>
      <c r="N243" s="1122"/>
      <c r="O243" s="1122"/>
    </row>
    <row r="244" spans="1:15" ht="12.75">
      <c r="A244" s="1122"/>
      <c r="B244" s="1122"/>
      <c r="C244" s="1122"/>
      <c r="D244" s="1122"/>
      <c r="M244" s="1122"/>
      <c r="N244" s="1122"/>
      <c r="O244" s="1122"/>
    </row>
    <row r="245" spans="1:15" ht="12.75">
      <c r="A245" s="1122"/>
      <c r="B245" s="1122"/>
      <c r="C245" s="1122"/>
      <c r="D245" s="1122"/>
      <c r="M245" s="1122"/>
      <c r="N245" s="1122"/>
      <c r="O245" s="1122"/>
    </row>
    <row r="246" spans="1:15" ht="12.75">
      <c r="A246" s="1122"/>
      <c r="B246" s="1122"/>
      <c r="C246" s="1122"/>
      <c r="D246" s="1122"/>
      <c r="M246" s="1122"/>
      <c r="N246" s="1122"/>
      <c r="O246" s="1122"/>
    </row>
    <row r="247" spans="1:15" ht="12.75">
      <c r="A247" s="1122"/>
      <c r="B247" s="1122"/>
      <c r="C247" s="1122"/>
      <c r="D247" s="1122"/>
      <c r="M247" s="1122"/>
      <c r="N247" s="1122"/>
      <c r="O247" s="1122"/>
    </row>
    <row r="248" spans="1:15" ht="12.75">
      <c r="A248" s="1122"/>
      <c r="B248" s="1122"/>
      <c r="C248" s="1122"/>
      <c r="D248" s="1122"/>
      <c r="M248" s="1122"/>
      <c r="N248" s="1122"/>
      <c r="O248" s="1122"/>
    </row>
    <row r="249" spans="1:15" ht="12.75">
      <c r="A249" s="1122"/>
      <c r="B249" s="1122"/>
      <c r="C249" s="1122"/>
      <c r="D249" s="1122"/>
      <c r="M249" s="1122"/>
      <c r="N249" s="1122"/>
      <c r="O249" s="1122"/>
    </row>
    <row r="250" spans="1:15" ht="12.75">
      <c r="A250" s="1122"/>
      <c r="B250" s="1122"/>
      <c r="C250" s="1122"/>
      <c r="D250" s="1122"/>
      <c r="M250" s="1122"/>
      <c r="N250" s="1122"/>
      <c r="O250" s="1122"/>
    </row>
    <row r="251" spans="1:15" ht="12.75">
      <c r="A251" s="1122"/>
      <c r="B251" s="1122"/>
      <c r="C251" s="1122"/>
      <c r="D251" s="1122"/>
      <c r="M251" s="1122"/>
      <c r="N251" s="1122"/>
      <c r="O251" s="1122"/>
    </row>
    <row r="252" spans="1:15" ht="12.75">
      <c r="A252" s="1122"/>
      <c r="B252" s="1122"/>
      <c r="C252" s="1122"/>
      <c r="D252" s="1122"/>
      <c r="M252" s="1122"/>
      <c r="N252" s="1122"/>
      <c r="O252" s="1122"/>
    </row>
    <row r="253" spans="1:15" ht="12.75">
      <c r="A253" s="1122"/>
      <c r="B253" s="1122"/>
      <c r="C253" s="1122"/>
      <c r="D253" s="1122"/>
      <c r="M253" s="1122"/>
      <c r="N253" s="1122"/>
      <c r="O253" s="1122"/>
    </row>
    <row r="254" spans="1:15" ht="12.75">
      <c r="A254" s="1122"/>
      <c r="B254" s="1122"/>
      <c r="C254" s="1122"/>
      <c r="D254" s="1122"/>
      <c r="M254" s="1122"/>
      <c r="N254" s="1122"/>
      <c r="O254" s="1122"/>
    </row>
    <row r="255" spans="1:15" ht="12.75">
      <c r="A255" s="1122"/>
      <c r="B255" s="1122"/>
      <c r="C255" s="1122"/>
      <c r="D255" s="1122"/>
      <c r="M255" s="1122"/>
      <c r="N255" s="1122"/>
      <c r="O255" s="1122"/>
    </row>
    <row r="256" spans="1:15" ht="12.75">
      <c r="A256" s="1122"/>
      <c r="B256" s="1122"/>
      <c r="C256" s="1122"/>
      <c r="D256" s="1122"/>
      <c r="M256" s="1122"/>
      <c r="N256" s="1122"/>
      <c r="O256" s="1122"/>
    </row>
    <row r="257" spans="1:15" ht="12.75">
      <c r="A257" s="1122"/>
      <c r="B257" s="1122"/>
      <c r="C257" s="1122"/>
      <c r="D257" s="1122"/>
      <c r="M257" s="1122"/>
      <c r="N257" s="1122"/>
      <c r="O257" s="1122"/>
    </row>
    <row r="258" spans="1:15" ht="12.75">
      <c r="A258" s="1122"/>
      <c r="B258" s="1122"/>
      <c r="C258" s="1122"/>
      <c r="D258" s="1122"/>
      <c r="M258" s="1122"/>
      <c r="N258" s="1122"/>
      <c r="O258" s="1122"/>
    </row>
    <row r="259" spans="1:15" ht="12.75">
      <c r="A259" s="1122"/>
      <c r="B259" s="1122"/>
      <c r="C259" s="1122"/>
      <c r="D259" s="1122"/>
      <c r="M259" s="1122"/>
      <c r="N259" s="1122"/>
      <c r="O259" s="1122"/>
    </row>
    <row r="260" spans="1:15" ht="12.75">
      <c r="A260" s="1122"/>
      <c r="B260" s="1122"/>
      <c r="C260" s="1122"/>
      <c r="D260" s="1122"/>
      <c r="M260" s="1122"/>
      <c r="N260" s="1122"/>
      <c r="O260" s="1122"/>
    </row>
    <row r="261" spans="1:15" ht="12.75">
      <c r="A261" s="1122"/>
      <c r="B261" s="1122"/>
      <c r="C261" s="1122"/>
      <c r="D261" s="1122"/>
      <c r="M261" s="1122"/>
      <c r="N261" s="1122"/>
      <c r="O261" s="1122"/>
    </row>
    <row r="262" spans="1:15" ht="12.75">
      <c r="A262" s="1122"/>
      <c r="B262" s="1122"/>
      <c r="C262" s="1122"/>
      <c r="D262" s="1122"/>
      <c r="M262" s="1122"/>
      <c r="N262" s="1122"/>
      <c r="O262" s="1122"/>
    </row>
    <row r="263" spans="1:15" ht="12.75">
      <c r="A263" s="1122"/>
      <c r="B263" s="1122"/>
      <c r="C263" s="1122"/>
      <c r="D263" s="1122"/>
      <c r="M263" s="1122"/>
      <c r="N263" s="1122"/>
      <c r="O263" s="1122"/>
    </row>
    <row r="264" spans="1:15" ht="12.75">
      <c r="A264" s="1122"/>
      <c r="B264" s="1122"/>
      <c r="C264" s="1122"/>
      <c r="D264" s="1122"/>
      <c r="M264" s="1122"/>
      <c r="N264" s="1122"/>
      <c r="O264" s="1122"/>
    </row>
    <row r="265" spans="1:15" ht="12.75">
      <c r="A265" s="1122"/>
      <c r="B265" s="1122"/>
      <c r="C265" s="1122"/>
      <c r="D265" s="1122"/>
      <c r="M265" s="1122"/>
      <c r="N265" s="1122"/>
      <c r="O265" s="1122"/>
    </row>
    <row r="266" spans="1:15" ht="12.75">
      <c r="A266" s="1122"/>
      <c r="B266" s="1122"/>
      <c r="C266" s="1122"/>
      <c r="D266" s="1122"/>
      <c r="M266" s="1122"/>
      <c r="N266" s="1122"/>
      <c r="O266" s="1122"/>
    </row>
    <row r="267" spans="1:15" ht="12.75">
      <c r="A267" s="1122"/>
      <c r="B267" s="1122"/>
      <c r="C267" s="1122"/>
      <c r="D267" s="1122"/>
      <c r="M267" s="1122"/>
      <c r="N267" s="1122"/>
      <c r="O267" s="1122"/>
    </row>
    <row r="268" spans="1:15" ht="12.75">
      <c r="A268" s="1122"/>
      <c r="B268" s="1122"/>
      <c r="C268" s="1122"/>
      <c r="D268" s="1122"/>
      <c r="M268" s="1122"/>
      <c r="N268" s="1122"/>
      <c r="O268" s="1122"/>
    </row>
    <row r="269" spans="1:15" ht="12.75">
      <c r="A269" s="1122"/>
      <c r="B269" s="1122"/>
      <c r="C269" s="1122"/>
      <c r="D269" s="1122"/>
      <c r="M269" s="1122"/>
      <c r="N269" s="1122"/>
      <c r="O269" s="1122"/>
    </row>
    <row r="270" spans="1:15" ht="12.75">
      <c r="A270" s="1122"/>
      <c r="B270" s="1122"/>
      <c r="C270" s="1122"/>
      <c r="D270" s="1122"/>
      <c r="M270" s="1122"/>
      <c r="N270" s="1122"/>
      <c r="O270" s="1122"/>
    </row>
    <row r="271" spans="1:15" ht="12.75">
      <c r="A271" s="1122"/>
      <c r="B271" s="1122"/>
      <c r="C271" s="1122"/>
      <c r="D271" s="1122"/>
      <c r="M271" s="1122"/>
      <c r="N271" s="1122"/>
      <c r="O271" s="1122"/>
    </row>
    <row r="272" spans="1:15" ht="12.75">
      <c r="A272" s="1122"/>
      <c r="B272" s="1122"/>
      <c r="C272" s="1122"/>
      <c r="D272" s="1122"/>
      <c r="M272" s="1122"/>
      <c r="N272" s="1122"/>
      <c r="O272" s="1122"/>
    </row>
    <row r="273" spans="1:15" ht="12.75">
      <c r="A273" s="1122"/>
      <c r="B273" s="1122"/>
      <c r="C273" s="1122"/>
      <c r="D273" s="1122"/>
      <c r="M273" s="1122"/>
      <c r="N273" s="1122"/>
      <c r="O273" s="1122"/>
    </row>
    <row r="274" spans="1:15" ht="12.75">
      <c r="A274" s="1122"/>
      <c r="B274" s="1122"/>
      <c r="C274" s="1122"/>
      <c r="D274" s="1122"/>
      <c r="M274" s="1122"/>
      <c r="N274" s="1122"/>
      <c r="O274" s="1122"/>
    </row>
    <row r="275" spans="1:15" ht="12.75">
      <c r="A275" s="1122"/>
      <c r="B275" s="1122"/>
      <c r="C275" s="1122"/>
      <c r="D275" s="1122"/>
      <c r="M275" s="1122"/>
      <c r="N275" s="1122"/>
      <c r="O275" s="1122"/>
    </row>
    <row r="276" spans="1:15" ht="12.75">
      <c r="A276" s="1122"/>
      <c r="B276" s="1122"/>
      <c r="C276" s="1122"/>
      <c r="D276" s="1122"/>
      <c r="M276" s="1122"/>
      <c r="N276" s="1122"/>
      <c r="O276" s="1122"/>
    </row>
    <row r="277" spans="1:15" ht="12.75">
      <c r="A277" s="1122"/>
      <c r="B277" s="1122"/>
      <c r="C277" s="1122"/>
      <c r="D277" s="1122"/>
      <c r="M277" s="1122"/>
      <c r="N277" s="1122"/>
      <c r="O277" s="1122"/>
    </row>
    <row r="278" spans="1:15" ht="12.75">
      <c r="A278" s="1122"/>
      <c r="B278" s="1122"/>
      <c r="C278" s="1122"/>
      <c r="D278" s="1122"/>
      <c r="M278" s="1122"/>
      <c r="N278" s="1122"/>
      <c r="O278" s="1122"/>
    </row>
    <row r="279" spans="1:15" ht="12.75">
      <c r="A279" s="1122"/>
      <c r="B279" s="1122"/>
      <c r="C279" s="1122"/>
      <c r="D279" s="1122"/>
      <c r="M279" s="1122"/>
      <c r="N279" s="1122"/>
      <c r="O279" s="1122"/>
    </row>
    <row r="280" spans="1:15" ht="12.75">
      <c r="A280" s="1122"/>
      <c r="B280" s="1122"/>
      <c r="C280" s="1122"/>
      <c r="D280" s="1122"/>
      <c r="M280" s="1122"/>
      <c r="N280" s="1122"/>
      <c r="O280" s="1122"/>
    </row>
    <row r="281" spans="1:15" ht="12.75">
      <c r="A281" s="1122"/>
      <c r="B281" s="1122"/>
      <c r="C281" s="1122"/>
      <c r="D281" s="1122"/>
      <c r="M281" s="1122"/>
      <c r="N281" s="1122"/>
      <c r="O281" s="1122"/>
    </row>
    <row r="282" spans="1:15" ht="12.75">
      <c r="A282" s="1122"/>
      <c r="B282" s="1122"/>
      <c r="C282" s="1122"/>
      <c r="D282" s="1122"/>
      <c r="M282" s="1122"/>
      <c r="N282" s="1122"/>
      <c r="O282" s="1122"/>
    </row>
    <row r="283" spans="1:15" ht="12.75">
      <c r="A283" s="1122"/>
      <c r="B283" s="1122"/>
      <c r="C283" s="1122"/>
      <c r="D283" s="1122"/>
      <c r="M283" s="1122"/>
      <c r="N283" s="1122"/>
      <c r="O283" s="1122"/>
    </row>
    <row r="284" spans="1:15" ht="12.75">
      <c r="A284" s="1122"/>
      <c r="B284" s="1122"/>
      <c r="C284" s="1122"/>
      <c r="D284" s="1122"/>
      <c r="M284" s="1122"/>
      <c r="N284" s="1122"/>
      <c r="O284" s="1122"/>
    </row>
    <row r="285" spans="1:15" ht="12.75">
      <c r="A285" s="1122"/>
      <c r="B285" s="1122"/>
      <c r="C285" s="1122"/>
      <c r="D285" s="1122"/>
      <c r="M285" s="1122"/>
      <c r="N285" s="1122"/>
      <c r="O285" s="1122"/>
    </row>
    <row r="286" spans="1:15" ht="12.75">
      <c r="A286" s="1122"/>
      <c r="B286" s="1122"/>
      <c r="C286" s="1122"/>
      <c r="D286" s="1122"/>
      <c r="M286" s="1122"/>
      <c r="N286" s="1122"/>
      <c r="O286" s="1122"/>
    </row>
    <row r="287" spans="1:15" ht="12.75">
      <c r="A287" s="1122"/>
      <c r="B287" s="1122"/>
      <c r="C287" s="1122"/>
      <c r="D287" s="1122"/>
      <c r="M287" s="1122"/>
      <c r="N287" s="1122"/>
      <c r="O287" s="1122"/>
    </row>
    <row r="288" spans="1:15" ht="12.75">
      <c r="A288" s="1122"/>
      <c r="B288" s="1122"/>
      <c r="C288" s="1122"/>
      <c r="D288" s="1122"/>
      <c r="M288" s="1122"/>
      <c r="N288" s="1122"/>
      <c r="O288" s="1122"/>
    </row>
    <row r="289" spans="1:15" ht="12.75">
      <c r="A289" s="1122"/>
      <c r="B289" s="1122"/>
      <c r="C289" s="1122"/>
      <c r="D289" s="1122"/>
      <c r="M289" s="1122"/>
      <c r="N289" s="1122"/>
      <c r="O289" s="1122"/>
    </row>
    <row r="290" spans="1:15" ht="12.75">
      <c r="A290" s="1122"/>
      <c r="B290" s="1122"/>
      <c r="C290" s="1122"/>
      <c r="D290" s="1122"/>
      <c r="M290" s="1122"/>
      <c r="N290" s="1122"/>
      <c r="O290" s="1122"/>
    </row>
    <row r="291" spans="1:15" ht="12.75">
      <c r="A291" s="1122"/>
      <c r="B291" s="1122"/>
      <c r="C291" s="1122"/>
      <c r="D291" s="1122"/>
      <c r="M291" s="1122"/>
      <c r="N291" s="1122"/>
      <c r="O291" s="1122"/>
    </row>
    <row r="292" spans="1:15" ht="12.75">
      <c r="A292" s="1122"/>
      <c r="B292" s="1122"/>
      <c r="C292" s="1122"/>
      <c r="D292" s="1122"/>
      <c r="M292" s="1122"/>
      <c r="N292" s="1122"/>
      <c r="O292" s="1122"/>
    </row>
    <row r="293" spans="1:15" ht="12.75">
      <c r="A293" s="1122"/>
      <c r="B293" s="1122"/>
      <c r="C293" s="1122"/>
      <c r="D293" s="1122"/>
      <c r="M293" s="1122"/>
      <c r="N293" s="1122"/>
      <c r="O293" s="1122"/>
    </row>
    <row r="294" spans="1:15" ht="12.75">
      <c r="A294" s="1122"/>
      <c r="B294" s="1122"/>
      <c r="C294" s="1122"/>
      <c r="D294" s="1122"/>
      <c r="M294" s="1122"/>
      <c r="N294" s="1122"/>
      <c r="O294" s="1122"/>
    </row>
    <row r="295" spans="1:15" ht="12.75">
      <c r="A295" s="1122"/>
      <c r="B295" s="1122"/>
      <c r="C295" s="1122"/>
      <c r="D295" s="1122"/>
      <c r="M295" s="1122"/>
      <c r="N295" s="1122"/>
      <c r="O295" s="1122"/>
    </row>
    <row r="296" spans="1:15" ht="12.75">
      <c r="A296" s="1122"/>
      <c r="B296" s="1122"/>
      <c r="C296" s="1122"/>
      <c r="D296" s="1122"/>
      <c r="M296" s="1122"/>
      <c r="N296" s="1122"/>
      <c r="O296" s="1122"/>
    </row>
    <row r="297" spans="1:15" ht="12.75">
      <c r="A297" s="1122"/>
      <c r="B297" s="1122"/>
      <c r="C297" s="1122"/>
      <c r="D297" s="1122"/>
      <c r="M297" s="1122"/>
      <c r="N297" s="1122"/>
      <c r="O297" s="1122"/>
    </row>
    <row r="298" spans="1:15" ht="12.75">
      <c r="A298" s="1122"/>
      <c r="B298" s="1122"/>
      <c r="C298" s="1122"/>
      <c r="D298" s="1122"/>
      <c r="M298" s="1122"/>
      <c r="N298" s="1122"/>
      <c r="O298" s="1122"/>
    </row>
    <row r="299" spans="1:15" ht="12.75">
      <c r="A299" s="1122"/>
      <c r="B299" s="1122"/>
      <c r="C299" s="1122"/>
      <c r="D299" s="1122"/>
      <c r="M299" s="1122"/>
      <c r="N299" s="1122"/>
      <c r="O299" s="1122"/>
    </row>
    <row r="300" spans="1:15" ht="12.75">
      <c r="A300" s="1122"/>
      <c r="B300" s="1122"/>
      <c r="C300" s="1122"/>
      <c r="D300" s="1122"/>
      <c r="M300" s="1122"/>
      <c r="N300" s="1122"/>
      <c r="O300" s="1122"/>
    </row>
    <row r="301" spans="1:15" ht="12.75">
      <c r="A301" s="1122"/>
      <c r="B301" s="1122"/>
      <c r="C301" s="1122"/>
      <c r="D301" s="1122"/>
      <c r="M301" s="1122"/>
      <c r="N301" s="1122"/>
      <c r="O301" s="1122"/>
    </row>
    <row r="302" spans="1:15" ht="12.75">
      <c r="A302" s="1122"/>
      <c r="B302" s="1122"/>
      <c r="C302" s="1122"/>
      <c r="D302" s="1122"/>
      <c r="M302" s="1122"/>
      <c r="N302" s="1122"/>
      <c r="O302" s="1122"/>
    </row>
    <row r="303" spans="1:15" ht="12.75">
      <c r="A303" s="1122"/>
      <c r="B303" s="1122"/>
      <c r="C303" s="1122"/>
      <c r="D303" s="1122"/>
      <c r="M303" s="1122"/>
      <c r="N303" s="1122"/>
      <c r="O303" s="1122"/>
    </row>
    <row r="304" spans="1:15" ht="12.75">
      <c r="A304" s="1122"/>
      <c r="B304" s="1122"/>
      <c r="C304" s="1122"/>
      <c r="D304" s="1122"/>
      <c r="M304" s="1122"/>
      <c r="N304" s="1122"/>
      <c r="O304" s="1122"/>
    </row>
    <row r="305" spans="1:15" ht="12.75">
      <c r="A305" s="1122"/>
      <c r="B305" s="1122"/>
      <c r="C305" s="1122"/>
      <c r="D305" s="1122"/>
      <c r="M305" s="1122"/>
      <c r="N305" s="1122"/>
      <c r="O305" s="1122"/>
    </row>
    <row r="306" spans="1:15" ht="12.75">
      <c r="A306" s="1122"/>
      <c r="B306" s="1122"/>
      <c r="C306" s="1122"/>
      <c r="D306" s="1122"/>
      <c r="M306" s="1122"/>
      <c r="N306" s="1122"/>
      <c r="O306" s="1122"/>
    </row>
    <row r="307" spans="1:15" ht="12.75">
      <c r="A307" s="1122"/>
      <c r="B307" s="1122"/>
      <c r="C307" s="1122"/>
      <c r="D307" s="1122"/>
      <c r="M307" s="1122"/>
      <c r="N307" s="1122"/>
      <c r="O307" s="1122"/>
    </row>
    <row r="308" spans="1:15" ht="12.75">
      <c r="A308" s="1122"/>
      <c r="B308" s="1122"/>
      <c r="C308" s="1122"/>
      <c r="D308" s="1122"/>
      <c r="M308" s="1122"/>
      <c r="N308" s="1122"/>
      <c r="O308" s="1122"/>
    </row>
    <row r="309" spans="1:15" ht="12.75">
      <c r="A309" s="1122"/>
      <c r="B309" s="1122"/>
      <c r="C309" s="1122"/>
      <c r="D309" s="1122"/>
      <c r="M309" s="1122"/>
      <c r="N309" s="1122"/>
      <c r="O309" s="1122"/>
    </row>
    <row r="310" spans="1:15" ht="12.75">
      <c r="A310" s="1122"/>
      <c r="B310" s="1122"/>
      <c r="C310" s="1122"/>
      <c r="D310" s="1122"/>
      <c r="M310" s="1122"/>
      <c r="N310" s="1122"/>
      <c r="O310" s="1122"/>
    </row>
    <row r="311" spans="1:15" ht="12.75">
      <c r="A311" s="1122"/>
      <c r="B311" s="1122"/>
      <c r="C311" s="1122"/>
      <c r="D311" s="1122"/>
      <c r="M311" s="1122"/>
      <c r="N311" s="1122"/>
      <c r="O311" s="1122"/>
    </row>
    <row r="312" spans="1:15" ht="12.75">
      <c r="A312" s="1122"/>
      <c r="B312" s="1122"/>
      <c r="C312" s="1122"/>
      <c r="D312" s="1122"/>
      <c r="M312" s="1122"/>
      <c r="N312" s="1122"/>
      <c r="O312" s="1122"/>
    </row>
    <row r="313" spans="1:15" ht="12.75">
      <c r="A313" s="1122"/>
      <c r="B313" s="1122"/>
      <c r="C313" s="1122"/>
      <c r="D313" s="1122"/>
      <c r="M313" s="1122"/>
      <c r="N313" s="1122"/>
      <c r="O313" s="1122"/>
    </row>
    <row r="314" spans="1:15" ht="12.75">
      <c r="A314" s="1122"/>
      <c r="B314" s="1122"/>
      <c r="C314" s="1122"/>
      <c r="D314" s="1122"/>
      <c r="M314" s="1122"/>
      <c r="N314" s="1122"/>
      <c r="O314" s="1122"/>
    </row>
    <row r="315" spans="1:15" ht="12.75">
      <c r="A315" s="1122"/>
      <c r="B315" s="1122"/>
      <c r="C315" s="1122"/>
      <c r="D315" s="1122"/>
      <c r="M315" s="1122"/>
      <c r="N315" s="1122"/>
      <c r="O315" s="1122"/>
    </row>
    <row r="316" spans="1:15" ht="12.75">
      <c r="A316" s="1122"/>
      <c r="B316" s="1122"/>
      <c r="C316" s="1122"/>
      <c r="D316" s="1122"/>
      <c r="M316" s="1122"/>
      <c r="N316" s="1122"/>
      <c r="O316" s="1122"/>
    </row>
    <row r="317" spans="1:15" ht="12.75">
      <c r="A317" s="1122"/>
      <c r="B317" s="1122"/>
      <c r="C317" s="1122"/>
      <c r="D317" s="1122"/>
      <c r="M317" s="1122"/>
      <c r="N317" s="1122"/>
      <c r="O317" s="1122"/>
    </row>
    <row r="318" spans="1:15" ht="12.75">
      <c r="A318" s="1122"/>
      <c r="B318" s="1122"/>
      <c r="C318" s="1122"/>
      <c r="D318" s="1122"/>
      <c r="M318" s="1122"/>
      <c r="N318" s="1122"/>
      <c r="O318" s="1122"/>
    </row>
    <row r="319" spans="1:15" ht="12.75">
      <c r="A319" s="1122"/>
      <c r="B319" s="1122"/>
      <c r="C319" s="1122"/>
      <c r="D319" s="1122"/>
      <c r="M319" s="1122"/>
      <c r="N319" s="1122"/>
      <c r="O319" s="1122"/>
    </row>
    <row r="320" spans="1:15" ht="12.75">
      <c r="A320" s="1122"/>
      <c r="B320" s="1122"/>
      <c r="C320" s="1122"/>
      <c r="D320" s="1122"/>
      <c r="M320" s="1122"/>
      <c r="N320" s="1122"/>
      <c r="O320" s="1122"/>
    </row>
    <row r="321" spans="1:15" ht="12.75">
      <c r="A321" s="1122"/>
      <c r="B321" s="1122"/>
      <c r="C321" s="1122"/>
      <c r="D321" s="1122"/>
      <c r="M321" s="1122"/>
      <c r="N321" s="1122"/>
      <c r="O321" s="1122"/>
    </row>
    <row r="322" spans="1:15" ht="12.75">
      <c r="A322" s="1122"/>
      <c r="B322" s="1122"/>
      <c r="C322" s="1122"/>
      <c r="D322" s="1122"/>
      <c r="M322" s="1122"/>
      <c r="N322" s="1122"/>
      <c r="O322" s="1122"/>
    </row>
    <row r="323" spans="1:15" ht="12.75">
      <c r="A323" s="1122"/>
      <c r="B323" s="1122"/>
      <c r="C323" s="1122"/>
      <c r="D323" s="1122"/>
      <c r="M323" s="1122"/>
      <c r="N323" s="1122"/>
      <c r="O323" s="1122"/>
    </row>
    <row r="324" spans="1:15" ht="12.75">
      <c r="A324" s="1122"/>
      <c r="B324" s="1122"/>
      <c r="C324" s="1122"/>
      <c r="D324" s="1122"/>
      <c r="M324" s="1122"/>
      <c r="N324" s="1122"/>
      <c r="O324" s="1122"/>
    </row>
    <row r="325" spans="1:15" ht="12.75">
      <c r="A325" s="1122"/>
      <c r="B325" s="1122"/>
      <c r="C325" s="1122"/>
      <c r="D325" s="1122"/>
      <c r="M325" s="1122"/>
      <c r="N325" s="1122"/>
      <c r="O325" s="1122"/>
    </row>
    <row r="326" spans="1:15" ht="12.75">
      <c r="A326" s="1122"/>
      <c r="B326" s="1122"/>
      <c r="C326" s="1122"/>
      <c r="D326" s="1122"/>
      <c r="M326" s="1122"/>
      <c r="N326" s="1122"/>
      <c r="O326" s="1122"/>
    </row>
    <row r="327" spans="1:15" ht="12.75">
      <c r="A327" s="1122"/>
      <c r="B327" s="1122"/>
      <c r="C327" s="1122"/>
      <c r="D327" s="1122"/>
      <c r="M327" s="1122"/>
      <c r="N327" s="1122"/>
      <c r="O327" s="1122"/>
    </row>
    <row r="328" spans="1:15" ht="12.75">
      <c r="A328" s="1122"/>
      <c r="B328" s="1122"/>
      <c r="C328" s="1122"/>
      <c r="D328" s="1122"/>
      <c r="M328" s="1122"/>
      <c r="N328" s="1122"/>
      <c r="O328" s="1122"/>
    </row>
    <row r="329" spans="1:15" ht="12.75">
      <c r="A329" s="1122"/>
      <c r="B329" s="1122"/>
      <c r="C329" s="1122"/>
      <c r="D329" s="1122"/>
      <c r="M329" s="1122"/>
      <c r="N329" s="1122"/>
      <c r="O329" s="1122"/>
    </row>
    <row r="330" spans="1:15" ht="12.75">
      <c r="A330" s="1122"/>
      <c r="B330" s="1122"/>
      <c r="C330" s="1122"/>
      <c r="D330" s="1122"/>
      <c r="M330" s="1122"/>
      <c r="N330" s="1122"/>
      <c r="O330" s="1122"/>
    </row>
    <row r="331" spans="1:15" ht="12.75">
      <c r="A331" s="1122"/>
      <c r="B331" s="1122"/>
      <c r="C331" s="1122"/>
      <c r="D331" s="1122"/>
      <c r="M331" s="1122"/>
      <c r="N331" s="1122"/>
      <c r="O331" s="1122"/>
    </row>
    <row r="332" spans="1:15" ht="12.75">
      <c r="A332" s="1122"/>
      <c r="B332" s="1122"/>
      <c r="C332" s="1122"/>
      <c r="D332" s="1122"/>
      <c r="M332" s="1122"/>
      <c r="N332" s="1122"/>
      <c r="O332" s="1122"/>
    </row>
    <row r="333" spans="1:15" ht="12.75">
      <c r="A333" s="1122"/>
      <c r="B333" s="1122"/>
      <c r="C333" s="1122"/>
      <c r="D333" s="1122"/>
      <c r="M333" s="1122"/>
      <c r="N333" s="1122"/>
      <c r="O333" s="1122"/>
    </row>
    <row r="334" spans="1:15" ht="12.75">
      <c r="A334" s="1122"/>
      <c r="B334" s="1122"/>
      <c r="C334" s="1122"/>
      <c r="D334" s="1122"/>
      <c r="M334" s="1122"/>
      <c r="N334" s="1122"/>
      <c r="O334" s="1122"/>
    </row>
    <row r="335" spans="1:15" ht="12.75">
      <c r="A335" s="1122"/>
      <c r="B335" s="1122"/>
      <c r="C335" s="1122"/>
      <c r="D335" s="1122"/>
      <c r="M335" s="1122"/>
      <c r="N335" s="1122"/>
      <c r="O335" s="1122"/>
    </row>
    <row r="336" spans="1:15" ht="12.75">
      <c r="A336" s="1122"/>
      <c r="B336" s="1122"/>
      <c r="C336" s="1122"/>
      <c r="D336" s="1122"/>
      <c r="M336" s="1122"/>
      <c r="N336" s="1122"/>
      <c r="O336" s="1122"/>
    </row>
    <row r="337" spans="1:15" ht="12.75">
      <c r="A337" s="1122"/>
      <c r="B337" s="1122"/>
      <c r="C337" s="1122"/>
      <c r="D337" s="1122"/>
      <c r="M337" s="1122"/>
      <c r="N337" s="1122"/>
      <c r="O337" s="1122"/>
    </row>
    <row r="338" spans="1:15" ht="12.75">
      <c r="A338" s="1122"/>
      <c r="B338" s="1122"/>
      <c r="C338" s="1122"/>
      <c r="D338" s="1122"/>
      <c r="M338" s="1122"/>
      <c r="N338" s="1122"/>
      <c r="O338" s="1122"/>
    </row>
    <row r="339" spans="1:15" ht="12.75">
      <c r="A339" s="1122"/>
      <c r="B339" s="1122"/>
      <c r="C339" s="1122"/>
      <c r="D339" s="1122"/>
      <c r="M339" s="1122"/>
      <c r="N339" s="1122"/>
      <c r="O339" s="1122"/>
    </row>
    <row r="340" spans="1:15" ht="12.75">
      <c r="A340" s="1122"/>
      <c r="B340" s="1122"/>
      <c r="C340" s="1122"/>
      <c r="D340" s="1122"/>
      <c r="M340" s="1122"/>
      <c r="N340" s="1122"/>
      <c r="O340" s="1122"/>
    </row>
    <row r="341" spans="1:15" ht="12.75">
      <c r="A341" s="1122"/>
      <c r="B341" s="1122"/>
      <c r="C341" s="1122"/>
      <c r="D341" s="1122"/>
      <c r="M341" s="1122"/>
      <c r="N341" s="1122"/>
      <c r="O341" s="1122"/>
    </row>
    <row r="342" spans="1:15" ht="12.75">
      <c r="A342" s="1122"/>
      <c r="B342" s="1122"/>
      <c r="C342" s="1122"/>
      <c r="D342" s="1122"/>
      <c r="M342" s="1122"/>
      <c r="N342" s="1122"/>
      <c r="O342" s="1122"/>
    </row>
    <row r="343" spans="1:15" ht="12.75">
      <c r="A343" s="1122"/>
      <c r="B343" s="1122"/>
      <c r="C343" s="1122"/>
      <c r="D343" s="1122"/>
      <c r="M343" s="1122"/>
      <c r="N343" s="1122"/>
      <c r="O343" s="1122"/>
    </row>
    <row r="344" spans="1:15" ht="12.75">
      <c r="A344" s="1122"/>
      <c r="B344" s="1122"/>
      <c r="C344" s="1122"/>
      <c r="D344" s="1122"/>
      <c r="M344" s="1122"/>
      <c r="N344" s="1122"/>
      <c r="O344" s="1122"/>
    </row>
    <row r="345" spans="1:15" ht="12.75">
      <c r="A345" s="1122"/>
      <c r="B345" s="1122"/>
      <c r="C345" s="1122"/>
      <c r="D345" s="1122"/>
      <c r="M345" s="1122"/>
      <c r="N345" s="1122"/>
      <c r="O345" s="1122"/>
    </row>
    <row r="346" spans="1:15" ht="12.75">
      <c r="A346" s="1122"/>
      <c r="B346" s="1122"/>
      <c r="C346" s="1122"/>
      <c r="D346" s="1122"/>
      <c r="M346" s="1122"/>
      <c r="N346" s="1122"/>
      <c r="O346" s="1122"/>
    </row>
    <row r="347" spans="1:15" ht="12.75">
      <c r="A347" s="1122"/>
      <c r="B347" s="1122"/>
      <c r="C347" s="1122"/>
      <c r="D347" s="1122"/>
      <c r="M347" s="1122"/>
      <c r="N347" s="1122"/>
      <c r="O347" s="1122"/>
    </row>
    <row r="348" spans="1:15" ht="12.75">
      <c r="A348" s="1122"/>
      <c r="B348" s="1122"/>
      <c r="C348" s="1122"/>
      <c r="D348" s="1122"/>
      <c r="M348" s="1122"/>
      <c r="N348" s="1122"/>
      <c r="O348" s="1122"/>
    </row>
    <row r="349" spans="1:15" ht="12.75">
      <c r="A349" s="1122"/>
      <c r="B349" s="1122"/>
      <c r="C349" s="1122"/>
      <c r="D349" s="1122"/>
      <c r="M349" s="1122"/>
      <c r="N349" s="1122"/>
      <c r="O349" s="1122"/>
    </row>
    <row r="350" spans="1:15" ht="12.75">
      <c r="A350" s="1122"/>
      <c r="B350" s="1122"/>
      <c r="C350" s="1122"/>
      <c r="D350" s="1122"/>
      <c r="M350" s="1122"/>
      <c r="N350" s="1122"/>
      <c r="O350" s="1122"/>
    </row>
    <row r="351" spans="1:15" ht="12.75">
      <c r="A351" s="1122"/>
      <c r="B351" s="1122"/>
      <c r="C351" s="1122"/>
      <c r="D351" s="1122"/>
      <c r="M351" s="1122"/>
      <c r="N351" s="1122"/>
      <c r="O351" s="1122"/>
    </row>
    <row r="352" spans="1:15" ht="12.75">
      <c r="A352" s="1122"/>
      <c r="B352" s="1122"/>
      <c r="C352" s="1122"/>
      <c r="D352" s="1122"/>
      <c r="M352" s="1122"/>
      <c r="N352" s="1122"/>
      <c r="O352" s="1122"/>
    </row>
    <row r="353" spans="1:15" ht="12.75">
      <c r="A353" s="1122"/>
      <c r="B353" s="1122"/>
      <c r="C353" s="1122"/>
      <c r="D353" s="1122"/>
      <c r="M353" s="1122"/>
      <c r="N353" s="1122"/>
      <c r="O353" s="1122"/>
    </row>
    <row r="354" spans="1:15" ht="12.75">
      <c r="A354" s="1122"/>
      <c r="B354" s="1122"/>
      <c r="C354" s="1122"/>
      <c r="D354" s="1122"/>
      <c r="M354" s="1122"/>
      <c r="N354" s="1122"/>
      <c r="O354" s="1122"/>
    </row>
    <row r="355" spans="1:15" ht="12.75">
      <c r="A355" s="1122"/>
      <c r="B355" s="1122"/>
      <c r="C355" s="1122"/>
      <c r="D355" s="1122"/>
      <c r="M355" s="1122"/>
      <c r="N355" s="1122"/>
      <c r="O355" s="1122"/>
    </row>
    <row r="356" spans="1:15" ht="12.75">
      <c r="A356" s="1122"/>
      <c r="B356" s="1122"/>
      <c r="C356" s="1122"/>
      <c r="D356" s="1122"/>
      <c r="M356" s="1122"/>
      <c r="N356" s="1122"/>
      <c r="O356" s="1122"/>
    </row>
    <row r="357" spans="1:15" ht="12.75">
      <c r="A357" s="1122"/>
      <c r="B357" s="1122"/>
      <c r="C357" s="1122"/>
      <c r="D357" s="1122"/>
      <c r="M357" s="1122"/>
      <c r="N357" s="1122"/>
      <c r="O357" s="1122"/>
    </row>
    <row r="358" spans="1:15" ht="12.75">
      <c r="A358" s="1122"/>
      <c r="B358" s="1122"/>
      <c r="C358" s="1122"/>
      <c r="D358" s="1122"/>
      <c r="M358" s="1122"/>
      <c r="N358" s="1122"/>
      <c r="O358" s="1122"/>
    </row>
    <row r="359" spans="1:15" ht="12.75">
      <c r="A359" s="1122"/>
      <c r="B359" s="1122"/>
      <c r="C359" s="1122"/>
      <c r="D359" s="1122"/>
      <c r="M359" s="1122"/>
      <c r="N359" s="1122"/>
      <c r="O359" s="1122"/>
    </row>
    <row r="360" spans="1:15" ht="12.75">
      <c r="A360" s="1122"/>
      <c r="B360" s="1122"/>
      <c r="C360" s="1122"/>
      <c r="D360" s="1122"/>
      <c r="M360" s="1122"/>
      <c r="N360" s="1122"/>
      <c r="O360" s="1122"/>
    </row>
    <row r="361" spans="1:15" ht="12.75">
      <c r="A361" s="1122"/>
      <c r="B361" s="1122"/>
      <c r="C361" s="1122"/>
      <c r="D361" s="1122"/>
      <c r="M361" s="1122"/>
      <c r="N361" s="1122"/>
      <c r="O361" s="1122"/>
    </row>
    <row r="362" spans="1:15" ht="12.75">
      <c r="A362" s="1122"/>
      <c r="B362" s="1122"/>
      <c r="C362" s="1122"/>
      <c r="D362" s="1122"/>
      <c r="M362" s="1122"/>
      <c r="N362" s="1122"/>
      <c r="O362" s="1122"/>
    </row>
    <row r="363" spans="1:15" ht="12.75">
      <c r="A363" s="1122"/>
      <c r="B363" s="1122"/>
      <c r="C363" s="1122"/>
      <c r="D363" s="1122"/>
      <c r="M363" s="1122"/>
      <c r="N363" s="1122"/>
      <c r="O363" s="1122"/>
    </row>
    <row r="364" spans="1:15" ht="12.75">
      <c r="A364" s="1122"/>
      <c r="B364" s="1122"/>
      <c r="C364" s="1122"/>
      <c r="D364" s="1122"/>
      <c r="M364" s="1122"/>
      <c r="N364" s="1122"/>
      <c r="O364" s="1122"/>
    </row>
    <row r="365" spans="1:15" ht="12.75">
      <c r="A365" s="1122"/>
      <c r="B365" s="1122"/>
      <c r="C365" s="1122"/>
      <c r="D365" s="1122"/>
      <c r="M365" s="1122"/>
      <c r="N365" s="1122"/>
      <c r="O365" s="1122"/>
    </row>
    <row r="366" spans="1:15" ht="12.75">
      <c r="A366" s="1122"/>
      <c r="B366" s="1122"/>
      <c r="C366" s="1122"/>
      <c r="D366" s="1122"/>
      <c r="M366" s="1122"/>
      <c r="N366" s="1122"/>
      <c r="O366" s="1122"/>
    </row>
    <row r="367" spans="1:15" ht="12.75">
      <c r="A367" s="1122"/>
      <c r="B367" s="1122"/>
      <c r="C367" s="1122"/>
      <c r="D367" s="1122"/>
      <c r="M367" s="1122"/>
      <c r="N367" s="1122"/>
      <c r="O367" s="1122"/>
    </row>
    <row r="368" spans="1:15" ht="12.75">
      <c r="A368" s="1122"/>
      <c r="B368" s="1122"/>
      <c r="C368" s="1122"/>
      <c r="D368" s="1122"/>
      <c r="M368" s="1122"/>
      <c r="N368" s="1122"/>
      <c r="O368" s="1122"/>
    </row>
    <row r="369" spans="1:15" ht="12.75">
      <c r="A369" s="1122"/>
      <c r="B369" s="1122"/>
      <c r="C369" s="1122"/>
      <c r="D369" s="1122"/>
      <c r="M369" s="1122"/>
      <c r="N369" s="1122"/>
      <c r="O369" s="1122"/>
    </row>
    <row r="370" spans="1:15" ht="12.75">
      <c r="A370" s="1122"/>
      <c r="B370" s="1122"/>
      <c r="C370" s="1122"/>
      <c r="D370" s="1122"/>
      <c r="M370" s="1122"/>
      <c r="N370" s="1122"/>
      <c r="O370" s="1122"/>
    </row>
    <row r="371" spans="1:15" ht="12.75">
      <c r="A371" s="1122"/>
      <c r="B371" s="1122"/>
      <c r="C371" s="1122"/>
      <c r="D371" s="1122"/>
      <c r="M371" s="1122"/>
      <c r="N371" s="1122"/>
      <c r="O371" s="1122"/>
    </row>
    <row r="372" spans="1:15" ht="12.75">
      <c r="A372" s="1122"/>
      <c r="B372" s="1122"/>
      <c r="C372" s="1122"/>
      <c r="D372" s="1122"/>
      <c r="M372" s="1122"/>
      <c r="N372" s="1122"/>
      <c r="O372" s="1122"/>
    </row>
    <row r="373" spans="1:15" ht="12.75">
      <c r="A373" s="1122"/>
      <c r="B373" s="1122"/>
      <c r="C373" s="1122"/>
      <c r="D373" s="1122"/>
      <c r="M373" s="1122"/>
      <c r="N373" s="1122"/>
      <c r="O373" s="1122"/>
    </row>
    <row r="374" spans="1:15" ht="12.75">
      <c r="A374" s="1122"/>
      <c r="B374" s="1122"/>
      <c r="C374" s="1122"/>
      <c r="D374" s="1122"/>
      <c r="M374" s="1122"/>
      <c r="N374" s="1122"/>
      <c r="O374" s="1122"/>
    </row>
    <row r="375" spans="1:15" ht="12.75">
      <c r="A375" s="1122"/>
      <c r="B375" s="1122"/>
      <c r="C375" s="1122"/>
      <c r="D375" s="1122"/>
      <c r="M375" s="1122"/>
      <c r="N375" s="1122"/>
      <c r="O375" s="1122"/>
    </row>
    <row r="376" spans="1:15" ht="12.75">
      <c r="A376" s="1122"/>
      <c r="B376" s="1122"/>
      <c r="C376" s="1122"/>
      <c r="D376" s="1122"/>
      <c r="M376" s="1122"/>
      <c r="N376" s="1122"/>
      <c r="O376" s="1122"/>
    </row>
    <row r="377" spans="1:15" ht="12.75">
      <c r="A377" s="1122"/>
      <c r="B377" s="1122"/>
      <c r="C377" s="1122"/>
      <c r="D377" s="1122"/>
      <c r="M377" s="1122"/>
      <c r="N377" s="1122"/>
      <c r="O377" s="1122"/>
    </row>
    <row r="378" spans="1:15" ht="12.75">
      <c r="A378" s="1122"/>
      <c r="B378" s="1122"/>
      <c r="C378" s="1122"/>
      <c r="D378" s="1122"/>
      <c r="M378" s="1122"/>
      <c r="N378" s="1122"/>
      <c r="O378" s="1122"/>
    </row>
    <row r="379" spans="1:15" ht="12.75">
      <c r="A379" s="1122"/>
      <c r="B379" s="1122"/>
      <c r="C379" s="1122"/>
      <c r="D379" s="1122"/>
      <c r="M379" s="1122"/>
      <c r="N379" s="1122"/>
      <c r="O379" s="1122"/>
    </row>
    <row r="380" spans="1:15" ht="12.75">
      <c r="A380" s="1122"/>
      <c r="B380" s="1122"/>
      <c r="C380" s="1122"/>
      <c r="D380" s="1122"/>
      <c r="M380" s="1122"/>
      <c r="N380" s="1122"/>
      <c r="O380" s="1122"/>
    </row>
    <row r="381" spans="1:15" ht="12.75">
      <c r="A381" s="1122"/>
      <c r="B381" s="1122"/>
      <c r="C381" s="1122"/>
      <c r="D381" s="1122"/>
      <c r="M381" s="1122"/>
      <c r="N381" s="1122"/>
      <c r="O381" s="1122"/>
    </row>
    <row r="382" spans="1:15" ht="12.75">
      <c r="A382" s="1122"/>
      <c r="B382" s="1122"/>
      <c r="C382" s="1122"/>
      <c r="D382" s="1122"/>
      <c r="M382" s="1122"/>
      <c r="N382" s="1122"/>
      <c r="O382" s="1122"/>
    </row>
    <row r="383" spans="1:15" ht="12.75">
      <c r="A383" s="1122"/>
      <c r="B383" s="1122"/>
      <c r="C383" s="1122"/>
      <c r="D383" s="1122"/>
      <c r="M383" s="1122"/>
      <c r="N383" s="1122"/>
      <c r="O383" s="1122"/>
    </row>
    <row r="384" spans="1:15" ht="12.75">
      <c r="A384" s="1122"/>
      <c r="B384" s="1122"/>
      <c r="C384" s="1122"/>
      <c r="D384" s="1122"/>
      <c r="M384" s="1122"/>
      <c r="N384" s="1122"/>
      <c r="O384" s="1122"/>
    </row>
    <row r="385" spans="1:15" ht="12.75">
      <c r="A385" s="1122"/>
      <c r="B385" s="1122"/>
      <c r="C385" s="1122"/>
      <c r="D385" s="1122"/>
      <c r="M385" s="1122"/>
      <c r="N385" s="1122"/>
      <c r="O385" s="1122"/>
    </row>
    <row r="386" spans="1:15" ht="12.75">
      <c r="A386" s="1122"/>
      <c r="B386" s="1122"/>
      <c r="C386" s="1122"/>
      <c r="D386" s="1122"/>
      <c r="M386" s="1122"/>
      <c r="N386" s="1122"/>
      <c r="O386" s="1122"/>
    </row>
    <row r="387" spans="1:15" ht="12.75">
      <c r="A387" s="1122"/>
      <c r="B387" s="1122"/>
      <c r="C387" s="1122"/>
      <c r="D387" s="1122"/>
      <c r="M387" s="1122"/>
      <c r="N387" s="1122"/>
      <c r="O387" s="1122"/>
    </row>
    <row r="388" spans="1:15" ht="12.75">
      <c r="A388" s="1122"/>
      <c r="B388" s="1122"/>
      <c r="C388" s="1122"/>
      <c r="D388" s="1122"/>
      <c r="M388" s="1122"/>
      <c r="N388" s="1122"/>
      <c r="O388" s="1122"/>
    </row>
    <row r="389" spans="1:15" ht="12.75">
      <c r="A389" s="1122"/>
      <c r="B389" s="1122"/>
      <c r="C389" s="1122"/>
      <c r="D389" s="1122"/>
      <c r="M389" s="1122"/>
      <c r="N389" s="1122"/>
      <c r="O389" s="1122"/>
    </row>
    <row r="390" spans="1:15" ht="12.75">
      <c r="A390" s="1122"/>
      <c r="B390" s="1122"/>
      <c r="C390" s="1122"/>
      <c r="D390" s="1122"/>
      <c r="M390" s="1122"/>
      <c r="N390" s="1122"/>
      <c r="O390" s="1122"/>
    </row>
    <row r="391" spans="1:15" ht="12.75">
      <c r="A391" s="1122"/>
      <c r="B391" s="1122"/>
      <c r="C391" s="1122"/>
      <c r="D391" s="1122"/>
      <c r="M391" s="1122"/>
      <c r="N391" s="1122"/>
      <c r="O391" s="1122"/>
    </row>
    <row r="392" spans="1:15" ht="12.75">
      <c r="A392" s="1122"/>
      <c r="B392" s="1122"/>
      <c r="C392" s="1122"/>
      <c r="D392" s="1122"/>
      <c r="M392" s="1122"/>
      <c r="N392" s="1122"/>
      <c r="O392" s="1122"/>
    </row>
    <row r="393" spans="1:15" ht="12.75">
      <c r="A393" s="1122"/>
      <c r="B393" s="1122"/>
      <c r="C393" s="1122"/>
      <c r="D393" s="1122"/>
      <c r="M393" s="1122"/>
      <c r="N393" s="1122"/>
      <c r="O393" s="1122"/>
    </row>
    <row r="394" spans="1:15" ht="12.75">
      <c r="A394" s="1122"/>
      <c r="B394" s="1122"/>
      <c r="C394" s="1122"/>
      <c r="D394" s="1122"/>
      <c r="M394" s="1122"/>
      <c r="N394" s="1122"/>
      <c r="O394" s="1122"/>
    </row>
    <row r="395" spans="1:15" ht="12.75">
      <c r="A395" s="1122"/>
      <c r="B395" s="1122"/>
      <c r="C395" s="1122"/>
      <c r="D395" s="1122"/>
      <c r="M395" s="1122"/>
      <c r="N395" s="1122"/>
      <c r="O395" s="1122"/>
    </row>
    <row r="396" spans="1:15" ht="12.75">
      <c r="A396" s="1122"/>
      <c r="B396" s="1122"/>
      <c r="C396" s="1122"/>
      <c r="D396" s="1122"/>
      <c r="M396" s="1122"/>
      <c r="N396" s="1122"/>
      <c r="O396" s="1122"/>
    </row>
    <row r="397" spans="1:15" ht="12.75">
      <c r="A397" s="1122"/>
      <c r="B397" s="1122"/>
      <c r="C397" s="1122"/>
      <c r="D397" s="1122"/>
      <c r="M397" s="1122"/>
      <c r="N397" s="1122"/>
      <c r="O397" s="1122"/>
    </row>
    <row r="398" spans="1:15" ht="12.75">
      <c r="A398" s="1122"/>
      <c r="B398" s="1122"/>
      <c r="C398" s="1122"/>
      <c r="D398" s="1122"/>
      <c r="M398" s="1122"/>
      <c r="N398" s="1122"/>
      <c r="O398" s="1122"/>
    </row>
    <row r="399" spans="1:15" ht="12.75">
      <c r="A399" s="1122"/>
      <c r="B399" s="1122"/>
      <c r="C399" s="1122"/>
      <c r="D399" s="1122"/>
      <c r="M399" s="1122"/>
      <c r="N399" s="1122"/>
      <c r="O399" s="1122"/>
    </row>
    <row r="400" spans="1:15" ht="12.75">
      <c r="A400" s="1122"/>
      <c r="B400" s="1122"/>
      <c r="C400" s="1122"/>
      <c r="D400" s="1122"/>
      <c r="M400" s="1122"/>
      <c r="N400" s="1122"/>
      <c r="O400" s="1122"/>
    </row>
    <row r="401" spans="1:15" ht="12.75">
      <c r="A401" s="1122"/>
      <c r="B401" s="1122"/>
      <c r="C401" s="1122"/>
      <c r="D401" s="1122"/>
      <c r="M401" s="1122"/>
      <c r="N401" s="1122"/>
      <c r="O401" s="1122"/>
    </row>
    <row r="402" spans="1:15" ht="12.75">
      <c r="A402" s="1122"/>
      <c r="B402" s="1122"/>
      <c r="C402" s="1122"/>
      <c r="D402" s="1122"/>
      <c r="M402" s="1122"/>
      <c r="N402" s="1122"/>
      <c r="O402" s="1122"/>
    </row>
    <row r="403" spans="1:15" ht="12.75">
      <c r="A403" s="1122"/>
      <c r="B403" s="1122"/>
      <c r="C403" s="1122"/>
      <c r="D403" s="1122"/>
      <c r="M403" s="1122"/>
      <c r="N403" s="1122"/>
      <c r="O403" s="1122"/>
    </row>
    <row r="404" spans="1:15" ht="12.75">
      <c r="A404" s="1122"/>
      <c r="B404" s="1122"/>
      <c r="C404" s="1122"/>
      <c r="D404" s="1122"/>
      <c r="M404" s="1122"/>
      <c r="N404" s="1122"/>
      <c r="O404" s="1122"/>
    </row>
    <row r="405" spans="1:15" ht="12.75">
      <c r="A405" s="1122"/>
      <c r="B405" s="1122"/>
      <c r="C405" s="1122"/>
      <c r="D405" s="1122"/>
      <c r="M405" s="1122"/>
      <c r="N405" s="1122"/>
      <c r="O405" s="1122"/>
    </row>
    <row r="406" spans="1:15" ht="12.75">
      <c r="A406" s="1122"/>
      <c r="B406" s="1122"/>
      <c r="C406" s="1122"/>
      <c r="D406" s="1122"/>
      <c r="M406" s="1122"/>
      <c r="N406" s="1122"/>
      <c r="O406" s="1122"/>
    </row>
    <row r="407" spans="1:15" ht="12.75">
      <c r="A407" s="1122"/>
      <c r="B407" s="1122"/>
      <c r="C407" s="1122"/>
      <c r="D407" s="1122"/>
      <c r="M407" s="1122"/>
      <c r="N407" s="1122"/>
      <c r="O407" s="1122"/>
    </row>
    <row r="408" spans="1:15" ht="12.75">
      <c r="A408" s="1122"/>
      <c r="B408" s="1122"/>
      <c r="C408" s="1122"/>
      <c r="D408" s="1122"/>
      <c r="M408" s="1122"/>
      <c r="N408" s="1122"/>
      <c r="O408" s="1122"/>
    </row>
    <row r="409" spans="1:15" ht="12.75">
      <c r="A409" s="1122"/>
      <c r="B409" s="1122"/>
      <c r="C409" s="1122"/>
      <c r="D409" s="1122"/>
      <c r="M409" s="1122"/>
      <c r="N409" s="1122"/>
      <c r="O409" s="1122"/>
    </row>
    <row r="410" spans="1:15" ht="12.75">
      <c r="A410" s="1122"/>
      <c r="B410" s="1122"/>
      <c r="C410" s="1122"/>
      <c r="D410" s="1122"/>
      <c r="M410" s="1122"/>
      <c r="N410" s="1122"/>
      <c r="O410" s="1122"/>
    </row>
    <row r="411" spans="1:15" ht="12.75">
      <c r="A411" s="1122"/>
      <c r="B411" s="1122"/>
      <c r="C411" s="1122"/>
      <c r="D411" s="1122"/>
      <c r="M411" s="1122"/>
      <c r="N411" s="1122"/>
      <c r="O411" s="1122"/>
    </row>
    <row r="412" spans="1:15" ht="12.75">
      <c r="A412" s="1122"/>
      <c r="B412" s="1122"/>
      <c r="C412" s="1122"/>
      <c r="D412" s="1122"/>
      <c r="M412" s="1122"/>
      <c r="N412" s="1122"/>
      <c r="O412" s="1122"/>
    </row>
    <row r="413" spans="1:15" ht="12.75">
      <c r="A413" s="1122"/>
      <c r="B413" s="1122"/>
      <c r="C413" s="1122"/>
      <c r="D413" s="1122"/>
      <c r="M413" s="1122"/>
      <c r="N413" s="1122"/>
      <c r="O413" s="1122"/>
    </row>
    <row r="414" spans="1:15" ht="12.75">
      <c r="A414" s="1122"/>
      <c r="B414" s="1122"/>
      <c r="C414" s="1122"/>
      <c r="D414" s="1122"/>
      <c r="M414" s="1122"/>
      <c r="N414" s="1122"/>
      <c r="O414" s="1122"/>
    </row>
    <row r="415" spans="1:15" ht="12.75">
      <c r="A415" s="1122"/>
      <c r="B415" s="1122"/>
      <c r="C415" s="1122"/>
      <c r="D415" s="1122"/>
      <c r="M415" s="1122"/>
      <c r="N415" s="1122"/>
      <c r="O415" s="1122"/>
    </row>
    <row r="416" spans="1:15" ht="12.75">
      <c r="A416" s="1122"/>
      <c r="B416" s="1122"/>
      <c r="C416" s="1122"/>
      <c r="D416" s="1122"/>
      <c r="M416" s="1122"/>
      <c r="N416" s="1122"/>
      <c r="O416" s="1122"/>
    </row>
    <row r="417" spans="1:15" ht="12.75">
      <c r="A417" s="1122"/>
      <c r="B417" s="1122"/>
      <c r="C417" s="1122"/>
      <c r="D417" s="1122"/>
      <c r="M417" s="1122"/>
      <c r="N417" s="1122"/>
      <c r="O417" s="1122"/>
    </row>
    <row r="418" spans="1:15" ht="12.75">
      <c r="A418" s="1122"/>
      <c r="B418" s="1122"/>
      <c r="C418" s="1122"/>
      <c r="D418" s="1122"/>
      <c r="M418" s="1122"/>
      <c r="N418" s="1122"/>
      <c r="O418" s="1122"/>
    </row>
    <row r="419" spans="1:15" ht="12.75">
      <c r="A419" s="1122"/>
      <c r="B419" s="1122"/>
      <c r="C419" s="1122"/>
      <c r="D419" s="1122"/>
      <c r="M419" s="1122"/>
      <c r="N419" s="1122"/>
      <c r="O419" s="1122"/>
    </row>
    <row r="420" spans="1:15" ht="12.75">
      <c r="A420" s="1122"/>
      <c r="B420" s="1122"/>
      <c r="C420" s="1122"/>
      <c r="D420" s="1122"/>
      <c r="M420" s="1122"/>
      <c r="N420" s="1122"/>
      <c r="O420" s="1122"/>
    </row>
    <row r="421" spans="1:15" ht="12.75">
      <c r="A421" s="1122"/>
      <c r="B421" s="1122"/>
      <c r="C421" s="1122"/>
      <c r="D421" s="1122"/>
      <c r="M421" s="1122"/>
      <c r="N421" s="1122"/>
      <c r="O421" s="1122"/>
    </row>
    <row r="422" spans="1:15" ht="12.75">
      <c r="A422" s="1122"/>
      <c r="B422" s="1122"/>
      <c r="C422" s="1122"/>
      <c r="D422" s="1122"/>
      <c r="M422" s="1122"/>
      <c r="N422" s="1122"/>
      <c r="O422" s="1122"/>
    </row>
    <row r="423" spans="1:15" ht="12.75">
      <c r="A423" s="1122"/>
      <c r="B423" s="1122"/>
      <c r="C423" s="1122"/>
      <c r="D423" s="1122"/>
      <c r="M423" s="1122"/>
      <c r="N423" s="1122"/>
      <c r="O423" s="1122"/>
    </row>
    <row r="424" spans="1:15" ht="12.75">
      <c r="A424" s="1122"/>
      <c r="B424" s="1122"/>
      <c r="C424" s="1122"/>
      <c r="D424" s="1122"/>
      <c r="M424" s="1122"/>
      <c r="N424" s="1122"/>
      <c r="O424" s="1122"/>
    </row>
    <row r="425" spans="1:15" ht="12.75">
      <c r="A425" s="1122"/>
      <c r="B425" s="1122"/>
      <c r="C425" s="1122"/>
      <c r="D425" s="1122"/>
      <c r="M425" s="1122"/>
      <c r="N425" s="1122"/>
      <c r="O425" s="1122"/>
    </row>
    <row r="426" spans="1:15" ht="12.75">
      <c r="A426" s="1122"/>
      <c r="B426" s="1122"/>
      <c r="C426" s="1122"/>
      <c r="D426" s="1122"/>
      <c r="M426" s="1122"/>
      <c r="N426" s="1122"/>
      <c r="O426" s="1122"/>
    </row>
    <row r="427" spans="1:15" ht="12.75">
      <c r="A427" s="1122"/>
      <c r="B427" s="1122"/>
      <c r="C427" s="1122"/>
      <c r="D427" s="1122"/>
      <c r="M427" s="1122"/>
      <c r="N427" s="1122"/>
      <c r="O427" s="1122"/>
    </row>
    <row r="428" spans="1:15" ht="12.75">
      <c r="A428" s="1122"/>
      <c r="B428" s="1122"/>
      <c r="C428" s="1122"/>
      <c r="D428" s="1122"/>
      <c r="M428" s="1122"/>
      <c r="N428" s="1122"/>
      <c r="O428" s="1122"/>
    </row>
    <row r="429" spans="1:15" ht="12.75">
      <c r="A429" s="1122"/>
      <c r="B429" s="1122"/>
      <c r="C429" s="1122"/>
      <c r="D429" s="1122"/>
      <c r="M429" s="1122"/>
      <c r="N429" s="1122"/>
      <c r="O429" s="1122"/>
    </row>
    <row r="430" spans="1:15" ht="12.75">
      <c r="A430" s="1122"/>
      <c r="B430" s="1122"/>
      <c r="C430" s="1122"/>
      <c r="D430" s="1122"/>
      <c r="M430" s="1122"/>
      <c r="N430" s="1122"/>
      <c r="O430" s="1122"/>
    </row>
    <row r="431" spans="1:15" ht="12.75">
      <c r="A431" s="1122"/>
      <c r="B431" s="1122"/>
      <c r="C431" s="1122"/>
      <c r="D431" s="1122"/>
      <c r="M431" s="1122"/>
      <c r="N431" s="1122"/>
      <c r="O431" s="1122"/>
    </row>
    <row r="432" spans="1:15" ht="12.75">
      <c r="A432" s="1122"/>
      <c r="B432" s="1122"/>
      <c r="C432" s="1122"/>
      <c r="D432" s="1122"/>
      <c r="M432" s="1122"/>
      <c r="N432" s="1122"/>
      <c r="O432" s="1122"/>
    </row>
    <row r="433" spans="1:15" ht="12.75">
      <c r="A433" s="1122"/>
      <c r="B433" s="1122"/>
      <c r="C433" s="1122"/>
      <c r="D433" s="1122"/>
      <c r="M433" s="1122"/>
      <c r="N433" s="1122"/>
      <c r="O433" s="1122"/>
    </row>
    <row r="434" spans="1:15" ht="12.75">
      <c r="A434" s="1122"/>
      <c r="B434" s="1122"/>
      <c r="C434" s="1122"/>
      <c r="D434" s="1122"/>
      <c r="M434" s="1122"/>
      <c r="N434" s="1122"/>
      <c r="O434" s="1122"/>
    </row>
    <row r="435" spans="1:15" ht="12.75">
      <c r="A435" s="1122"/>
      <c r="B435" s="1122"/>
      <c r="C435" s="1122"/>
      <c r="D435" s="1122"/>
      <c r="M435" s="1122"/>
      <c r="N435" s="1122"/>
      <c r="O435" s="1122"/>
    </row>
    <row r="436" spans="1:15" ht="12.75">
      <c r="A436" s="1122"/>
      <c r="B436" s="1122"/>
      <c r="C436" s="1122"/>
      <c r="D436" s="1122"/>
      <c r="M436" s="1122"/>
      <c r="N436" s="1122"/>
      <c r="O436" s="1122"/>
    </row>
    <row r="437" spans="1:15" ht="12.75">
      <c r="A437" s="1122"/>
      <c r="B437" s="1122"/>
      <c r="C437" s="1122"/>
      <c r="D437" s="1122"/>
      <c r="M437" s="1122"/>
      <c r="N437" s="1122"/>
      <c r="O437" s="1122"/>
    </row>
    <row r="438" spans="1:15" ht="12.75">
      <c r="A438" s="1122"/>
      <c r="B438" s="1122"/>
      <c r="C438" s="1122"/>
      <c r="D438" s="1122"/>
      <c r="M438" s="1122"/>
      <c r="N438" s="1122"/>
      <c r="O438" s="1122"/>
    </row>
    <row r="439" spans="1:15" ht="12.75">
      <c r="A439" s="1122"/>
      <c r="B439" s="1122"/>
      <c r="C439" s="1122"/>
      <c r="D439" s="1122"/>
      <c r="M439" s="1122"/>
      <c r="N439" s="1122"/>
      <c r="O439" s="1122"/>
    </row>
    <row r="440" spans="1:15" ht="12.75">
      <c r="A440" s="1122"/>
      <c r="B440" s="1122"/>
      <c r="C440" s="1122"/>
      <c r="D440" s="1122"/>
      <c r="M440" s="1122"/>
      <c r="N440" s="1122"/>
      <c r="O440" s="1122"/>
    </row>
    <row r="441" spans="1:15" ht="12.75">
      <c r="A441" s="1122"/>
      <c r="B441" s="1122"/>
      <c r="C441" s="1122"/>
      <c r="D441" s="1122"/>
      <c r="M441" s="1122"/>
      <c r="N441" s="1122"/>
      <c r="O441" s="1122"/>
    </row>
    <row r="442" spans="1:15" ht="12.75">
      <c r="A442" s="1122"/>
      <c r="B442" s="1122"/>
      <c r="C442" s="1122"/>
      <c r="D442" s="1122"/>
      <c r="M442" s="1122"/>
      <c r="N442" s="1122"/>
      <c r="O442" s="1122"/>
    </row>
    <row r="443" spans="1:15" ht="12.75">
      <c r="A443" s="1122"/>
      <c r="B443" s="1122"/>
      <c r="C443" s="1122"/>
      <c r="D443" s="1122"/>
      <c r="M443" s="1122"/>
      <c r="N443" s="1122"/>
      <c r="O443" s="1122"/>
    </row>
    <row r="444" spans="1:15" ht="12.75">
      <c r="A444" s="1122"/>
      <c r="B444" s="1122"/>
      <c r="C444" s="1122"/>
      <c r="D444" s="1122"/>
      <c r="M444" s="1122"/>
      <c r="N444" s="1122"/>
      <c r="O444" s="1122"/>
    </row>
    <row r="445" spans="1:15" ht="12.75">
      <c r="A445" s="1122"/>
      <c r="B445" s="1122"/>
      <c r="C445" s="1122"/>
      <c r="D445" s="1122"/>
      <c r="M445" s="1122"/>
      <c r="N445" s="1122"/>
      <c r="O445" s="1122"/>
    </row>
    <row r="446" spans="1:15" ht="12.75">
      <c r="A446" s="1122"/>
      <c r="B446" s="1122"/>
      <c r="C446" s="1122"/>
      <c r="D446" s="1122"/>
      <c r="M446" s="1122"/>
      <c r="N446" s="1122"/>
      <c r="O446" s="1122"/>
    </row>
    <row r="447" spans="1:15" ht="12.75">
      <c r="A447" s="1122"/>
      <c r="B447" s="1122"/>
      <c r="C447" s="1122"/>
      <c r="D447" s="1122"/>
      <c r="M447" s="1122"/>
      <c r="N447" s="1122"/>
      <c r="O447" s="1122"/>
    </row>
    <row r="448" spans="1:15" ht="12.75">
      <c r="A448" s="1122"/>
      <c r="B448" s="1122"/>
      <c r="C448" s="1122"/>
      <c r="D448" s="1122"/>
      <c r="M448" s="1122"/>
      <c r="N448" s="1122"/>
      <c r="O448" s="1122"/>
    </row>
    <row r="449" spans="1:15" ht="12.75">
      <c r="A449" s="1122"/>
      <c r="B449" s="1122"/>
      <c r="C449" s="1122"/>
      <c r="D449" s="1122"/>
      <c r="M449" s="1122"/>
      <c r="N449" s="1122"/>
      <c r="O449" s="1122"/>
    </row>
    <row r="450" spans="1:15" ht="12.75">
      <c r="A450" s="1122"/>
      <c r="B450" s="1122"/>
      <c r="C450" s="1122"/>
      <c r="D450" s="1122"/>
      <c r="M450" s="1122"/>
      <c r="N450" s="1122"/>
      <c r="O450" s="1122"/>
    </row>
    <row r="451" spans="1:15" ht="12.75">
      <c r="A451" s="1122"/>
      <c r="B451" s="1122"/>
      <c r="C451" s="1122"/>
      <c r="D451" s="1122"/>
      <c r="M451" s="1122"/>
      <c r="N451" s="1122"/>
      <c r="O451" s="1122"/>
    </row>
    <row r="452" spans="1:15" ht="12.75">
      <c r="A452" s="1122"/>
      <c r="B452" s="1122"/>
      <c r="C452" s="1122"/>
      <c r="D452" s="1122"/>
      <c r="M452" s="1122"/>
      <c r="N452" s="1122"/>
      <c r="O452" s="1122"/>
    </row>
    <row r="453" spans="1:15" ht="12.75">
      <c r="A453" s="1122"/>
      <c r="B453" s="1122"/>
      <c r="C453" s="1122"/>
      <c r="D453" s="1122"/>
      <c r="M453" s="1122"/>
      <c r="N453" s="1122"/>
      <c r="O453" s="1122"/>
    </row>
    <row r="454" spans="1:15" ht="12.75">
      <c r="A454" s="1122"/>
      <c r="B454" s="1122"/>
      <c r="C454" s="1122"/>
      <c r="D454" s="1122"/>
      <c r="M454" s="1122"/>
      <c r="N454" s="1122"/>
      <c r="O454" s="1122"/>
    </row>
    <row r="455" spans="1:15" ht="12.75">
      <c r="A455" s="1122"/>
      <c r="B455" s="1122"/>
      <c r="C455" s="1122"/>
      <c r="D455" s="1122"/>
      <c r="M455" s="1122"/>
      <c r="N455" s="1122"/>
      <c r="O455" s="1122"/>
    </row>
    <row r="456" spans="1:15" ht="12.75">
      <c r="A456" s="1122"/>
      <c r="B456" s="1122"/>
      <c r="C456" s="1122"/>
      <c r="D456" s="1122"/>
      <c r="M456" s="1122"/>
      <c r="N456" s="1122"/>
      <c r="O456" s="1122"/>
    </row>
    <row r="457" spans="1:15" ht="12.75">
      <c r="A457" s="1122"/>
      <c r="B457" s="1122"/>
      <c r="C457" s="1122"/>
      <c r="D457" s="1122"/>
      <c r="M457" s="1122"/>
      <c r="N457" s="1122"/>
      <c r="O457" s="1122"/>
    </row>
    <row r="458" spans="1:15" ht="12.75">
      <c r="A458" s="1122"/>
      <c r="B458" s="1122"/>
      <c r="C458" s="1122"/>
      <c r="D458" s="1122"/>
      <c r="M458" s="1122"/>
      <c r="N458" s="1122"/>
      <c r="O458" s="1122"/>
    </row>
    <row r="459" spans="1:15" ht="12.75">
      <c r="A459" s="1122"/>
      <c r="B459" s="1122"/>
      <c r="C459" s="1122"/>
      <c r="D459" s="1122"/>
      <c r="M459" s="1122"/>
      <c r="N459" s="1122"/>
      <c r="O459" s="1122"/>
    </row>
    <row r="460" spans="1:15" ht="12.75">
      <c r="A460" s="1122"/>
      <c r="B460" s="1122"/>
      <c r="C460" s="1122"/>
      <c r="D460" s="1122"/>
      <c r="M460" s="1122"/>
      <c r="N460" s="1122"/>
      <c r="O460" s="1122"/>
    </row>
    <row r="461" spans="1:15" ht="12.75">
      <c r="A461" s="1122"/>
      <c r="B461" s="1122"/>
      <c r="C461" s="1122"/>
      <c r="D461" s="1122"/>
      <c r="M461" s="1122"/>
      <c r="N461" s="1122"/>
      <c r="O461" s="1122"/>
    </row>
    <row r="462" spans="1:15" ht="12.75">
      <c r="A462" s="1122"/>
      <c r="B462" s="1122"/>
      <c r="C462" s="1122"/>
      <c r="D462" s="1122"/>
      <c r="M462" s="1122"/>
      <c r="N462" s="1122"/>
      <c r="O462" s="1122"/>
    </row>
    <row r="463" spans="1:15" ht="12.75">
      <c r="A463" s="1122"/>
      <c r="B463" s="1122"/>
      <c r="C463" s="1122"/>
      <c r="D463" s="1122"/>
      <c r="M463" s="1122"/>
      <c r="N463" s="1122"/>
      <c r="O463" s="1122"/>
    </row>
    <row r="464" spans="1:15" ht="12.75">
      <c r="A464" s="1122"/>
      <c r="B464" s="1122"/>
      <c r="C464" s="1122"/>
      <c r="D464" s="1122"/>
      <c r="M464" s="1122"/>
      <c r="N464" s="1122"/>
      <c r="O464" s="1122"/>
    </row>
    <row r="465" spans="1:15" ht="12.75">
      <c r="A465" s="1122"/>
      <c r="B465" s="1122"/>
      <c r="C465" s="1122"/>
      <c r="D465" s="1122"/>
      <c r="M465" s="1122"/>
      <c r="N465" s="1122"/>
      <c r="O465" s="1122"/>
    </row>
    <row r="466" spans="1:15" ht="12.75">
      <c r="A466" s="1122"/>
      <c r="B466" s="1122"/>
      <c r="C466" s="1122"/>
      <c r="D466" s="1122"/>
      <c r="M466" s="1122"/>
      <c r="N466" s="1122"/>
      <c r="O466" s="1122"/>
    </row>
    <row r="467" spans="1:15" ht="12.75">
      <c r="A467" s="1122"/>
      <c r="B467" s="1122"/>
      <c r="C467" s="1122"/>
      <c r="D467" s="1122"/>
      <c r="M467" s="1122"/>
      <c r="N467" s="1122"/>
      <c r="O467" s="1122"/>
    </row>
    <row r="468" spans="1:15" ht="12.75">
      <c r="A468" s="1122"/>
      <c r="B468" s="1122"/>
      <c r="C468" s="1122"/>
      <c r="D468" s="1122"/>
      <c r="M468" s="1122"/>
      <c r="N468" s="1122"/>
      <c r="O468" s="1122"/>
    </row>
    <row r="469" spans="1:15" ht="12.75">
      <c r="A469" s="1122"/>
      <c r="B469" s="1122"/>
      <c r="C469" s="1122"/>
      <c r="D469" s="1122"/>
      <c r="M469" s="1122"/>
      <c r="N469" s="1122"/>
      <c r="O469" s="1122"/>
    </row>
    <row r="470" spans="1:15" ht="12.75">
      <c r="A470" s="1122"/>
      <c r="B470" s="1122"/>
      <c r="C470" s="1122"/>
      <c r="D470" s="1122"/>
      <c r="M470" s="1122"/>
      <c r="N470" s="1122"/>
      <c r="O470" s="1122"/>
    </row>
    <row r="471" spans="1:15" ht="12.75">
      <c r="A471" s="1122"/>
      <c r="B471" s="1122"/>
      <c r="C471" s="1122"/>
      <c r="D471" s="1122"/>
      <c r="M471" s="1122"/>
      <c r="N471" s="1122"/>
      <c r="O471" s="1122"/>
    </row>
    <row r="472" spans="1:15" ht="12.75">
      <c r="A472" s="1122"/>
      <c r="B472" s="1122"/>
      <c r="C472" s="1122"/>
      <c r="D472" s="1122"/>
      <c r="M472" s="1122"/>
      <c r="N472" s="1122"/>
      <c r="O472" s="1122"/>
    </row>
    <row r="473" spans="1:15" ht="12.75">
      <c r="A473" s="1122"/>
      <c r="B473" s="1122"/>
      <c r="C473" s="1122"/>
      <c r="D473" s="1122"/>
      <c r="M473" s="1122"/>
      <c r="N473" s="1122"/>
      <c r="O473" s="1122"/>
    </row>
    <row r="474" spans="1:15" ht="12.75">
      <c r="A474" s="1122"/>
      <c r="B474" s="1122"/>
      <c r="C474" s="1122"/>
      <c r="D474" s="1122"/>
      <c r="M474" s="1122"/>
      <c r="N474" s="1122"/>
      <c r="O474" s="1122"/>
    </row>
    <row r="475" spans="1:15" ht="12.75">
      <c r="A475" s="1122"/>
      <c r="B475" s="1122"/>
      <c r="C475" s="1122"/>
      <c r="D475" s="1122"/>
      <c r="M475" s="1122"/>
      <c r="N475" s="1122"/>
      <c r="O475" s="1122"/>
    </row>
    <row r="476" spans="1:15" ht="12.75">
      <c r="A476" s="1122"/>
      <c r="B476" s="1122"/>
      <c r="C476" s="1122"/>
      <c r="D476" s="1122"/>
      <c r="M476" s="1122"/>
      <c r="N476" s="1122"/>
      <c r="O476" s="1122"/>
    </row>
    <row r="477" spans="1:15" ht="12.75">
      <c r="A477" s="1122"/>
      <c r="B477" s="1122"/>
      <c r="C477" s="1122"/>
      <c r="D477" s="1122"/>
      <c r="M477" s="1122"/>
      <c r="N477" s="1122"/>
      <c r="O477" s="1122"/>
    </row>
    <row r="478" spans="1:15" ht="12.75">
      <c r="A478" s="1122"/>
      <c r="B478" s="1122"/>
      <c r="C478" s="1122"/>
      <c r="D478" s="1122"/>
      <c r="M478" s="1122"/>
      <c r="N478" s="1122"/>
      <c r="O478" s="1122"/>
    </row>
    <row r="479" spans="1:15" ht="12.75">
      <c r="A479" s="1122"/>
      <c r="B479" s="1122"/>
      <c r="C479" s="1122"/>
      <c r="D479" s="1122"/>
      <c r="M479" s="1122"/>
      <c r="N479" s="1122"/>
      <c r="O479" s="1122"/>
    </row>
    <row r="480" spans="1:15" ht="12.75">
      <c r="A480" s="1122"/>
      <c r="B480" s="1122"/>
      <c r="C480" s="1122"/>
      <c r="D480" s="1122"/>
      <c r="M480" s="1122"/>
      <c r="N480" s="1122"/>
      <c r="O480" s="1122"/>
    </row>
    <row r="481" spans="1:15" ht="12.75">
      <c r="A481" s="1122"/>
      <c r="B481" s="1122"/>
      <c r="C481" s="1122"/>
      <c r="D481" s="1122"/>
      <c r="M481" s="1122"/>
      <c r="N481" s="1122"/>
      <c r="O481" s="1122"/>
    </row>
    <row r="482" spans="1:15" ht="12.75">
      <c r="A482" s="1122"/>
      <c r="B482" s="1122"/>
      <c r="C482" s="1122"/>
      <c r="D482" s="1122"/>
      <c r="M482" s="1122"/>
      <c r="N482" s="1122"/>
      <c r="O482" s="1122"/>
    </row>
    <row r="483" spans="1:15" ht="12.75">
      <c r="A483" s="1122"/>
      <c r="B483" s="1122"/>
      <c r="C483" s="1122"/>
      <c r="D483" s="1122"/>
      <c r="M483" s="1122"/>
      <c r="N483" s="1122"/>
      <c r="O483" s="1122"/>
    </row>
    <row r="484" spans="1:15" ht="12.75">
      <c r="A484" s="1122"/>
      <c r="B484" s="1122"/>
      <c r="C484" s="1122"/>
      <c r="D484" s="1122"/>
      <c r="M484" s="1122"/>
      <c r="N484" s="1122"/>
      <c r="O484" s="1122"/>
    </row>
    <row r="485" spans="1:15" ht="12.75">
      <c r="A485" s="1122"/>
      <c r="B485" s="1122"/>
      <c r="C485" s="1122"/>
      <c r="D485" s="1122"/>
      <c r="M485" s="1122"/>
      <c r="N485" s="1122"/>
      <c r="O485" s="1122"/>
    </row>
    <row r="486" spans="1:15" ht="12.75">
      <c r="A486" s="1122"/>
      <c r="B486" s="1122"/>
      <c r="C486" s="1122"/>
      <c r="D486" s="1122"/>
      <c r="M486" s="1122"/>
      <c r="N486" s="1122"/>
      <c r="O486" s="1122"/>
    </row>
    <row r="487" spans="1:15" ht="12.75">
      <c r="A487" s="1122"/>
      <c r="B487" s="1122"/>
      <c r="C487" s="1122"/>
      <c r="D487" s="1122"/>
      <c r="M487" s="1122"/>
      <c r="N487" s="1122"/>
      <c r="O487" s="1122"/>
    </row>
    <row r="488" spans="1:15" ht="12.75">
      <c r="A488" s="1122"/>
      <c r="B488" s="1122"/>
      <c r="C488" s="1122"/>
      <c r="D488" s="1122"/>
      <c r="M488" s="1122"/>
      <c r="N488" s="1122"/>
      <c r="O488" s="1122"/>
    </row>
    <row r="489" spans="1:15" ht="12.75">
      <c r="A489" s="1122"/>
      <c r="B489" s="1122"/>
      <c r="C489" s="1122"/>
      <c r="D489" s="1122"/>
      <c r="M489" s="1122"/>
      <c r="N489" s="1122"/>
      <c r="O489" s="1122"/>
    </row>
    <row r="490" spans="1:15" ht="12.75">
      <c r="A490" s="1122"/>
      <c r="B490" s="1122"/>
      <c r="C490" s="1122"/>
      <c r="D490" s="1122"/>
      <c r="M490" s="1122"/>
      <c r="N490" s="1122"/>
      <c r="O490" s="1122"/>
    </row>
    <row r="491" spans="1:15" ht="12.75">
      <c r="A491" s="1122"/>
      <c r="B491" s="1122"/>
      <c r="C491" s="1122"/>
      <c r="D491" s="1122"/>
      <c r="M491" s="1122"/>
      <c r="N491" s="1122"/>
      <c r="O491" s="1122"/>
    </row>
    <row r="492" spans="1:15" ht="12.75">
      <c r="A492" s="1122"/>
      <c r="B492" s="1122"/>
      <c r="C492" s="1122"/>
      <c r="D492" s="1122"/>
      <c r="M492" s="1122"/>
      <c r="N492" s="1122"/>
      <c r="O492" s="1122"/>
    </row>
    <row r="493" spans="1:15" ht="12.75">
      <c r="A493" s="1122"/>
      <c r="B493" s="1122"/>
      <c r="C493" s="1122"/>
      <c r="D493" s="1122"/>
      <c r="M493" s="1122"/>
      <c r="N493" s="1122"/>
      <c r="O493" s="1122"/>
    </row>
    <row r="494" spans="1:15" ht="12.75">
      <c r="A494" s="1122"/>
      <c r="B494" s="1122"/>
      <c r="C494" s="1122"/>
      <c r="D494" s="1122"/>
      <c r="M494" s="1122"/>
      <c r="N494" s="1122"/>
      <c r="O494" s="1122"/>
    </row>
    <row r="495" spans="1:15" ht="12.75">
      <c r="A495" s="1122"/>
      <c r="B495" s="1122"/>
      <c r="C495" s="1122"/>
      <c r="D495" s="1122"/>
      <c r="M495" s="1122"/>
      <c r="N495" s="1122"/>
      <c r="O495" s="1122"/>
    </row>
    <row r="496" spans="1:15" ht="12.75">
      <c r="A496" s="1122"/>
      <c r="B496" s="1122"/>
      <c r="C496" s="1122"/>
      <c r="D496" s="1122"/>
      <c r="M496" s="1122"/>
      <c r="N496" s="1122"/>
      <c r="O496" s="1122"/>
    </row>
    <row r="497" spans="1:15" ht="12.75">
      <c r="A497" s="1122"/>
      <c r="B497" s="1122"/>
      <c r="C497" s="1122"/>
      <c r="D497" s="1122"/>
      <c r="M497" s="1122"/>
      <c r="N497" s="1122"/>
      <c r="O497" s="1122"/>
    </row>
    <row r="498" spans="1:15" ht="12.75">
      <c r="A498" s="1122"/>
      <c r="B498" s="1122"/>
      <c r="C498" s="1122"/>
      <c r="D498" s="1122"/>
      <c r="M498" s="1122"/>
      <c r="N498" s="1122"/>
      <c r="O498" s="1122"/>
    </row>
    <row r="499" spans="1:15" ht="12.75">
      <c r="A499" s="1122"/>
      <c r="B499" s="1122"/>
      <c r="C499" s="1122"/>
      <c r="D499" s="1122"/>
      <c r="M499" s="1122"/>
      <c r="N499" s="1122"/>
      <c r="O499" s="1122"/>
    </row>
    <row r="500" spans="1:15" ht="12.75">
      <c r="A500" s="1122"/>
      <c r="B500" s="1122"/>
      <c r="C500" s="1122"/>
      <c r="D500" s="1122"/>
      <c r="M500" s="1122"/>
      <c r="N500" s="1122"/>
      <c r="O500" s="1122"/>
    </row>
    <row r="501" spans="1:15" ht="12.75">
      <c r="A501" s="1122"/>
      <c r="B501" s="1122"/>
      <c r="C501" s="1122"/>
      <c r="D501" s="1122"/>
      <c r="M501" s="1122"/>
      <c r="N501" s="1122"/>
      <c r="O501" s="1122"/>
    </row>
    <row r="502" spans="1:15" ht="12.75">
      <c r="A502" s="1122"/>
      <c r="B502" s="1122"/>
      <c r="C502" s="1122"/>
      <c r="D502" s="1122"/>
      <c r="M502" s="1122"/>
      <c r="N502" s="1122"/>
      <c r="O502" s="1122"/>
    </row>
    <row r="503" spans="1:15" ht="12.75">
      <c r="A503" s="1122"/>
      <c r="B503" s="1122"/>
      <c r="C503" s="1122"/>
      <c r="D503" s="1122"/>
      <c r="M503" s="1122"/>
      <c r="N503" s="1122"/>
      <c r="O503" s="1122"/>
    </row>
    <row r="504" spans="1:15" ht="12.75">
      <c r="A504" s="1122"/>
      <c r="B504" s="1122"/>
      <c r="C504" s="1122"/>
      <c r="D504" s="1122"/>
      <c r="M504" s="1122"/>
      <c r="N504" s="1122"/>
      <c r="O504" s="1122"/>
    </row>
    <row r="505" spans="1:15" ht="12.75">
      <c r="A505" s="1122"/>
      <c r="B505" s="1122"/>
      <c r="C505" s="1122"/>
      <c r="D505" s="1122"/>
      <c r="M505" s="1122"/>
      <c r="N505" s="1122"/>
      <c r="O505" s="1122"/>
    </row>
    <row r="506" spans="1:15" ht="12.75">
      <c r="A506" s="1122"/>
      <c r="B506" s="1122"/>
      <c r="C506" s="1122"/>
      <c r="D506" s="1122"/>
      <c r="M506" s="1122"/>
      <c r="N506" s="1122"/>
      <c r="O506" s="1122"/>
    </row>
    <row r="507" spans="1:15" ht="12.75">
      <c r="A507" s="1122"/>
      <c r="B507" s="1122"/>
      <c r="C507" s="1122"/>
      <c r="D507" s="1122"/>
      <c r="M507" s="1122"/>
      <c r="N507" s="1122"/>
      <c r="O507" s="1122"/>
    </row>
    <row r="508" spans="1:15" ht="12.75">
      <c r="A508" s="1122"/>
      <c r="B508" s="1122"/>
      <c r="C508" s="1122"/>
      <c r="D508" s="1122"/>
      <c r="M508" s="1122"/>
      <c r="N508" s="1122"/>
      <c r="O508" s="1122"/>
    </row>
    <row r="509" spans="1:15" ht="12.75">
      <c r="A509" s="1122"/>
      <c r="B509" s="1122"/>
      <c r="C509" s="1122"/>
      <c r="D509" s="1122"/>
      <c r="M509" s="1122"/>
      <c r="N509" s="1122"/>
      <c r="O509" s="1122"/>
    </row>
    <row r="510" spans="1:15" ht="12.75">
      <c r="A510" s="1122"/>
      <c r="B510" s="1122"/>
      <c r="C510" s="1122"/>
      <c r="D510" s="1122"/>
      <c r="M510" s="1122"/>
      <c r="N510" s="1122"/>
      <c r="O510" s="1122"/>
    </row>
    <row r="511" spans="1:15" ht="12.75">
      <c r="A511" s="1122"/>
      <c r="B511" s="1122"/>
      <c r="C511" s="1122"/>
      <c r="D511" s="1122"/>
      <c r="M511" s="1122"/>
      <c r="N511" s="1122"/>
      <c r="O511" s="1122"/>
    </row>
    <row r="512" spans="1:15" ht="12.75">
      <c r="A512" s="1122"/>
      <c r="B512" s="1122"/>
      <c r="C512" s="1122"/>
      <c r="D512" s="1122"/>
      <c r="M512" s="1122"/>
      <c r="N512" s="1122"/>
      <c r="O512" s="1122"/>
    </row>
    <row r="513" spans="1:15" ht="12.75">
      <c r="A513" s="1122"/>
      <c r="B513" s="1122"/>
      <c r="C513" s="1122"/>
      <c r="D513" s="1122"/>
      <c r="M513" s="1122"/>
      <c r="N513" s="1122"/>
      <c r="O513" s="1122"/>
    </row>
    <row r="514" spans="1:15" ht="12.75">
      <c r="A514" s="1122"/>
      <c r="B514" s="1122"/>
      <c r="C514" s="1122"/>
      <c r="D514" s="1122"/>
      <c r="M514" s="1122"/>
      <c r="N514" s="1122"/>
      <c r="O514" s="1122"/>
    </row>
    <row r="515" spans="1:15" ht="12.75">
      <c r="A515" s="1122"/>
      <c r="B515" s="1122"/>
      <c r="C515" s="1122"/>
      <c r="D515" s="1122"/>
      <c r="M515" s="1122"/>
      <c r="N515" s="1122"/>
      <c r="O515" s="1122"/>
    </row>
    <row r="516" spans="1:15" ht="12.75">
      <c r="A516" s="1122"/>
      <c r="B516" s="1122"/>
      <c r="C516" s="1122"/>
      <c r="D516" s="1122"/>
      <c r="M516" s="1122"/>
      <c r="N516" s="1122"/>
      <c r="O516" s="1122"/>
    </row>
    <row r="517" spans="1:15" ht="12.75">
      <c r="A517" s="1122"/>
      <c r="B517" s="1122"/>
      <c r="C517" s="1122"/>
      <c r="D517" s="1122"/>
      <c r="M517" s="1122"/>
      <c r="N517" s="1122"/>
      <c r="O517" s="1122"/>
    </row>
    <row r="518" spans="1:15" ht="12.75">
      <c r="A518" s="1122"/>
      <c r="B518" s="1122"/>
      <c r="C518" s="1122"/>
      <c r="D518" s="1122"/>
      <c r="M518" s="1122"/>
      <c r="N518" s="1122"/>
      <c r="O518" s="1122"/>
    </row>
    <row r="519" spans="1:15" ht="12.75">
      <c r="A519" s="1122"/>
      <c r="B519" s="1122"/>
      <c r="C519" s="1122"/>
      <c r="D519" s="1122"/>
      <c r="M519" s="1122"/>
      <c r="N519" s="1122"/>
      <c r="O519" s="1122"/>
    </row>
    <row r="520" spans="1:15" ht="12.75">
      <c r="A520" s="1122"/>
      <c r="B520" s="1122"/>
      <c r="C520" s="1122"/>
      <c r="D520" s="1122"/>
      <c r="M520" s="1122"/>
      <c r="N520" s="1122"/>
      <c r="O520" s="1122"/>
    </row>
    <row r="521" spans="1:15" ht="12.75">
      <c r="A521" s="1122"/>
      <c r="B521" s="1122"/>
      <c r="C521" s="1122"/>
      <c r="D521" s="1122"/>
      <c r="M521" s="1122"/>
      <c r="N521" s="1122"/>
      <c r="O521" s="1122"/>
    </row>
    <row r="522" spans="1:15" ht="12.75">
      <c r="A522" s="1122"/>
      <c r="B522" s="1122"/>
      <c r="C522" s="1122"/>
      <c r="D522" s="1122"/>
      <c r="M522" s="1122"/>
      <c r="N522" s="1122"/>
      <c r="O522" s="1122"/>
    </row>
    <row r="523" spans="1:15" ht="12.75">
      <c r="A523" s="1122"/>
      <c r="B523" s="1122"/>
      <c r="C523" s="1122"/>
      <c r="D523" s="1122"/>
      <c r="M523" s="1122"/>
      <c r="N523" s="1122"/>
      <c r="O523" s="1122"/>
    </row>
    <row r="524" spans="1:15" ht="12.75">
      <c r="A524" s="1122"/>
      <c r="B524" s="1122"/>
      <c r="C524" s="1122"/>
      <c r="D524" s="1122"/>
      <c r="M524" s="1122"/>
      <c r="N524" s="1122"/>
      <c r="O524" s="1122"/>
    </row>
    <row r="525" spans="1:15" ht="12.75">
      <c r="A525" s="1122"/>
      <c r="B525" s="1122"/>
      <c r="C525" s="1122"/>
      <c r="D525" s="1122"/>
      <c r="M525" s="1122"/>
      <c r="N525" s="1122"/>
      <c r="O525" s="1122"/>
    </row>
    <row r="526" spans="1:15" ht="12.75">
      <c r="A526" s="1122"/>
      <c r="B526" s="1122"/>
      <c r="C526" s="1122"/>
      <c r="D526" s="1122"/>
      <c r="M526" s="1122"/>
      <c r="N526" s="1122"/>
      <c r="O526" s="1122"/>
    </row>
    <row r="527" spans="1:15" ht="12.75">
      <c r="A527" s="1122"/>
      <c r="B527" s="1122"/>
      <c r="C527" s="1122"/>
      <c r="D527" s="1122"/>
      <c r="M527" s="1122"/>
      <c r="N527" s="1122"/>
      <c r="O527" s="1122"/>
    </row>
    <row r="528" spans="1:15" ht="12.75">
      <c r="A528" s="1122"/>
      <c r="B528" s="1122"/>
      <c r="C528" s="1122"/>
      <c r="D528" s="1122"/>
      <c r="M528" s="1122"/>
      <c r="N528" s="1122"/>
      <c r="O528" s="1122"/>
    </row>
    <row r="529" spans="1:15" ht="12.75">
      <c r="A529" s="1122"/>
      <c r="B529" s="1122"/>
      <c r="C529" s="1122"/>
      <c r="D529" s="1122"/>
      <c r="M529" s="1122"/>
      <c r="N529" s="1122"/>
      <c r="O529" s="1122"/>
    </row>
    <row r="530" spans="1:15" ht="12.75">
      <c r="A530" s="1122"/>
      <c r="B530" s="1122"/>
      <c r="C530" s="1122"/>
      <c r="D530" s="1122"/>
      <c r="M530" s="1122"/>
      <c r="N530" s="1122"/>
      <c r="O530" s="1122"/>
    </row>
    <row r="531" spans="1:15" ht="12.75">
      <c r="A531" s="1122"/>
      <c r="B531" s="1122"/>
      <c r="C531" s="1122"/>
      <c r="D531" s="1122"/>
      <c r="M531" s="1122"/>
      <c r="N531" s="1122"/>
      <c r="O531" s="1122"/>
    </row>
    <row r="532" spans="1:15" ht="12.75">
      <c r="A532" s="1122"/>
      <c r="B532" s="1122"/>
      <c r="C532" s="1122"/>
      <c r="D532" s="1122"/>
      <c r="M532" s="1122"/>
      <c r="N532" s="1122"/>
      <c r="O532" s="1122"/>
    </row>
    <row r="533" spans="1:15" ht="12.75">
      <c r="A533" s="1122"/>
      <c r="B533" s="1122"/>
      <c r="C533" s="1122"/>
      <c r="D533" s="1122"/>
      <c r="M533" s="1122"/>
      <c r="N533" s="1122"/>
      <c r="O533" s="1122"/>
    </row>
    <row r="534" spans="1:15" ht="12.75">
      <c r="A534" s="1122"/>
      <c r="B534" s="1122"/>
      <c r="C534" s="1122"/>
      <c r="D534" s="1122"/>
      <c r="M534" s="1122"/>
      <c r="N534" s="1122"/>
      <c r="O534" s="1122"/>
    </row>
    <row r="535" spans="1:15" ht="12.75">
      <c r="A535" s="1122"/>
      <c r="B535" s="1122"/>
      <c r="C535" s="1122"/>
      <c r="D535" s="1122"/>
      <c r="M535" s="1122"/>
      <c r="N535" s="1122"/>
      <c r="O535" s="1122"/>
    </row>
    <row r="536" spans="1:15" ht="12.75">
      <c r="A536" s="1122"/>
      <c r="B536" s="1122"/>
      <c r="C536" s="1122"/>
      <c r="D536" s="1122"/>
      <c r="M536" s="1122"/>
      <c r="N536" s="1122"/>
      <c r="O536" s="1122"/>
    </row>
    <row r="537" spans="1:15" ht="12.75">
      <c r="A537" s="1122"/>
      <c r="B537" s="1122"/>
      <c r="C537" s="1122"/>
      <c r="D537" s="1122"/>
      <c r="M537" s="1122"/>
      <c r="N537" s="1122"/>
      <c r="O537" s="1122"/>
    </row>
    <row r="538" spans="1:15" ht="12.75">
      <c r="A538" s="1122"/>
      <c r="B538" s="1122"/>
      <c r="C538" s="1122"/>
      <c r="D538" s="1122"/>
      <c r="M538" s="1122"/>
      <c r="N538" s="1122"/>
      <c r="O538" s="1122"/>
    </row>
    <row r="539" spans="1:15" ht="12.75">
      <c r="A539" s="1122"/>
      <c r="B539" s="1122"/>
      <c r="C539" s="1122"/>
      <c r="D539" s="1122"/>
      <c r="M539" s="1122"/>
      <c r="N539" s="1122"/>
      <c r="O539" s="1122"/>
    </row>
    <row r="540" spans="1:15" ht="12.75">
      <c r="A540" s="1122"/>
      <c r="B540" s="1122"/>
      <c r="C540" s="1122"/>
      <c r="D540" s="1122"/>
      <c r="M540" s="1122"/>
      <c r="N540" s="1122"/>
      <c r="O540" s="1122"/>
    </row>
    <row r="541" spans="1:15" ht="12.75">
      <c r="A541" s="1122"/>
      <c r="B541" s="1122"/>
      <c r="C541" s="1122"/>
      <c r="D541" s="1122"/>
      <c r="M541" s="1122"/>
      <c r="N541" s="1122"/>
      <c r="O541" s="1122"/>
    </row>
    <row r="542" spans="1:15" ht="12.75">
      <c r="A542" s="1122"/>
      <c r="B542" s="1122"/>
      <c r="C542" s="1122"/>
      <c r="D542" s="1122"/>
      <c r="M542" s="1122"/>
      <c r="N542" s="1122"/>
      <c r="O542" s="1122"/>
    </row>
    <row r="543" spans="1:15" ht="12.75">
      <c r="A543" s="1122"/>
      <c r="B543" s="1122"/>
      <c r="C543" s="1122"/>
      <c r="D543" s="1122"/>
      <c r="M543" s="1122"/>
      <c r="N543" s="1122"/>
      <c r="O543" s="1122"/>
    </row>
    <row r="544" spans="1:15" ht="12.75">
      <c r="A544" s="1122"/>
      <c r="B544" s="1122"/>
      <c r="C544" s="1122"/>
      <c r="D544" s="1122"/>
      <c r="M544" s="1122"/>
      <c r="N544" s="1122"/>
      <c r="O544" s="1122"/>
    </row>
    <row r="545" spans="1:15" ht="12.75">
      <c r="A545" s="1122"/>
      <c r="B545" s="1122"/>
      <c r="C545" s="1122"/>
      <c r="D545" s="1122"/>
      <c r="M545" s="1122"/>
      <c r="N545" s="1122"/>
      <c r="O545" s="1122"/>
    </row>
    <row r="546" spans="1:15" ht="12.75">
      <c r="A546" s="1122"/>
      <c r="B546" s="1122"/>
      <c r="C546" s="1122"/>
      <c r="D546" s="1122"/>
      <c r="M546" s="1122"/>
      <c r="N546" s="1122"/>
      <c r="O546" s="1122"/>
    </row>
    <row r="547" spans="1:15" ht="12.75">
      <c r="A547" s="1122"/>
      <c r="B547" s="1122"/>
      <c r="C547" s="1122"/>
      <c r="D547" s="1122"/>
      <c r="M547" s="1122"/>
      <c r="N547" s="1122"/>
      <c r="O547" s="1122"/>
    </row>
    <row r="548" spans="1:15" ht="12.75">
      <c r="A548" s="1122"/>
      <c r="B548" s="1122"/>
      <c r="C548" s="1122"/>
      <c r="D548" s="1122"/>
      <c r="M548" s="1122"/>
      <c r="N548" s="1122"/>
      <c r="O548" s="1122"/>
    </row>
    <row r="549" spans="1:15" ht="12.75">
      <c r="A549" s="1122"/>
      <c r="B549" s="1122"/>
      <c r="C549" s="1122"/>
      <c r="D549" s="1122"/>
      <c r="M549" s="1122"/>
      <c r="N549" s="1122"/>
      <c r="O549" s="1122"/>
    </row>
    <row r="550" spans="1:15" ht="12.75">
      <c r="A550" s="1122"/>
      <c r="B550" s="1122"/>
      <c r="C550" s="1122"/>
      <c r="D550" s="1122"/>
      <c r="M550" s="1122"/>
      <c r="N550" s="1122"/>
      <c r="O550" s="1122"/>
    </row>
    <row r="551" spans="1:15" ht="12.75">
      <c r="A551" s="1122"/>
      <c r="B551" s="1122"/>
      <c r="C551" s="1122"/>
      <c r="D551" s="1122"/>
      <c r="M551" s="1122"/>
      <c r="N551" s="1122"/>
      <c r="O551" s="1122"/>
    </row>
    <row r="552" spans="1:15" ht="12.75">
      <c r="A552" s="1122"/>
      <c r="B552" s="1122"/>
      <c r="C552" s="1122"/>
      <c r="D552" s="1122"/>
      <c r="M552" s="1122"/>
      <c r="N552" s="1122"/>
      <c r="O552" s="1122"/>
    </row>
    <row r="553" spans="1:15" ht="12.75">
      <c r="A553" s="1122"/>
      <c r="B553" s="1122"/>
      <c r="C553" s="1122"/>
      <c r="D553" s="1122"/>
      <c r="M553" s="1122"/>
      <c r="N553" s="1122"/>
      <c r="O553" s="1122"/>
    </row>
    <row r="554" spans="1:15" ht="12.75">
      <c r="A554" s="1122"/>
      <c r="B554" s="1122"/>
      <c r="C554" s="1122"/>
      <c r="D554" s="1122"/>
      <c r="M554" s="1122"/>
      <c r="N554" s="1122"/>
      <c r="O554" s="1122"/>
    </row>
    <row r="555" spans="1:15" ht="12.75">
      <c r="A555" s="1122"/>
      <c r="B555" s="1122"/>
      <c r="C555" s="1122"/>
      <c r="D555" s="1122"/>
      <c r="M555" s="1122"/>
      <c r="N555" s="1122"/>
      <c r="O555" s="1122"/>
    </row>
    <row r="556" spans="1:15" ht="12.75">
      <c r="A556" s="1122"/>
      <c r="B556" s="1122"/>
      <c r="C556" s="1122"/>
      <c r="D556" s="1122"/>
      <c r="M556" s="1122"/>
      <c r="N556" s="1122"/>
      <c r="O556" s="1122"/>
    </row>
    <row r="557" spans="1:15" ht="12.75">
      <c r="A557" s="1122"/>
      <c r="B557" s="1122"/>
      <c r="C557" s="1122"/>
      <c r="D557" s="1122"/>
      <c r="M557" s="1122"/>
      <c r="N557" s="1122"/>
      <c r="O557" s="1122"/>
    </row>
    <row r="558" spans="1:15" ht="12.75">
      <c r="A558" s="1122"/>
      <c r="B558" s="1122"/>
      <c r="C558" s="1122"/>
      <c r="D558" s="1122"/>
      <c r="M558" s="1122"/>
      <c r="N558" s="1122"/>
      <c r="O558" s="1122"/>
    </row>
    <row r="559" spans="1:15" ht="12.75">
      <c r="A559" s="1122"/>
      <c r="B559" s="1122"/>
      <c r="C559" s="1122"/>
      <c r="D559" s="1122"/>
      <c r="M559" s="1122"/>
      <c r="N559" s="1122"/>
      <c r="O559" s="1122"/>
    </row>
    <row r="560" spans="1:15" ht="12.75">
      <c r="A560" s="1122"/>
      <c r="B560" s="1122"/>
      <c r="C560" s="1122"/>
      <c r="D560" s="1122"/>
      <c r="M560" s="1122"/>
      <c r="N560" s="1122"/>
      <c r="O560" s="1122"/>
    </row>
    <row r="561" spans="1:15" ht="12.75">
      <c r="A561" s="1122"/>
      <c r="B561" s="1122"/>
      <c r="C561" s="1122"/>
      <c r="D561" s="1122"/>
      <c r="M561" s="1122"/>
      <c r="N561" s="1122"/>
      <c r="O561" s="1122"/>
    </row>
    <row r="562" spans="1:15" ht="12.75">
      <c r="A562" s="1122"/>
      <c r="B562" s="1122"/>
      <c r="C562" s="1122"/>
      <c r="D562" s="1122"/>
      <c r="M562" s="1122"/>
      <c r="N562" s="1122"/>
      <c r="O562" s="1122"/>
    </row>
    <row r="563" spans="1:15" ht="12.75">
      <c r="A563" s="1122"/>
      <c r="B563" s="1122"/>
      <c r="C563" s="1122"/>
      <c r="D563" s="1122"/>
      <c r="M563" s="1122"/>
      <c r="N563" s="1122"/>
      <c r="O563" s="1122"/>
    </row>
    <row r="564" spans="1:15" ht="12.75">
      <c r="A564" s="1122"/>
      <c r="B564" s="1122"/>
      <c r="C564" s="1122"/>
      <c r="D564" s="1122"/>
      <c r="M564" s="1122"/>
      <c r="N564" s="1122"/>
      <c r="O564" s="1122"/>
    </row>
    <row r="565" spans="1:15" ht="12.75">
      <c r="A565" s="1122"/>
      <c r="B565" s="1122"/>
      <c r="C565" s="1122"/>
      <c r="D565" s="1122"/>
      <c r="M565" s="1122"/>
      <c r="N565" s="1122"/>
      <c r="O565" s="1122"/>
    </row>
    <row r="566" spans="1:15" ht="12.75">
      <c r="A566" s="1122"/>
      <c r="B566" s="1122"/>
      <c r="C566" s="1122"/>
      <c r="D566" s="1122"/>
      <c r="M566" s="1122"/>
      <c r="N566" s="1122"/>
      <c r="O566" s="1122"/>
    </row>
    <row r="567" spans="1:15" ht="12.75">
      <c r="A567" s="1122"/>
      <c r="B567" s="1122"/>
      <c r="C567" s="1122"/>
      <c r="D567" s="1122"/>
      <c r="M567" s="1122"/>
      <c r="N567" s="1122"/>
      <c r="O567" s="1122"/>
    </row>
    <row r="568" spans="1:15" ht="12.75">
      <c r="A568" s="1122"/>
      <c r="B568" s="1122"/>
      <c r="C568" s="1122"/>
      <c r="D568" s="1122"/>
      <c r="M568" s="1122"/>
      <c r="N568" s="1122"/>
      <c r="O568" s="1122"/>
    </row>
    <row r="569" spans="1:15" ht="12.75">
      <c r="A569" s="1122"/>
      <c r="B569" s="1122"/>
      <c r="C569" s="1122"/>
      <c r="D569" s="1122"/>
      <c r="M569" s="1122"/>
      <c r="N569" s="1122"/>
      <c r="O569" s="1122"/>
    </row>
    <row r="570" spans="1:15" ht="12.75">
      <c r="A570" s="1122"/>
      <c r="B570" s="1122"/>
      <c r="C570" s="1122"/>
      <c r="D570" s="1122"/>
      <c r="M570" s="1122"/>
      <c r="N570" s="1122"/>
      <c r="O570" s="1122"/>
    </row>
    <row r="571" spans="1:15" ht="12.75">
      <c r="A571" s="1122"/>
      <c r="B571" s="1122"/>
      <c r="C571" s="1122"/>
      <c r="D571" s="1122"/>
      <c r="M571" s="1122"/>
      <c r="N571" s="1122"/>
      <c r="O571" s="1122"/>
    </row>
    <row r="572" spans="1:15" ht="12.75">
      <c r="A572" s="1122"/>
      <c r="B572" s="1122"/>
      <c r="C572" s="1122"/>
      <c r="D572" s="1122"/>
      <c r="M572" s="1122"/>
      <c r="N572" s="1122"/>
      <c r="O572" s="1122"/>
    </row>
    <row r="573" spans="1:15" ht="12.75">
      <c r="A573" s="1122"/>
      <c r="B573" s="1122"/>
      <c r="C573" s="1122"/>
      <c r="D573" s="1122"/>
      <c r="M573" s="1122"/>
      <c r="N573" s="1122"/>
      <c r="O573" s="1122"/>
    </row>
    <row r="574" spans="1:15" ht="12.75">
      <c r="A574" s="1122"/>
      <c r="B574" s="1122"/>
      <c r="C574" s="1122"/>
      <c r="D574" s="1122"/>
      <c r="M574" s="1122"/>
      <c r="N574" s="1122"/>
      <c r="O574" s="1122"/>
    </row>
    <row r="575" spans="1:15" ht="12.75">
      <c r="A575" s="1122"/>
      <c r="B575" s="1122"/>
      <c r="C575" s="1122"/>
      <c r="D575" s="1122"/>
      <c r="M575" s="1122"/>
      <c r="N575" s="1122"/>
      <c r="O575" s="1122"/>
    </row>
    <row r="576" spans="1:15" ht="12.75">
      <c r="A576" s="1122"/>
      <c r="B576" s="1122"/>
      <c r="C576" s="1122"/>
      <c r="D576" s="1122"/>
      <c r="M576" s="1122"/>
      <c r="N576" s="1122"/>
      <c r="O576" s="1122"/>
    </row>
    <row r="577" spans="1:15" ht="12.75">
      <c r="A577" s="1122"/>
      <c r="B577" s="1122"/>
      <c r="C577" s="1122"/>
      <c r="D577" s="1122"/>
      <c r="M577" s="1122"/>
      <c r="N577" s="1122"/>
      <c r="O577" s="1122"/>
    </row>
    <row r="578" spans="1:15" ht="12.75">
      <c r="A578" s="1122"/>
      <c r="B578" s="1122"/>
      <c r="C578" s="1122"/>
      <c r="D578" s="1122"/>
      <c r="M578" s="1122"/>
      <c r="N578" s="1122"/>
      <c r="O578" s="1122"/>
    </row>
    <row r="579" spans="1:15" ht="12.75">
      <c r="A579" s="1122"/>
      <c r="B579" s="1122"/>
      <c r="C579" s="1122"/>
      <c r="D579" s="1122"/>
      <c r="M579" s="1122"/>
      <c r="N579" s="1122"/>
      <c r="O579" s="1122"/>
    </row>
    <row r="580" spans="1:15" ht="12.75">
      <c r="A580" s="1122"/>
      <c r="B580" s="1122"/>
      <c r="C580" s="1122"/>
      <c r="D580" s="1122"/>
      <c r="M580" s="1122"/>
      <c r="N580" s="1122"/>
      <c r="O580" s="1122"/>
    </row>
    <row r="581" spans="1:15" ht="12.75">
      <c r="A581" s="1122"/>
      <c r="B581" s="1122"/>
      <c r="C581" s="1122"/>
      <c r="D581" s="1122"/>
      <c r="M581" s="1122"/>
      <c r="N581" s="1122"/>
      <c r="O581" s="1122"/>
    </row>
    <row r="582" spans="1:15" ht="12.75">
      <c r="A582" s="1122"/>
      <c r="B582" s="1122"/>
      <c r="C582" s="1122"/>
      <c r="D582" s="1122"/>
      <c r="M582" s="1122"/>
      <c r="N582" s="1122"/>
      <c r="O582" s="1122"/>
    </row>
    <row r="583" spans="1:15" ht="12.75">
      <c r="A583" s="1122"/>
      <c r="B583" s="1122"/>
      <c r="C583" s="1122"/>
      <c r="D583" s="1122"/>
      <c r="M583" s="1122"/>
      <c r="N583" s="1122"/>
      <c r="O583" s="1122"/>
    </row>
    <row r="584" spans="1:15" ht="12.75">
      <c r="A584" s="1122"/>
      <c r="B584" s="1122"/>
      <c r="C584" s="1122"/>
      <c r="D584" s="1122"/>
      <c r="M584" s="1122"/>
      <c r="N584" s="1122"/>
      <c r="O584" s="1122"/>
    </row>
    <row r="585" spans="1:15" ht="12.75">
      <c r="A585" s="1122"/>
      <c r="B585" s="1122"/>
      <c r="C585" s="1122"/>
      <c r="D585" s="1122"/>
      <c r="M585" s="1122"/>
      <c r="N585" s="1122"/>
      <c r="O585" s="1122"/>
    </row>
    <row r="586" spans="1:15" ht="12.75">
      <c r="A586" s="1122"/>
      <c r="B586" s="1122"/>
      <c r="C586" s="1122"/>
      <c r="D586" s="1122"/>
      <c r="M586" s="1122"/>
      <c r="N586" s="1122"/>
      <c r="O586" s="1122"/>
    </row>
    <row r="587" spans="1:15" ht="12.75">
      <c r="A587" s="1122"/>
      <c r="B587" s="1122"/>
      <c r="C587" s="1122"/>
      <c r="D587" s="1122"/>
      <c r="M587" s="1122"/>
      <c r="N587" s="1122"/>
      <c r="O587" s="1122"/>
    </row>
    <row r="588" spans="1:15" ht="12.75">
      <c r="A588" s="1122"/>
      <c r="B588" s="1122"/>
      <c r="C588" s="1122"/>
      <c r="D588" s="1122"/>
      <c r="M588" s="1122"/>
      <c r="N588" s="1122"/>
      <c r="O588" s="1122"/>
    </row>
    <row r="589" spans="1:15" ht="12.75">
      <c r="A589" s="1122"/>
      <c r="B589" s="1122"/>
      <c r="C589" s="1122"/>
      <c r="D589" s="1122"/>
      <c r="M589" s="1122"/>
      <c r="N589" s="1122"/>
      <c r="O589" s="1122"/>
    </row>
    <row r="590" spans="1:15" ht="12.75">
      <c r="A590" s="1122"/>
      <c r="B590" s="1122"/>
      <c r="C590" s="1122"/>
      <c r="D590" s="1122"/>
      <c r="M590" s="1122"/>
      <c r="N590" s="1122"/>
      <c r="O590" s="1122"/>
    </row>
    <row r="591" spans="1:15" ht="12.75">
      <c r="A591" s="1122"/>
      <c r="B591" s="1122"/>
      <c r="C591" s="1122"/>
      <c r="D591" s="1122"/>
      <c r="M591" s="1122"/>
      <c r="N591" s="1122"/>
      <c r="O591" s="1122"/>
    </row>
    <row r="592" spans="1:15" ht="12.75">
      <c r="A592" s="1122"/>
      <c r="B592" s="1122"/>
      <c r="C592" s="1122"/>
      <c r="D592" s="1122"/>
      <c r="M592" s="1122"/>
      <c r="N592" s="1122"/>
      <c r="O592" s="1122"/>
    </row>
    <row r="593" spans="1:15" ht="12.75">
      <c r="A593" s="1122"/>
      <c r="B593" s="1122"/>
      <c r="C593" s="1122"/>
      <c r="D593" s="1122"/>
      <c r="M593" s="1122"/>
      <c r="N593" s="1122"/>
      <c r="O593" s="1122"/>
    </row>
    <row r="594" spans="1:15" ht="12.75">
      <c r="A594" s="1122"/>
      <c r="B594" s="1122"/>
      <c r="C594" s="1122"/>
      <c r="D594" s="1122"/>
      <c r="M594" s="1122"/>
      <c r="N594" s="1122"/>
      <c r="O594" s="1122"/>
    </row>
    <row r="595" spans="1:15" ht="12.75">
      <c r="A595" s="1122"/>
      <c r="B595" s="1122"/>
      <c r="C595" s="1122"/>
      <c r="D595" s="1122"/>
      <c r="M595" s="1122"/>
      <c r="N595" s="1122"/>
      <c r="O595" s="1122"/>
    </row>
    <row r="596" spans="1:15" ht="12.75">
      <c r="A596" s="1122"/>
      <c r="B596" s="1122"/>
      <c r="C596" s="1122"/>
      <c r="D596" s="1122"/>
      <c r="M596" s="1122"/>
      <c r="N596" s="1122"/>
      <c r="O596" s="1122"/>
    </row>
    <row r="597" spans="1:15" ht="12.75">
      <c r="A597" s="1122"/>
      <c r="B597" s="1122"/>
      <c r="C597" s="1122"/>
      <c r="D597" s="1122"/>
      <c r="M597" s="1122"/>
      <c r="N597" s="1122"/>
      <c r="O597" s="1122"/>
    </row>
    <row r="598" spans="1:15" ht="12.75">
      <c r="A598" s="1122"/>
      <c r="B598" s="1122"/>
      <c r="C598" s="1122"/>
      <c r="D598" s="1122"/>
      <c r="M598" s="1122"/>
      <c r="N598" s="1122"/>
      <c r="O598" s="1122"/>
    </row>
    <row r="599" spans="1:15" ht="12.75">
      <c r="A599" s="1122"/>
      <c r="B599" s="1122"/>
      <c r="C599" s="1122"/>
      <c r="D599" s="1122"/>
      <c r="M599" s="1122"/>
      <c r="N599" s="1122"/>
      <c r="O599" s="1122"/>
    </row>
    <row r="600" spans="1:15" ht="12.75">
      <c r="A600" s="1122"/>
      <c r="B600" s="1122"/>
      <c r="C600" s="1122"/>
      <c r="D600" s="1122"/>
      <c r="M600" s="1122"/>
      <c r="N600" s="1122"/>
      <c r="O600" s="1122"/>
    </row>
    <row r="601" spans="1:15" ht="12.75">
      <c r="A601" s="1122"/>
      <c r="B601" s="1122"/>
      <c r="C601" s="1122"/>
      <c r="D601" s="1122"/>
      <c r="M601" s="1122"/>
      <c r="N601" s="1122"/>
      <c r="O601" s="1122"/>
    </row>
    <row r="602" spans="1:15" ht="12.75">
      <c r="A602" s="1122"/>
      <c r="B602" s="1122"/>
      <c r="C602" s="1122"/>
      <c r="D602" s="1122"/>
      <c r="M602" s="1122"/>
      <c r="N602" s="1122"/>
      <c r="O602" s="1122"/>
    </row>
    <row r="603" spans="1:15" ht="12.75">
      <c r="A603" s="1122"/>
      <c r="B603" s="1122"/>
      <c r="C603" s="1122"/>
      <c r="D603" s="1122"/>
      <c r="M603" s="1122"/>
      <c r="N603" s="1122"/>
      <c r="O603" s="1122"/>
    </row>
    <row r="604" spans="1:15" ht="12.75">
      <c r="A604" s="1122"/>
      <c r="B604" s="1122"/>
      <c r="C604" s="1122"/>
      <c r="D604" s="1122"/>
      <c r="M604" s="1122"/>
      <c r="N604" s="1122"/>
      <c r="O604" s="1122"/>
    </row>
    <row r="605" spans="1:15" ht="12.75">
      <c r="A605" s="1122"/>
      <c r="B605" s="1122"/>
      <c r="C605" s="1122"/>
      <c r="D605" s="1122"/>
      <c r="M605" s="1122"/>
      <c r="N605" s="1122"/>
      <c r="O605" s="1122"/>
    </row>
    <row r="606" spans="1:15" ht="12.75">
      <c r="A606" s="1122"/>
      <c r="B606" s="1122"/>
      <c r="C606" s="1122"/>
      <c r="D606" s="1122"/>
      <c r="M606" s="1122"/>
      <c r="N606" s="1122"/>
      <c r="O606" s="1122"/>
    </row>
    <row r="607" spans="1:15" ht="12.75">
      <c r="A607" s="1122"/>
      <c r="B607" s="1122"/>
      <c r="C607" s="1122"/>
      <c r="D607" s="1122"/>
      <c r="M607" s="1122"/>
      <c r="N607" s="1122"/>
      <c r="O607" s="1122"/>
    </row>
    <row r="608" spans="1:15" ht="12.75">
      <c r="A608" s="1122"/>
      <c r="B608" s="1122"/>
      <c r="C608" s="1122"/>
      <c r="D608" s="1122"/>
      <c r="M608" s="1122"/>
      <c r="N608" s="1122"/>
      <c r="O608" s="1122"/>
    </row>
    <row r="609" spans="1:15" ht="12.75">
      <c r="A609" s="1122"/>
      <c r="B609" s="1122"/>
      <c r="C609" s="1122"/>
      <c r="D609" s="1122"/>
      <c r="M609" s="1122"/>
      <c r="N609" s="1122"/>
      <c r="O609" s="1122"/>
    </row>
    <row r="610" spans="1:15" ht="12.75">
      <c r="A610" s="1122"/>
      <c r="B610" s="1122"/>
      <c r="C610" s="1122"/>
      <c r="D610" s="1122"/>
      <c r="M610" s="1122"/>
      <c r="N610" s="1122"/>
      <c r="O610" s="1122"/>
    </row>
    <row r="611" spans="1:15" ht="12.75">
      <c r="A611" s="1122"/>
      <c r="B611" s="1122"/>
      <c r="C611" s="1122"/>
      <c r="D611" s="1122"/>
      <c r="M611" s="1122"/>
      <c r="N611" s="1122"/>
      <c r="O611" s="1122"/>
    </row>
    <row r="612" spans="1:15" ht="12.75">
      <c r="A612" s="1122"/>
      <c r="B612" s="1122"/>
      <c r="C612" s="1122"/>
      <c r="D612" s="1122"/>
      <c r="M612" s="1122"/>
      <c r="N612" s="1122"/>
      <c r="O612" s="1122"/>
    </row>
    <row r="613" spans="1:15" ht="12.75">
      <c r="A613" s="1122"/>
      <c r="B613" s="1122"/>
      <c r="C613" s="1122"/>
      <c r="D613" s="1122"/>
      <c r="M613" s="1122"/>
      <c r="N613" s="1122"/>
      <c r="O613" s="1122"/>
    </row>
    <row r="614" spans="1:15" ht="12.75">
      <c r="A614" s="1122"/>
      <c r="B614" s="1122"/>
      <c r="C614" s="1122"/>
      <c r="D614" s="1122"/>
      <c r="M614" s="1122"/>
      <c r="N614" s="1122"/>
      <c r="O614" s="1122"/>
    </row>
    <row r="615" spans="1:15" ht="12.75">
      <c r="A615" s="1122"/>
      <c r="B615" s="1122"/>
      <c r="C615" s="1122"/>
      <c r="D615" s="1122"/>
      <c r="M615" s="1122"/>
      <c r="N615" s="1122"/>
      <c r="O615" s="1122"/>
    </row>
    <row r="616" spans="1:15" ht="12.75">
      <c r="A616" s="1122"/>
      <c r="B616" s="1122"/>
      <c r="C616" s="1122"/>
      <c r="D616" s="1122"/>
      <c r="M616" s="1122"/>
      <c r="N616" s="1122"/>
      <c r="O616" s="1122"/>
    </row>
    <row r="617" spans="1:15" ht="12.75">
      <c r="A617" s="1122"/>
      <c r="B617" s="1122"/>
      <c r="C617" s="1122"/>
      <c r="D617" s="1122"/>
      <c r="M617" s="1122"/>
      <c r="N617" s="1122"/>
      <c r="O617" s="1122"/>
    </row>
    <row r="618" spans="1:15" ht="12.75">
      <c r="A618" s="1122"/>
      <c r="B618" s="1122"/>
      <c r="C618" s="1122"/>
      <c r="D618" s="1122"/>
      <c r="M618" s="1122"/>
      <c r="N618" s="1122"/>
      <c r="O618" s="1122"/>
    </row>
    <row r="619" spans="1:15" ht="12.75">
      <c r="A619" s="1122"/>
      <c r="B619" s="1122"/>
      <c r="C619" s="1122"/>
      <c r="D619" s="1122"/>
      <c r="M619" s="1122"/>
      <c r="N619" s="1122"/>
      <c r="O619" s="1122"/>
    </row>
    <row r="620" spans="1:15" ht="12.75">
      <c r="A620" s="1122"/>
      <c r="B620" s="1122"/>
      <c r="C620" s="1122"/>
      <c r="D620" s="1122"/>
      <c r="M620" s="1122"/>
      <c r="N620" s="1122"/>
      <c r="O620" s="1122"/>
    </row>
    <row r="621" spans="1:15" ht="12.75">
      <c r="A621" s="1122"/>
      <c r="B621" s="1122"/>
      <c r="C621" s="1122"/>
      <c r="D621" s="1122"/>
      <c r="M621" s="1122"/>
      <c r="N621" s="1122"/>
      <c r="O621" s="1122"/>
    </row>
    <row r="622" spans="1:15" ht="12.75">
      <c r="A622" s="1122"/>
      <c r="B622" s="1122"/>
      <c r="C622" s="1122"/>
      <c r="D622" s="1122"/>
      <c r="M622" s="1122"/>
      <c r="N622" s="1122"/>
      <c r="O622" s="1122"/>
    </row>
    <row r="623" spans="1:15" ht="12.75">
      <c r="A623" s="1122"/>
      <c r="B623" s="1122"/>
      <c r="C623" s="1122"/>
      <c r="D623" s="1122"/>
      <c r="M623" s="1122"/>
      <c r="N623" s="1122"/>
      <c r="O623" s="1122"/>
    </row>
    <row r="624" spans="1:15" ht="12.75">
      <c r="A624" s="1122"/>
      <c r="B624" s="1122"/>
      <c r="C624" s="1122"/>
      <c r="D624" s="1122"/>
      <c r="M624" s="1122"/>
      <c r="N624" s="1122"/>
      <c r="O624" s="1122"/>
    </row>
    <row r="625" spans="1:15" ht="12.75">
      <c r="A625" s="1122"/>
      <c r="B625" s="1122"/>
      <c r="C625" s="1122"/>
      <c r="D625" s="1122"/>
      <c r="M625" s="1122"/>
      <c r="N625" s="1122"/>
      <c r="O625" s="1122"/>
    </row>
    <row r="626" spans="1:15" ht="12.75">
      <c r="A626" s="1122"/>
      <c r="B626" s="1122"/>
      <c r="C626" s="1122"/>
      <c r="D626" s="1122"/>
      <c r="M626" s="1122"/>
      <c r="N626" s="1122"/>
      <c r="O626" s="1122"/>
    </row>
    <row r="627" spans="1:15" ht="12.75">
      <c r="A627" s="1122"/>
      <c r="B627" s="1122"/>
      <c r="C627" s="1122"/>
      <c r="D627" s="1122"/>
      <c r="M627" s="1122"/>
      <c r="N627" s="1122"/>
      <c r="O627" s="1122"/>
    </row>
    <row r="628" spans="1:15" ht="12.75">
      <c r="A628" s="1122"/>
      <c r="B628" s="1122"/>
      <c r="C628" s="1122"/>
      <c r="D628" s="1122"/>
      <c r="M628" s="1122"/>
      <c r="N628" s="1122"/>
      <c r="O628" s="1122"/>
    </row>
    <row r="629" spans="1:15" ht="12.75">
      <c r="A629" s="1122"/>
      <c r="B629" s="1122"/>
      <c r="C629" s="1122"/>
      <c r="D629" s="1122"/>
      <c r="M629" s="1122"/>
      <c r="N629" s="1122"/>
      <c r="O629" s="1122"/>
    </row>
    <row r="630" spans="1:15" ht="12.75">
      <c r="A630" s="1122"/>
      <c r="B630" s="1122"/>
      <c r="C630" s="1122"/>
      <c r="D630" s="1122"/>
      <c r="M630" s="1122"/>
      <c r="N630" s="1122"/>
      <c r="O630" s="1122"/>
    </row>
    <row r="631" spans="1:15" ht="12.75">
      <c r="A631" s="1122"/>
      <c r="B631" s="1122"/>
      <c r="C631" s="1122"/>
      <c r="D631" s="1122"/>
      <c r="M631" s="1122"/>
      <c r="N631" s="1122"/>
      <c r="O631" s="1122"/>
    </row>
    <row r="632" spans="1:15" ht="12.75">
      <c r="A632" s="1122"/>
      <c r="B632" s="1122"/>
      <c r="C632" s="1122"/>
      <c r="D632" s="1122"/>
      <c r="M632" s="1122"/>
      <c r="N632" s="1122"/>
      <c r="O632" s="1122"/>
    </row>
    <row r="633" spans="1:15" ht="12.75">
      <c r="A633" s="1122"/>
      <c r="B633" s="1122"/>
      <c r="C633" s="1122"/>
      <c r="D633" s="1122"/>
      <c r="M633" s="1122"/>
      <c r="N633" s="1122"/>
      <c r="O633" s="1122"/>
    </row>
    <row r="634" spans="1:15" ht="12.75">
      <c r="A634" s="1122"/>
      <c r="B634" s="1122"/>
      <c r="C634" s="1122"/>
      <c r="D634" s="1122"/>
      <c r="M634" s="1122"/>
      <c r="N634" s="1122"/>
      <c r="O634" s="1122"/>
    </row>
    <row r="635" spans="1:15" ht="12.75">
      <c r="A635" s="1122"/>
      <c r="B635" s="1122"/>
      <c r="C635" s="1122"/>
      <c r="D635" s="1122"/>
      <c r="M635" s="1122"/>
      <c r="N635" s="1122"/>
      <c r="O635" s="1122"/>
    </row>
    <row r="636" spans="1:15" ht="12.75">
      <c r="A636" s="1122"/>
      <c r="B636" s="1122"/>
      <c r="C636" s="1122"/>
      <c r="D636" s="1122"/>
      <c r="M636" s="1122"/>
      <c r="N636" s="1122"/>
      <c r="O636" s="1122"/>
    </row>
    <row r="637" spans="1:15" ht="12.75">
      <c r="A637" s="1122"/>
      <c r="B637" s="1122"/>
      <c r="C637" s="1122"/>
      <c r="D637" s="1122"/>
      <c r="M637" s="1122"/>
      <c r="N637" s="1122"/>
      <c r="O637" s="1122"/>
    </row>
    <row r="638" spans="1:15" ht="12.75">
      <c r="A638" s="1122"/>
      <c r="B638" s="1122"/>
      <c r="C638" s="1122"/>
      <c r="D638" s="1122"/>
      <c r="M638" s="1122"/>
      <c r="N638" s="1122"/>
      <c r="O638" s="1122"/>
    </row>
    <row r="639" spans="1:15" ht="12.75">
      <c r="A639" s="1122"/>
      <c r="B639" s="1122"/>
      <c r="C639" s="1122"/>
      <c r="D639" s="1122"/>
      <c r="M639" s="1122"/>
      <c r="N639" s="1122"/>
      <c r="O639" s="1122"/>
    </row>
    <row r="640" spans="1:15" ht="12.75">
      <c r="A640" s="1122"/>
      <c r="B640" s="1122"/>
      <c r="C640" s="1122"/>
      <c r="D640" s="1122"/>
      <c r="M640" s="1122"/>
      <c r="N640" s="1122"/>
      <c r="O640" s="1122"/>
    </row>
    <row r="641" spans="1:15" ht="12.75">
      <c r="A641" s="1122"/>
      <c r="B641" s="1122"/>
      <c r="C641" s="1122"/>
      <c r="D641" s="1122"/>
      <c r="M641" s="1122"/>
      <c r="N641" s="1122"/>
      <c r="O641" s="1122"/>
    </row>
    <row r="642" spans="1:15" ht="12.75">
      <c r="A642" s="1122"/>
      <c r="B642" s="1122"/>
      <c r="C642" s="1122"/>
      <c r="D642" s="1122"/>
      <c r="M642" s="1122"/>
      <c r="N642" s="1122"/>
      <c r="O642" s="1122"/>
    </row>
    <row r="643" spans="1:15" ht="12.75">
      <c r="A643" s="1122"/>
      <c r="B643" s="1122"/>
      <c r="C643" s="1122"/>
      <c r="D643" s="1122"/>
      <c r="M643" s="1122"/>
      <c r="N643" s="1122"/>
      <c r="O643" s="1122"/>
    </row>
    <row r="644" spans="1:15" ht="12.75">
      <c r="A644" s="1122"/>
      <c r="B644" s="1122"/>
      <c r="C644" s="1122"/>
      <c r="D644" s="1122"/>
      <c r="M644" s="1122"/>
      <c r="N644" s="1122"/>
      <c r="O644" s="1122"/>
    </row>
    <row r="645" spans="1:15" ht="12.75">
      <c r="A645" s="1122"/>
      <c r="B645" s="1122"/>
      <c r="C645" s="1122"/>
      <c r="D645" s="1122"/>
      <c r="M645" s="1122"/>
      <c r="N645" s="1122"/>
      <c r="O645" s="1122"/>
    </row>
    <row r="646" spans="1:15" ht="12.75">
      <c r="A646" s="1122"/>
      <c r="B646" s="1122"/>
      <c r="C646" s="1122"/>
      <c r="D646" s="1122"/>
      <c r="M646" s="1122"/>
      <c r="N646" s="1122"/>
      <c r="O646" s="1122"/>
    </row>
    <row r="647" spans="1:15" ht="12.75">
      <c r="A647" s="1122"/>
      <c r="B647" s="1122"/>
      <c r="C647" s="1122"/>
      <c r="D647" s="1122"/>
      <c r="M647" s="1122"/>
      <c r="N647" s="1122"/>
      <c r="O647" s="1122"/>
    </row>
    <row r="648" spans="1:15" ht="12.75">
      <c r="A648" s="1122"/>
      <c r="B648" s="1122"/>
      <c r="C648" s="1122"/>
      <c r="D648" s="1122"/>
      <c r="M648" s="1122"/>
      <c r="N648" s="1122"/>
      <c r="O648" s="1122"/>
    </row>
    <row r="649" spans="1:15" ht="12.75">
      <c r="A649" s="1122"/>
      <c r="B649" s="1122"/>
      <c r="C649" s="1122"/>
      <c r="D649" s="1122"/>
      <c r="M649" s="1122"/>
      <c r="N649" s="1122"/>
      <c r="O649" s="1122"/>
    </row>
    <row r="650" spans="1:15" ht="12.75">
      <c r="A650" s="1122"/>
      <c r="B650" s="1122"/>
      <c r="C650" s="1122"/>
      <c r="D650" s="1122"/>
      <c r="M650" s="1122"/>
      <c r="N650" s="1122"/>
      <c r="O650" s="1122"/>
    </row>
    <row r="651" spans="1:15" ht="12.75">
      <c r="A651" s="1122"/>
      <c r="B651" s="1122"/>
      <c r="C651" s="1122"/>
      <c r="D651" s="1122"/>
      <c r="M651" s="1122"/>
      <c r="N651" s="1122"/>
      <c r="O651" s="1122"/>
    </row>
    <row r="652" spans="1:15" ht="12.75">
      <c r="A652" s="1122"/>
      <c r="B652" s="1122"/>
      <c r="C652" s="1122"/>
      <c r="D652" s="1122"/>
      <c r="M652" s="1122"/>
      <c r="N652" s="1122"/>
      <c r="O652" s="1122"/>
    </row>
    <row r="653" spans="1:15" ht="12.75">
      <c r="A653" s="1122"/>
      <c r="B653" s="1122"/>
      <c r="C653" s="1122"/>
      <c r="D653" s="1122"/>
      <c r="M653" s="1122"/>
      <c r="N653" s="1122"/>
      <c r="O653" s="1122"/>
    </row>
    <row r="654" spans="1:15" ht="12.75">
      <c r="A654" s="1122"/>
      <c r="B654" s="1122"/>
      <c r="C654" s="1122"/>
      <c r="D654" s="1122"/>
      <c r="M654" s="1122"/>
      <c r="N654" s="1122"/>
      <c r="O654" s="1122"/>
    </row>
    <row r="655" spans="1:15" ht="12.75">
      <c r="A655" s="1122"/>
      <c r="B655" s="1122"/>
      <c r="C655" s="1122"/>
      <c r="D655" s="1122"/>
      <c r="M655" s="1122"/>
      <c r="N655" s="1122"/>
      <c r="O655" s="1122"/>
    </row>
    <row r="656" spans="1:15" ht="12.75">
      <c r="A656" s="1122"/>
      <c r="B656" s="1122"/>
      <c r="C656" s="1122"/>
      <c r="D656" s="1122"/>
      <c r="M656" s="1122"/>
      <c r="N656" s="1122"/>
      <c r="O656" s="1122"/>
    </row>
    <row r="657" spans="1:15" ht="12.75">
      <c r="A657" s="1122"/>
      <c r="B657" s="1122"/>
      <c r="C657" s="1122"/>
      <c r="D657" s="1122"/>
      <c r="M657" s="1122"/>
      <c r="N657" s="1122"/>
      <c r="O657" s="1122"/>
    </row>
    <row r="658" spans="1:15" ht="12.75">
      <c r="A658" s="1122"/>
      <c r="B658" s="1122"/>
      <c r="C658" s="1122"/>
      <c r="D658" s="1122"/>
      <c r="M658" s="1122"/>
      <c r="N658" s="1122"/>
      <c r="O658" s="1122"/>
    </row>
    <row r="659" spans="1:15" ht="12.75">
      <c r="A659" s="1122"/>
      <c r="B659" s="1122"/>
      <c r="C659" s="1122"/>
      <c r="D659" s="1122"/>
      <c r="M659" s="1122"/>
      <c r="N659" s="1122"/>
      <c r="O659" s="1122"/>
    </row>
    <row r="660" spans="1:15" ht="12.75">
      <c r="A660" s="1122"/>
      <c r="B660" s="1122"/>
      <c r="C660" s="1122"/>
      <c r="D660" s="1122"/>
      <c r="M660" s="1122"/>
      <c r="N660" s="1122"/>
      <c r="O660" s="1122"/>
    </row>
    <row r="661" spans="1:15" ht="12.75">
      <c r="A661" s="1122"/>
      <c r="B661" s="1122"/>
      <c r="C661" s="1122"/>
      <c r="D661" s="1122"/>
      <c r="M661" s="1122"/>
      <c r="N661" s="1122"/>
      <c r="O661" s="1122"/>
    </row>
    <row r="662" spans="1:15" ht="12.75">
      <c r="A662" s="1122"/>
      <c r="B662" s="1122"/>
      <c r="C662" s="1122"/>
      <c r="D662" s="1122"/>
      <c r="M662" s="1122"/>
      <c r="N662" s="1122"/>
      <c r="O662" s="1122"/>
    </row>
    <row r="663" spans="1:15" ht="12.75">
      <c r="A663" s="1122"/>
      <c r="B663" s="1122"/>
      <c r="C663" s="1122"/>
      <c r="D663" s="1122"/>
      <c r="M663" s="1122"/>
      <c r="N663" s="1122"/>
      <c r="O663" s="1122"/>
    </row>
    <row r="664" spans="1:15" ht="12.75">
      <c r="A664" s="1122"/>
      <c r="B664" s="1122"/>
      <c r="C664" s="1122"/>
      <c r="D664" s="1122"/>
      <c r="M664" s="1122"/>
      <c r="N664" s="1122"/>
      <c r="O664" s="1122"/>
    </row>
    <row r="665" spans="1:15" ht="12.75">
      <c r="A665" s="1122"/>
      <c r="B665" s="1122"/>
      <c r="C665" s="1122"/>
      <c r="D665" s="1122"/>
      <c r="M665" s="1122"/>
      <c r="N665" s="1122"/>
      <c r="O665" s="1122"/>
    </row>
    <row r="666" spans="1:15" ht="12.75">
      <c r="A666" s="1122"/>
      <c r="B666" s="1122"/>
      <c r="C666" s="1122"/>
      <c r="D666" s="1122"/>
      <c r="M666" s="1122"/>
      <c r="N666" s="1122"/>
      <c r="O666" s="1122"/>
    </row>
    <row r="667" spans="1:15" ht="12.75">
      <c r="A667" s="1122"/>
      <c r="B667" s="1122"/>
      <c r="C667" s="1122"/>
      <c r="D667" s="1122"/>
      <c r="M667" s="1122"/>
      <c r="N667" s="1122"/>
      <c r="O667" s="1122"/>
    </row>
    <row r="668" spans="1:15" ht="12.75">
      <c r="A668" s="1122"/>
      <c r="B668" s="1122"/>
      <c r="C668" s="1122"/>
      <c r="D668" s="1122"/>
      <c r="M668" s="1122"/>
      <c r="N668" s="1122"/>
      <c r="O668" s="1122"/>
    </row>
    <row r="669" spans="1:15" ht="12.75">
      <c r="A669" s="1122"/>
      <c r="B669" s="1122"/>
      <c r="C669" s="1122"/>
      <c r="D669" s="1122"/>
      <c r="M669" s="1122"/>
      <c r="N669" s="1122"/>
      <c r="O669" s="1122"/>
    </row>
    <row r="670" spans="1:15" ht="12.75">
      <c r="A670" s="1122"/>
      <c r="B670" s="1122"/>
      <c r="C670" s="1122"/>
      <c r="D670" s="1122"/>
      <c r="M670" s="1122"/>
      <c r="N670" s="1122"/>
      <c r="O670" s="1122"/>
    </row>
    <row r="671" spans="1:15" ht="12.75">
      <c r="A671" s="1122"/>
      <c r="B671" s="1122"/>
      <c r="C671" s="1122"/>
      <c r="D671" s="1122"/>
      <c r="M671" s="1122"/>
      <c r="N671" s="1122"/>
      <c r="O671" s="1122"/>
    </row>
    <row r="672" spans="1:15" ht="12.75">
      <c r="A672" s="1122"/>
      <c r="B672" s="1122"/>
      <c r="C672" s="1122"/>
      <c r="D672" s="1122"/>
      <c r="M672" s="1122"/>
      <c r="N672" s="1122"/>
      <c r="O672" s="1122"/>
    </row>
    <row r="673" spans="1:15" ht="12.75">
      <c r="A673" s="1122"/>
      <c r="B673" s="1122"/>
      <c r="C673" s="1122"/>
      <c r="D673" s="1122"/>
      <c r="M673" s="1122"/>
      <c r="N673" s="1122"/>
      <c r="O673" s="1122"/>
    </row>
    <row r="674" spans="1:15" ht="12.75">
      <c r="A674" s="1122"/>
      <c r="B674" s="1122"/>
      <c r="C674" s="1122"/>
      <c r="D674" s="1122"/>
      <c r="M674" s="1122"/>
      <c r="N674" s="1122"/>
      <c r="O674" s="1122"/>
    </row>
    <row r="675" spans="1:15" ht="12.75">
      <c r="A675" s="1122"/>
      <c r="B675" s="1122"/>
      <c r="C675" s="1122"/>
      <c r="D675" s="1122"/>
      <c r="M675" s="1122"/>
      <c r="N675" s="1122"/>
      <c r="O675" s="1122"/>
    </row>
    <row r="676" spans="1:15" ht="12.75">
      <c r="A676" s="1122"/>
      <c r="B676" s="1122"/>
      <c r="C676" s="1122"/>
      <c r="D676" s="1122"/>
      <c r="M676" s="1122"/>
      <c r="N676" s="1122"/>
      <c r="O676" s="1122"/>
    </row>
    <row r="677" spans="1:15" ht="12.75">
      <c r="A677" s="1122"/>
      <c r="B677" s="1122"/>
      <c r="C677" s="1122"/>
      <c r="D677" s="1122"/>
      <c r="M677" s="1122"/>
      <c r="N677" s="1122"/>
      <c r="O677" s="1122"/>
    </row>
    <row r="678" spans="1:15" ht="12.75">
      <c r="A678" s="1122"/>
      <c r="B678" s="1122"/>
      <c r="C678" s="1122"/>
      <c r="D678" s="1122"/>
      <c r="M678" s="1122"/>
      <c r="N678" s="1122"/>
      <c r="O678" s="1122"/>
    </row>
    <row r="679" spans="1:15" ht="12.75">
      <c r="A679" s="1122"/>
      <c r="B679" s="1122"/>
      <c r="C679" s="1122"/>
      <c r="D679" s="1122"/>
      <c r="M679" s="1122"/>
      <c r="N679" s="1122"/>
      <c r="O679" s="1122"/>
    </row>
    <row r="680" spans="1:15" ht="12.75">
      <c r="A680" s="1122"/>
      <c r="B680" s="1122"/>
      <c r="C680" s="1122"/>
      <c r="D680" s="1122"/>
      <c r="M680" s="1122"/>
      <c r="N680" s="1122"/>
      <c r="O680" s="1122"/>
    </row>
    <row r="681" spans="1:15" ht="12.75">
      <c r="A681" s="1122"/>
      <c r="B681" s="1122"/>
      <c r="C681" s="1122"/>
      <c r="D681" s="1122"/>
      <c r="M681" s="1122"/>
      <c r="N681" s="1122"/>
      <c r="O681" s="1122"/>
    </row>
    <row r="682" spans="1:15" ht="12.75">
      <c r="A682" s="1122"/>
      <c r="B682" s="1122"/>
      <c r="C682" s="1122"/>
      <c r="D682" s="1122"/>
      <c r="M682" s="1122"/>
      <c r="N682" s="1122"/>
      <c r="O682" s="1122"/>
    </row>
    <row r="683" spans="1:15" ht="12.75">
      <c r="A683" s="1122"/>
      <c r="B683" s="1122"/>
      <c r="C683" s="1122"/>
      <c r="D683" s="1122"/>
      <c r="M683" s="1122"/>
      <c r="N683" s="1122"/>
      <c r="O683" s="1122"/>
    </row>
    <row r="684" spans="1:15" ht="12.75">
      <c r="A684" s="1122"/>
      <c r="B684" s="1122"/>
      <c r="C684" s="1122"/>
      <c r="D684" s="1122"/>
      <c r="M684" s="1122"/>
      <c r="N684" s="1122"/>
      <c r="O684" s="1122"/>
    </row>
    <row r="685" spans="1:15" ht="12.75">
      <c r="A685" s="1122"/>
      <c r="B685" s="1122"/>
      <c r="C685" s="1122"/>
      <c r="D685" s="1122"/>
      <c r="M685" s="1122"/>
      <c r="N685" s="1122"/>
      <c r="O685" s="1122"/>
    </row>
    <row r="686" spans="1:15" ht="12.75">
      <c r="A686" s="1122"/>
      <c r="B686" s="1122"/>
      <c r="C686" s="1122"/>
      <c r="D686" s="1122"/>
      <c r="M686" s="1122"/>
      <c r="N686" s="1122"/>
      <c r="O686" s="1122"/>
    </row>
    <row r="687" spans="1:15" ht="12.75">
      <c r="A687" s="1122"/>
      <c r="B687" s="1122"/>
      <c r="C687" s="1122"/>
      <c r="D687" s="1122"/>
      <c r="M687" s="1122"/>
      <c r="N687" s="1122"/>
      <c r="O687" s="1122"/>
    </row>
    <row r="688" spans="1:15" ht="12.75">
      <c r="A688" s="1122"/>
      <c r="B688" s="1122"/>
      <c r="C688" s="1122"/>
      <c r="D688" s="1122"/>
      <c r="M688" s="1122"/>
      <c r="N688" s="1122"/>
      <c r="O688" s="1122"/>
    </row>
    <row r="689" spans="1:15" ht="12.75">
      <c r="A689" s="1122"/>
      <c r="B689" s="1122"/>
      <c r="C689" s="1122"/>
      <c r="D689" s="1122"/>
      <c r="M689" s="1122"/>
      <c r="N689" s="1122"/>
      <c r="O689" s="1122"/>
    </row>
    <row r="690" spans="1:15" ht="12.75">
      <c r="A690" s="1122"/>
      <c r="B690" s="1122"/>
      <c r="C690" s="1122"/>
      <c r="D690" s="1122"/>
      <c r="M690" s="1122"/>
      <c r="N690" s="1122"/>
      <c r="O690" s="1122"/>
    </row>
    <row r="691" spans="1:15" ht="12.75">
      <c r="A691" s="1122"/>
      <c r="B691" s="1122"/>
      <c r="C691" s="1122"/>
      <c r="D691" s="1122"/>
      <c r="M691" s="1122"/>
      <c r="N691" s="1122"/>
      <c r="O691" s="1122"/>
    </row>
    <row r="692" spans="1:15" ht="12.75">
      <c r="A692" s="1122"/>
      <c r="B692" s="1122"/>
      <c r="C692" s="1122"/>
      <c r="D692" s="1122"/>
      <c r="M692" s="1122"/>
      <c r="N692" s="1122"/>
      <c r="O692" s="1122"/>
    </row>
    <row r="693" spans="1:15" ht="12.75">
      <c r="A693" s="1122"/>
      <c r="B693" s="1122"/>
      <c r="C693" s="1122"/>
      <c r="D693" s="1122"/>
      <c r="M693" s="1122"/>
      <c r="N693" s="1122"/>
      <c r="O693" s="1122"/>
    </row>
    <row r="694" spans="1:15" ht="12.75">
      <c r="A694" s="1122"/>
      <c r="B694" s="1122"/>
      <c r="C694" s="1122"/>
      <c r="D694" s="1122"/>
      <c r="M694" s="1122"/>
      <c r="N694" s="1122"/>
      <c r="O694" s="1122"/>
    </row>
    <row r="695" spans="1:15" ht="12.75">
      <c r="A695" s="1122"/>
      <c r="B695" s="1122"/>
      <c r="C695" s="1122"/>
      <c r="D695" s="1122"/>
      <c r="M695" s="1122"/>
      <c r="N695" s="1122"/>
      <c r="O695" s="1122"/>
    </row>
    <row r="696" spans="1:15" ht="12.75">
      <c r="A696" s="1122"/>
      <c r="B696" s="1122"/>
      <c r="C696" s="1122"/>
      <c r="D696" s="1122"/>
      <c r="M696" s="1122"/>
      <c r="N696" s="1122"/>
      <c r="O696" s="1122"/>
    </row>
    <row r="697" spans="1:15" ht="12.75">
      <c r="A697" s="1122"/>
      <c r="B697" s="1122"/>
      <c r="C697" s="1122"/>
      <c r="D697" s="1122"/>
      <c r="M697" s="1122"/>
      <c r="N697" s="1122"/>
      <c r="O697" s="1122"/>
    </row>
    <row r="698" spans="1:15" ht="12.75">
      <c r="A698" s="1122"/>
      <c r="B698" s="1122"/>
      <c r="C698" s="1122"/>
      <c r="D698" s="1122"/>
      <c r="M698" s="1122"/>
      <c r="N698" s="1122"/>
      <c r="O698" s="1122"/>
    </row>
    <row r="699" spans="1:15" ht="12.75">
      <c r="A699" s="1122"/>
      <c r="B699" s="1122"/>
      <c r="C699" s="1122"/>
      <c r="D699" s="1122"/>
      <c r="M699" s="1122"/>
      <c r="N699" s="1122"/>
      <c r="O699" s="1122"/>
    </row>
    <row r="700" spans="1:15" ht="12.75">
      <c r="A700" s="1122"/>
      <c r="B700" s="1122"/>
      <c r="C700" s="1122"/>
      <c r="D700" s="1122"/>
      <c r="M700" s="1122"/>
      <c r="N700" s="1122"/>
      <c r="O700" s="1122"/>
    </row>
    <row r="701" spans="1:15" ht="12.75">
      <c r="A701" s="1122"/>
      <c r="B701" s="1122"/>
      <c r="C701" s="1122"/>
      <c r="D701" s="1122"/>
      <c r="M701" s="1122"/>
      <c r="N701" s="1122"/>
      <c r="O701" s="1122"/>
    </row>
    <row r="702" spans="1:15" ht="12.75">
      <c r="A702" s="1122"/>
      <c r="B702" s="1122"/>
      <c r="C702" s="1122"/>
      <c r="D702" s="1122"/>
      <c r="M702" s="1122"/>
      <c r="N702" s="1122"/>
      <c r="O702" s="1122"/>
    </row>
    <row r="703" spans="1:15" ht="12.75">
      <c r="A703" s="1122"/>
      <c r="B703" s="1122"/>
      <c r="C703" s="1122"/>
      <c r="D703" s="1122"/>
      <c r="M703" s="1122"/>
      <c r="N703" s="1122"/>
      <c r="O703" s="1122"/>
    </row>
    <row r="704" spans="1:15" ht="12.75">
      <c r="A704" s="1122"/>
      <c r="B704" s="1122"/>
      <c r="C704" s="1122"/>
      <c r="D704" s="1122"/>
      <c r="M704" s="1122"/>
      <c r="N704" s="1122"/>
      <c r="O704" s="1122"/>
    </row>
    <row r="705" spans="1:15" ht="12.75">
      <c r="A705" s="1122"/>
      <c r="B705" s="1122"/>
      <c r="C705" s="1122"/>
      <c r="D705" s="1122"/>
      <c r="M705" s="1122"/>
      <c r="N705" s="1122"/>
      <c r="O705" s="1122"/>
    </row>
    <row r="706" spans="1:15" ht="12.75">
      <c r="A706" s="1122"/>
      <c r="B706" s="1122"/>
      <c r="C706" s="1122"/>
      <c r="D706" s="1122"/>
      <c r="M706" s="1122"/>
      <c r="N706" s="1122"/>
      <c r="O706" s="1122"/>
    </row>
    <row r="707" spans="1:15" ht="12.75">
      <c r="A707" s="1122"/>
      <c r="B707" s="1122"/>
      <c r="C707" s="1122"/>
      <c r="D707" s="1122"/>
      <c r="M707" s="1122"/>
      <c r="N707" s="1122"/>
      <c r="O707" s="1122"/>
    </row>
    <row r="708" spans="1:15" ht="12.75">
      <c r="A708" s="1122"/>
      <c r="B708" s="1122"/>
      <c r="C708" s="1122"/>
      <c r="D708" s="1122"/>
      <c r="M708" s="1122"/>
      <c r="N708" s="1122"/>
      <c r="O708" s="1122"/>
    </row>
    <row r="709" spans="1:15" ht="12.75">
      <c r="A709" s="1122"/>
      <c r="B709" s="1122"/>
      <c r="C709" s="1122"/>
      <c r="D709" s="1122"/>
      <c r="M709" s="1122"/>
      <c r="N709" s="1122"/>
      <c r="O709" s="1122"/>
    </row>
    <row r="710" spans="1:15" ht="12.75">
      <c r="A710" s="1122"/>
      <c r="B710" s="1122"/>
      <c r="C710" s="1122"/>
      <c r="D710" s="1122"/>
      <c r="M710" s="1122"/>
      <c r="N710" s="1122"/>
      <c r="O710" s="1122"/>
    </row>
    <row r="711" spans="1:15" ht="12.75">
      <c r="A711" s="1122"/>
      <c r="B711" s="1122"/>
      <c r="C711" s="1122"/>
      <c r="D711" s="1122"/>
      <c r="M711" s="1122"/>
      <c r="N711" s="1122"/>
      <c r="O711" s="1122"/>
    </row>
    <row r="712" spans="1:15" ht="12.75">
      <c r="A712" s="1122"/>
      <c r="B712" s="1122"/>
      <c r="C712" s="1122"/>
      <c r="D712" s="1122"/>
      <c r="M712" s="1122"/>
      <c r="N712" s="1122"/>
      <c r="O712" s="1122"/>
    </row>
    <row r="713" spans="1:15" ht="12.75">
      <c r="A713" s="1122"/>
      <c r="B713" s="1122"/>
      <c r="C713" s="1122"/>
      <c r="D713" s="1122"/>
      <c r="M713" s="1122"/>
      <c r="N713" s="1122"/>
      <c r="O713" s="1122"/>
    </row>
    <row r="714" spans="1:15" ht="12.75">
      <c r="A714" s="1122"/>
      <c r="B714" s="1122"/>
      <c r="C714" s="1122"/>
      <c r="D714" s="1122"/>
      <c r="M714" s="1122"/>
      <c r="N714" s="1122"/>
      <c r="O714" s="1122"/>
    </row>
    <row r="715" spans="1:15" ht="12.75">
      <c r="A715" s="1122"/>
      <c r="B715" s="1122"/>
      <c r="C715" s="1122"/>
      <c r="D715" s="1122"/>
      <c r="M715" s="1122"/>
      <c r="N715" s="1122"/>
      <c r="O715" s="1122"/>
    </row>
    <row r="716" spans="1:15" ht="12.75">
      <c r="A716" s="1122"/>
      <c r="B716" s="1122"/>
      <c r="C716" s="1122"/>
      <c r="D716" s="1122"/>
      <c r="M716" s="1122"/>
      <c r="N716" s="1122"/>
      <c r="O716" s="1122"/>
    </row>
    <row r="717" spans="1:15" ht="12.75">
      <c r="A717" s="1122"/>
      <c r="B717" s="1122"/>
      <c r="C717" s="1122"/>
      <c r="D717" s="1122"/>
      <c r="M717" s="1122"/>
      <c r="N717" s="1122"/>
      <c r="O717" s="1122"/>
    </row>
    <row r="718" spans="1:15" ht="12.75">
      <c r="A718" s="1122"/>
      <c r="B718" s="1122"/>
      <c r="C718" s="1122"/>
      <c r="D718" s="1122"/>
      <c r="M718" s="1122"/>
      <c r="N718" s="1122"/>
      <c r="O718" s="1122"/>
    </row>
    <row r="719" spans="1:15" ht="12.75">
      <c r="A719" s="1122"/>
      <c r="B719" s="1122"/>
      <c r="C719" s="1122"/>
      <c r="D719" s="1122"/>
      <c r="M719" s="1122"/>
      <c r="N719" s="1122"/>
      <c r="O719" s="1122"/>
    </row>
    <row r="720" spans="1:15" ht="12.75">
      <c r="A720" s="1122"/>
      <c r="B720" s="1122"/>
      <c r="C720" s="1122"/>
      <c r="D720" s="1122"/>
      <c r="M720" s="1122"/>
      <c r="N720" s="1122"/>
      <c r="O720" s="1122"/>
    </row>
    <row r="721" spans="1:15" ht="12.75">
      <c r="A721" s="1122"/>
      <c r="B721" s="1122"/>
      <c r="C721" s="1122"/>
      <c r="D721" s="1122"/>
      <c r="M721" s="1122"/>
      <c r="N721" s="1122"/>
      <c r="O721" s="1122"/>
    </row>
    <row r="722" spans="1:15" ht="12.75">
      <c r="A722" s="1122"/>
      <c r="B722" s="1122"/>
      <c r="C722" s="1122"/>
      <c r="D722" s="1122"/>
      <c r="M722" s="1122"/>
      <c r="N722" s="1122"/>
      <c r="O722" s="1122"/>
    </row>
    <row r="723" spans="1:15" ht="12.75">
      <c r="A723" s="1122"/>
      <c r="B723" s="1122"/>
      <c r="C723" s="1122"/>
      <c r="D723" s="1122"/>
      <c r="M723" s="1122"/>
      <c r="N723" s="1122"/>
      <c r="O723" s="1122"/>
    </row>
    <row r="724" spans="1:15" ht="12.75">
      <c r="A724" s="1122"/>
      <c r="B724" s="1122"/>
      <c r="C724" s="1122"/>
      <c r="D724" s="1122"/>
      <c r="M724" s="1122"/>
      <c r="N724" s="1122"/>
      <c r="O724" s="1122"/>
    </row>
    <row r="725" spans="1:15" ht="12.75">
      <c r="A725" s="1122"/>
      <c r="B725" s="1122"/>
      <c r="C725" s="1122"/>
      <c r="D725" s="1122"/>
      <c r="M725" s="1122"/>
      <c r="N725" s="1122"/>
      <c r="O725" s="1122"/>
    </row>
    <row r="726" spans="1:15" ht="12.75">
      <c r="A726" s="1122"/>
      <c r="B726" s="1122"/>
      <c r="C726" s="1122"/>
      <c r="D726" s="1122"/>
      <c r="M726" s="1122"/>
      <c r="N726" s="1122"/>
      <c r="O726" s="1122"/>
    </row>
    <row r="727" spans="1:15" ht="12.75">
      <c r="A727" s="1122"/>
      <c r="B727" s="1122"/>
      <c r="C727" s="1122"/>
      <c r="D727" s="1122"/>
      <c r="M727" s="1122"/>
      <c r="N727" s="1122"/>
      <c r="O727" s="1122"/>
    </row>
    <row r="728" spans="1:15" ht="12.75">
      <c r="A728" s="1122"/>
      <c r="B728" s="1122"/>
      <c r="C728" s="1122"/>
      <c r="D728" s="1122"/>
      <c r="M728" s="1122"/>
      <c r="N728" s="1122"/>
      <c r="O728" s="1122"/>
    </row>
    <row r="729" spans="1:15" ht="12.75">
      <c r="A729" s="1122"/>
      <c r="B729" s="1122"/>
      <c r="C729" s="1122"/>
      <c r="D729" s="1122"/>
      <c r="M729" s="1122"/>
      <c r="N729" s="1122"/>
      <c r="O729" s="1122"/>
    </row>
    <row r="730" spans="1:15" ht="12.75">
      <c r="A730" s="1122"/>
      <c r="B730" s="1122"/>
      <c r="C730" s="1122"/>
      <c r="D730" s="1122"/>
      <c r="M730" s="1122"/>
      <c r="N730" s="1122"/>
      <c r="O730" s="1122"/>
    </row>
    <row r="731" spans="1:15" ht="12.75">
      <c r="A731" s="1122"/>
      <c r="B731" s="1122"/>
      <c r="C731" s="1122"/>
      <c r="D731" s="1122"/>
      <c r="M731" s="1122"/>
      <c r="N731" s="1122"/>
      <c r="O731" s="1122"/>
    </row>
    <row r="732" spans="1:15" ht="12.75">
      <c r="A732" s="1122"/>
      <c r="B732" s="1122"/>
      <c r="C732" s="1122"/>
      <c r="D732" s="1122"/>
      <c r="M732" s="1122"/>
      <c r="N732" s="1122"/>
      <c r="O732" s="1122"/>
    </row>
    <row r="733" spans="1:15" ht="12.75">
      <c r="A733" s="1122"/>
      <c r="B733" s="1122"/>
      <c r="C733" s="1122"/>
      <c r="D733" s="1122"/>
      <c r="M733" s="1122"/>
      <c r="N733" s="1122"/>
      <c r="O733" s="1122"/>
    </row>
    <row r="734" spans="1:15" ht="12.75">
      <c r="A734" s="1122"/>
      <c r="B734" s="1122"/>
      <c r="C734" s="1122"/>
      <c r="D734" s="1122"/>
      <c r="M734" s="1122"/>
      <c r="N734" s="1122"/>
      <c r="O734" s="1122"/>
    </row>
    <row r="735" spans="1:15" ht="12.75">
      <c r="A735" s="1122"/>
      <c r="B735" s="1122"/>
      <c r="C735" s="1122"/>
      <c r="D735" s="1122"/>
      <c r="M735" s="1122"/>
      <c r="N735" s="1122"/>
      <c r="O735" s="1122"/>
    </row>
    <row r="736" spans="1:15" ht="12.75">
      <c r="A736" s="1122"/>
      <c r="B736" s="1122"/>
      <c r="C736" s="1122"/>
      <c r="D736" s="1122"/>
      <c r="M736" s="1122"/>
      <c r="N736" s="1122"/>
      <c r="O736" s="1122"/>
    </row>
    <row r="737" spans="1:15" ht="12.75">
      <c r="A737" s="1122"/>
      <c r="B737" s="1122"/>
      <c r="C737" s="1122"/>
      <c r="D737" s="1122"/>
      <c r="M737" s="1122"/>
      <c r="N737" s="1122"/>
      <c r="O737" s="1122"/>
    </row>
    <row r="738" spans="1:15" ht="12.75">
      <c r="A738" s="1122"/>
      <c r="B738" s="1122"/>
      <c r="C738" s="1122"/>
      <c r="D738" s="1122"/>
      <c r="M738" s="1122"/>
      <c r="N738" s="1122"/>
      <c r="O738" s="1122"/>
    </row>
    <row r="739" spans="1:15" ht="12.75">
      <c r="A739" s="1122"/>
      <c r="B739" s="1122"/>
      <c r="C739" s="1122"/>
      <c r="D739" s="1122"/>
      <c r="M739" s="1122"/>
      <c r="N739" s="1122"/>
      <c r="O739" s="1122"/>
    </row>
    <row r="740" spans="1:15" ht="12.75">
      <c r="A740" s="1122"/>
      <c r="B740" s="1122"/>
      <c r="C740" s="1122"/>
      <c r="D740" s="1122"/>
      <c r="M740" s="1122"/>
      <c r="N740" s="1122"/>
      <c r="O740" s="1122"/>
    </row>
    <row r="741" spans="1:15" ht="12.75">
      <c r="A741" s="1122"/>
      <c r="B741" s="1122"/>
      <c r="C741" s="1122"/>
      <c r="D741" s="1122"/>
      <c r="M741" s="1122"/>
      <c r="N741" s="1122"/>
      <c r="O741" s="1122"/>
    </row>
    <row r="742" spans="1:15" ht="12.75">
      <c r="A742" s="1122"/>
      <c r="B742" s="1122"/>
      <c r="C742" s="1122"/>
      <c r="D742" s="1122"/>
      <c r="M742" s="1122"/>
      <c r="N742" s="1122"/>
      <c r="O742" s="1122"/>
    </row>
    <row r="743" spans="1:15" ht="12.75">
      <c r="A743" s="1122"/>
      <c r="B743" s="1122"/>
      <c r="C743" s="1122"/>
      <c r="D743" s="1122"/>
      <c r="M743" s="1122"/>
      <c r="N743" s="1122"/>
      <c r="O743" s="1122"/>
    </row>
    <row r="744" spans="1:15" ht="12.75">
      <c r="A744" s="1122"/>
      <c r="B744" s="1122"/>
      <c r="C744" s="1122"/>
      <c r="D744" s="1122"/>
      <c r="M744" s="1122"/>
      <c r="N744" s="1122"/>
      <c r="O744" s="1122"/>
    </row>
    <row r="745" spans="1:15" ht="12.75">
      <c r="A745" s="1122"/>
      <c r="B745" s="1122"/>
      <c r="C745" s="1122"/>
      <c r="D745" s="1122"/>
      <c r="M745" s="1122"/>
      <c r="N745" s="1122"/>
      <c r="O745" s="1122"/>
    </row>
    <row r="746" spans="1:15" ht="12.75">
      <c r="A746" s="1122"/>
      <c r="B746" s="1122"/>
      <c r="C746" s="1122"/>
      <c r="D746" s="1122"/>
      <c r="M746" s="1122"/>
      <c r="N746" s="1122"/>
      <c r="O746" s="1122"/>
    </row>
    <row r="747" spans="1:15" ht="12.75">
      <c r="A747" s="1122"/>
      <c r="B747" s="1122"/>
      <c r="C747" s="1122"/>
      <c r="D747" s="1122"/>
      <c r="M747" s="1122"/>
      <c r="N747" s="1122"/>
      <c r="O747" s="1122"/>
    </row>
    <row r="748" spans="1:15" ht="12.75">
      <c r="A748" s="1122"/>
      <c r="B748" s="1122"/>
      <c r="C748" s="1122"/>
      <c r="D748" s="1122"/>
      <c r="M748" s="1122"/>
      <c r="N748" s="1122"/>
      <c r="O748" s="1122"/>
    </row>
    <row r="749" spans="1:15" ht="12.75">
      <c r="A749" s="1122"/>
      <c r="B749" s="1122"/>
      <c r="C749" s="1122"/>
      <c r="D749" s="1122"/>
      <c r="M749" s="1122"/>
      <c r="N749" s="1122"/>
      <c r="O749" s="1122"/>
    </row>
    <row r="750" spans="1:15" ht="12.75">
      <c r="A750" s="1122"/>
      <c r="B750" s="1122"/>
      <c r="C750" s="1122"/>
      <c r="D750" s="1122"/>
      <c r="M750" s="1122"/>
      <c r="N750" s="1122"/>
      <c r="O750" s="1122"/>
    </row>
    <row r="751" spans="1:15" ht="12.75">
      <c r="A751" s="1122"/>
      <c r="B751" s="1122"/>
      <c r="C751" s="1122"/>
      <c r="D751" s="1122"/>
      <c r="M751" s="1122"/>
      <c r="N751" s="1122"/>
      <c r="O751" s="1122"/>
    </row>
    <row r="752" spans="1:15" ht="12.75">
      <c r="A752" s="1122"/>
      <c r="B752" s="1122"/>
      <c r="C752" s="1122"/>
      <c r="D752" s="1122"/>
      <c r="M752" s="1122"/>
      <c r="N752" s="1122"/>
      <c r="O752" s="1122"/>
    </row>
    <row r="753" spans="1:15" ht="12.75">
      <c r="A753" s="1122"/>
      <c r="B753" s="1122"/>
      <c r="C753" s="1122"/>
      <c r="D753" s="1122"/>
      <c r="M753" s="1122"/>
      <c r="N753" s="1122"/>
      <c r="O753" s="1122"/>
    </row>
    <row r="754" spans="1:15" ht="12.75">
      <c r="A754" s="1122"/>
      <c r="B754" s="1122"/>
      <c r="C754" s="1122"/>
      <c r="D754" s="1122"/>
      <c r="M754" s="1122"/>
      <c r="N754" s="1122"/>
      <c r="O754" s="1122"/>
    </row>
    <row r="755" spans="1:15" ht="12.75">
      <c r="A755" s="1122"/>
      <c r="B755" s="1122"/>
      <c r="C755" s="1122"/>
      <c r="D755" s="1122"/>
      <c r="M755" s="1122"/>
      <c r="N755" s="1122"/>
      <c r="O755" s="1122"/>
    </row>
    <row r="756" spans="1:15" ht="12.75">
      <c r="A756" s="1122"/>
      <c r="B756" s="1122"/>
      <c r="C756" s="1122"/>
      <c r="D756" s="1122"/>
      <c r="M756" s="1122"/>
      <c r="N756" s="1122"/>
      <c r="O756" s="1122"/>
    </row>
    <row r="757" spans="1:15" ht="12.75">
      <c r="A757" s="1122"/>
      <c r="B757" s="1122"/>
      <c r="C757" s="1122"/>
      <c r="D757" s="1122"/>
      <c r="M757" s="1122"/>
      <c r="N757" s="1122"/>
      <c r="O757" s="1122"/>
    </row>
    <row r="758" spans="1:15" ht="12.75">
      <c r="A758" s="1122"/>
      <c r="B758" s="1122"/>
      <c r="C758" s="1122"/>
      <c r="D758" s="1122"/>
      <c r="M758" s="1122"/>
      <c r="N758" s="1122"/>
      <c r="O758" s="1122"/>
    </row>
    <row r="759" spans="1:15" ht="12.75">
      <c r="A759" s="1122"/>
      <c r="B759" s="1122"/>
      <c r="C759" s="1122"/>
      <c r="D759" s="1122"/>
      <c r="M759" s="1122"/>
      <c r="N759" s="1122"/>
      <c r="O759" s="1122"/>
    </row>
    <row r="760" spans="1:15" ht="12.75">
      <c r="A760" s="1122"/>
      <c r="B760" s="1122"/>
      <c r="C760" s="1122"/>
      <c r="D760" s="1122"/>
      <c r="M760" s="1122"/>
      <c r="N760" s="1122"/>
      <c r="O760" s="1122"/>
    </row>
    <row r="761" spans="1:15" ht="12.75">
      <c r="A761" s="1122"/>
      <c r="B761" s="1122"/>
      <c r="C761" s="1122"/>
      <c r="D761" s="1122"/>
      <c r="M761" s="1122"/>
      <c r="N761" s="1122"/>
      <c r="O761" s="1122"/>
    </row>
    <row r="762" spans="1:15" ht="12.75">
      <c r="A762" s="1122"/>
      <c r="B762" s="1122"/>
      <c r="C762" s="1122"/>
      <c r="D762" s="1122"/>
      <c r="M762" s="1122"/>
      <c r="N762" s="1122"/>
      <c r="O762" s="1122"/>
    </row>
    <row r="763" spans="1:15" ht="12.75">
      <c r="A763" s="1122"/>
      <c r="B763" s="1122"/>
      <c r="C763" s="1122"/>
      <c r="D763" s="1122"/>
      <c r="M763" s="1122"/>
      <c r="N763" s="1122"/>
      <c r="O763" s="1122"/>
    </row>
    <row r="764" spans="1:15" ht="12.75">
      <c r="A764" s="1122"/>
      <c r="B764" s="1122"/>
      <c r="C764" s="1122"/>
      <c r="D764" s="1122"/>
      <c r="M764" s="1122"/>
      <c r="N764" s="1122"/>
      <c r="O764" s="1122"/>
    </row>
    <row r="765" spans="1:15" ht="12.75">
      <c r="A765" s="1122"/>
      <c r="B765" s="1122"/>
      <c r="C765" s="1122"/>
      <c r="D765" s="1122"/>
      <c r="M765" s="1122"/>
      <c r="N765" s="1122"/>
      <c r="O765" s="1122"/>
    </row>
    <row r="766" spans="1:15" ht="12.75">
      <c r="A766" s="1122"/>
      <c r="B766" s="1122"/>
      <c r="C766" s="1122"/>
      <c r="D766" s="1122"/>
      <c r="M766" s="1122"/>
      <c r="N766" s="1122"/>
      <c r="O766" s="1122"/>
    </row>
    <row r="767" spans="1:15" ht="12.75">
      <c r="A767" s="1122"/>
      <c r="B767" s="1122"/>
      <c r="C767" s="1122"/>
      <c r="D767" s="1122"/>
      <c r="M767" s="1122"/>
      <c r="N767" s="1122"/>
      <c r="O767" s="1122"/>
    </row>
    <row r="768" spans="1:15" ht="12.75">
      <c r="A768" s="1122"/>
      <c r="B768" s="1122"/>
      <c r="C768" s="1122"/>
      <c r="D768" s="1122"/>
      <c r="M768" s="1122"/>
      <c r="N768" s="1122"/>
      <c r="O768" s="1122"/>
    </row>
    <row r="769" spans="1:15" ht="12.75">
      <c r="A769" s="1122"/>
      <c r="B769" s="1122"/>
      <c r="C769" s="1122"/>
      <c r="D769" s="1122"/>
      <c r="M769" s="1122"/>
      <c r="N769" s="1122"/>
      <c r="O769" s="1122"/>
    </row>
    <row r="770" spans="1:15" ht="12.75">
      <c r="A770" s="1122"/>
      <c r="B770" s="1122"/>
      <c r="C770" s="1122"/>
      <c r="D770" s="1122"/>
      <c r="M770" s="1122"/>
      <c r="N770" s="1122"/>
      <c r="O770" s="1122"/>
    </row>
    <row r="771" spans="1:15" ht="12.75">
      <c r="A771" s="1122"/>
      <c r="B771" s="1122"/>
      <c r="C771" s="1122"/>
      <c r="D771" s="1122"/>
      <c r="M771" s="1122"/>
      <c r="N771" s="1122"/>
      <c r="O771" s="1122"/>
    </row>
    <row r="772" spans="1:15" ht="12.75">
      <c r="A772" s="1122"/>
      <c r="B772" s="1122"/>
      <c r="C772" s="1122"/>
      <c r="D772" s="1122"/>
      <c r="M772" s="1122"/>
      <c r="N772" s="1122"/>
      <c r="O772" s="1122"/>
    </row>
    <row r="773" spans="1:15" ht="12.75">
      <c r="A773" s="1122"/>
      <c r="B773" s="1122"/>
      <c r="C773" s="1122"/>
      <c r="D773" s="1122"/>
      <c r="M773" s="1122"/>
      <c r="N773" s="1122"/>
      <c r="O773" s="1122"/>
    </row>
    <row r="774" spans="1:15" ht="12.75">
      <c r="A774" s="1122"/>
      <c r="B774" s="1122"/>
      <c r="C774" s="1122"/>
      <c r="D774" s="1122"/>
      <c r="M774" s="1122"/>
      <c r="N774" s="1122"/>
      <c r="O774" s="1122"/>
    </row>
    <row r="775" spans="1:15" ht="12.75">
      <c r="A775" s="1122"/>
      <c r="B775" s="1122"/>
      <c r="C775" s="1122"/>
      <c r="D775" s="1122"/>
      <c r="M775" s="1122"/>
      <c r="N775" s="1122"/>
      <c r="O775" s="1122"/>
    </row>
    <row r="776" spans="1:15" ht="12.75">
      <c r="A776" s="1122"/>
      <c r="B776" s="1122"/>
      <c r="C776" s="1122"/>
      <c r="D776" s="1122"/>
      <c r="M776" s="1122"/>
      <c r="N776" s="1122"/>
      <c r="O776" s="1122"/>
    </row>
    <row r="777" spans="1:15" ht="12.75">
      <c r="A777" s="1122"/>
      <c r="B777" s="1122"/>
      <c r="C777" s="1122"/>
      <c r="D777" s="1122"/>
      <c r="M777" s="1122"/>
      <c r="N777" s="1122"/>
      <c r="O777" s="1122"/>
    </row>
    <row r="778" spans="1:15" ht="12.75">
      <c r="A778" s="1122"/>
      <c r="B778" s="1122"/>
      <c r="C778" s="1122"/>
      <c r="D778" s="1122"/>
      <c r="M778" s="1122"/>
      <c r="N778" s="1122"/>
      <c r="O778" s="1122"/>
    </row>
    <row r="779" spans="1:15" ht="12.75">
      <c r="A779" s="1122"/>
      <c r="B779" s="1122"/>
      <c r="C779" s="1122"/>
      <c r="D779" s="1122"/>
      <c r="M779" s="1122"/>
      <c r="N779" s="1122"/>
      <c r="O779" s="1122"/>
    </row>
    <row r="780" spans="1:15" ht="12.75">
      <c r="A780" s="1122"/>
      <c r="B780" s="1122"/>
      <c r="C780" s="1122"/>
      <c r="D780" s="1122"/>
      <c r="M780" s="1122"/>
      <c r="N780" s="1122"/>
      <c r="O780" s="1122"/>
    </row>
    <row r="781" spans="1:15" ht="12.75">
      <c r="A781" s="1122"/>
      <c r="B781" s="1122"/>
      <c r="C781" s="1122"/>
      <c r="D781" s="1122"/>
      <c r="M781" s="1122"/>
      <c r="N781" s="1122"/>
      <c r="O781" s="1122"/>
    </row>
    <row r="782" spans="1:15" ht="12.75">
      <c r="A782" s="1122"/>
      <c r="B782" s="1122"/>
      <c r="C782" s="1122"/>
      <c r="D782" s="1122"/>
      <c r="M782" s="1122"/>
      <c r="N782" s="1122"/>
      <c r="O782" s="1122"/>
    </row>
    <row r="783" spans="1:15" ht="12.75">
      <c r="A783" s="1122"/>
      <c r="B783" s="1122"/>
      <c r="C783" s="1122"/>
      <c r="D783" s="1122"/>
      <c r="M783" s="1122"/>
      <c r="N783" s="1122"/>
      <c r="O783" s="1122"/>
    </row>
    <row r="784" spans="1:15" ht="12.75">
      <c r="A784" s="1122"/>
      <c r="B784" s="1122"/>
      <c r="C784" s="1122"/>
      <c r="D784" s="1122"/>
      <c r="M784" s="1122"/>
      <c r="N784" s="1122"/>
      <c r="O784" s="1122"/>
    </row>
    <row r="785" spans="1:15" ht="12.75">
      <c r="A785" s="1122"/>
      <c r="B785" s="1122"/>
      <c r="C785" s="1122"/>
      <c r="D785" s="1122"/>
      <c r="M785" s="1122"/>
      <c r="N785" s="1122"/>
      <c r="O785" s="1122"/>
    </row>
    <row r="786" spans="1:15" ht="12.75">
      <c r="A786" s="1122"/>
      <c r="B786" s="1122"/>
      <c r="C786" s="1122"/>
      <c r="D786" s="1122"/>
      <c r="M786" s="1122"/>
      <c r="N786" s="1122"/>
      <c r="O786" s="1122"/>
    </row>
    <row r="787" spans="1:15" ht="12.75">
      <c r="A787" s="1122"/>
      <c r="B787" s="1122"/>
      <c r="C787" s="1122"/>
      <c r="D787" s="1122"/>
      <c r="M787" s="1122"/>
      <c r="N787" s="1122"/>
      <c r="O787" s="1122"/>
    </row>
    <row r="788" spans="1:15" ht="12.75">
      <c r="A788" s="1122"/>
      <c r="B788" s="1122"/>
      <c r="C788" s="1122"/>
      <c r="D788" s="1122"/>
      <c r="M788" s="1122"/>
      <c r="N788" s="1122"/>
      <c r="O788" s="1122"/>
    </row>
    <row r="789" spans="1:15" ht="12.75">
      <c r="A789" s="1122"/>
      <c r="B789" s="1122"/>
      <c r="C789" s="1122"/>
      <c r="D789" s="1122"/>
      <c r="M789" s="1122"/>
      <c r="N789" s="1122"/>
      <c r="O789" s="1122"/>
    </row>
    <row r="790" spans="1:15" ht="12.75">
      <c r="A790" s="1122"/>
      <c r="B790" s="1122"/>
      <c r="C790" s="1122"/>
      <c r="D790" s="1122"/>
      <c r="M790" s="1122"/>
      <c r="N790" s="1122"/>
      <c r="O790" s="1122"/>
    </row>
    <row r="791" spans="1:15" ht="12.75">
      <c r="A791" s="1122"/>
      <c r="B791" s="1122"/>
      <c r="C791" s="1122"/>
      <c r="D791" s="1122"/>
      <c r="M791" s="1122"/>
      <c r="N791" s="1122"/>
      <c r="O791" s="1122"/>
    </row>
    <row r="792" spans="1:15" ht="12.75">
      <c r="A792" s="1122"/>
      <c r="B792" s="1122"/>
      <c r="C792" s="1122"/>
      <c r="D792" s="1122"/>
      <c r="M792" s="1122"/>
      <c r="N792" s="1122"/>
      <c r="O792" s="1122"/>
    </row>
    <row r="793" spans="1:15" ht="12.75">
      <c r="A793" s="1122"/>
      <c r="B793" s="1122"/>
      <c r="C793" s="1122"/>
      <c r="D793" s="1122"/>
      <c r="M793" s="1122"/>
      <c r="N793" s="1122"/>
      <c r="O793" s="1122"/>
    </row>
    <row r="794" spans="1:15" ht="12.75">
      <c r="A794" s="1122"/>
      <c r="B794" s="1122"/>
      <c r="C794" s="1122"/>
      <c r="D794" s="1122"/>
      <c r="M794" s="1122"/>
      <c r="N794" s="1122"/>
      <c r="O794" s="1122"/>
    </row>
    <row r="795" spans="1:15" ht="12.75">
      <c r="A795" s="1122"/>
      <c r="B795" s="1122"/>
      <c r="C795" s="1122"/>
      <c r="D795" s="1122"/>
      <c r="M795" s="1122"/>
      <c r="N795" s="1122"/>
      <c r="O795" s="1122"/>
    </row>
    <row r="796" spans="1:15" ht="12.75">
      <c r="A796" s="1122"/>
      <c r="B796" s="1122"/>
      <c r="C796" s="1122"/>
      <c r="D796" s="1122"/>
      <c r="M796" s="1122"/>
      <c r="N796" s="1122"/>
      <c r="O796" s="1122"/>
    </row>
    <row r="797" spans="1:15" ht="12.75">
      <c r="A797" s="1122"/>
      <c r="B797" s="1122"/>
      <c r="C797" s="1122"/>
      <c r="D797" s="1122"/>
      <c r="M797" s="1122"/>
      <c r="N797" s="1122"/>
      <c r="O797" s="1122"/>
    </row>
    <row r="798" spans="1:15" ht="12.75">
      <c r="A798" s="1122"/>
      <c r="B798" s="1122"/>
      <c r="C798" s="1122"/>
      <c r="D798" s="1122"/>
      <c r="M798" s="1122"/>
      <c r="N798" s="1122"/>
      <c r="O798" s="1122"/>
    </row>
    <row r="799" spans="1:15" ht="12.75">
      <c r="A799" s="1122"/>
      <c r="B799" s="1122"/>
      <c r="C799" s="1122"/>
      <c r="D799" s="1122"/>
      <c r="M799" s="1122"/>
      <c r="N799" s="1122"/>
      <c r="O799" s="1122"/>
    </row>
    <row r="800" spans="1:15" ht="12.75">
      <c r="A800" s="1122"/>
      <c r="B800" s="1122"/>
      <c r="C800" s="1122"/>
      <c r="D800" s="1122"/>
      <c r="M800" s="1122"/>
      <c r="N800" s="1122"/>
      <c r="O800" s="1122"/>
    </row>
    <row r="801" spans="1:15" ht="12.75">
      <c r="A801" s="1122"/>
      <c r="B801" s="1122"/>
      <c r="C801" s="1122"/>
      <c r="D801" s="1122"/>
      <c r="M801" s="1122"/>
      <c r="N801" s="1122"/>
      <c r="O801" s="1122"/>
    </row>
    <row r="802" spans="1:15" ht="12.75">
      <c r="A802" s="1122"/>
      <c r="B802" s="1122"/>
      <c r="C802" s="1122"/>
      <c r="D802" s="1122"/>
      <c r="M802" s="1122"/>
      <c r="N802" s="1122"/>
      <c r="O802" s="1122"/>
    </row>
    <row r="803" spans="1:15" ht="12.75">
      <c r="A803" s="1122"/>
      <c r="B803" s="1122"/>
      <c r="C803" s="1122"/>
      <c r="D803" s="1122"/>
      <c r="M803" s="1122"/>
      <c r="N803" s="1122"/>
      <c r="O803" s="1122"/>
    </row>
    <row r="804" spans="1:15" ht="12.75">
      <c r="A804" s="1122"/>
      <c r="B804" s="1122"/>
      <c r="C804" s="1122"/>
      <c r="D804" s="1122"/>
      <c r="M804" s="1122"/>
      <c r="N804" s="1122"/>
      <c r="O804" s="1122"/>
    </row>
    <row r="805" spans="1:15" ht="12.75">
      <c r="A805" s="1122"/>
      <c r="B805" s="1122"/>
      <c r="C805" s="1122"/>
      <c r="D805" s="1122"/>
      <c r="M805" s="1122"/>
      <c r="N805" s="1122"/>
      <c r="O805" s="1122"/>
    </row>
    <row r="806" spans="1:15" ht="12.75">
      <c r="A806" s="1122"/>
      <c r="B806" s="1122"/>
      <c r="C806" s="1122"/>
      <c r="D806" s="1122"/>
      <c r="M806" s="1122"/>
      <c r="N806" s="1122"/>
      <c r="O806" s="1122"/>
    </row>
    <row r="807" spans="1:15" ht="12.75">
      <c r="A807" s="1122"/>
      <c r="B807" s="1122"/>
      <c r="C807" s="1122"/>
      <c r="D807" s="1122"/>
      <c r="M807" s="1122"/>
      <c r="N807" s="1122"/>
      <c r="O807" s="1122"/>
    </row>
    <row r="808" spans="1:15" ht="12.75">
      <c r="A808" s="1122"/>
      <c r="B808" s="1122"/>
      <c r="C808" s="1122"/>
      <c r="D808" s="1122"/>
      <c r="M808" s="1122"/>
      <c r="N808" s="1122"/>
      <c r="O808" s="1122"/>
    </row>
    <row r="809" spans="1:15" ht="12.75">
      <c r="A809" s="1122"/>
      <c r="B809" s="1122"/>
      <c r="C809" s="1122"/>
      <c r="D809" s="1122"/>
      <c r="M809" s="1122"/>
      <c r="N809" s="1122"/>
      <c r="O809" s="1122"/>
    </row>
    <row r="810" spans="1:15" ht="12.75">
      <c r="A810" s="1122"/>
      <c r="B810" s="1122"/>
      <c r="C810" s="1122"/>
      <c r="D810" s="1122"/>
      <c r="M810" s="1122"/>
      <c r="N810" s="1122"/>
      <c r="O810" s="1122"/>
    </row>
    <row r="811" spans="1:15" ht="12.75">
      <c r="A811" s="1122"/>
      <c r="B811" s="1122"/>
      <c r="C811" s="1122"/>
      <c r="D811" s="1122"/>
      <c r="M811" s="1122"/>
      <c r="N811" s="1122"/>
      <c r="O811" s="1122"/>
    </row>
    <row r="812" spans="1:15" ht="12.75">
      <c r="A812" s="1122"/>
      <c r="B812" s="1122"/>
      <c r="C812" s="1122"/>
      <c r="D812" s="1122"/>
      <c r="M812" s="1122"/>
      <c r="N812" s="1122"/>
      <c r="O812" s="1122"/>
    </row>
    <row r="813" spans="1:15" ht="12.75">
      <c r="A813" s="1122"/>
      <c r="B813" s="1122"/>
      <c r="C813" s="1122"/>
      <c r="D813" s="1122"/>
      <c r="M813" s="1122"/>
      <c r="N813" s="1122"/>
      <c r="O813" s="1122"/>
    </row>
    <row r="814" spans="1:15" ht="12.75">
      <c r="A814" s="1122"/>
      <c r="B814" s="1122"/>
      <c r="C814" s="1122"/>
      <c r="D814" s="1122"/>
      <c r="M814" s="1122"/>
      <c r="N814" s="1122"/>
      <c r="O814" s="1122"/>
    </row>
    <row r="815" spans="1:15" ht="12.75">
      <c r="A815" s="1122"/>
      <c r="B815" s="1122"/>
      <c r="C815" s="1122"/>
      <c r="D815" s="1122"/>
      <c r="M815" s="1122"/>
      <c r="N815" s="1122"/>
      <c r="O815" s="1122"/>
    </row>
    <row r="816" spans="1:15" ht="12.75">
      <c r="A816" s="1122"/>
      <c r="B816" s="1122"/>
      <c r="C816" s="1122"/>
      <c r="D816" s="1122"/>
      <c r="M816" s="1122"/>
      <c r="N816" s="1122"/>
      <c r="O816" s="1122"/>
    </row>
    <row r="817" spans="1:15" ht="12.75">
      <c r="A817" s="1122"/>
      <c r="B817" s="1122"/>
      <c r="C817" s="1122"/>
      <c r="D817" s="1122"/>
      <c r="M817" s="1122"/>
      <c r="N817" s="1122"/>
      <c r="O817" s="1122"/>
    </row>
    <row r="818" spans="1:15" ht="12.75">
      <c r="A818" s="1122"/>
      <c r="B818" s="1122"/>
      <c r="C818" s="1122"/>
      <c r="D818" s="1122"/>
      <c r="M818" s="1122"/>
      <c r="N818" s="1122"/>
      <c r="O818" s="1122"/>
    </row>
    <row r="819" spans="1:15" ht="12.75">
      <c r="A819" s="1122"/>
      <c r="B819" s="1122"/>
      <c r="C819" s="1122"/>
      <c r="D819" s="1122"/>
      <c r="M819" s="1122"/>
      <c r="N819" s="1122"/>
      <c r="O819" s="1122"/>
    </row>
    <row r="820" spans="1:15" ht="12.75">
      <c r="A820" s="1122"/>
      <c r="B820" s="1122"/>
      <c r="C820" s="1122"/>
      <c r="D820" s="1122"/>
      <c r="M820" s="1122"/>
      <c r="N820" s="1122"/>
      <c r="O820" s="1122"/>
    </row>
    <row r="821" spans="1:15" ht="12.75">
      <c r="A821" s="1122"/>
      <c r="B821" s="1122"/>
      <c r="C821" s="1122"/>
      <c r="D821" s="1122"/>
      <c r="M821" s="1122"/>
      <c r="N821" s="1122"/>
      <c r="O821" s="1122"/>
    </row>
    <row r="822" spans="1:15" ht="12.75">
      <c r="A822" s="1122"/>
      <c r="B822" s="1122"/>
      <c r="C822" s="1122"/>
      <c r="D822" s="1122"/>
      <c r="M822" s="1122"/>
      <c r="N822" s="1122"/>
      <c r="O822" s="1122"/>
    </row>
    <row r="823" spans="1:15" ht="12.75">
      <c r="A823" s="1122"/>
      <c r="B823" s="1122"/>
      <c r="C823" s="1122"/>
      <c r="D823" s="1122"/>
      <c r="M823" s="1122"/>
      <c r="N823" s="1122"/>
      <c r="O823" s="1122"/>
    </row>
    <row r="824" spans="1:15" ht="12.75">
      <c r="A824" s="1122"/>
      <c r="B824" s="1122"/>
      <c r="C824" s="1122"/>
      <c r="D824" s="1122"/>
      <c r="M824" s="1122"/>
      <c r="N824" s="1122"/>
      <c r="O824" s="1122"/>
    </row>
    <row r="825" spans="1:15" ht="12.75">
      <c r="A825" s="1122"/>
      <c r="B825" s="1122"/>
      <c r="C825" s="1122"/>
      <c r="D825" s="1122"/>
      <c r="M825" s="1122"/>
      <c r="N825" s="1122"/>
      <c r="O825" s="1122"/>
    </row>
    <row r="826" spans="1:15" ht="12.75">
      <c r="A826" s="1122"/>
      <c r="B826" s="1122"/>
      <c r="C826" s="1122"/>
      <c r="D826" s="1122"/>
      <c r="M826" s="1122"/>
      <c r="N826" s="1122"/>
      <c r="O826" s="1122"/>
    </row>
    <row r="827" spans="1:15" ht="12.75">
      <c r="A827" s="1122"/>
      <c r="B827" s="1122"/>
      <c r="C827" s="1122"/>
      <c r="D827" s="1122"/>
      <c r="M827" s="1122"/>
      <c r="N827" s="1122"/>
      <c r="O827" s="1122"/>
    </row>
    <row r="828" spans="1:15" ht="12.75">
      <c r="A828" s="1122"/>
      <c r="B828" s="1122"/>
      <c r="C828" s="1122"/>
      <c r="D828" s="1122"/>
      <c r="M828" s="1122"/>
      <c r="N828" s="1122"/>
      <c r="O828" s="1122"/>
    </row>
    <row r="829" spans="1:15" ht="12.75">
      <c r="A829" s="1122"/>
      <c r="B829" s="1122"/>
      <c r="C829" s="1122"/>
      <c r="D829" s="1122"/>
      <c r="M829" s="1122"/>
      <c r="N829" s="1122"/>
      <c r="O829" s="1122"/>
    </row>
    <row r="830" spans="1:15" ht="12.75">
      <c r="A830" s="1122"/>
      <c r="B830" s="1122"/>
      <c r="C830" s="1122"/>
      <c r="D830" s="1122"/>
      <c r="M830" s="1122"/>
      <c r="N830" s="1122"/>
      <c r="O830" s="1122"/>
    </row>
    <row r="831" spans="1:15" ht="12.75">
      <c r="A831" s="1122"/>
      <c r="B831" s="1122"/>
      <c r="C831" s="1122"/>
      <c r="D831" s="1122"/>
      <c r="M831" s="1122"/>
      <c r="N831" s="1122"/>
      <c r="O831" s="1122"/>
    </row>
    <row r="832" spans="1:15" ht="12.75">
      <c r="A832" s="1122"/>
      <c r="B832" s="1122"/>
      <c r="C832" s="1122"/>
      <c r="D832" s="1122"/>
      <c r="M832" s="1122"/>
      <c r="N832" s="1122"/>
      <c r="O832" s="1122"/>
    </row>
    <row r="833" spans="1:15" ht="12.75">
      <c r="A833" s="1122"/>
      <c r="B833" s="1122"/>
      <c r="C833" s="1122"/>
      <c r="D833" s="1122"/>
      <c r="M833" s="1122"/>
      <c r="N833" s="1122"/>
      <c r="O833" s="1122"/>
    </row>
    <row r="834" spans="1:15" ht="12.75">
      <c r="A834" s="1122"/>
      <c r="B834" s="1122"/>
      <c r="C834" s="1122"/>
      <c r="D834" s="1122"/>
      <c r="M834" s="1122"/>
      <c r="N834" s="1122"/>
      <c r="O834" s="1122"/>
    </row>
    <row r="835" spans="1:15" ht="12.75">
      <c r="A835" s="1122"/>
      <c r="B835" s="1122"/>
      <c r="C835" s="1122"/>
      <c r="D835" s="1122"/>
      <c r="M835" s="1122"/>
      <c r="N835" s="1122"/>
      <c r="O835" s="1122"/>
    </row>
    <row r="836" spans="1:15" ht="12.75">
      <c r="A836" s="1122"/>
      <c r="B836" s="1122"/>
      <c r="C836" s="1122"/>
      <c r="D836" s="1122"/>
      <c r="M836" s="1122"/>
      <c r="N836" s="1122"/>
      <c r="O836" s="1122"/>
    </row>
    <row r="837" spans="1:15" ht="12.75">
      <c r="A837" s="1122"/>
      <c r="B837" s="1122"/>
      <c r="C837" s="1122"/>
      <c r="D837" s="1122"/>
      <c r="M837" s="1122"/>
      <c r="N837" s="1122"/>
      <c r="O837" s="1122"/>
    </row>
    <row r="838" spans="1:15" ht="12.75">
      <c r="A838" s="1122"/>
      <c r="B838" s="1122"/>
      <c r="C838" s="1122"/>
      <c r="D838" s="1122"/>
      <c r="M838" s="1122"/>
      <c r="N838" s="1122"/>
      <c r="O838" s="1122"/>
    </row>
    <row r="839" spans="1:15" ht="12.75">
      <c r="A839" s="1122"/>
      <c r="B839" s="1122"/>
      <c r="C839" s="1122"/>
      <c r="D839" s="1122"/>
      <c r="M839" s="1122"/>
      <c r="N839" s="1122"/>
      <c r="O839" s="1122"/>
    </row>
    <row r="840" spans="1:15" ht="12.75">
      <c r="A840" s="1122"/>
      <c r="B840" s="1122"/>
      <c r="C840" s="1122"/>
      <c r="D840" s="1122"/>
      <c r="M840" s="1122"/>
      <c r="N840" s="1122"/>
      <c r="O840" s="1122"/>
    </row>
    <row r="841" spans="1:15" ht="12.75">
      <c r="A841" s="1122"/>
      <c r="B841" s="1122"/>
      <c r="C841" s="1122"/>
      <c r="D841" s="1122"/>
      <c r="M841" s="1122"/>
      <c r="N841" s="1122"/>
      <c r="O841" s="1122"/>
    </row>
    <row r="842" spans="1:15" ht="12.75">
      <c r="A842" s="1122"/>
      <c r="B842" s="1122"/>
      <c r="C842" s="1122"/>
      <c r="D842" s="1122"/>
      <c r="M842" s="1122"/>
      <c r="N842" s="1122"/>
      <c r="O842" s="1122"/>
    </row>
    <row r="843" spans="1:15" ht="12.75">
      <c r="A843" s="1122"/>
      <c r="B843" s="1122"/>
      <c r="C843" s="1122"/>
      <c r="D843" s="1122"/>
      <c r="M843" s="1122"/>
      <c r="N843" s="1122"/>
      <c r="O843" s="1122"/>
    </row>
    <row r="844" spans="1:15" ht="12.75">
      <c r="A844" s="1122"/>
      <c r="B844" s="1122"/>
      <c r="C844" s="1122"/>
      <c r="D844" s="1122"/>
      <c r="M844" s="1122"/>
      <c r="N844" s="1122"/>
      <c r="O844" s="1122"/>
    </row>
    <row r="845" spans="1:15" ht="12.75">
      <c r="A845" s="1122"/>
      <c r="B845" s="1122"/>
      <c r="C845" s="1122"/>
      <c r="D845" s="1122"/>
      <c r="M845" s="1122"/>
      <c r="N845" s="1122"/>
      <c r="O845" s="1122"/>
    </row>
    <row r="846" spans="1:15" ht="12.75">
      <c r="A846" s="1122"/>
      <c r="B846" s="1122"/>
      <c r="C846" s="1122"/>
      <c r="D846" s="1122"/>
      <c r="M846" s="1122"/>
      <c r="N846" s="1122"/>
      <c r="O846" s="1122"/>
    </row>
    <row r="847" spans="1:15" ht="12.75">
      <c r="A847" s="1122"/>
      <c r="B847" s="1122"/>
      <c r="C847" s="1122"/>
      <c r="D847" s="1122"/>
      <c r="M847" s="1122"/>
      <c r="N847" s="1122"/>
      <c r="O847" s="1122"/>
    </row>
    <row r="848" spans="1:15" ht="12.75">
      <c r="A848" s="1122"/>
      <c r="B848" s="1122"/>
      <c r="C848" s="1122"/>
      <c r="D848" s="1122"/>
      <c r="M848" s="1122"/>
      <c r="N848" s="1122"/>
      <c r="O848" s="1122"/>
    </row>
    <row r="849" spans="1:15" ht="12.75">
      <c r="A849" s="1122"/>
      <c r="B849" s="1122"/>
      <c r="C849" s="1122"/>
      <c r="D849" s="1122"/>
      <c r="M849" s="1122"/>
      <c r="N849" s="1122"/>
      <c r="O849" s="1122"/>
    </row>
    <row r="850" spans="1:15" ht="12.75">
      <c r="A850" s="1122"/>
      <c r="B850" s="1122"/>
      <c r="C850" s="1122"/>
      <c r="D850" s="1122"/>
      <c r="M850" s="1122"/>
      <c r="N850" s="1122"/>
      <c r="O850" s="1122"/>
    </row>
    <row r="851" spans="1:15" ht="12.75">
      <c r="A851" s="1122"/>
      <c r="B851" s="1122"/>
      <c r="C851" s="1122"/>
      <c r="D851" s="1122"/>
      <c r="M851" s="1122"/>
      <c r="N851" s="1122"/>
      <c r="O851" s="1122"/>
    </row>
    <row r="852" spans="1:15" ht="12.75">
      <c r="A852" s="1122"/>
      <c r="B852" s="1122"/>
      <c r="C852" s="1122"/>
      <c r="D852" s="1122"/>
      <c r="M852" s="1122"/>
      <c r="N852" s="1122"/>
      <c r="O852" s="1122"/>
    </row>
    <row r="853" spans="1:15" ht="12.75">
      <c r="A853" s="1122"/>
      <c r="B853" s="1122"/>
      <c r="C853" s="1122"/>
      <c r="D853" s="1122"/>
      <c r="M853" s="1122"/>
      <c r="N853" s="1122"/>
      <c r="O853" s="1122"/>
    </row>
    <row r="854" spans="1:15" ht="12.75">
      <c r="A854" s="1122"/>
      <c r="B854" s="1122"/>
      <c r="C854" s="1122"/>
      <c r="D854" s="1122"/>
      <c r="M854" s="1122"/>
      <c r="N854" s="1122"/>
      <c r="O854" s="1122"/>
    </row>
    <row r="855" spans="1:15" ht="12.75">
      <c r="A855" s="1122"/>
      <c r="B855" s="1122"/>
      <c r="C855" s="1122"/>
      <c r="D855" s="1122"/>
      <c r="M855" s="1122"/>
      <c r="N855" s="1122"/>
      <c r="O855" s="1122"/>
    </row>
    <row r="856" spans="1:15" ht="12.75">
      <c r="A856" s="1122"/>
      <c r="B856" s="1122"/>
      <c r="C856" s="1122"/>
      <c r="D856" s="1122"/>
      <c r="M856" s="1122"/>
      <c r="N856" s="1122"/>
      <c r="O856" s="1122"/>
    </row>
    <row r="857" spans="1:15" ht="12.75">
      <c r="A857" s="1122"/>
      <c r="B857" s="1122"/>
      <c r="C857" s="1122"/>
      <c r="D857" s="1122"/>
      <c r="M857" s="1122"/>
      <c r="N857" s="1122"/>
      <c r="O857" s="1122"/>
    </row>
    <row r="858" spans="1:15" ht="12.75">
      <c r="A858" s="1122"/>
      <c r="B858" s="1122"/>
      <c r="C858" s="1122"/>
      <c r="D858" s="1122"/>
      <c r="M858" s="1122"/>
      <c r="N858" s="1122"/>
      <c r="O858" s="1122"/>
    </row>
    <row r="859" spans="1:15" ht="12.75">
      <c r="A859" s="1122"/>
      <c r="B859" s="1122"/>
      <c r="C859" s="1122"/>
      <c r="D859" s="1122"/>
      <c r="M859" s="1122"/>
      <c r="N859" s="1122"/>
      <c r="O859" s="1122"/>
    </row>
    <row r="860" spans="1:15" ht="12.75">
      <c r="A860" s="1122"/>
      <c r="B860" s="1122"/>
      <c r="C860" s="1122"/>
      <c r="D860" s="1122"/>
      <c r="M860" s="1122"/>
      <c r="N860" s="1122"/>
      <c r="O860" s="1122"/>
    </row>
    <row r="861" spans="1:15" ht="12.75">
      <c r="A861" s="1122"/>
      <c r="B861" s="1122"/>
      <c r="C861" s="1122"/>
      <c r="D861" s="1122"/>
      <c r="M861" s="1122"/>
      <c r="N861" s="1122"/>
      <c r="O861" s="1122"/>
    </row>
    <row r="862" spans="1:15" ht="12.75">
      <c r="A862" s="1122"/>
      <c r="B862" s="1122"/>
      <c r="C862" s="1122"/>
      <c r="D862" s="1122"/>
      <c r="M862" s="1122"/>
      <c r="N862" s="1122"/>
      <c r="O862" s="1122"/>
    </row>
    <row r="863" spans="1:15" ht="12.75">
      <c r="A863" s="1122"/>
      <c r="B863" s="1122"/>
      <c r="C863" s="1122"/>
      <c r="D863" s="1122"/>
      <c r="M863" s="1122"/>
      <c r="N863" s="1122"/>
      <c r="O863" s="1122"/>
    </row>
    <row r="864" spans="1:15" ht="12.75">
      <c r="A864" s="1122"/>
      <c r="B864" s="1122"/>
      <c r="C864" s="1122"/>
      <c r="D864" s="1122"/>
      <c r="M864" s="1122"/>
      <c r="N864" s="1122"/>
      <c r="O864" s="1122"/>
    </row>
    <row r="865" spans="1:15" ht="12.75">
      <c r="A865" s="1122"/>
      <c r="B865" s="1122"/>
      <c r="C865" s="1122"/>
      <c r="D865" s="1122"/>
      <c r="M865" s="1122"/>
      <c r="N865" s="1122"/>
      <c r="O865" s="1122"/>
    </row>
    <row r="866" spans="1:15" ht="12.75">
      <c r="A866" s="1122"/>
      <c r="B866" s="1122"/>
      <c r="C866" s="1122"/>
      <c r="D866" s="1122"/>
      <c r="M866" s="1122"/>
      <c r="N866" s="1122"/>
      <c r="O866" s="1122"/>
    </row>
    <row r="867" spans="1:15" ht="12.75">
      <c r="A867" s="1122"/>
      <c r="B867" s="1122"/>
      <c r="C867" s="1122"/>
      <c r="D867" s="1122"/>
      <c r="M867" s="1122"/>
      <c r="N867" s="1122"/>
      <c r="O867" s="1122"/>
    </row>
    <row r="868" spans="1:15" ht="12.75">
      <c r="A868" s="1122"/>
      <c r="B868" s="1122"/>
      <c r="C868" s="1122"/>
      <c r="D868" s="1122"/>
      <c r="M868" s="1122"/>
      <c r="N868" s="1122"/>
      <c r="O868" s="1122"/>
    </row>
    <row r="869" spans="1:15" ht="12.75">
      <c r="A869" s="1122"/>
      <c r="B869" s="1122"/>
      <c r="C869" s="1122"/>
      <c r="D869" s="1122"/>
      <c r="M869" s="1122"/>
      <c r="N869" s="1122"/>
      <c r="O869" s="1122"/>
    </row>
    <row r="870" spans="1:15" ht="12.75">
      <c r="A870" s="1122"/>
      <c r="B870" s="1122"/>
      <c r="C870" s="1122"/>
      <c r="D870" s="1122"/>
      <c r="M870" s="1122"/>
      <c r="N870" s="1122"/>
      <c r="O870" s="1122"/>
    </row>
    <row r="871" spans="1:15" ht="12.75">
      <c r="A871" s="1122"/>
      <c r="B871" s="1122"/>
      <c r="C871" s="1122"/>
      <c r="D871" s="1122"/>
      <c r="M871" s="1122"/>
      <c r="N871" s="1122"/>
      <c r="O871" s="1122"/>
    </row>
    <row r="872" spans="1:15" ht="12.75">
      <c r="A872" s="1122"/>
      <c r="B872" s="1122"/>
      <c r="C872" s="1122"/>
      <c r="D872" s="1122"/>
      <c r="M872" s="1122"/>
      <c r="N872" s="1122"/>
      <c r="O872" s="1122"/>
    </row>
    <row r="873" spans="1:15" ht="12.75">
      <c r="A873" s="1122"/>
      <c r="B873" s="1122"/>
      <c r="C873" s="1122"/>
      <c r="D873" s="1122"/>
      <c r="M873" s="1122"/>
      <c r="N873" s="1122"/>
      <c r="O873" s="1122"/>
    </row>
    <row r="874" spans="1:15" ht="12.75">
      <c r="A874" s="1122"/>
      <c r="B874" s="1122"/>
      <c r="C874" s="1122"/>
      <c r="D874" s="1122"/>
      <c r="M874" s="1122"/>
      <c r="N874" s="1122"/>
      <c r="O874" s="1122"/>
    </row>
    <row r="875" spans="1:15" ht="12.75">
      <c r="A875" s="1122"/>
      <c r="B875" s="1122"/>
      <c r="C875" s="1122"/>
      <c r="D875" s="1122"/>
      <c r="M875" s="1122"/>
      <c r="N875" s="1122"/>
      <c r="O875" s="1122"/>
    </row>
    <row r="876" spans="1:15" ht="12.75">
      <c r="A876" s="1122"/>
      <c r="B876" s="1122"/>
      <c r="C876" s="1122"/>
      <c r="D876" s="1122"/>
      <c r="M876" s="1122"/>
      <c r="N876" s="1122"/>
      <c r="O876" s="1122"/>
    </row>
    <row r="877" spans="1:15" ht="12.75">
      <c r="A877" s="1122"/>
      <c r="B877" s="1122"/>
      <c r="C877" s="1122"/>
      <c r="D877" s="1122"/>
      <c r="M877" s="1122"/>
      <c r="N877" s="1122"/>
      <c r="O877" s="1122"/>
    </row>
    <row r="878" spans="1:15" ht="12.75">
      <c r="A878" s="1122"/>
      <c r="B878" s="1122"/>
      <c r="C878" s="1122"/>
      <c r="D878" s="1122"/>
      <c r="M878" s="1122"/>
      <c r="N878" s="1122"/>
      <c r="O878" s="1122"/>
    </row>
    <row r="879" spans="1:15" ht="12.75">
      <c r="A879" s="1122"/>
      <c r="B879" s="1122"/>
      <c r="C879" s="1122"/>
      <c r="D879" s="1122"/>
      <c r="M879" s="1122"/>
      <c r="N879" s="1122"/>
      <c r="O879" s="1122"/>
    </row>
    <row r="880" spans="1:15" ht="12.75">
      <c r="A880" s="1122"/>
      <c r="B880" s="1122"/>
      <c r="C880" s="1122"/>
      <c r="D880" s="1122"/>
      <c r="M880" s="1122"/>
      <c r="N880" s="1122"/>
      <c r="O880" s="1122"/>
    </row>
    <row r="881" spans="1:15" ht="12.75">
      <c r="A881" s="1122"/>
      <c r="B881" s="1122"/>
      <c r="C881" s="1122"/>
      <c r="D881" s="1122"/>
      <c r="M881" s="1122"/>
      <c r="N881" s="1122"/>
      <c r="O881" s="1122"/>
    </row>
    <row r="882" spans="1:15" ht="12.75">
      <c r="A882" s="1122"/>
      <c r="B882" s="1122"/>
      <c r="C882" s="1122"/>
      <c r="D882" s="1122"/>
      <c r="M882" s="1122"/>
      <c r="N882" s="1122"/>
      <c r="O882" s="1122"/>
    </row>
    <row r="883" spans="1:15" ht="12.75">
      <c r="A883" s="1122"/>
      <c r="B883" s="1122"/>
      <c r="C883" s="1122"/>
      <c r="D883" s="1122"/>
      <c r="M883" s="1122"/>
      <c r="N883" s="1122"/>
      <c r="O883" s="1122"/>
    </row>
    <row r="884" spans="1:15" ht="12.75">
      <c r="A884" s="1122"/>
      <c r="B884" s="1122"/>
      <c r="C884" s="1122"/>
      <c r="D884" s="1122"/>
      <c r="M884" s="1122"/>
      <c r="N884" s="1122"/>
      <c r="O884" s="1122"/>
    </row>
    <row r="885" spans="1:15" ht="12.75">
      <c r="A885" s="1122"/>
      <c r="B885" s="1122"/>
      <c r="C885" s="1122"/>
      <c r="D885" s="1122"/>
      <c r="M885" s="1122"/>
      <c r="N885" s="1122"/>
      <c r="O885" s="1122"/>
    </row>
    <row r="886" spans="1:15" ht="12.75">
      <c r="A886" s="1122"/>
      <c r="B886" s="1122"/>
      <c r="C886" s="1122"/>
      <c r="D886" s="1122"/>
      <c r="M886" s="1122"/>
      <c r="N886" s="1122"/>
      <c r="O886" s="1122"/>
    </row>
    <row r="887" spans="1:15" ht="12.75">
      <c r="A887" s="1122"/>
      <c r="B887" s="1122"/>
      <c r="C887" s="1122"/>
      <c r="D887" s="1122"/>
      <c r="M887" s="1122"/>
      <c r="N887" s="1122"/>
      <c r="O887" s="1122"/>
    </row>
    <row r="888" spans="1:15" ht="12.75">
      <c r="A888" s="1122"/>
      <c r="B888" s="1122"/>
      <c r="C888" s="1122"/>
      <c r="D888" s="1122"/>
      <c r="M888" s="1122"/>
      <c r="N888" s="1122"/>
      <c r="O888" s="1122"/>
    </row>
    <row r="889" spans="1:15" ht="12.75">
      <c r="A889" s="1122"/>
      <c r="B889" s="1122"/>
      <c r="C889" s="1122"/>
      <c r="D889" s="1122"/>
      <c r="M889" s="1122"/>
      <c r="N889" s="1122"/>
      <c r="O889" s="1122"/>
    </row>
    <row r="890" spans="1:15" ht="12.75">
      <c r="A890" s="1122"/>
      <c r="B890" s="1122"/>
      <c r="C890" s="1122"/>
      <c r="D890" s="1122"/>
      <c r="M890" s="1122"/>
      <c r="N890" s="1122"/>
      <c r="O890" s="1122"/>
    </row>
    <row r="891" spans="1:15" ht="12.75">
      <c r="A891" s="1122"/>
      <c r="B891" s="1122"/>
      <c r="C891" s="1122"/>
      <c r="D891" s="1122"/>
      <c r="M891" s="1122"/>
      <c r="N891" s="1122"/>
      <c r="O891" s="1122"/>
    </row>
    <row r="892" spans="1:15" ht="12.75">
      <c r="A892" s="1122"/>
      <c r="B892" s="1122"/>
      <c r="C892" s="1122"/>
      <c r="D892" s="1122"/>
      <c r="M892" s="1122"/>
      <c r="N892" s="1122"/>
      <c r="O892" s="1122"/>
    </row>
    <row r="893" spans="1:15" ht="12.75">
      <c r="A893" s="1122"/>
      <c r="B893" s="1122"/>
      <c r="C893" s="1122"/>
      <c r="D893" s="1122"/>
      <c r="M893" s="1122"/>
      <c r="N893" s="1122"/>
      <c r="O893" s="1122"/>
    </row>
    <row r="894" spans="1:15" ht="12.75">
      <c r="A894" s="1122"/>
      <c r="B894" s="1122"/>
      <c r="C894" s="1122"/>
      <c r="D894" s="1122"/>
      <c r="M894" s="1122"/>
      <c r="N894" s="1122"/>
      <c r="O894" s="1122"/>
    </row>
    <row r="895" spans="1:15" ht="12.75">
      <c r="A895" s="1122"/>
      <c r="B895" s="1122"/>
      <c r="C895" s="1122"/>
      <c r="D895" s="1122"/>
      <c r="M895" s="1122"/>
      <c r="N895" s="1122"/>
      <c r="O895" s="1122"/>
    </row>
    <row r="896" spans="1:15" ht="12.75">
      <c r="A896" s="1122"/>
      <c r="B896" s="1122"/>
      <c r="C896" s="1122"/>
      <c r="D896" s="1122"/>
      <c r="M896" s="1122"/>
      <c r="N896" s="1122"/>
      <c r="O896" s="1122"/>
    </row>
    <row r="897" spans="1:15" ht="12.75">
      <c r="A897" s="1122"/>
      <c r="B897" s="1122"/>
      <c r="C897" s="1122"/>
      <c r="D897" s="1122"/>
      <c r="M897" s="1122"/>
      <c r="N897" s="1122"/>
      <c r="O897" s="1122"/>
    </row>
    <row r="898" spans="1:15" ht="12.75">
      <c r="A898" s="1122"/>
      <c r="B898" s="1122"/>
      <c r="C898" s="1122"/>
      <c r="D898" s="1122"/>
      <c r="M898" s="1122"/>
      <c r="N898" s="1122"/>
      <c r="O898" s="1122"/>
    </row>
    <row r="899" spans="1:15" ht="12.75">
      <c r="A899" s="1122"/>
      <c r="B899" s="1122"/>
      <c r="C899" s="1122"/>
      <c r="D899" s="1122"/>
      <c r="M899" s="1122"/>
      <c r="N899" s="1122"/>
      <c r="O899" s="1122"/>
    </row>
    <row r="900" spans="1:15" ht="12.75">
      <c r="A900" s="1122"/>
      <c r="B900" s="1122"/>
      <c r="C900" s="1122"/>
      <c r="D900" s="1122"/>
      <c r="M900" s="1122"/>
      <c r="N900" s="1122"/>
      <c r="O900" s="1122"/>
    </row>
    <row r="901" spans="1:15" ht="12.75">
      <c r="A901" s="1122"/>
      <c r="B901" s="1122"/>
      <c r="C901" s="1122"/>
      <c r="D901" s="1122"/>
      <c r="M901" s="1122"/>
      <c r="N901" s="1122"/>
      <c r="O901" s="1122"/>
    </row>
    <row r="902" spans="1:15" ht="12.75">
      <c r="A902" s="1122"/>
      <c r="B902" s="1122"/>
      <c r="C902" s="1122"/>
      <c r="D902" s="1122"/>
      <c r="M902" s="1122"/>
      <c r="N902" s="1122"/>
      <c r="O902" s="1122"/>
    </row>
    <row r="903" spans="1:15" ht="12.75">
      <c r="A903" s="1122"/>
      <c r="B903" s="1122"/>
      <c r="C903" s="1122"/>
      <c r="D903" s="1122"/>
      <c r="M903" s="1122"/>
      <c r="N903" s="1122"/>
      <c r="O903" s="1122"/>
    </row>
    <row r="904" spans="1:15" ht="12.75">
      <c r="A904" s="1122"/>
      <c r="B904" s="1122"/>
      <c r="C904" s="1122"/>
      <c r="D904" s="1122"/>
      <c r="M904" s="1122"/>
      <c r="N904" s="1122"/>
      <c r="O904" s="1122"/>
    </row>
    <row r="905" spans="1:15" ht="12.75">
      <c r="A905" s="1122"/>
      <c r="B905" s="1122"/>
      <c r="C905" s="1122"/>
      <c r="D905" s="1122"/>
      <c r="M905" s="1122"/>
      <c r="N905" s="1122"/>
      <c r="O905" s="1122"/>
    </row>
    <row r="906" spans="1:15" ht="12.75">
      <c r="A906" s="1122"/>
      <c r="B906" s="1122"/>
      <c r="C906" s="1122"/>
      <c r="D906" s="1122"/>
      <c r="M906" s="1122"/>
      <c r="N906" s="1122"/>
      <c r="O906" s="1122"/>
    </row>
    <row r="907" spans="1:15" ht="12.75">
      <c r="A907" s="1122"/>
      <c r="B907" s="1122"/>
      <c r="C907" s="1122"/>
      <c r="D907" s="1122"/>
      <c r="M907" s="1122"/>
      <c r="N907" s="1122"/>
      <c r="O907" s="1122"/>
    </row>
    <row r="908" spans="1:15" ht="12.75">
      <c r="A908" s="1122"/>
      <c r="B908" s="1122"/>
      <c r="C908" s="1122"/>
      <c r="D908" s="1122"/>
      <c r="M908" s="1122"/>
      <c r="N908" s="1122"/>
      <c r="O908" s="1122"/>
    </row>
    <row r="909" spans="1:15" ht="12.75">
      <c r="A909" s="1122"/>
      <c r="B909" s="1122"/>
      <c r="C909" s="1122"/>
      <c r="D909" s="1122"/>
      <c r="M909" s="1122"/>
      <c r="N909" s="1122"/>
      <c r="O909" s="1122"/>
    </row>
    <row r="910" spans="1:15" ht="12.75">
      <c r="A910" s="1122"/>
      <c r="B910" s="1122"/>
      <c r="C910" s="1122"/>
      <c r="D910" s="1122"/>
      <c r="M910" s="1122"/>
      <c r="N910" s="1122"/>
      <c r="O910" s="1122"/>
    </row>
    <row r="911" spans="1:15" ht="12.75">
      <c r="A911" s="1122"/>
      <c r="B911" s="1122"/>
      <c r="C911" s="1122"/>
      <c r="D911" s="1122"/>
      <c r="M911" s="1122"/>
      <c r="N911" s="1122"/>
      <c r="O911" s="1122"/>
    </row>
    <row r="912" spans="1:15" ht="12.75">
      <c r="A912" s="1122"/>
      <c r="B912" s="1122"/>
      <c r="C912" s="1122"/>
      <c r="D912" s="1122"/>
      <c r="M912" s="1122"/>
      <c r="N912" s="1122"/>
      <c r="O912" s="1122"/>
    </row>
    <row r="913" spans="1:15" ht="12.75">
      <c r="A913" s="1122"/>
      <c r="B913" s="1122"/>
      <c r="C913" s="1122"/>
      <c r="D913" s="1122"/>
      <c r="M913" s="1122"/>
      <c r="N913" s="1122"/>
      <c r="O913" s="1122"/>
    </row>
    <row r="914" spans="1:15" ht="12.75">
      <c r="A914" s="1122"/>
      <c r="B914" s="1122"/>
      <c r="C914" s="1122"/>
      <c r="D914" s="1122"/>
      <c r="M914" s="1122"/>
      <c r="N914" s="1122"/>
      <c r="O914" s="1122"/>
    </row>
    <row r="915" spans="1:15" ht="12.75">
      <c r="A915" s="1122"/>
      <c r="B915" s="1122"/>
      <c r="C915" s="1122"/>
      <c r="D915" s="1122"/>
      <c r="M915" s="1122"/>
      <c r="N915" s="1122"/>
      <c r="O915" s="1122"/>
    </row>
    <row r="916" spans="1:15" ht="12.75">
      <c r="A916" s="1122"/>
      <c r="B916" s="1122"/>
      <c r="C916" s="1122"/>
      <c r="D916" s="1122"/>
      <c r="M916" s="1122"/>
      <c r="N916" s="1122"/>
      <c r="O916" s="1122"/>
    </row>
    <row r="917" spans="1:15" ht="12.75">
      <c r="A917" s="1122"/>
      <c r="B917" s="1122"/>
      <c r="C917" s="1122"/>
      <c r="D917" s="1122"/>
      <c r="M917" s="1122"/>
      <c r="N917" s="1122"/>
      <c r="O917" s="1122"/>
    </row>
    <row r="918" spans="1:15" ht="12.75">
      <c r="A918" s="1122"/>
      <c r="B918" s="1122"/>
      <c r="C918" s="1122"/>
      <c r="D918" s="1122"/>
      <c r="M918" s="1122"/>
      <c r="N918" s="1122"/>
      <c r="O918" s="1122"/>
    </row>
    <row r="919" spans="1:15" ht="12.75">
      <c r="A919" s="1122"/>
      <c r="B919" s="1122"/>
      <c r="C919" s="1122"/>
      <c r="D919" s="1122"/>
      <c r="M919" s="1122"/>
      <c r="N919" s="1122"/>
      <c r="O919" s="1122"/>
    </row>
    <row r="920" spans="1:15" ht="12.75">
      <c r="A920" s="1122"/>
      <c r="B920" s="1122"/>
      <c r="C920" s="1122"/>
      <c r="D920" s="1122"/>
      <c r="M920" s="1122"/>
      <c r="N920" s="1122"/>
      <c r="O920" s="1122"/>
    </row>
    <row r="921" spans="1:15" ht="12.75">
      <c r="A921" s="1122"/>
      <c r="B921" s="1122"/>
      <c r="C921" s="1122"/>
      <c r="D921" s="1122"/>
      <c r="M921" s="1122"/>
      <c r="N921" s="1122"/>
      <c r="O921" s="1122"/>
    </row>
    <row r="922" spans="1:15" ht="12.75">
      <c r="A922" s="1122"/>
      <c r="B922" s="1122"/>
      <c r="C922" s="1122"/>
      <c r="D922" s="1122"/>
      <c r="M922" s="1122"/>
      <c r="N922" s="1122"/>
      <c r="O922" s="1122"/>
    </row>
    <row r="923" spans="1:15" ht="12.75">
      <c r="A923" s="1122"/>
      <c r="B923" s="1122"/>
      <c r="C923" s="1122"/>
      <c r="D923" s="1122"/>
      <c r="M923" s="1122"/>
      <c r="N923" s="1122"/>
      <c r="O923" s="1122"/>
    </row>
    <row r="924" spans="1:15" ht="12.75">
      <c r="A924" s="1122"/>
      <c r="B924" s="1122"/>
      <c r="C924" s="1122"/>
      <c r="D924" s="1122"/>
      <c r="M924" s="1122"/>
      <c r="N924" s="1122"/>
      <c r="O924" s="1122"/>
    </row>
    <row r="925" spans="1:15" ht="12.75">
      <c r="A925" s="1122"/>
      <c r="B925" s="1122"/>
      <c r="C925" s="1122"/>
      <c r="D925" s="1122"/>
      <c r="M925" s="1122"/>
      <c r="N925" s="1122"/>
      <c r="O925" s="1122"/>
    </row>
    <row r="926" spans="1:15" ht="12.75">
      <c r="A926" s="1122"/>
      <c r="B926" s="1122"/>
      <c r="C926" s="1122"/>
      <c r="D926" s="1122"/>
      <c r="M926" s="1122"/>
      <c r="N926" s="1122"/>
      <c r="O926" s="1122"/>
    </row>
    <row r="927" spans="1:15" ht="12.75">
      <c r="A927" s="1122"/>
      <c r="B927" s="1122"/>
      <c r="C927" s="1122"/>
      <c r="D927" s="1122"/>
      <c r="M927" s="1122"/>
      <c r="N927" s="1122"/>
      <c r="O927" s="1122"/>
    </row>
    <row r="928" spans="1:15" ht="12.75">
      <c r="A928" s="1122"/>
      <c r="B928" s="1122"/>
      <c r="C928" s="1122"/>
      <c r="D928" s="1122"/>
      <c r="M928" s="1122"/>
      <c r="N928" s="1122"/>
      <c r="O928" s="1122"/>
    </row>
    <row r="929" spans="1:15" ht="12.75">
      <c r="A929" s="1122"/>
      <c r="B929" s="1122"/>
      <c r="C929" s="1122"/>
      <c r="D929" s="1122"/>
      <c r="M929" s="1122"/>
      <c r="N929" s="1122"/>
      <c r="O929" s="1122"/>
    </row>
    <row r="930" spans="1:15" ht="12.75">
      <c r="A930" s="1122"/>
      <c r="B930" s="1122"/>
      <c r="C930" s="1122"/>
      <c r="D930" s="1122"/>
      <c r="M930" s="1122"/>
      <c r="N930" s="1122"/>
      <c r="O930" s="1122"/>
    </row>
    <row r="931" spans="1:15" ht="12.75">
      <c r="A931" s="1122"/>
      <c r="B931" s="1122"/>
      <c r="C931" s="1122"/>
      <c r="D931" s="1122"/>
      <c r="M931" s="1122"/>
      <c r="N931" s="1122"/>
      <c r="O931" s="1122"/>
    </row>
    <row r="932" spans="1:15" ht="12.75">
      <c r="A932" s="1122"/>
      <c r="B932" s="1122"/>
      <c r="C932" s="1122"/>
      <c r="D932" s="1122"/>
      <c r="M932" s="1122"/>
      <c r="N932" s="1122"/>
      <c r="O932" s="1122"/>
    </row>
    <row r="933" spans="1:15" ht="12.75">
      <c r="A933" s="1122"/>
      <c r="B933" s="1122"/>
      <c r="C933" s="1122"/>
      <c r="D933" s="1122"/>
      <c r="M933" s="1122"/>
      <c r="N933" s="1122"/>
      <c r="O933" s="1122"/>
    </row>
    <row r="934" spans="1:15" ht="12.75">
      <c r="A934" s="1122"/>
      <c r="B934" s="1122"/>
      <c r="C934" s="1122"/>
      <c r="D934" s="1122"/>
      <c r="M934" s="1122"/>
      <c r="N934" s="1122"/>
      <c r="O934" s="1122"/>
    </row>
    <row r="935" spans="1:15" ht="12.75">
      <c r="A935" s="1122"/>
      <c r="B935" s="1122"/>
      <c r="C935" s="1122"/>
      <c r="D935" s="1122"/>
      <c r="M935" s="1122"/>
      <c r="N935" s="1122"/>
      <c r="O935" s="1122"/>
    </row>
    <row r="936" spans="1:15" ht="12.75">
      <c r="A936" s="1122"/>
      <c r="B936" s="1122"/>
      <c r="C936" s="1122"/>
      <c r="D936" s="1122"/>
      <c r="M936" s="1122"/>
      <c r="N936" s="1122"/>
      <c r="O936" s="1122"/>
    </row>
    <row r="937" spans="1:15" ht="12.75">
      <c r="A937" s="1122"/>
      <c r="B937" s="1122"/>
      <c r="C937" s="1122"/>
      <c r="D937" s="1122"/>
      <c r="M937" s="1122"/>
      <c r="N937" s="1122"/>
      <c r="O937" s="1122"/>
    </row>
    <row r="938" spans="1:15" ht="12.75">
      <c r="A938" s="1122"/>
      <c r="B938" s="1122"/>
      <c r="C938" s="1122"/>
      <c r="D938" s="1122"/>
      <c r="M938" s="1122"/>
      <c r="N938" s="1122"/>
      <c r="O938" s="1122"/>
    </row>
    <row r="939" spans="1:15" ht="12.75">
      <c r="A939" s="1122"/>
      <c r="B939" s="1122"/>
      <c r="C939" s="1122"/>
      <c r="D939" s="1122"/>
      <c r="M939" s="1122"/>
      <c r="N939" s="1122"/>
      <c r="O939" s="1122"/>
    </row>
    <row r="940" spans="1:15" ht="12.75">
      <c r="A940" s="1122"/>
      <c r="B940" s="1122"/>
      <c r="C940" s="1122"/>
      <c r="D940" s="1122"/>
      <c r="M940" s="1122"/>
      <c r="N940" s="1122"/>
      <c r="O940" s="1122"/>
    </row>
    <row r="941" spans="1:15" ht="12.75">
      <c r="A941" s="1122"/>
      <c r="B941" s="1122"/>
      <c r="C941" s="1122"/>
      <c r="D941" s="1122"/>
      <c r="M941" s="1122"/>
      <c r="N941" s="1122"/>
      <c r="O941" s="1122"/>
    </row>
    <row r="942" spans="1:15" ht="12.75">
      <c r="A942" s="1122"/>
      <c r="B942" s="1122"/>
      <c r="C942" s="1122"/>
      <c r="D942" s="1122"/>
      <c r="M942" s="1122"/>
      <c r="N942" s="1122"/>
      <c r="O942" s="1122"/>
    </row>
    <row r="943" spans="1:15" ht="12.75">
      <c r="A943" s="1122"/>
      <c r="B943" s="1122"/>
      <c r="C943" s="1122"/>
      <c r="D943" s="1122"/>
      <c r="M943" s="1122"/>
      <c r="N943" s="1122"/>
      <c r="O943" s="1122"/>
    </row>
    <row r="944" spans="1:15" ht="12.75">
      <c r="A944" s="1122"/>
      <c r="B944" s="1122"/>
      <c r="C944" s="1122"/>
      <c r="D944" s="1122"/>
      <c r="M944" s="1122"/>
      <c r="N944" s="1122"/>
      <c r="O944" s="1122"/>
    </row>
    <row r="945" spans="1:15" ht="12.75">
      <c r="A945" s="1122"/>
      <c r="B945" s="1122"/>
      <c r="C945" s="1122"/>
      <c r="D945" s="1122"/>
      <c r="M945" s="1122"/>
      <c r="N945" s="1122"/>
      <c r="O945" s="1122"/>
    </row>
    <row r="946" spans="1:15" ht="12.75">
      <c r="A946" s="1122"/>
      <c r="B946" s="1122"/>
      <c r="C946" s="1122"/>
      <c r="D946" s="1122"/>
      <c r="M946" s="1122"/>
      <c r="N946" s="1122"/>
      <c r="O946" s="1122"/>
    </row>
    <row r="947" spans="1:15" ht="12.75">
      <c r="A947" s="1122"/>
      <c r="B947" s="1122"/>
      <c r="C947" s="1122"/>
      <c r="D947" s="1122"/>
      <c r="M947" s="1122"/>
      <c r="N947" s="1122"/>
      <c r="O947" s="1122"/>
    </row>
    <row r="948" spans="1:15" ht="12.75">
      <c r="A948" s="1122"/>
      <c r="B948" s="1122"/>
      <c r="C948" s="1122"/>
      <c r="D948" s="1122"/>
      <c r="M948" s="1122"/>
      <c r="N948" s="1122"/>
      <c r="O948" s="1122"/>
    </row>
    <row r="949" spans="1:15" ht="12.75">
      <c r="A949" s="1122"/>
      <c r="B949" s="1122"/>
      <c r="C949" s="1122"/>
      <c r="D949" s="1122"/>
      <c r="M949" s="1122"/>
      <c r="N949" s="1122"/>
      <c r="O949" s="1122"/>
    </row>
    <row r="950" spans="1:15" ht="12.75">
      <c r="A950" s="1122"/>
      <c r="B950" s="1122"/>
      <c r="C950" s="1122"/>
      <c r="D950" s="1122"/>
      <c r="M950" s="1122"/>
      <c r="N950" s="1122"/>
      <c r="O950" s="1122"/>
    </row>
    <row r="951" spans="1:15" ht="12.75">
      <c r="A951" s="1122"/>
      <c r="B951" s="1122"/>
      <c r="C951" s="1122"/>
      <c r="D951" s="1122"/>
      <c r="M951" s="1122"/>
      <c r="N951" s="1122"/>
      <c r="O951" s="1122"/>
    </row>
    <row r="952" spans="1:15" ht="12.75">
      <c r="A952" s="1122"/>
      <c r="B952" s="1122"/>
      <c r="C952" s="1122"/>
      <c r="D952" s="1122"/>
      <c r="M952" s="1122"/>
      <c r="N952" s="1122"/>
      <c r="O952" s="1122"/>
    </row>
    <row r="953" spans="1:15" ht="12.75">
      <c r="A953" s="1122"/>
      <c r="B953" s="1122"/>
      <c r="C953" s="1122"/>
      <c r="D953" s="1122"/>
      <c r="M953" s="1122"/>
      <c r="N953" s="1122"/>
      <c r="O953" s="1122"/>
    </row>
    <row r="954" spans="1:15" ht="12.75">
      <c r="A954" s="1122"/>
      <c r="B954" s="1122"/>
      <c r="C954" s="1122"/>
      <c r="D954" s="1122"/>
      <c r="M954" s="1122"/>
      <c r="N954" s="1122"/>
      <c r="O954" s="1122"/>
    </row>
    <row r="955" spans="1:15" ht="12.75">
      <c r="A955" s="1122"/>
      <c r="B955" s="1122"/>
      <c r="C955" s="1122"/>
      <c r="D955" s="1122"/>
      <c r="M955" s="1122"/>
      <c r="N955" s="1122"/>
      <c r="O955" s="1122"/>
    </row>
    <row r="956" spans="1:15" ht="12.75">
      <c r="A956" s="1122"/>
      <c r="B956" s="1122"/>
      <c r="C956" s="1122"/>
      <c r="D956" s="1122"/>
      <c r="M956" s="1122"/>
      <c r="N956" s="1122"/>
      <c r="O956" s="1122"/>
    </row>
    <row r="957" spans="1:15" ht="12.75">
      <c r="A957" s="1122"/>
      <c r="B957" s="1122"/>
      <c r="C957" s="1122"/>
      <c r="D957" s="1122"/>
      <c r="M957" s="1122"/>
      <c r="N957" s="1122"/>
      <c r="O957" s="1122"/>
    </row>
    <row r="958" spans="1:15" ht="12.75">
      <c r="A958" s="1122"/>
      <c r="B958" s="1122"/>
      <c r="C958" s="1122"/>
      <c r="D958" s="1122"/>
      <c r="M958" s="1122"/>
      <c r="N958" s="1122"/>
      <c r="O958" s="1122"/>
    </row>
    <row r="959" spans="1:15" ht="12.75">
      <c r="A959" s="1122"/>
      <c r="B959" s="1122"/>
      <c r="C959" s="1122"/>
      <c r="D959" s="1122"/>
      <c r="M959" s="1122"/>
      <c r="N959" s="1122"/>
      <c r="O959" s="1122"/>
    </row>
    <row r="960" spans="1:15" ht="12.75">
      <c r="A960" s="1122"/>
      <c r="B960" s="1122"/>
      <c r="C960" s="1122"/>
      <c r="D960" s="1122"/>
      <c r="M960" s="1122"/>
      <c r="N960" s="1122"/>
      <c r="O960" s="1122"/>
    </row>
    <row r="961" spans="1:15" ht="12.75">
      <c r="A961" s="1122"/>
      <c r="B961" s="1122"/>
      <c r="C961" s="1122"/>
      <c r="D961" s="1122"/>
      <c r="M961" s="1122"/>
      <c r="N961" s="1122"/>
      <c r="O961" s="1122"/>
    </row>
    <row r="962" spans="1:15" ht="12.75">
      <c r="A962" s="1122"/>
      <c r="B962" s="1122"/>
      <c r="C962" s="1122"/>
      <c r="D962" s="1122"/>
      <c r="M962" s="1122"/>
      <c r="N962" s="1122"/>
      <c r="O962" s="1122"/>
    </row>
    <row r="963" spans="1:15" ht="12.75">
      <c r="A963" s="1122"/>
      <c r="B963" s="1122"/>
      <c r="C963" s="1122"/>
      <c r="D963" s="1122"/>
      <c r="M963" s="1122"/>
      <c r="N963" s="1122"/>
      <c r="O963" s="1122"/>
    </row>
    <row r="964" spans="1:15" ht="12.75">
      <c r="A964" s="1122"/>
      <c r="B964" s="1122"/>
      <c r="C964" s="1122"/>
      <c r="D964" s="1122"/>
      <c r="M964" s="1122"/>
      <c r="N964" s="1122"/>
      <c r="O964" s="1122"/>
    </row>
    <row r="965" spans="1:15" ht="12.75">
      <c r="A965" s="1122"/>
      <c r="B965" s="1122"/>
      <c r="C965" s="1122"/>
      <c r="D965" s="1122"/>
      <c r="M965" s="1122"/>
      <c r="N965" s="1122"/>
      <c r="O965" s="1122"/>
    </row>
    <row r="966" spans="1:15" ht="12.75">
      <c r="A966" s="1122"/>
      <c r="B966" s="1122"/>
      <c r="C966" s="1122"/>
      <c r="D966" s="1122"/>
      <c r="M966" s="1122"/>
      <c r="N966" s="1122"/>
      <c r="O966" s="1122"/>
    </row>
    <row r="967" spans="1:15" ht="12.75">
      <c r="A967" s="1122"/>
      <c r="B967" s="1122"/>
      <c r="C967" s="1122"/>
      <c r="D967" s="1122"/>
      <c r="M967" s="1122"/>
      <c r="N967" s="1122"/>
      <c r="O967" s="1122"/>
    </row>
    <row r="968" spans="1:15" ht="12.75">
      <c r="A968" s="1122"/>
      <c r="B968" s="1122"/>
      <c r="C968" s="1122"/>
      <c r="D968" s="1122"/>
      <c r="M968" s="1122"/>
      <c r="N968" s="1122"/>
      <c r="O968" s="1122"/>
    </row>
    <row r="969" spans="1:15" ht="12.75">
      <c r="A969" s="1122"/>
      <c r="B969" s="1122"/>
      <c r="C969" s="1122"/>
      <c r="D969" s="1122"/>
      <c r="M969" s="1122"/>
      <c r="N969" s="1122"/>
      <c r="O969" s="1122"/>
    </row>
    <row r="970" spans="1:15" ht="12.75">
      <c r="A970" s="1122"/>
      <c r="B970" s="1122"/>
      <c r="C970" s="1122"/>
      <c r="D970" s="1122"/>
      <c r="M970" s="1122"/>
      <c r="N970" s="1122"/>
      <c r="O970" s="1122"/>
    </row>
    <row r="971" spans="1:15" ht="12.75">
      <c r="A971" s="1122"/>
      <c r="B971" s="1122"/>
      <c r="C971" s="1122"/>
      <c r="D971" s="1122"/>
      <c r="M971" s="1122"/>
      <c r="N971" s="1122"/>
      <c r="O971" s="1122"/>
    </row>
    <row r="972" spans="1:15" ht="12.75">
      <c r="A972" s="1122"/>
      <c r="B972" s="1122"/>
      <c r="C972" s="1122"/>
      <c r="D972" s="1122"/>
      <c r="M972" s="1122"/>
      <c r="N972" s="1122"/>
      <c r="O972" s="1122"/>
    </row>
    <row r="973" spans="1:15" ht="12.75">
      <c r="A973" s="1122"/>
      <c r="B973" s="1122"/>
      <c r="C973" s="1122"/>
      <c r="D973" s="1122"/>
      <c r="M973" s="1122"/>
      <c r="N973" s="1122"/>
      <c r="O973" s="1122"/>
    </row>
    <row r="974" spans="1:15" ht="12.75">
      <c r="A974" s="1122"/>
      <c r="B974" s="1122"/>
      <c r="C974" s="1122"/>
      <c r="D974" s="1122"/>
      <c r="M974" s="1122"/>
      <c r="N974" s="1122"/>
      <c r="O974" s="1122"/>
    </row>
    <row r="975" spans="1:15" ht="12.75">
      <c r="A975" s="1122"/>
      <c r="B975" s="1122"/>
      <c r="C975" s="1122"/>
      <c r="D975" s="1122"/>
      <c r="M975" s="1122"/>
      <c r="N975" s="1122"/>
      <c r="O975" s="1122"/>
    </row>
    <row r="976" spans="1:15" ht="12.75">
      <c r="A976" s="1122"/>
      <c r="B976" s="1122"/>
      <c r="C976" s="1122"/>
      <c r="D976" s="1122"/>
      <c r="M976" s="1122"/>
      <c r="N976" s="1122"/>
      <c r="O976" s="1122"/>
    </row>
    <row r="977" spans="1:15" ht="12.75">
      <c r="A977" s="1122"/>
      <c r="B977" s="1122"/>
      <c r="C977" s="1122"/>
      <c r="D977" s="1122"/>
      <c r="M977" s="1122"/>
      <c r="N977" s="1122"/>
      <c r="O977" s="1122"/>
    </row>
    <row r="978" spans="1:15" ht="12.75">
      <c r="A978" s="1122"/>
      <c r="B978" s="1122"/>
      <c r="C978" s="1122"/>
      <c r="D978" s="1122"/>
      <c r="M978" s="1122"/>
      <c r="N978" s="1122"/>
      <c r="O978" s="1122"/>
    </row>
    <row r="979" spans="1:15" ht="12.75">
      <c r="A979" s="1122"/>
      <c r="B979" s="1122"/>
      <c r="C979" s="1122"/>
      <c r="D979" s="1122"/>
      <c r="M979" s="1122"/>
      <c r="N979" s="1122"/>
      <c r="O979" s="1122"/>
    </row>
    <row r="980" spans="1:15" ht="12.75">
      <c r="A980" s="1122"/>
      <c r="B980" s="1122"/>
      <c r="C980" s="1122"/>
      <c r="D980" s="1122"/>
      <c r="M980" s="1122"/>
      <c r="N980" s="1122"/>
      <c r="O980" s="1122"/>
    </row>
    <row r="981" spans="1:15" ht="12.75">
      <c r="A981" s="1122"/>
      <c r="B981" s="1122"/>
      <c r="C981" s="1122"/>
      <c r="D981" s="1122"/>
      <c r="M981" s="1122"/>
      <c r="N981" s="1122"/>
      <c r="O981" s="1122"/>
    </row>
    <row r="982" spans="1:15" ht="12.75">
      <c r="A982" s="1122"/>
      <c r="B982" s="1122"/>
      <c r="C982" s="1122"/>
      <c r="D982" s="1122"/>
      <c r="M982" s="1122"/>
      <c r="N982" s="1122"/>
      <c r="O982" s="1122"/>
    </row>
    <row r="983" spans="1:15" ht="12.75">
      <c r="A983" s="1122"/>
      <c r="B983" s="1122"/>
      <c r="C983" s="1122"/>
      <c r="D983" s="1122"/>
      <c r="M983" s="1122"/>
      <c r="N983" s="1122"/>
      <c r="O983" s="1122"/>
    </row>
    <row r="984" spans="1:15" ht="12.75">
      <c r="A984" s="1122"/>
      <c r="B984" s="1122"/>
      <c r="C984" s="1122"/>
      <c r="D984" s="1122"/>
      <c r="M984" s="1122"/>
      <c r="N984" s="1122"/>
      <c r="O984" s="1122"/>
    </row>
    <row r="985" spans="1:15" ht="12.75">
      <c r="A985" s="1122"/>
      <c r="B985" s="1122"/>
      <c r="C985" s="1122"/>
      <c r="D985" s="1122"/>
      <c r="M985" s="1122"/>
      <c r="N985" s="1122"/>
      <c r="O985" s="1122"/>
    </row>
    <row r="986" spans="1:15" ht="12.75">
      <c r="A986" s="1122"/>
      <c r="B986" s="1122"/>
      <c r="C986" s="1122"/>
      <c r="D986" s="1122"/>
      <c r="M986" s="1122"/>
      <c r="N986" s="1122"/>
      <c r="O986" s="1122"/>
    </row>
    <row r="987" spans="1:15" ht="12.75">
      <c r="A987" s="1122"/>
      <c r="B987" s="1122"/>
      <c r="C987" s="1122"/>
      <c r="D987" s="1122"/>
      <c r="M987" s="1122"/>
      <c r="N987" s="1122"/>
      <c r="O987" s="1122"/>
    </row>
    <row r="988" spans="1:15" ht="12.75">
      <c r="A988" s="1122"/>
      <c r="B988" s="1122"/>
      <c r="C988" s="1122"/>
      <c r="D988" s="1122"/>
      <c r="M988" s="1122"/>
      <c r="N988" s="1122"/>
      <c r="O988" s="1122"/>
    </row>
    <row r="989" spans="1:15" ht="12.75">
      <c r="A989" s="1122"/>
      <c r="B989" s="1122"/>
      <c r="C989" s="1122"/>
      <c r="D989" s="1122"/>
      <c r="M989" s="1122"/>
      <c r="N989" s="1122"/>
      <c r="O989" s="1122"/>
    </row>
    <row r="990" spans="1:15" ht="12.75">
      <c r="A990" s="1122"/>
      <c r="B990" s="1122"/>
      <c r="C990" s="1122"/>
      <c r="D990" s="1122"/>
      <c r="M990" s="1122"/>
      <c r="N990" s="1122"/>
      <c r="O990" s="1122"/>
    </row>
    <row r="991" spans="1:15" ht="12.75">
      <c r="A991" s="1122"/>
      <c r="B991" s="1122"/>
      <c r="C991" s="1122"/>
      <c r="D991" s="1122"/>
      <c r="M991" s="1122"/>
      <c r="N991" s="1122"/>
      <c r="O991" s="1122"/>
    </row>
    <row r="992" spans="1:15" ht="12.75">
      <c r="A992" s="1122"/>
      <c r="B992" s="1122"/>
      <c r="C992" s="1122"/>
      <c r="D992" s="1122"/>
      <c r="M992" s="1122"/>
      <c r="N992" s="1122"/>
      <c r="O992" s="1122"/>
    </row>
    <row r="993" spans="1:15" ht="12.75">
      <c r="A993" s="1122"/>
      <c r="B993" s="1122"/>
      <c r="C993" s="1122"/>
      <c r="D993" s="1122"/>
      <c r="M993" s="1122"/>
      <c r="N993" s="1122"/>
      <c r="O993" s="1122"/>
    </row>
    <row r="994" spans="1:15" ht="12.75">
      <c r="A994" s="1122"/>
      <c r="B994" s="1122"/>
      <c r="C994" s="1122"/>
      <c r="D994" s="1122"/>
      <c r="M994" s="1122"/>
      <c r="N994" s="1122"/>
      <c r="O994" s="1122"/>
    </row>
    <row r="995" spans="1:15" ht="12.75">
      <c r="A995" s="1122"/>
      <c r="B995" s="1122"/>
      <c r="C995" s="1122"/>
      <c r="D995" s="1122"/>
      <c r="M995" s="1122"/>
      <c r="N995" s="1122"/>
      <c r="O995" s="1122"/>
    </row>
    <row r="996" spans="1:15" ht="12.75">
      <c r="A996" s="1122"/>
      <c r="B996" s="1122"/>
      <c r="C996" s="1122"/>
      <c r="D996" s="1122"/>
      <c r="M996" s="1122"/>
      <c r="N996" s="1122"/>
      <c r="O996" s="1122"/>
    </row>
    <row r="997" spans="1:15" ht="12.75">
      <c r="A997" s="1122"/>
      <c r="B997" s="1122"/>
      <c r="C997" s="1122"/>
      <c r="D997" s="1122"/>
      <c r="M997" s="1122"/>
      <c r="N997" s="1122"/>
      <c r="O997" s="1122"/>
    </row>
    <row r="998" spans="1:15" ht="12.75">
      <c r="A998" s="1122"/>
      <c r="B998" s="1122"/>
      <c r="C998" s="1122"/>
      <c r="D998" s="1122"/>
      <c r="M998" s="1122"/>
      <c r="N998" s="1122"/>
      <c r="O998" s="1122"/>
    </row>
    <row r="999" spans="1:15" ht="12.75">
      <c r="A999" s="1122"/>
      <c r="B999" s="1122"/>
      <c r="C999" s="1122"/>
      <c r="D999" s="1122"/>
      <c r="M999" s="1122"/>
      <c r="N999" s="1122"/>
      <c r="O999" s="1122"/>
    </row>
    <row r="1000" spans="1:15" ht="12.75">
      <c r="A1000" s="1122"/>
      <c r="B1000" s="1122"/>
      <c r="C1000" s="1122"/>
      <c r="D1000" s="1122"/>
      <c r="M1000" s="1122"/>
      <c r="N1000" s="1122"/>
      <c r="O1000" s="1122"/>
    </row>
    <row r="1001" spans="1:15" ht="12.75">
      <c r="A1001" s="1122"/>
      <c r="B1001" s="1122"/>
      <c r="C1001" s="1122"/>
      <c r="D1001" s="1122"/>
      <c r="M1001" s="1122"/>
      <c r="N1001" s="1122"/>
      <c r="O1001" s="1122"/>
    </row>
    <row r="1002" spans="1:15" ht="12.75">
      <c r="A1002" s="1122"/>
      <c r="B1002" s="1122"/>
      <c r="C1002" s="1122"/>
      <c r="D1002" s="1122"/>
      <c r="M1002" s="1122"/>
      <c r="N1002" s="1122"/>
      <c r="O1002" s="1122"/>
    </row>
    <row r="1003" spans="1:15" ht="12.75">
      <c r="A1003" s="1122"/>
      <c r="B1003" s="1122"/>
      <c r="C1003" s="1122"/>
      <c r="D1003" s="1122"/>
      <c r="M1003" s="1122"/>
      <c r="N1003" s="1122"/>
      <c r="O1003" s="1122"/>
    </row>
    <row r="1004" spans="1:15" ht="12.75">
      <c r="A1004" s="1122"/>
      <c r="B1004" s="1122"/>
      <c r="C1004" s="1122"/>
      <c r="D1004" s="1122"/>
      <c r="M1004" s="1122"/>
      <c r="N1004" s="1122"/>
      <c r="O1004" s="1122"/>
    </row>
    <row r="1005" spans="1:15" ht="12.75">
      <c r="A1005" s="1122"/>
      <c r="B1005" s="1122"/>
      <c r="C1005" s="1122"/>
      <c r="D1005" s="1122"/>
      <c r="M1005" s="1122"/>
      <c r="N1005" s="1122"/>
      <c r="O1005" s="1122"/>
    </row>
    <row r="1006" spans="1:15" ht="12.75">
      <c r="A1006" s="1122"/>
      <c r="B1006" s="1122"/>
      <c r="C1006" s="1122"/>
      <c r="D1006" s="1122"/>
      <c r="M1006" s="1122"/>
      <c r="N1006" s="1122"/>
      <c r="O1006" s="1122"/>
    </row>
    <row r="1007" spans="1:15" ht="12.75">
      <c r="A1007" s="1122"/>
      <c r="B1007" s="1122"/>
      <c r="C1007" s="1122"/>
      <c r="D1007" s="1122"/>
      <c r="M1007" s="1122"/>
      <c r="N1007" s="1122"/>
      <c r="O1007" s="1122"/>
    </row>
    <row r="1008" spans="1:15" ht="12.75">
      <c r="A1008" s="1122"/>
      <c r="B1008" s="1122"/>
      <c r="C1008" s="1122"/>
      <c r="D1008" s="1122"/>
      <c r="M1008" s="1122"/>
      <c r="N1008" s="1122"/>
      <c r="O1008" s="1122"/>
    </row>
    <row r="1009" spans="1:15" ht="12.75">
      <c r="A1009" s="1122"/>
      <c r="B1009" s="1122"/>
      <c r="C1009" s="1122"/>
      <c r="D1009" s="1122"/>
      <c r="M1009" s="1122"/>
      <c r="N1009" s="1122"/>
      <c r="O1009" s="1122"/>
    </row>
    <row r="1010" spans="1:15" ht="12.75">
      <c r="A1010" s="1122"/>
      <c r="B1010" s="1122"/>
      <c r="C1010" s="1122"/>
      <c r="D1010" s="1122"/>
      <c r="M1010" s="1122"/>
      <c r="N1010" s="1122"/>
      <c r="O1010" s="1122"/>
    </row>
    <row r="1011" spans="1:15" ht="12.75">
      <c r="A1011" s="1122"/>
      <c r="B1011" s="1122"/>
      <c r="C1011" s="1122"/>
      <c r="D1011" s="1122"/>
      <c r="M1011" s="1122"/>
      <c r="N1011" s="1122"/>
      <c r="O1011" s="1122"/>
    </row>
    <row r="1012" spans="1:15" ht="12.75">
      <c r="A1012" s="1122"/>
      <c r="B1012" s="1122"/>
      <c r="C1012" s="1122"/>
      <c r="D1012" s="1122"/>
      <c r="M1012" s="1122"/>
      <c r="N1012" s="1122"/>
      <c r="O1012" s="1122"/>
    </row>
    <row r="1013" spans="1:15" ht="12.75">
      <c r="A1013" s="1122"/>
      <c r="B1013" s="1122"/>
      <c r="C1013" s="1122"/>
      <c r="D1013" s="1122"/>
      <c r="M1013" s="1122"/>
      <c r="N1013" s="1122"/>
      <c r="O1013" s="1122"/>
    </row>
    <row r="1014" spans="1:15" ht="12.75">
      <c r="A1014" s="1122"/>
      <c r="B1014" s="1122"/>
      <c r="C1014" s="1122"/>
      <c r="D1014" s="1122"/>
      <c r="M1014" s="1122"/>
      <c r="N1014" s="1122"/>
      <c r="O1014" s="1122"/>
    </row>
    <row r="1015" spans="1:15" ht="12.75">
      <c r="A1015" s="1122"/>
      <c r="B1015" s="1122"/>
      <c r="C1015" s="1122"/>
      <c r="D1015" s="1122"/>
      <c r="M1015" s="1122"/>
      <c r="N1015" s="1122"/>
      <c r="O1015" s="1122"/>
    </row>
    <row r="1016" spans="1:15" ht="12.75">
      <c r="A1016" s="1122"/>
      <c r="B1016" s="1122"/>
      <c r="C1016" s="1122"/>
      <c r="D1016" s="1122"/>
      <c r="M1016" s="1122"/>
      <c r="N1016" s="1122"/>
      <c r="O1016" s="1122"/>
    </row>
    <row r="1017" spans="1:15" ht="12.75">
      <c r="A1017" s="1122"/>
      <c r="B1017" s="1122"/>
      <c r="C1017" s="1122"/>
      <c r="D1017" s="1122"/>
      <c r="M1017" s="1122"/>
      <c r="N1017" s="1122"/>
      <c r="O1017" s="1122"/>
    </row>
    <row r="1018" spans="1:15" ht="12.75">
      <c r="A1018" s="1122"/>
      <c r="B1018" s="1122"/>
      <c r="C1018" s="1122"/>
      <c r="D1018" s="1122"/>
      <c r="M1018" s="1122"/>
      <c r="N1018" s="1122"/>
      <c r="O1018" s="1122"/>
    </row>
    <row r="1019" spans="1:15" ht="12.75">
      <c r="A1019" s="1122"/>
      <c r="B1019" s="1122"/>
      <c r="C1019" s="1122"/>
      <c r="D1019" s="1122"/>
      <c r="M1019" s="1122"/>
      <c r="N1019" s="1122"/>
      <c r="O1019" s="1122"/>
    </row>
    <row r="1020" spans="1:15" ht="12.75">
      <c r="A1020" s="1122"/>
      <c r="B1020" s="1122"/>
      <c r="C1020" s="1122"/>
      <c r="D1020" s="1122"/>
      <c r="M1020" s="1122"/>
      <c r="N1020" s="1122"/>
      <c r="O1020" s="1122"/>
    </row>
    <row r="1021" spans="1:15" ht="12.75">
      <c r="A1021" s="1122"/>
      <c r="B1021" s="1122"/>
      <c r="C1021" s="1122"/>
      <c r="D1021" s="1122"/>
      <c r="M1021" s="1122"/>
      <c r="N1021" s="1122"/>
      <c r="O1021" s="1122"/>
    </row>
    <row r="1022" spans="1:15" ht="12.75">
      <c r="A1022" s="1122"/>
      <c r="B1022" s="1122"/>
      <c r="C1022" s="1122"/>
      <c r="D1022" s="1122"/>
      <c r="M1022" s="1122"/>
      <c r="N1022" s="1122"/>
      <c r="O1022" s="1122"/>
    </row>
    <row r="1023" spans="1:15" ht="12.75">
      <c r="A1023" s="1122"/>
      <c r="B1023" s="1122"/>
      <c r="C1023" s="1122"/>
      <c r="D1023" s="1122"/>
      <c r="M1023" s="1122"/>
      <c r="N1023" s="1122"/>
      <c r="O1023" s="1122"/>
    </row>
    <row r="1024" spans="1:15" ht="12.75">
      <c r="A1024" s="1122"/>
      <c r="B1024" s="1122"/>
      <c r="C1024" s="1122"/>
      <c r="D1024" s="1122"/>
      <c r="M1024" s="1122"/>
      <c r="N1024" s="1122"/>
      <c r="O1024" s="1122"/>
    </row>
    <row r="1025" spans="1:15" ht="12.75">
      <c r="A1025" s="1122"/>
      <c r="B1025" s="1122"/>
      <c r="C1025" s="1122"/>
      <c r="D1025" s="1122"/>
      <c r="M1025" s="1122"/>
      <c r="N1025" s="1122"/>
      <c r="O1025" s="1122"/>
    </row>
    <row r="1026" spans="1:15" ht="12.75">
      <c r="A1026" s="1122"/>
      <c r="B1026" s="1122"/>
      <c r="C1026" s="1122"/>
      <c r="D1026" s="1122"/>
      <c r="M1026" s="1122"/>
      <c r="N1026" s="1122"/>
      <c r="O1026" s="1122"/>
    </row>
    <row r="1027" spans="1:15" ht="12.75">
      <c r="A1027" s="1122"/>
      <c r="B1027" s="1122"/>
      <c r="C1027" s="1122"/>
      <c r="D1027" s="1122"/>
      <c r="M1027" s="1122"/>
      <c r="N1027" s="1122"/>
      <c r="O1027" s="1122"/>
    </row>
    <row r="1028" spans="1:15" ht="12.75">
      <c r="A1028" s="1122"/>
      <c r="B1028" s="1122"/>
      <c r="C1028" s="1122"/>
      <c r="D1028" s="1122"/>
      <c r="M1028" s="1122"/>
      <c r="N1028" s="1122"/>
      <c r="O1028" s="1122"/>
    </row>
    <row r="1029" spans="1:15" ht="12.75">
      <c r="A1029" s="1122"/>
      <c r="B1029" s="1122"/>
      <c r="C1029" s="1122"/>
      <c r="D1029" s="1122"/>
      <c r="M1029" s="1122"/>
      <c r="N1029" s="1122"/>
      <c r="O1029" s="1122"/>
    </row>
    <row r="1030" spans="1:15" ht="12.75">
      <c r="A1030" s="1122"/>
      <c r="B1030" s="1122"/>
      <c r="C1030" s="1122"/>
      <c r="D1030" s="1122"/>
      <c r="M1030" s="1122"/>
      <c r="N1030" s="1122"/>
      <c r="O1030" s="1122"/>
    </row>
    <row r="1031" spans="1:15" ht="12.75">
      <c r="A1031" s="1122"/>
      <c r="B1031" s="1122"/>
      <c r="C1031" s="1122"/>
      <c r="D1031" s="1122"/>
      <c r="M1031" s="1122"/>
      <c r="N1031" s="1122"/>
      <c r="O1031" s="1122"/>
    </row>
    <row r="1032" spans="1:15" ht="12.75">
      <c r="A1032" s="1122"/>
      <c r="B1032" s="1122"/>
      <c r="C1032" s="1122"/>
      <c r="D1032" s="1122"/>
      <c r="M1032" s="1122"/>
      <c r="N1032" s="1122"/>
      <c r="O1032" s="1122"/>
    </row>
    <row r="1033" spans="1:15" ht="12.75">
      <c r="A1033" s="1122"/>
      <c r="B1033" s="1122"/>
      <c r="C1033" s="1122"/>
      <c r="D1033" s="1122"/>
      <c r="M1033" s="1122"/>
      <c r="N1033" s="1122"/>
      <c r="O1033" s="1122"/>
    </row>
    <row r="1034" spans="1:15" ht="12.75">
      <c r="A1034" s="1122"/>
      <c r="B1034" s="1122"/>
      <c r="C1034" s="1122"/>
      <c r="D1034" s="1122"/>
      <c r="M1034" s="1122"/>
      <c r="N1034" s="1122"/>
      <c r="O1034" s="1122"/>
    </row>
    <row r="1035" spans="1:15" ht="12.75">
      <c r="A1035" s="1122"/>
      <c r="B1035" s="1122"/>
      <c r="C1035" s="1122"/>
      <c r="D1035" s="1122"/>
      <c r="M1035" s="1122"/>
      <c r="N1035" s="1122"/>
      <c r="O1035" s="1122"/>
    </row>
    <row r="1036" spans="1:15" ht="12.75">
      <c r="A1036" s="1122"/>
      <c r="B1036" s="1122"/>
      <c r="C1036" s="1122"/>
      <c r="D1036" s="1122"/>
      <c r="M1036" s="1122"/>
      <c r="N1036" s="1122"/>
      <c r="O1036" s="1122"/>
    </row>
    <row r="1037" spans="1:15" ht="12.75">
      <c r="A1037" s="1122"/>
      <c r="B1037" s="1122"/>
      <c r="C1037" s="1122"/>
      <c r="D1037" s="1122"/>
      <c r="M1037" s="1122"/>
      <c r="N1037" s="1122"/>
      <c r="O1037" s="1122"/>
    </row>
    <row r="1038" spans="1:15" ht="12.75">
      <c r="A1038" s="1122"/>
      <c r="B1038" s="1122"/>
      <c r="C1038" s="1122"/>
      <c r="D1038" s="1122"/>
      <c r="M1038" s="1122"/>
      <c r="N1038" s="1122"/>
      <c r="O1038" s="1122"/>
    </row>
    <row r="1039" spans="1:15" ht="12.75">
      <c r="A1039" s="1122"/>
      <c r="B1039" s="1122"/>
      <c r="C1039" s="1122"/>
      <c r="D1039" s="1122"/>
      <c r="M1039" s="1122"/>
      <c r="N1039" s="1122"/>
      <c r="O1039" s="1122"/>
    </row>
    <row r="1040" spans="1:15" ht="12.75">
      <c r="A1040" s="1122"/>
      <c r="B1040" s="1122"/>
      <c r="C1040" s="1122"/>
      <c r="D1040" s="1122"/>
      <c r="M1040" s="1122"/>
      <c r="N1040" s="1122"/>
      <c r="O1040" s="1122"/>
    </row>
    <row r="1041" spans="1:15" ht="12.75">
      <c r="A1041" s="1122"/>
      <c r="B1041" s="1122"/>
      <c r="C1041" s="1122"/>
      <c r="D1041" s="1122"/>
      <c r="M1041" s="1122"/>
      <c r="N1041" s="1122"/>
      <c r="O1041" s="1122"/>
    </row>
    <row r="1042" spans="1:15" ht="12.75">
      <c r="A1042" s="1122"/>
      <c r="B1042" s="1122"/>
      <c r="C1042" s="1122"/>
      <c r="D1042" s="1122"/>
      <c r="M1042" s="1122"/>
      <c r="N1042" s="1122"/>
      <c r="O1042" s="1122"/>
    </row>
    <row r="1043" spans="1:15" ht="12.75">
      <c r="A1043" s="1122"/>
      <c r="B1043" s="1122"/>
      <c r="C1043" s="1122"/>
      <c r="D1043" s="1122"/>
      <c r="M1043" s="1122"/>
      <c r="N1043" s="1122"/>
      <c r="O1043" s="1122"/>
    </row>
    <row r="1044" spans="1:15" ht="12.75">
      <c r="A1044" s="1122"/>
      <c r="B1044" s="1122"/>
      <c r="C1044" s="1122"/>
      <c r="D1044" s="1122"/>
      <c r="M1044" s="1122"/>
      <c r="N1044" s="1122"/>
      <c r="O1044" s="1122"/>
    </row>
    <row r="1045" spans="1:15" ht="12.75">
      <c r="A1045" s="1122"/>
      <c r="B1045" s="1122"/>
      <c r="C1045" s="1122"/>
      <c r="D1045" s="1122"/>
      <c r="M1045" s="1122"/>
      <c r="N1045" s="1122"/>
      <c r="O1045" s="1122"/>
    </row>
    <row r="1046" spans="1:15" ht="12.75">
      <c r="A1046" s="1122"/>
      <c r="B1046" s="1122"/>
      <c r="C1046" s="1122"/>
      <c r="D1046" s="1122"/>
      <c r="M1046" s="1122"/>
      <c r="N1046" s="1122"/>
      <c r="O1046" s="1122"/>
    </row>
    <row r="1047" spans="1:15" ht="12.75">
      <c r="A1047" s="1122"/>
      <c r="B1047" s="1122"/>
      <c r="C1047" s="1122"/>
      <c r="D1047" s="1122"/>
      <c r="M1047" s="1122"/>
      <c r="N1047" s="1122"/>
      <c r="O1047" s="1122"/>
    </row>
    <row r="1048" spans="1:15" ht="12.75">
      <c r="A1048" s="1122"/>
      <c r="B1048" s="1122"/>
      <c r="C1048" s="1122"/>
      <c r="D1048" s="1122"/>
      <c r="M1048" s="1122"/>
      <c r="N1048" s="1122"/>
      <c r="O1048" s="1122"/>
    </row>
    <row r="1049" spans="1:15" ht="12.75">
      <c r="A1049" s="1122"/>
      <c r="B1049" s="1122"/>
      <c r="C1049" s="1122"/>
      <c r="D1049" s="1122"/>
      <c r="M1049" s="1122"/>
      <c r="N1049" s="1122"/>
      <c r="O1049" s="1122"/>
    </row>
    <row r="1050" spans="1:15" ht="12.75">
      <c r="A1050" s="1122"/>
      <c r="B1050" s="1122"/>
      <c r="C1050" s="1122"/>
      <c r="D1050" s="1122"/>
      <c r="M1050" s="1122"/>
      <c r="N1050" s="1122"/>
      <c r="O1050" s="1122"/>
    </row>
    <row r="1051" spans="1:15" ht="12.75">
      <c r="A1051" s="1122"/>
      <c r="B1051" s="1122"/>
      <c r="C1051" s="1122"/>
      <c r="D1051" s="1122"/>
      <c r="M1051" s="1122"/>
      <c r="N1051" s="1122"/>
      <c r="O1051" s="1122"/>
    </row>
    <row r="1052" spans="1:15" ht="12.75">
      <c r="A1052" s="1122"/>
      <c r="B1052" s="1122"/>
      <c r="C1052" s="1122"/>
      <c r="D1052" s="1122"/>
      <c r="M1052" s="1122"/>
      <c r="N1052" s="1122"/>
      <c r="O1052" s="1122"/>
    </row>
    <row r="1053" spans="1:15" ht="12.75">
      <c r="A1053" s="1122"/>
      <c r="B1053" s="1122"/>
      <c r="C1053" s="1122"/>
      <c r="D1053" s="1122"/>
      <c r="M1053" s="1122"/>
      <c r="N1053" s="1122"/>
      <c r="O1053" s="1122"/>
    </row>
    <row r="1054" spans="1:15" ht="12.75">
      <c r="A1054" s="1122"/>
      <c r="B1054" s="1122"/>
      <c r="C1054" s="1122"/>
      <c r="D1054" s="1122"/>
      <c r="M1054" s="1122"/>
      <c r="N1054" s="1122"/>
      <c r="O1054" s="1122"/>
    </row>
    <row r="1055" spans="1:15" ht="12.75">
      <c r="A1055" s="1122"/>
      <c r="B1055" s="1122"/>
      <c r="C1055" s="1122"/>
      <c r="D1055" s="1122"/>
      <c r="M1055" s="1122"/>
      <c r="N1055" s="1122"/>
      <c r="O1055" s="1122"/>
    </row>
    <row r="1056" spans="1:15" ht="12.75">
      <c r="A1056" s="1122"/>
      <c r="B1056" s="1122"/>
      <c r="C1056" s="1122"/>
      <c r="D1056" s="1122"/>
      <c r="M1056" s="1122"/>
      <c r="N1056" s="1122"/>
      <c r="O1056" s="1122"/>
    </row>
    <row r="1057" spans="1:15" ht="12.75">
      <c r="A1057" s="1122"/>
      <c r="B1057" s="1122"/>
      <c r="C1057" s="1122"/>
      <c r="D1057" s="1122"/>
      <c r="M1057" s="1122"/>
      <c r="N1057" s="1122"/>
      <c r="O1057" s="1122"/>
    </row>
    <row r="1058" spans="1:15" ht="12.75">
      <c r="A1058" s="1122"/>
      <c r="B1058" s="1122"/>
      <c r="C1058" s="1122"/>
      <c r="D1058" s="1122"/>
      <c r="M1058" s="1122"/>
      <c r="N1058" s="1122"/>
      <c r="O1058" s="1122"/>
    </row>
    <row r="1059" spans="1:15" ht="12.75">
      <c r="A1059" s="1122"/>
      <c r="B1059" s="1122"/>
      <c r="C1059" s="1122"/>
      <c r="D1059" s="1122"/>
      <c r="M1059" s="1122"/>
      <c r="N1059" s="1122"/>
      <c r="O1059" s="1122"/>
    </row>
    <row r="1060" spans="1:15" ht="12.75">
      <c r="A1060" s="1122"/>
      <c r="B1060" s="1122"/>
      <c r="C1060" s="1122"/>
      <c r="D1060" s="1122"/>
      <c r="M1060" s="1122"/>
      <c r="N1060" s="1122"/>
      <c r="O1060" s="1122"/>
    </row>
    <row r="1061" spans="1:15" ht="12.75">
      <c r="A1061" s="1122"/>
      <c r="B1061" s="1122"/>
      <c r="C1061" s="1122"/>
      <c r="D1061" s="1122"/>
      <c r="M1061" s="1122"/>
      <c r="N1061" s="1122"/>
      <c r="O1061" s="1122"/>
    </row>
    <row r="1062" spans="1:15" ht="12.75">
      <c r="A1062" s="1122"/>
      <c r="B1062" s="1122"/>
      <c r="C1062" s="1122"/>
      <c r="D1062" s="1122"/>
      <c r="M1062" s="1122"/>
      <c r="N1062" s="1122"/>
      <c r="O1062" s="1122"/>
    </row>
    <row r="1063" spans="1:15" ht="12.75">
      <c r="A1063" s="1122"/>
      <c r="B1063" s="1122"/>
      <c r="C1063" s="1122"/>
      <c r="D1063" s="1122"/>
      <c r="M1063" s="1122"/>
      <c r="N1063" s="1122"/>
      <c r="O1063" s="1122"/>
    </row>
    <row r="1064" spans="1:15" ht="12.75">
      <c r="A1064" s="1122"/>
      <c r="B1064" s="1122"/>
      <c r="C1064" s="1122"/>
      <c r="D1064" s="1122"/>
      <c r="M1064" s="1122"/>
      <c r="N1064" s="1122"/>
      <c r="O1064" s="1122"/>
    </row>
    <row r="1065" spans="1:15" ht="12.75">
      <c r="A1065" s="1122"/>
      <c r="B1065" s="1122"/>
      <c r="C1065" s="1122"/>
      <c r="D1065" s="1122"/>
      <c r="M1065" s="1122"/>
      <c r="N1065" s="1122"/>
      <c r="O1065" s="1122"/>
    </row>
    <row r="1066" spans="1:15" ht="12.75">
      <c r="A1066" s="1122"/>
      <c r="B1066" s="1122"/>
      <c r="C1066" s="1122"/>
      <c r="D1066" s="1122"/>
      <c r="M1066" s="1122"/>
      <c r="N1066" s="1122"/>
      <c r="O1066" s="1122"/>
    </row>
    <row r="1067" spans="1:15" ht="12.75">
      <c r="A1067" s="1122"/>
      <c r="B1067" s="1122"/>
      <c r="C1067" s="1122"/>
      <c r="D1067" s="1122"/>
      <c r="M1067" s="1122"/>
      <c r="N1067" s="1122"/>
      <c r="O1067" s="1122"/>
    </row>
    <row r="1068" spans="1:15" ht="12.75">
      <c r="A1068" s="1122"/>
      <c r="B1068" s="1122"/>
      <c r="C1068" s="1122"/>
      <c r="D1068" s="1122"/>
      <c r="M1068" s="1122"/>
      <c r="N1068" s="1122"/>
      <c r="O1068" s="1122"/>
    </row>
    <row r="1069" spans="1:15" ht="12.75">
      <c r="A1069" s="1122"/>
      <c r="B1069" s="1122"/>
      <c r="C1069" s="1122"/>
      <c r="D1069" s="1122"/>
      <c r="M1069" s="1122"/>
      <c r="N1069" s="1122"/>
      <c r="O1069" s="1122"/>
    </row>
    <row r="1070" spans="1:15" ht="12.75">
      <c r="A1070" s="1122"/>
      <c r="B1070" s="1122"/>
      <c r="C1070" s="1122"/>
      <c r="D1070" s="1122"/>
      <c r="M1070" s="1122"/>
      <c r="N1070" s="1122"/>
      <c r="O1070" s="1122"/>
    </row>
    <row r="1071" spans="1:15" ht="12.75">
      <c r="A1071" s="1122"/>
      <c r="B1071" s="1122"/>
      <c r="C1071" s="1122"/>
      <c r="D1071" s="1122"/>
      <c r="M1071" s="1122"/>
      <c r="N1071" s="1122"/>
      <c r="O1071" s="1122"/>
    </row>
    <row r="1072" spans="1:15" ht="12.75">
      <c r="A1072" s="1122"/>
      <c r="B1072" s="1122"/>
      <c r="C1072" s="1122"/>
      <c r="D1072" s="1122"/>
      <c r="M1072" s="1122"/>
      <c r="N1072" s="1122"/>
      <c r="O1072" s="1122"/>
    </row>
    <row r="1073" spans="1:15" ht="12.75">
      <c r="A1073" s="1122"/>
      <c r="B1073" s="1122"/>
      <c r="C1073" s="1122"/>
      <c r="D1073" s="1122"/>
      <c r="M1073" s="1122"/>
      <c r="N1073" s="1122"/>
      <c r="O1073" s="1122"/>
    </row>
    <row r="1074" spans="1:15" ht="12.75">
      <c r="A1074" s="1122"/>
      <c r="B1074" s="1122"/>
      <c r="C1074" s="1122"/>
      <c r="D1074" s="1122"/>
      <c r="M1074" s="1122"/>
      <c r="N1074" s="1122"/>
      <c r="O1074" s="1122"/>
    </row>
    <row r="1075" spans="1:15" ht="12.75">
      <c r="A1075" s="1122"/>
      <c r="B1075" s="1122"/>
      <c r="C1075" s="1122"/>
      <c r="D1075" s="1122"/>
      <c r="M1075" s="1122"/>
      <c r="N1075" s="1122"/>
      <c r="O1075" s="1122"/>
    </row>
    <row r="1076" spans="1:15" ht="12.75">
      <c r="A1076" s="1122"/>
      <c r="B1076" s="1122"/>
      <c r="C1076" s="1122"/>
      <c r="D1076" s="1122"/>
      <c r="M1076" s="1122"/>
      <c r="N1076" s="1122"/>
      <c r="O1076" s="1122"/>
    </row>
    <row r="1077" spans="1:15" ht="12.75">
      <c r="A1077" s="1122"/>
      <c r="B1077" s="1122"/>
      <c r="C1077" s="1122"/>
      <c r="D1077" s="1122"/>
      <c r="M1077" s="1122"/>
      <c r="N1077" s="1122"/>
      <c r="O1077" s="1122"/>
    </row>
    <row r="1078" spans="1:15" ht="12.75">
      <c r="A1078" s="1122"/>
      <c r="B1078" s="1122"/>
      <c r="C1078" s="1122"/>
      <c r="D1078" s="1122"/>
      <c r="M1078" s="1122"/>
      <c r="N1078" s="1122"/>
      <c r="O1078" s="1122"/>
    </row>
    <row r="1079" spans="1:15" ht="12.75">
      <c r="A1079" s="1122"/>
      <c r="B1079" s="1122"/>
      <c r="C1079" s="1122"/>
      <c r="D1079" s="1122"/>
      <c r="M1079" s="1122"/>
      <c r="N1079" s="1122"/>
      <c r="O1079" s="1122"/>
    </row>
    <row r="1080" spans="1:15" ht="12.75">
      <c r="A1080" s="1122"/>
      <c r="B1080" s="1122"/>
      <c r="C1080" s="1122"/>
      <c r="D1080" s="1122"/>
      <c r="M1080" s="1122"/>
      <c r="N1080" s="1122"/>
      <c r="O1080" s="1122"/>
    </row>
    <row r="1081" spans="1:15" ht="12.75">
      <c r="A1081" s="1122"/>
      <c r="B1081" s="1122"/>
      <c r="C1081" s="1122"/>
      <c r="D1081" s="1122"/>
      <c r="M1081" s="1122"/>
      <c r="N1081" s="1122"/>
      <c r="O1081" s="1122"/>
    </row>
    <row r="1082" spans="1:15" ht="12.75">
      <c r="A1082" s="1122"/>
      <c r="B1082" s="1122"/>
      <c r="C1082" s="1122"/>
      <c r="D1082" s="1122"/>
      <c r="M1082" s="1122"/>
      <c r="N1082" s="1122"/>
      <c r="O1082" s="1122"/>
    </row>
    <row r="1083" spans="1:15" ht="12.75">
      <c r="A1083" s="1122"/>
      <c r="B1083" s="1122"/>
      <c r="C1083" s="1122"/>
      <c r="D1083" s="1122"/>
      <c r="M1083" s="1122"/>
      <c r="N1083" s="1122"/>
      <c r="O1083" s="1122"/>
    </row>
    <row r="1084" spans="1:15" ht="12.75">
      <c r="A1084" s="1122"/>
      <c r="B1084" s="1122"/>
      <c r="C1084" s="1122"/>
      <c r="D1084" s="1122"/>
      <c r="M1084" s="1122"/>
      <c r="N1084" s="1122"/>
      <c r="O1084" s="1122"/>
    </row>
    <row r="1085" spans="1:15" ht="12.75">
      <c r="A1085" s="1122"/>
      <c r="B1085" s="1122"/>
      <c r="C1085" s="1122"/>
      <c r="D1085" s="1122"/>
      <c r="M1085" s="1122"/>
      <c r="N1085" s="1122"/>
      <c r="O1085" s="1122"/>
    </row>
    <row r="1086" spans="1:15" ht="12.75">
      <c r="A1086" s="1122"/>
      <c r="B1086" s="1122"/>
      <c r="C1086" s="1122"/>
      <c r="D1086" s="1122"/>
      <c r="M1086" s="1122"/>
      <c r="N1086" s="1122"/>
      <c r="O1086" s="1122"/>
    </row>
    <row r="1087" spans="1:15" ht="12.75">
      <c r="A1087" s="1122"/>
      <c r="B1087" s="1122"/>
      <c r="C1087" s="1122"/>
      <c r="D1087" s="1122"/>
      <c r="M1087" s="1122"/>
      <c r="N1087" s="1122"/>
      <c r="O1087" s="1122"/>
    </row>
    <row r="1088" spans="1:15" ht="12.75">
      <c r="A1088" s="1122"/>
      <c r="B1088" s="1122"/>
      <c r="C1088" s="1122"/>
      <c r="D1088" s="1122"/>
      <c r="M1088" s="1122"/>
      <c r="N1088" s="1122"/>
      <c r="O1088" s="1122"/>
    </row>
    <row r="1089" spans="1:15" ht="12.75">
      <c r="A1089" s="1122"/>
      <c r="B1089" s="1122"/>
      <c r="C1089" s="1122"/>
      <c r="D1089" s="1122"/>
      <c r="M1089" s="1122"/>
      <c r="N1089" s="1122"/>
      <c r="O1089" s="1122"/>
    </row>
    <row r="1090" spans="1:15" ht="12.75">
      <c r="A1090" s="1122"/>
      <c r="B1090" s="1122"/>
      <c r="C1090" s="1122"/>
      <c r="D1090" s="1122"/>
      <c r="M1090" s="1122"/>
      <c r="N1090" s="1122"/>
      <c r="O1090" s="1122"/>
    </row>
    <row r="1091" spans="1:15" ht="12.75">
      <c r="A1091" s="1122"/>
      <c r="B1091" s="1122"/>
      <c r="C1091" s="1122"/>
      <c r="D1091" s="1122"/>
      <c r="M1091" s="1122"/>
      <c r="N1091" s="1122"/>
      <c r="O1091" s="1122"/>
    </row>
    <row r="1092" spans="1:15" ht="12.75">
      <c r="A1092" s="1122"/>
      <c r="B1092" s="1122"/>
      <c r="C1092" s="1122"/>
      <c r="D1092" s="1122"/>
      <c r="M1092" s="1122"/>
      <c r="N1092" s="1122"/>
      <c r="O1092" s="1122"/>
    </row>
    <row r="1093" spans="1:15" ht="12.75">
      <c r="A1093" s="1122"/>
      <c r="B1093" s="1122"/>
      <c r="C1093" s="1122"/>
      <c r="D1093" s="1122"/>
      <c r="M1093" s="1122"/>
      <c r="N1093" s="1122"/>
      <c r="O1093" s="1122"/>
    </row>
    <row r="1094" spans="1:15" ht="12.75">
      <c r="A1094" s="1122"/>
      <c r="B1094" s="1122"/>
      <c r="C1094" s="1122"/>
      <c r="D1094" s="1122"/>
      <c r="M1094" s="1122"/>
      <c r="N1094" s="1122"/>
      <c r="O1094" s="1122"/>
    </row>
    <row r="1095" spans="1:15" ht="12.75">
      <c r="A1095" s="1122"/>
      <c r="B1095" s="1122"/>
      <c r="C1095" s="1122"/>
      <c r="D1095" s="1122"/>
      <c r="M1095" s="1122"/>
      <c r="N1095" s="1122"/>
      <c r="O1095" s="1122"/>
    </row>
    <row r="1096" spans="1:15" ht="12.75">
      <c r="A1096" s="1122"/>
      <c r="B1096" s="1122"/>
      <c r="C1096" s="1122"/>
      <c r="D1096" s="1122"/>
      <c r="M1096" s="1122"/>
      <c r="N1096" s="1122"/>
      <c r="O1096" s="1122"/>
    </row>
    <row r="1097" spans="1:15" ht="12.75">
      <c r="A1097" s="1122"/>
      <c r="B1097" s="1122"/>
      <c r="C1097" s="1122"/>
      <c r="D1097" s="1122"/>
      <c r="M1097" s="1122"/>
      <c r="N1097" s="1122"/>
      <c r="O1097" s="1122"/>
    </row>
    <row r="1098" spans="1:15" ht="12.75">
      <c r="A1098" s="1122"/>
      <c r="B1098" s="1122"/>
      <c r="C1098" s="1122"/>
      <c r="D1098" s="1122"/>
      <c r="M1098" s="1122"/>
      <c r="N1098" s="1122"/>
      <c r="O1098" s="1122"/>
    </row>
    <row r="1099" spans="1:15" ht="12.75">
      <c r="A1099" s="1122"/>
      <c r="B1099" s="1122"/>
      <c r="C1099" s="1122"/>
      <c r="D1099" s="1122"/>
      <c r="M1099" s="1122"/>
      <c r="N1099" s="1122"/>
      <c r="O1099" s="1122"/>
    </row>
    <row r="1100" spans="1:15" ht="12.75">
      <c r="A1100" s="1122"/>
      <c r="B1100" s="1122"/>
      <c r="C1100" s="1122"/>
      <c r="D1100" s="1122"/>
      <c r="M1100" s="1122"/>
      <c r="N1100" s="1122"/>
      <c r="O1100" s="1122"/>
    </row>
    <row r="1101" spans="1:15" ht="12.75">
      <c r="A1101" s="1122"/>
      <c r="B1101" s="1122"/>
      <c r="C1101" s="1122"/>
      <c r="D1101" s="1122"/>
      <c r="M1101" s="1122"/>
      <c r="N1101" s="1122"/>
      <c r="O1101" s="1122"/>
    </row>
    <row r="1102" spans="1:15" ht="12.75">
      <c r="A1102" s="1122"/>
      <c r="B1102" s="1122"/>
      <c r="C1102" s="1122"/>
      <c r="D1102" s="1122"/>
      <c r="M1102" s="1122"/>
      <c r="N1102" s="1122"/>
      <c r="O1102" s="1122"/>
    </row>
    <row r="1103" spans="1:15" ht="12.75">
      <c r="A1103" s="1122"/>
      <c r="B1103" s="1122"/>
      <c r="C1103" s="1122"/>
      <c r="D1103" s="1122"/>
      <c r="M1103" s="1122"/>
      <c r="N1103" s="1122"/>
      <c r="O1103" s="1122"/>
    </row>
    <row r="1104" spans="1:15" ht="12.75">
      <c r="A1104" s="1122"/>
      <c r="B1104" s="1122"/>
      <c r="C1104" s="1122"/>
      <c r="D1104" s="1122"/>
      <c r="M1104" s="1122"/>
      <c r="N1104" s="1122"/>
      <c r="O1104" s="1122"/>
    </row>
    <row r="1105" spans="1:15" ht="12.75">
      <c r="A1105" s="1122"/>
      <c r="B1105" s="1122"/>
      <c r="C1105" s="1122"/>
      <c r="D1105" s="1122"/>
      <c r="M1105" s="1122"/>
      <c r="N1105" s="1122"/>
      <c r="O1105" s="1122"/>
    </row>
    <row r="1106" spans="1:15" ht="12.75">
      <c r="A1106" s="1122"/>
      <c r="B1106" s="1122"/>
      <c r="C1106" s="1122"/>
      <c r="D1106" s="1122"/>
      <c r="M1106" s="1122"/>
      <c r="N1106" s="1122"/>
      <c r="O1106" s="1122"/>
    </row>
    <row r="1107" spans="1:15" ht="12.75">
      <c r="A1107" s="1122"/>
      <c r="B1107" s="1122"/>
      <c r="C1107" s="1122"/>
      <c r="D1107" s="1122"/>
      <c r="M1107" s="1122"/>
      <c r="N1107" s="1122"/>
      <c r="O1107" s="1122"/>
    </row>
    <row r="1108" spans="1:15" ht="12.75">
      <c r="A1108" s="1122"/>
      <c r="B1108" s="1122"/>
      <c r="C1108" s="1122"/>
      <c r="D1108" s="1122"/>
      <c r="M1108" s="1122"/>
      <c r="N1108" s="1122"/>
      <c r="O1108" s="1122"/>
    </row>
    <row r="1109" spans="1:15" ht="12.75">
      <c r="A1109" s="1122"/>
      <c r="B1109" s="1122"/>
      <c r="C1109" s="1122"/>
      <c r="D1109" s="1122"/>
      <c r="M1109" s="1122"/>
      <c r="N1109" s="1122"/>
      <c r="O1109" s="1122"/>
    </row>
    <row r="1110" spans="1:15" ht="12.75">
      <c r="A1110" s="1122"/>
      <c r="B1110" s="1122"/>
      <c r="C1110" s="1122"/>
      <c r="D1110" s="1122"/>
      <c r="M1110" s="1122"/>
      <c r="N1110" s="1122"/>
      <c r="O1110" s="1122"/>
    </row>
    <row r="1111" spans="1:15" ht="12.75">
      <c r="A1111" s="1122"/>
      <c r="B1111" s="1122"/>
      <c r="C1111" s="1122"/>
      <c r="D1111" s="1122"/>
      <c r="M1111" s="1122"/>
      <c r="N1111" s="1122"/>
      <c r="O1111" s="1122"/>
    </row>
    <row r="1112" spans="1:15" ht="12.75">
      <c r="A1112" s="1122"/>
      <c r="B1112" s="1122"/>
      <c r="C1112" s="1122"/>
      <c r="D1112" s="1122"/>
      <c r="M1112" s="1122"/>
      <c r="N1112" s="1122"/>
      <c r="O1112" s="1122"/>
    </row>
    <row r="1113" spans="1:15" ht="12.75">
      <c r="A1113" s="1122"/>
      <c r="B1113" s="1122"/>
      <c r="C1113" s="1122"/>
      <c r="D1113" s="1122"/>
      <c r="M1113" s="1122"/>
      <c r="N1113" s="1122"/>
      <c r="O1113" s="1122"/>
    </row>
    <row r="1114" spans="1:15" ht="12.75">
      <c r="A1114" s="1122"/>
      <c r="B1114" s="1122"/>
      <c r="C1114" s="1122"/>
      <c r="D1114" s="1122"/>
      <c r="M1114" s="1122"/>
      <c r="N1114" s="1122"/>
      <c r="O1114" s="1122"/>
    </row>
    <row r="1115" spans="1:15" ht="12.75">
      <c r="A1115" s="1122"/>
      <c r="B1115" s="1122"/>
      <c r="C1115" s="1122"/>
      <c r="D1115" s="1122"/>
      <c r="M1115" s="1122"/>
      <c r="N1115" s="1122"/>
      <c r="O1115" s="1122"/>
    </row>
    <row r="1116" spans="1:15" ht="12.75">
      <c r="A1116" s="1122"/>
      <c r="B1116" s="1122"/>
      <c r="C1116" s="1122"/>
      <c r="D1116" s="1122"/>
      <c r="M1116" s="1122"/>
      <c r="N1116" s="1122"/>
      <c r="O1116" s="1122"/>
    </row>
    <row r="1117" spans="1:15" ht="12.75">
      <c r="A1117" s="1122"/>
      <c r="B1117" s="1122"/>
      <c r="C1117" s="1122"/>
      <c r="D1117" s="1122"/>
      <c r="M1117" s="1122"/>
      <c r="N1117" s="1122"/>
      <c r="O1117" s="1122"/>
    </row>
    <row r="1118" spans="1:15" ht="12.75">
      <c r="A1118" s="1122"/>
      <c r="B1118" s="1122"/>
      <c r="C1118" s="1122"/>
      <c r="D1118" s="1122"/>
      <c r="M1118" s="1122"/>
      <c r="N1118" s="1122"/>
      <c r="O1118" s="1122"/>
    </row>
    <row r="1119" spans="1:15" ht="12.75">
      <c r="A1119" s="1122"/>
      <c r="B1119" s="1122"/>
      <c r="C1119" s="1122"/>
      <c r="D1119" s="1122"/>
      <c r="M1119" s="1122"/>
      <c r="N1119" s="1122"/>
      <c r="O1119" s="1122"/>
    </row>
    <row r="1120" spans="1:15" ht="12.75">
      <c r="A1120" s="1122"/>
      <c r="B1120" s="1122"/>
      <c r="C1120" s="1122"/>
      <c r="D1120" s="1122"/>
      <c r="M1120" s="1122"/>
      <c r="N1120" s="1122"/>
      <c r="O1120" s="1122"/>
    </row>
    <row r="1121" spans="1:15" ht="12.75">
      <c r="A1121" s="1122"/>
      <c r="B1121" s="1122"/>
      <c r="C1121" s="1122"/>
      <c r="D1121" s="1122"/>
      <c r="M1121" s="1122"/>
      <c r="N1121" s="1122"/>
      <c r="O1121" s="1122"/>
    </row>
    <row r="1122" spans="1:15" ht="12.75">
      <c r="A1122" s="1122"/>
      <c r="B1122" s="1122"/>
      <c r="C1122" s="1122"/>
      <c r="D1122" s="1122"/>
      <c r="M1122" s="1122"/>
      <c r="N1122" s="1122"/>
      <c r="O1122" s="1122"/>
    </row>
    <row r="1123" spans="1:15" ht="12.75">
      <c r="A1123" s="1122"/>
      <c r="B1123" s="1122"/>
      <c r="C1123" s="1122"/>
      <c r="D1123" s="1122"/>
      <c r="M1123" s="1122"/>
      <c r="N1123" s="1122"/>
      <c r="O1123" s="1122"/>
    </row>
    <row r="1124" spans="1:15" ht="12.75">
      <c r="A1124" s="1122"/>
      <c r="B1124" s="1122"/>
      <c r="C1124" s="1122"/>
      <c r="D1124" s="1122"/>
      <c r="M1124" s="1122"/>
      <c r="N1124" s="1122"/>
      <c r="O1124" s="1122"/>
    </row>
    <row r="1125" spans="1:15" ht="12.75">
      <c r="A1125" s="1122"/>
      <c r="B1125" s="1122"/>
      <c r="C1125" s="1122"/>
      <c r="D1125" s="1122"/>
      <c r="M1125" s="1122"/>
      <c r="N1125" s="1122"/>
      <c r="O1125" s="1122"/>
    </row>
    <row r="1126" spans="1:15" ht="12.75">
      <c r="A1126" s="1122"/>
      <c r="B1126" s="1122"/>
      <c r="C1126" s="1122"/>
      <c r="D1126" s="1122"/>
      <c r="M1126" s="1122"/>
      <c r="N1126" s="1122"/>
      <c r="O1126" s="1122"/>
    </row>
    <row r="1127" spans="1:15" ht="12.75">
      <c r="A1127" s="1122"/>
      <c r="B1127" s="1122"/>
      <c r="C1127" s="1122"/>
      <c r="D1127" s="1122"/>
      <c r="M1127" s="1122"/>
      <c r="N1127" s="1122"/>
      <c r="O1127" s="1122"/>
    </row>
    <row r="1128" spans="1:15" ht="12.75">
      <c r="A1128" s="1122"/>
      <c r="B1128" s="1122"/>
      <c r="C1128" s="1122"/>
      <c r="D1128" s="1122"/>
      <c r="M1128" s="1122"/>
      <c r="N1128" s="1122"/>
      <c r="O1128" s="1122"/>
    </row>
    <row r="1129" spans="1:15" ht="12.75">
      <c r="A1129" s="1122"/>
      <c r="B1129" s="1122"/>
      <c r="C1129" s="1122"/>
      <c r="D1129" s="1122"/>
      <c r="M1129" s="1122"/>
      <c r="N1129" s="1122"/>
      <c r="O1129" s="1122"/>
    </row>
    <row r="1130" spans="1:15" ht="12.75">
      <c r="A1130" s="1122"/>
      <c r="B1130" s="1122"/>
      <c r="C1130" s="1122"/>
      <c r="D1130" s="1122"/>
      <c r="M1130" s="1122"/>
      <c r="N1130" s="1122"/>
      <c r="O1130" s="1122"/>
    </row>
    <row r="1131" spans="1:15" ht="12.75">
      <c r="A1131" s="1122"/>
      <c r="B1131" s="1122"/>
      <c r="C1131" s="1122"/>
      <c r="D1131" s="1122"/>
      <c r="M1131" s="1122"/>
      <c r="N1131" s="1122"/>
      <c r="O1131" s="1122"/>
    </row>
    <row r="1132" spans="1:15" ht="12.75">
      <c r="A1132" s="1122"/>
      <c r="B1132" s="1122"/>
      <c r="C1132" s="1122"/>
      <c r="D1132" s="1122"/>
      <c r="M1132" s="1122"/>
      <c r="N1132" s="1122"/>
      <c r="O1132" s="1122"/>
    </row>
    <row r="1133" spans="1:15" ht="12.75">
      <c r="A1133" s="1122"/>
      <c r="B1133" s="1122"/>
      <c r="C1133" s="1122"/>
      <c r="D1133" s="1122"/>
      <c r="M1133" s="1122"/>
      <c r="N1133" s="1122"/>
      <c r="O1133" s="1122"/>
    </row>
    <row r="1134" spans="1:15" ht="12.75">
      <c r="A1134" s="1122"/>
      <c r="B1134" s="1122"/>
      <c r="C1134" s="1122"/>
      <c r="D1134" s="1122"/>
      <c r="M1134" s="1122"/>
      <c r="N1134" s="1122"/>
      <c r="O1134" s="1122"/>
    </row>
    <row r="1135" spans="1:15" ht="12.75">
      <c r="A1135" s="1122"/>
      <c r="B1135" s="1122"/>
      <c r="C1135" s="1122"/>
      <c r="D1135" s="1122"/>
      <c r="M1135" s="1122"/>
      <c r="N1135" s="1122"/>
      <c r="O1135" s="1122"/>
    </row>
    <row r="1136" spans="1:15" ht="12.75">
      <c r="A1136" s="1122"/>
      <c r="B1136" s="1122"/>
      <c r="C1136" s="1122"/>
      <c r="D1136" s="1122"/>
      <c r="M1136" s="1122"/>
      <c r="N1136" s="1122"/>
      <c r="O1136" s="1122"/>
    </row>
    <row r="1137" spans="1:15" ht="12.75">
      <c r="A1137" s="1122"/>
      <c r="B1137" s="1122"/>
      <c r="C1137" s="1122"/>
      <c r="D1137" s="1122"/>
      <c r="M1137" s="1122"/>
      <c r="N1137" s="1122"/>
      <c r="O1137" s="1122"/>
    </row>
    <row r="1138" spans="1:15" ht="12.75">
      <c r="A1138" s="1122"/>
      <c r="B1138" s="1122"/>
      <c r="C1138" s="1122"/>
      <c r="D1138" s="1122"/>
      <c r="M1138" s="1122"/>
      <c r="N1138" s="1122"/>
      <c r="O1138" s="1122"/>
    </row>
    <row r="1139" spans="1:15" ht="12.75">
      <c r="A1139" s="1122"/>
      <c r="B1139" s="1122"/>
      <c r="C1139" s="1122"/>
      <c r="D1139" s="1122"/>
      <c r="M1139" s="1122"/>
      <c r="N1139" s="1122"/>
      <c r="O1139" s="1122"/>
    </row>
    <row r="1140" spans="1:15" ht="12.75">
      <c r="A1140" s="1122"/>
      <c r="B1140" s="1122"/>
      <c r="C1140" s="1122"/>
      <c r="D1140" s="1122"/>
      <c r="M1140" s="1122"/>
      <c r="N1140" s="1122"/>
      <c r="O1140" s="1122"/>
    </row>
    <row r="1141" spans="1:15" ht="12.75">
      <c r="A1141" s="1122"/>
      <c r="B1141" s="1122"/>
      <c r="C1141" s="1122"/>
      <c r="D1141" s="1122"/>
      <c r="M1141" s="1122"/>
      <c r="N1141" s="1122"/>
      <c r="O1141" s="1122"/>
    </row>
    <row r="1142" spans="1:15" ht="12.75">
      <c r="A1142" s="1122"/>
      <c r="B1142" s="1122"/>
      <c r="C1142" s="1122"/>
      <c r="D1142" s="1122"/>
      <c r="M1142" s="1122"/>
      <c r="N1142" s="1122"/>
      <c r="O1142" s="1122"/>
    </row>
    <row r="1143" spans="1:15" ht="12.75">
      <c r="A1143" s="1122"/>
      <c r="B1143" s="1122"/>
      <c r="C1143" s="1122"/>
      <c r="D1143" s="1122"/>
      <c r="M1143" s="1122"/>
      <c r="N1143" s="1122"/>
      <c r="O1143" s="1122"/>
    </row>
    <row r="1144" spans="1:15" ht="12.75">
      <c r="A1144" s="1122"/>
      <c r="B1144" s="1122"/>
      <c r="C1144" s="1122"/>
      <c r="D1144" s="1122"/>
      <c r="M1144" s="1122"/>
      <c r="N1144" s="1122"/>
      <c r="O1144" s="1122"/>
    </row>
    <row r="1145" spans="1:15" ht="12.75">
      <c r="A1145" s="1122"/>
      <c r="B1145" s="1122"/>
      <c r="C1145" s="1122"/>
      <c r="D1145" s="1122"/>
      <c r="M1145" s="1122"/>
      <c r="N1145" s="1122"/>
      <c r="O1145" s="1122"/>
    </row>
    <row r="1146" spans="1:15" ht="12.75">
      <c r="A1146" s="1122"/>
      <c r="B1146" s="1122"/>
      <c r="C1146" s="1122"/>
      <c r="D1146" s="1122"/>
      <c r="M1146" s="1122"/>
      <c r="N1146" s="1122"/>
      <c r="O1146" s="1122"/>
    </row>
    <row r="1147" spans="1:15" ht="12.75">
      <c r="A1147" s="1122"/>
      <c r="B1147" s="1122"/>
      <c r="C1147" s="1122"/>
      <c r="D1147" s="1122"/>
      <c r="M1147" s="1122"/>
      <c r="N1147" s="1122"/>
      <c r="O1147" s="1122"/>
    </row>
    <row r="1148" spans="1:15" ht="12.75">
      <c r="A1148" s="1122"/>
      <c r="B1148" s="1122"/>
      <c r="C1148" s="1122"/>
      <c r="D1148" s="1122"/>
      <c r="M1148" s="1122"/>
      <c r="N1148" s="1122"/>
      <c r="O1148" s="1122"/>
    </row>
    <row r="1149" spans="1:15" ht="12.75">
      <c r="A1149" s="1122"/>
      <c r="B1149" s="1122"/>
      <c r="C1149" s="1122"/>
      <c r="D1149" s="1122"/>
      <c r="M1149" s="1122"/>
      <c r="N1149" s="1122"/>
      <c r="O1149" s="1122"/>
    </row>
    <row r="1150" spans="1:15" ht="12.75">
      <c r="A1150" s="1122"/>
      <c r="B1150" s="1122"/>
      <c r="C1150" s="1122"/>
      <c r="D1150" s="1122"/>
      <c r="M1150" s="1122"/>
      <c r="N1150" s="1122"/>
      <c r="O1150" s="1122"/>
    </row>
    <row r="1151" spans="1:15" ht="12.75">
      <c r="A1151" s="1122"/>
      <c r="B1151" s="1122"/>
      <c r="C1151" s="1122"/>
      <c r="D1151" s="1122"/>
      <c r="M1151" s="1122"/>
      <c r="N1151" s="1122"/>
      <c r="O1151" s="1122"/>
    </row>
    <row r="1152" spans="1:15" ht="12.75">
      <c r="A1152" s="1122"/>
      <c r="B1152" s="1122"/>
      <c r="C1152" s="1122"/>
      <c r="D1152" s="1122"/>
      <c r="M1152" s="1122"/>
      <c r="N1152" s="1122"/>
      <c r="O1152" s="1122"/>
    </row>
    <row r="1153" spans="1:15" ht="12.75">
      <c r="A1153" s="1122"/>
      <c r="B1153" s="1122"/>
      <c r="C1153" s="1122"/>
      <c r="D1153" s="1122"/>
      <c r="M1153" s="1122"/>
      <c r="N1153" s="1122"/>
      <c r="O1153" s="1122"/>
    </row>
    <row r="1154" spans="1:15" ht="12.75">
      <c r="A1154" s="1122"/>
      <c r="B1154" s="1122"/>
      <c r="C1154" s="1122"/>
      <c r="D1154" s="1122"/>
      <c r="M1154" s="1122"/>
      <c r="N1154" s="1122"/>
      <c r="O1154" s="1122"/>
    </row>
    <row r="1155" spans="1:15" ht="12.75">
      <c r="A1155" s="1122"/>
      <c r="B1155" s="1122"/>
      <c r="C1155" s="1122"/>
      <c r="D1155" s="1122"/>
      <c r="M1155" s="1122"/>
      <c r="N1155" s="1122"/>
      <c r="O1155" s="1122"/>
    </row>
    <row r="1156" spans="1:15" ht="12.75">
      <c r="A1156" s="1122"/>
      <c r="B1156" s="1122"/>
      <c r="C1156" s="1122"/>
      <c r="D1156" s="1122"/>
      <c r="M1156" s="1122"/>
      <c r="N1156" s="1122"/>
      <c r="O1156" s="1122"/>
    </row>
    <row r="1157" spans="1:15" ht="12.75">
      <c r="A1157" s="1122"/>
      <c r="B1157" s="1122"/>
      <c r="C1157" s="1122"/>
      <c r="D1157" s="1122"/>
      <c r="M1157" s="1122"/>
      <c r="N1157" s="1122"/>
      <c r="O1157" s="1122"/>
    </row>
    <row r="1158" spans="1:15" ht="12.75">
      <c r="A1158" s="1122"/>
      <c r="B1158" s="1122"/>
      <c r="C1158" s="1122"/>
      <c r="D1158" s="1122"/>
      <c r="M1158" s="1122"/>
      <c r="N1158" s="1122"/>
      <c r="O1158" s="1122"/>
    </row>
    <row r="1159" spans="1:15" ht="12.75">
      <c r="A1159" s="1122"/>
      <c r="B1159" s="1122"/>
      <c r="C1159" s="1122"/>
      <c r="D1159" s="1122"/>
      <c r="M1159" s="1122"/>
      <c r="N1159" s="1122"/>
      <c r="O1159" s="1122"/>
    </row>
    <row r="1160" spans="1:15" ht="12.75">
      <c r="A1160" s="1122"/>
      <c r="B1160" s="1122"/>
      <c r="C1160" s="1122"/>
      <c r="D1160" s="1122"/>
      <c r="M1160" s="1122"/>
      <c r="N1160" s="1122"/>
      <c r="O1160" s="1122"/>
    </row>
    <row r="1161" spans="1:15" ht="12.75">
      <c r="A1161" s="1122"/>
      <c r="B1161" s="1122"/>
      <c r="C1161" s="1122"/>
      <c r="D1161" s="1122"/>
      <c r="M1161" s="1122"/>
      <c r="N1161" s="1122"/>
      <c r="O1161" s="1122"/>
    </row>
    <row r="1162" spans="1:15" ht="12.75">
      <c r="A1162" s="1122"/>
      <c r="B1162" s="1122"/>
      <c r="C1162" s="1122"/>
      <c r="D1162" s="1122"/>
      <c r="M1162" s="1122"/>
      <c r="N1162" s="1122"/>
      <c r="O1162" s="1122"/>
    </row>
    <row r="1163" spans="1:15" ht="12.75">
      <c r="A1163" s="1122"/>
      <c r="B1163" s="1122"/>
      <c r="C1163" s="1122"/>
      <c r="D1163" s="1122"/>
      <c r="M1163" s="1122"/>
      <c r="N1163" s="1122"/>
      <c r="O1163" s="1122"/>
    </row>
    <row r="1164" spans="1:15" ht="12.75">
      <c r="A1164" s="1122"/>
      <c r="B1164" s="1122"/>
      <c r="C1164" s="1122"/>
      <c r="D1164" s="1122"/>
      <c r="M1164" s="1122"/>
      <c r="N1164" s="1122"/>
      <c r="O1164" s="1122"/>
    </row>
    <row r="1165" spans="1:15" ht="12.75">
      <c r="A1165" s="1122"/>
      <c r="B1165" s="1122"/>
      <c r="C1165" s="1122"/>
      <c r="D1165" s="1122"/>
      <c r="M1165" s="1122"/>
      <c r="N1165" s="1122"/>
      <c r="O1165" s="1122"/>
    </row>
    <row r="1166" spans="1:15" ht="12.75">
      <c r="A1166" s="1122"/>
      <c r="B1166" s="1122"/>
      <c r="C1166" s="1122"/>
      <c r="D1166" s="1122"/>
      <c r="M1166" s="1122"/>
      <c r="N1166" s="1122"/>
      <c r="O1166" s="1122"/>
    </row>
    <row r="1167" spans="1:15" ht="12.75">
      <c r="A1167" s="1122"/>
      <c r="B1167" s="1122"/>
      <c r="C1167" s="1122"/>
      <c r="D1167" s="1122"/>
      <c r="M1167" s="1122"/>
      <c r="N1167" s="1122"/>
      <c r="O1167" s="1122"/>
    </row>
    <row r="1168" spans="1:15" ht="12.75">
      <c r="A1168" s="1122"/>
      <c r="B1168" s="1122"/>
      <c r="C1168" s="1122"/>
      <c r="D1168" s="1122"/>
      <c r="M1168" s="1122"/>
      <c r="N1168" s="1122"/>
      <c r="O1168" s="1122"/>
    </row>
    <row r="1169" spans="1:15" ht="12.75">
      <c r="A1169" s="1122"/>
      <c r="B1169" s="1122"/>
      <c r="C1169" s="1122"/>
      <c r="D1169" s="1122"/>
      <c r="M1169" s="1122"/>
      <c r="N1169" s="1122"/>
      <c r="O1169" s="1122"/>
    </row>
    <row r="1170" spans="1:15" ht="12.75">
      <c r="A1170" s="1122"/>
      <c r="B1170" s="1122"/>
      <c r="C1170" s="1122"/>
      <c r="D1170" s="1122"/>
      <c r="M1170" s="1122"/>
      <c r="N1170" s="1122"/>
      <c r="O1170" s="1122"/>
    </row>
    <row r="1171" spans="1:15" ht="12.75">
      <c r="A1171" s="1122"/>
      <c r="B1171" s="1122"/>
      <c r="C1171" s="1122"/>
      <c r="D1171" s="1122"/>
      <c r="M1171" s="1122"/>
      <c r="N1171" s="1122"/>
      <c r="O1171" s="1122"/>
    </row>
    <row r="1172" spans="1:15" ht="12.75">
      <c r="A1172" s="1122"/>
      <c r="B1172" s="1122"/>
      <c r="C1172" s="1122"/>
      <c r="D1172" s="1122"/>
      <c r="M1172" s="1122"/>
      <c r="N1172" s="1122"/>
      <c r="O1172" s="1122"/>
    </row>
    <row r="1173" spans="1:15" ht="12.75">
      <c r="A1173" s="1122"/>
      <c r="B1173" s="1122"/>
      <c r="C1173" s="1122"/>
      <c r="D1173" s="1122"/>
      <c r="M1173" s="1122"/>
      <c r="N1173" s="1122"/>
      <c r="O1173" s="1122"/>
    </row>
    <row r="1174" spans="1:15" ht="12.75">
      <c r="A1174" s="1122"/>
      <c r="B1174" s="1122"/>
      <c r="C1174" s="1122"/>
      <c r="D1174" s="1122"/>
      <c r="M1174" s="1122"/>
      <c r="N1174" s="1122"/>
      <c r="O1174" s="1122"/>
    </row>
    <row r="1175" spans="1:15" ht="12.75">
      <c r="A1175" s="1122"/>
      <c r="B1175" s="1122"/>
      <c r="C1175" s="1122"/>
      <c r="D1175" s="1122"/>
      <c r="M1175" s="1122"/>
      <c r="N1175" s="1122"/>
      <c r="O1175" s="1122"/>
    </row>
    <row r="1176" spans="1:15" ht="12.75">
      <c r="A1176" s="1122"/>
      <c r="B1176" s="1122"/>
      <c r="C1176" s="1122"/>
      <c r="D1176" s="1122"/>
      <c r="M1176" s="1122"/>
      <c r="N1176" s="1122"/>
      <c r="O1176" s="1122"/>
    </row>
    <row r="1177" spans="1:15" ht="12.75">
      <c r="A1177" s="1122"/>
      <c r="B1177" s="1122"/>
      <c r="C1177" s="1122"/>
      <c r="D1177" s="1122"/>
      <c r="M1177" s="1122"/>
      <c r="N1177" s="1122"/>
      <c r="O1177" s="1122"/>
    </row>
    <row r="1178" spans="1:15" ht="12.75">
      <c r="A1178" s="1122"/>
      <c r="B1178" s="1122"/>
      <c r="C1178" s="1122"/>
      <c r="D1178" s="1122"/>
      <c r="M1178" s="1122"/>
      <c r="N1178" s="1122"/>
      <c r="O1178" s="1122"/>
    </row>
    <row r="1179" spans="1:15" ht="12.75">
      <c r="A1179" s="1122"/>
      <c r="B1179" s="1122"/>
      <c r="C1179" s="1122"/>
      <c r="D1179" s="1122"/>
      <c r="M1179" s="1122"/>
      <c r="N1179" s="1122"/>
      <c r="O1179" s="1122"/>
    </row>
    <row r="1180" spans="1:15" ht="12.75">
      <c r="A1180" s="1122"/>
      <c r="B1180" s="1122"/>
      <c r="C1180" s="1122"/>
      <c r="D1180" s="1122"/>
      <c r="M1180" s="1122"/>
      <c r="N1180" s="1122"/>
      <c r="O1180" s="1122"/>
    </row>
    <row r="1181" spans="1:15" ht="12.75">
      <c r="A1181" s="1122"/>
      <c r="B1181" s="1122"/>
      <c r="C1181" s="1122"/>
      <c r="D1181" s="1122"/>
      <c r="M1181" s="1122"/>
      <c r="N1181" s="1122"/>
      <c r="O1181" s="1122"/>
    </row>
    <row r="1182" spans="1:15" ht="12.75">
      <c r="A1182" s="1122"/>
      <c r="B1182" s="1122"/>
      <c r="C1182" s="1122"/>
      <c r="D1182" s="1122"/>
      <c r="M1182" s="1122"/>
      <c r="N1182" s="1122"/>
      <c r="O1182" s="1122"/>
    </row>
    <row r="1183" spans="1:15" ht="12.75">
      <c r="A1183" s="1122"/>
      <c r="B1183" s="1122"/>
      <c r="C1183" s="1122"/>
      <c r="D1183" s="1122"/>
      <c r="M1183" s="1122"/>
      <c r="N1183" s="1122"/>
      <c r="O1183" s="1122"/>
    </row>
    <row r="1184" spans="1:15" ht="12.75">
      <c r="A1184" s="1122"/>
      <c r="B1184" s="1122"/>
      <c r="C1184" s="1122"/>
      <c r="D1184" s="1122"/>
      <c r="M1184" s="1122"/>
      <c r="N1184" s="1122"/>
      <c r="O1184" s="1122"/>
    </row>
    <row r="1185" spans="1:15" ht="12.75">
      <c r="A1185" s="1122"/>
      <c r="B1185" s="1122"/>
      <c r="C1185" s="1122"/>
      <c r="D1185" s="1122"/>
      <c r="M1185" s="1122"/>
      <c r="N1185" s="1122"/>
      <c r="O1185" s="1122"/>
    </row>
    <row r="1186" spans="1:15" ht="12.75">
      <c r="A1186" s="1122"/>
      <c r="B1186" s="1122"/>
      <c r="C1186" s="1122"/>
      <c r="D1186" s="1122"/>
      <c r="M1186" s="1122"/>
      <c r="N1186" s="1122"/>
      <c r="O1186" s="1122"/>
    </row>
    <row r="1187" spans="1:15" ht="12.75">
      <c r="A1187" s="1122"/>
      <c r="B1187" s="1122"/>
      <c r="C1187" s="1122"/>
      <c r="D1187" s="1122"/>
      <c r="M1187" s="1122"/>
      <c r="N1187" s="1122"/>
      <c r="O1187" s="1122"/>
    </row>
    <row r="1188" spans="1:15" ht="12.75">
      <c r="A1188" s="1122"/>
      <c r="B1188" s="1122"/>
      <c r="C1188" s="1122"/>
      <c r="D1188" s="1122"/>
      <c r="M1188" s="1122"/>
      <c r="N1188" s="1122"/>
      <c r="O1188" s="1122"/>
    </row>
    <row r="1189" spans="1:15" ht="12.75">
      <c r="A1189" s="1122"/>
      <c r="B1189" s="1122"/>
      <c r="C1189" s="1122"/>
      <c r="D1189" s="1122"/>
      <c r="M1189" s="1122"/>
      <c r="N1189" s="1122"/>
      <c r="O1189" s="1122"/>
    </row>
    <row r="1190" spans="1:15" ht="12.75">
      <c r="A1190" s="1122"/>
      <c r="B1190" s="1122"/>
      <c r="C1190" s="1122"/>
      <c r="D1190" s="1122"/>
      <c r="M1190" s="1122"/>
      <c r="N1190" s="1122"/>
      <c r="O1190" s="1122"/>
    </row>
    <row r="1191" spans="1:15" ht="12.75">
      <c r="A1191" s="1122"/>
      <c r="B1191" s="1122"/>
      <c r="C1191" s="1122"/>
      <c r="D1191" s="1122"/>
      <c r="M1191" s="1122"/>
      <c r="N1191" s="1122"/>
      <c r="O1191" s="1122"/>
    </row>
    <row r="1192" spans="1:15" ht="12.75">
      <c r="A1192" s="1122"/>
      <c r="B1192" s="1122"/>
      <c r="C1192" s="1122"/>
      <c r="D1192" s="1122"/>
      <c r="M1192" s="1122"/>
      <c r="N1192" s="1122"/>
      <c r="O1192" s="1122"/>
    </row>
    <row r="1193" spans="1:15" ht="12.75">
      <c r="A1193" s="1122"/>
      <c r="B1193" s="1122"/>
      <c r="C1193" s="1122"/>
      <c r="D1193" s="1122"/>
      <c r="M1193" s="1122"/>
      <c r="N1193" s="1122"/>
      <c r="O1193" s="1122"/>
    </row>
    <row r="1194" spans="1:15" ht="12.75">
      <c r="A1194" s="1122"/>
      <c r="B1194" s="1122"/>
      <c r="C1194" s="1122"/>
      <c r="D1194" s="1122"/>
      <c r="M1194" s="1122"/>
      <c r="N1194" s="1122"/>
      <c r="O1194" s="1122"/>
    </row>
    <row r="1195" spans="1:15" ht="12.75">
      <c r="A1195" s="1122"/>
      <c r="B1195" s="1122"/>
      <c r="C1195" s="1122"/>
      <c r="D1195" s="1122"/>
      <c r="M1195" s="1122"/>
      <c r="N1195" s="1122"/>
      <c r="O1195" s="1122"/>
    </row>
    <row r="1196" spans="1:15" ht="12.75">
      <c r="A1196" s="1122"/>
      <c r="B1196" s="1122"/>
      <c r="C1196" s="1122"/>
      <c r="D1196" s="1122"/>
      <c r="M1196" s="1122"/>
      <c r="N1196" s="1122"/>
      <c r="O1196" s="1122"/>
    </row>
    <row r="1197" spans="1:15" ht="12.75">
      <c r="A1197" s="1122"/>
      <c r="B1197" s="1122"/>
      <c r="C1197" s="1122"/>
      <c r="D1197" s="1122"/>
      <c r="M1197" s="1122"/>
      <c r="N1197" s="1122"/>
      <c r="O1197" s="1122"/>
    </row>
    <row r="1198" spans="1:15" ht="12.75">
      <c r="A1198" s="1122"/>
      <c r="B1198" s="1122"/>
      <c r="C1198" s="1122"/>
      <c r="D1198" s="1122"/>
      <c r="M1198" s="1122"/>
      <c r="N1198" s="1122"/>
      <c r="O1198" s="1122"/>
    </row>
    <row r="1199" spans="1:15" ht="12.75">
      <c r="A1199" s="1122"/>
      <c r="B1199" s="1122"/>
      <c r="C1199" s="1122"/>
      <c r="D1199" s="1122"/>
      <c r="M1199" s="1122"/>
      <c r="N1199" s="1122"/>
      <c r="O1199" s="1122"/>
    </row>
    <row r="1200" spans="1:15" ht="12.75">
      <c r="A1200" s="1122"/>
      <c r="B1200" s="1122"/>
      <c r="C1200" s="1122"/>
      <c r="D1200" s="1122"/>
      <c r="M1200" s="1122"/>
      <c r="N1200" s="1122"/>
      <c r="O1200" s="1122"/>
    </row>
    <row r="1201" spans="1:15" ht="12.75">
      <c r="A1201" s="1122"/>
      <c r="B1201" s="1122"/>
      <c r="C1201" s="1122"/>
      <c r="D1201" s="1122"/>
      <c r="M1201" s="1122"/>
      <c r="N1201" s="1122"/>
      <c r="O1201" s="1122"/>
    </row>
    <row r="1202" spans="1:15" ht="12.75">
      <c r="A1202" s="1122"/>
      <c r="B1202" s="1122"/>
      <c r="C1202" s="1122"/>
      <c r="D1202" s="1122"/>
      <c r="M1202" s="1122"/>
      <c r="N1202" s="1122"/>
      <c r="O1202" s="1122"/>
    </row>
    <row r="1203" spans="1:15" ht="12.75">
      <c r="A1203" s="1122"/>
      <c r="B1203" s="1122"/>
      <c r="C1203" s="1122"/>
      <c r="D1203" s="1122"/>
      <c r="M1203" s="1122"/>
      <c r="N1203" s="1122"/>
      <c r="O1203" s="1122"/>
    </row>
    <row r="1204" spans="1:15" ht="12.75">
      <c r="A1204" s="1122"/>
      <c r="B1204" s="1122"/>
      <c r="C1204" s="1122"/>
      <c r="D1204" s="1122"/>
      <c r="M1204" s="1122"/>
      <c r="N1204" s="1122"/>
      <c r="O1204" s="1122"/>
    </row>
    <row r="1205" spans="1:15" ht="12.75">
      <c r="A1205" s="1122"/>
      <c r="B1205" s="1122"/>
      <c r="C1205" s="1122"/>
      <c r="D1205" s="1122"/>
      <c r="M1205" s="1122"/>
      <c r="N1205" s="1122"/>
      <c r="O1205" s="1122"/>
    </row>
    <row r="1206" spans="1:15" ht="12.75">
      <c r="A1206" s="1122"/>
      <c r="B1206" s="1122"/>
      <c r="C1206" s="1122"/>
      <c r="D1206" s="1122"/>
      <c r="M1206" s="1122"/>
      <c r="N1206" s="1122"/>
      <c r="O1206" s="1122"/>
    </row>
    <row r="1207" spans="1:15" ht="12.75">
      <c r="A1207" s="1122"/>
      <c r="B1207" s="1122"/>
      <c r="C1207" s="1122"/>
      <c r="D1207" s="1122"/>
      <c r="M1207" s="1122"/>
      <c r="N1207" s="1122"/>
      <c r="O1207" s="1122"/>
    </row>
    <row r="1208" spans="1:15" ht="12.75">
      <c r="A1208" s="1122"/>
      <c r="B1208" s="1122"/>
      <c r="C1208" s="1122"/>
      <c r="D1208" s="1122"/>
      <c r="M1208" s="1122"/>
      <c r="N1208" s="1122"/>
      <c r="O1208" s="1122"/>
    </row>
    <row r="1209" spans="1:15" ht="12.75">
      <c r="A1209" s="1122"/>
      <c r="B1209" s="1122"/>
      <c r="C1209" s="1122"/>
      <c r="D1209" s="1122"/>
      <c r="M1209" s="1122"/>
      <c r="N1209" s="1122"/>
      <c r="O1209" s="1122"/>
    </row>
    <row r="1210" spans="1:15" ht="12.75">
      <c r="A1210" s="1122"/>
      <c r="B1210" s="1122"/>
      <c r="C1210" s="1122"/>
      <c r="D1210" s="1122"/>
      <c r="M1210" s="1122"/>
      <c r="N1210" s="1122"/>
      <c r="O1210" s="1122"/>
    </row>
    <row r="1211" spans="1:15" ht="12.75">
      <c r="A1211" s="1122"/>
      <c r="B1211" s="1122"/>
      <c r="C1211" s="1122"/>
      <c r="D1211" s="1122"/>
      <c r="M1211" s="1122"/>
      <c r="N1211" s="1122"/>
      <c r="O1211" s="1122"/>
    </row>
    <row r="1212" spans="1:15" ht="12.75">
      <c r="A1212" s="1122"/>
      <c r="B1212" s="1122"/>
      <c r="C1212" s="1122"/>
      <c r="D1212" s="1122"/>
      <c r="M1212" s="1122"/>
      <c r="N1212" s="1122"/>
      <c r="O1212" s="1122"/>
    </row>
    <row r="1213" spans="1:15" ht="12.75">
      <c r="A1213" s="1122"/>
      <c r="B1213" s="1122"/>
      <c r="C1213" s="1122"/>
      <c r="D1213" s="1122"/>
      <c r="M1213" s="1122"/>
      <c r="N1213" s="1122"/>
      <c r="O1213" s="1122"/>
    </row>
    <row r="1214" spans="1:15" ht="12.75">
      <c r="A1214" s="1122"/>
      <c r="B1214" s="1122"/>
      <c r="C1214" s="1122"/>
      <c r="D1214" s="1122"/>
      <c r="M1214" s="1122"/>
      <c r="N1214" s="1122"/>
      <c r="O1214" s="1122"/>
    </row>
    <row r="1215" spans="1:15" ht="12.75">
      <c r="A1215" s="1122"/>
      <c r="B1215" s="1122"/>
      <c r="C1215" s="1122"/>
      <c r="D1215" s="1122"/>
      <c r="M1215" s="1122"/>
      <c r="N1215" s="1122"/>
      <c r="O1215" s="1122"/>
    </row>
    <row r="1216" spans="1:15" ht="12.75">
      <c r="A1216" s="1122"/>
      <c r="B1216" s="1122"/>
      <c r="C1216" s="1122"/>
      <c r="D1216" s="1122"/>
      <c r="M1216" s="1122"/>
      <c r="N1216" s="1122"/>
      <c r="O1216" s="1122"/>
    </row>
    <row r="1217" spans="1:15" ht="12.75">
      <c r="A1217" s="1122"/>
      <c r="B1217" s="1122"/>
      <c r="C1217" s="1122"/>
      <c r="D1217" s="1122"/>
      <c r="M1217" s="1122"/>
      <c r="N1217" s="1122"/>
      <c r="O1217" s="1122"/>
    </row>
    <row r="1218" spans="1:15" ht="12.75">
      <c r="A1218" s="1122"/>
      <c r="B1218" s="1122"/>
      <c r="C1218" s="1122"/>
      <c r="D1218" s="1122"/>
      <c r="M1218" s="1122"/>
      <c r="N1218" s="1122"/>
      <c r="O1218" s="1122"/>
    </row>
    <row r="1219" spans="1:15" ht="12.75">
      <c r="A1219" s="1122"/>
      <c r="B1219" s="1122"/>
      <c r="C1219" s="1122"/>
      <c r="D1219" s="1122"/>
      <c r="M1219" s="1122"/>
      <c r="N1219" s="1122"/>
      <c r="O1219" s="1122"/>
    </row>
    <row r="1220" spans="1:15" ht="12.75">
      <c r="A1220" s="1122"/>
      <c r="B1220" s="1122"/>
      <c r="C1220" s="1122"/>
      <c r="D1220" s="1122"/>
      <c r="M1220" s="1122"/>
      <c r="N1220" s="1122"/>
      <c r="O1220" s="1122"/>
    </row>
    <row r="1221" spans="1:15" ht="12.75">
      <c r="A1221" s="1122"/>
      <c r="B1221" s="1122"/>
      <c r="C1221" s="1122"/>
      <c r="D1221" s="1122"/>
      <c r="M1221" s="1122"/>
      <c r="N1221" s="1122"/>
      <c r="O1221" s="1122"/>
    </row>
    <row r="1222" spans="1:15" ht="12.75">
      <c r="A1222" s="1122"/>
      <c r="B1222" s="1122"/>
      <c r="C1222" s="1122"/>
      <c r="D1222" s="1122"/>
      <c r="M1222" s="1122"/>
      <c r="N1222" s="1122"/>
      <c r="O1222" s="1122"/>
    </row>
    <row r="1223" spans="1:15" ht="12.75">
      <c r="A1223" s="1122"/>
      <c r="B1223" s="1122"/>
      <c r="C1223" s="1122"/>
      <c r="D1223" s="1122"/>
      <c r="M1223" s="1122"/>
      <c r="N1223" s="1122"/>
      <c r="O1223" s="1122"/>
    </row>
    <row r="1224" spans="1:15" ht="12.75">
      <c r="A1224" s="1122"/>
      <c r="B1224" s="1122"/>
      <c r="C1224" s="1122"/>
      <c r="D1224" s="1122"/>
      <c r="M1224" s="1122"/>
      <c r="N1224" s="1122"/>
      <c r="O1224" s="1122"/>
    </row>
    <row r="1225" spans="1:15" ht="12.75">
      <c r="A1225" s="1122"/>
      <c r="B1225" s="1122"/>
      <c r="C1225" s="1122"/>
      <c r="D1225" s="1122"/>
      <c r="M1225" s="1122"/>
      <c r="N1225" s="1122"/>
      <c r="O1225" s="1122"/>
    </row>
    <row r="1226" spans="1:15" ht="12.75">
      <c r="A1226" s="1122"/>
      <c r="B1226" s="1122"/>
      <c r="C1226" s="1122"/>
      <c r="D1226" s="1122"/>
      <c r="M1226" s="1122"/>
      <c r="N1226" s="1122"/>
      <c r="O1226" s="1122"/>
    </row>
    <row r="1227" spans="1:15" ht="12.75">
      <c r="A1227" s="1122"/>
      <c r="B1227" s="1122"/>
      <c r="C1227" s="1122"/>
      <c r="D1227" s="1122"/>
      <c r="M1227" s="1122"/>
      <c r="N1227" s="1122"/>
      <c r="O1227" s="1122"/>
    </row>
    <row r="1228" spans="1:15" ht="12.75">
      <c r="A1228" s="1122"/>
      <c r="B1228" s="1122"/>
      <c r="C1228" s="1122"/>
      <c r="D1228" s="1122"/>
      <c r="M1228" s="1122"/>
      <c r="N1228" s="1122"/>
      <c r="O1228" s="1122"/>
    </row>
    <row r="1229" spans="1:15" ht="12.75">
      <c r="A1229" s="1122"/>
      <c r="B1229" s="1122"/>
      <c r="C1229" s="1122"/>
      <c r="D1229" s="1122"/>
      <c r="M1229" s="1122"/>
      <c r="N1229" s="1122"/>
      <c r="O1229" s="1122"/>
    </row>
    <row r="1230" spans="1:15" ht="12.75">
      <c r="A1230" s="1122"/>
      <c r="B1230" s="1122"/>
      <c r="C1230" s="1122"/>
      <c r="D1230" s="1122"/>
      <c r="M1230" s="1122"/>
      <c r="N1230" s="1122"/>
      <c r="O1230" s="1122"/>
    </row>
    <row r="1231" spans="1:15" ht="12.75">
      <c r="A1231" s="1122"/>
      <c r="B1231" s="1122"/>
      <c r="C1231" s="1122"/>
      <c r="D1231" s="1122"/>
      <c r="M1231" s="1122"/>
      <c r="N1231" s="1122"/>
      <c r="O1231" s="1122"/>
    </row>
    <row r="1232" spans="1:15" ht="12.75">
      <c r="A1232" s="1122"/>
      <c r="B1232" s="1122"/>
      <c r="C1232" s="1122"/>
      <c r="D1232" s="1122"/>
      <c r="M1232" s="1122"/>
      <c r="N1232" s="1122"/>
      <c r="O1232" s="1122"/>
    </row>
    <row r="1233" spans="1:15" ht="12.75">
      <c r="A1233" s="1122"/>
      <c r="B1233" s="1122"/>
      <c r="C1233" s="1122"/>
      <c r="D1233" s="1122"/>
      <c r="M1233" s="1122"/>
      <c r="N1233" s="1122"/>
      <c r="O1233" s="1122"/>
    </row>
    <row r="1234" spans="1:15" ht="12.75">
      <c r="A1234" s="1122"/>
      <c r="B1234" s="1122"/>
      <c r="C1234" s="1122"/>
      <c r="D1234" s="1122"/>
      <c r="M1234" s="1122"/>
      <c r="N1234" s="1122"/>
      <c r="O1234" s="1122"/>
    </row>
    <row r="1235" spans="1:15" ht="12.75">
      <c r="A1235" s="1122"/>
      <c r="B1235" s="1122"/>
      <c r="C1235" s="1122"/>
      <c r="D1235" s="1122"/>
      <c r="M1235" s="1122"/>
      <c r="N1235" s="1122"/>
      <c r="O1235" s="1122"/>
    </row>
    <row r="1236" spans="1:15" ht="12.75">
      <c r="A1236" s="1122"/>
      <c r="B1236" s="1122"/>
      <c r="C1236" s="1122"/>
      <c r="D1236" s="1122"/>
      <c r="M1236" s="1122"/>
      <c r="N1236" s="1122"/>
      <c r="O1236" s="1122"/>
    </row>
    <row r="1237" spans="1:15" ht="12.75">
      <c r="A1237" s="1122"/>
      <c r="B1237" s="1122"/>
      <c r="C1237" s="1122"/>
      <c r="D1237" s="1122"/>
      <c r="M1237" s="1122"/>
      <c r="N1237" s="1122"/>
      <c r="O1237" s="1122"/>
    </row>
    <row r="1238" spans="1:15" ht="12.75">
      <c r="A1238" s="1122"/>
      <c r="B1238" s="1122"/>
      <c r="C1238" s="1122"/>
      <c r="D1238" s="1122"/>
      <c r="M1238" s="1122"/>
      <c r="N1238" s="1122"/>
      <c r="O1238" s="1122"/>
    </row>
    <row r="1239" spans="1:15" ht="12.75">
      <c r="A1239" s="1122"/>
      <c r="B1239" s="1122"/>
      <c r="C1239" s="1122"/>
      <c r="D1239" s="1122"/>
      <c r="M1239" s="1122"/>
      <c r="N1239" s="1122"/>
      <c r="O1239" s="1122"/>
    </row>
    <row r="1240" spans="1:15" ht="12.75">
      <c r="A1240" s="1122"/>
      <c r="B1240" s="1122"/>
      <c r="C1240" s="1122"/>
      <c r="D1240" s="1122"/>
      <c r="M1240" s="1122"/>
      <c r="N1240" s="1122"/>
      <c r="O1240" s="1122"/>
    </row>
    <row r="1241" spans="1:15" ht="12.75">
      <c r="A1241" s="1122"/>
      <c r="B1241" s="1122"/>
      <c r="C1241" s="1122"/>
      <c r="D1241" s="1122"/>
      <c r="M1241" s="1122"/>
      <c r="N1241" s="1122"/>
      <c r="O1241" s="1122"/>
    </row>
    <row r="1242" spans="1:15" ht="12.75">
      <c r="A1242" s="1122"/>
      <c r="B1242" s="1122"/>
      <c r="C1242" s="1122"/>
      <c r="D1242" s="1122"/>
      <c r="M1242" s="1122"/>
      <c r="N1242" s="1122"/>
      <c r="O1242" s="1122"/>
    </row>
    <row r="1243" spans="1:15" ht="12.75">
      <c r="A1243" s="1122"/>
      <c r="B1243" s="1122"/>
      <c r="C1243" s="1122"/>
      <c r="D1243" s="1122"/>
      <c r="M1243" s="1122"/>
      <c r="N1243" s="1122"/>
      <c r="O1243" s="1122"/>
    </row>
    <row r="1244" spans="1:15" ht="12.75">
      <c r="A1244" s="1122"/>
      <c r="B1244" s="1122"/>
      <c r="C1244" s="1122"/>
      <c r="D1244" s="1122"/>
      <c r="M1244" s="1122"/>
      <c r="N1244" s="1122"/>
      <c r="O1244" s="1122"/>
    </row>
    <row r="1245" spans="1:15" ht="12.75">
      <c r="A1245" s="1122"/>
      <c r="B1245" s="1122"/>
      <c r="C1245" s="1122"/>
      <c r="D1245" s="1122"/>
      <c r="M1245" s="1122"/>
      <c r="N1245" s="1122"/>
      <c r="O1245" s="1122"/>
    </row>
    <row r="1246" spans="1:15" ht="12.75">
      <c r="A1246" s="1122"/>
      <c r="B1246" s="1122"/>
      <c r="C1246" s="1122"/>
      <c r="D1246" s="1122"/>
      <c r="M1246" s="1122"/>
      <c r="N1246" s="1122"/>
      <c r="O1246" s="1122"/>
    </row>
    <row r="1247" spans="1:15" ht="12.75">
      <c r="A1247" s="1122"/>
      <c r="B1247" s="1122"/>
      <c r="C1247" s="1122"/>
      <c r="D1247" s="1122"/>
      <c r="M1247" s="1122"/>
      <c r="N1247" s="1122"/>
      <c r="O1247" s="1122"/>
    </row>
    <row r="1248" spans="1:15" ht="12.75">
      <c r="A1248" s="1122"/>
      <c r="B1248" s="1122"/>
      <c r="C1248" s="1122"/>
      <c r="D1248" s="1122"/>
      <c r="M1248" s="1122"/>
      <c r="N1248" s="1122"/>
      <c r="O1248" s="1122"/>
    </row>
    <row r="1249" spans="1:15" ht="12.75">
      <c r="A1249" s="1122"/>
      <c r="B1249" s="1122"/>
      <c r="C1249" s="1122"/>
      <c r="D1249" s="1122"/>
      <c r="M1249" s="1122"/>
      <c r="N1249" s="1122"/>
      <c r="O1249" s="1122"/>
    </row>
    <row r="1250" spans="1:15" ht="12.75">
      <c r="A1250" s="1122"/>
      <c r="B1250" s="1122"/>
      <c r="C1250" s="1122"/>
      <c r="D1250" s="1122"/>
      <c r="M1250" s="1122"/>
      <c r="N1250" s="1122"/>
      <c r="O1250" s="1122"/>
    </row>
    <row r="1251" spans="1:15" ht="12.75">
      <c r="A1251" s="1122"/>
      <c r="B1251" s="1122"/>
      <c r="C1251" s="1122"/>
      <c r="D1251" s="1122"/>
      <c r="M1251" s="1122"/>
      <c r="N1251" s="1122"/>
      <c r="O1251" s="1122"/>
    </row>
    <row r="1252" spans="1:15" ht="12.75">
      <c r="A1252" s="1122"/>
      <c r="B1252" s="1122"/>
      <c r="C1252" s="1122"/>
      <c r="D1252" s="1122"/>
      <c r="M1252" s="1122"/>
      <c r="N1252" s="1122"/>
      <c r="O1252" s="1122"/>
    </row>
    <row r="1253" spans="1:15" ht="12.75">
      <c r="A1253" s="1122"/>
      <c r="B1253" s="1122"/>
      <c r="C1253" s="1122"/>
      <c r="D1253" s="1122"/>
      <c r="M1253" s="1122"/>
      <c r="N1253" s="1122"/>
      <c r="O1253" s="1122"/>
    </row>
    <row r="1254" spans="1:15" ht="12.75">
      <c r="A1254" s="1122"/>
      <c r="B1254" s="1122"/>
      <c r="C1254" s="1122"/>
      <c r="D1254" s="1122"/>
      <c r="M1254" s="1122"/>
      <c r="N1254" s="1122"/>
      <c r="O1254" s="1122"/>
    </row>
    <row r="1255" spans="1:15" ht="12.75">
      <c r="A1255" s="1122"/>
      <c r="B1255" s="1122"/>
      <c r="C1255" s="1122"/>
      <c r="D1255" s="1122"/>
      <c r="M1255" s="1122"/>
      <c r="N1255" s="1122"/>
      <c r="O1255" s="1122"/>
    </row>
    <row r="1256" spans="1:15" ht="12.75">
      <c r="A1256" s="1122"/>
      <c r="B1256" s="1122"/>
      <c r="C1256" s="1122"/>
      <c r="D1256" s="1122"/>
      <c r="M1256" s="1122"/>
      <c r="N1256" s="1122"/>
      <c r="O1256" s="1122"/>
    </row>
    <row r="1257" spans="1:15" ht="12.75">
      <c r="A1257" s="1122"/>
      <c r="B1257" s="1122"/>
      <c r="C1257" s="1122"/>
      <c r="D1257" s="1122"/>
      <c r="M1257" s="1122"/>
      <c r="N1257" s="1122"/>
      <c r="O1257" s="1122"/>
    </row>
    <row r="1258" spans="1:15" ht="12.75">
      <c r="A1258" s="1122"/>
      <c r="B1258" s="1122"/>
      <c r="C1258" s="1122"/>
      <c r="D1258" s="1122"/>
      <c r="M1258" s="1122"/>
      <c r="N1258" s="1122"/>
      <c r="O1258" s="1122"/>
    </row>
    <row r="1259" spans="1:15" ht="12.75">
      <c r="A1259" s="1122"/>
      <c r="B1259" s="1122"/>
      <c r="C1259" s="1122"/>
      <c r="D1259" s="1122"/>
      <c r="M1259" s="1122"/>
      <c r="N1259" s="1122"/>
      <c r="O1259" s="1122"/>
    </row>
    <row r="1260" spans="1:15" ht="12.75">
      <c r="A1260" s="1122"/>
      <c r="B1260" s="1122"/>
      <c r="C1260" s="1122"/>
      <c r="D1260" s="1122"/>
      <c r="M1260" s="1122"/>
      <c r="N1260" s="1122"/>
      <c r="O1260" s="1122"/>
    </row>
    <row r="1261" spans="1:15" ht="12.75">
      <c r="A1261" s="1122"/>
      <c r="B1261" s="1122"/>
      <c r="C1261" s="1122"/>
      <c r="D1261" s="1122"/>
      <c r="M1261" s="1122"/>
      <c r="N1261" s="1122"/>
      <c r="O1261" s="1122"/>
    </row>
    <row r="1262" spans="1:15" ht="12.75">
      <c r="A1262" s="1122"/>
      <c r="B1262" s="1122"/>
      <c r="C1262" s="1122"/>
      <c r="D1262" s="1122"/>
      <c r="M1262" s="1122"/>
      <c r="N1262" s="1122"/>
      <c r="O1262" s="1122"/>
    </row>
    <row r="1263" spans="1:15" ht="12.75">
      <c r="A1263" s="1122"/>
      <c r="B1263" s="1122"/>
      <c r="C1263" s="1122"/>
      <c r="D1263" s="1122"/>
      <c r="M1263" s="1122"/>
      <c r="N1263" s="1122"/>
      <c r="O1263" s="1122"/>
    </row>
    <row r="1264" spans="1:15" ht="12.75">
      <c r="A1264" s="1122"/>
      <c r="B1264" s="1122"/>
      <c r="C1264" s="1122"/>
      <c r="D1264" s="1122"/>
      <c r="M1264" s="1122"/>
      <c r="N1264" s="1122"/>
      <c r="O1264" s="1122"/>
    </row>
    <row r="1265" spans="1:15" ht="12.75">
      <c r="A1265" s="1122"/>
      <c r="B1265" s="1122"/>
      <c r="C1265" s="1122"/>
      <c r="D1265" s="1122"/>
      <c r="M1265" s="1122"/>
      <c r="N1265" s="1122"/>
      <c r="O1265" s="1122"/>
    </row>
    <row r="1266" spans="1:15" ht="12.75">
      <c r="A1266" s="1122"/>
      <c r="B1266" s="1122"/>
      <c r="C1266" s="1122"/>
      <c r="D1266" s="1122"/>
      <c r="M1266" s="1122"/>
      <c r="N1266" s="1122"/>
      <c r="O1266" s="1122"/>
    </row>
    <row r="1267" spans="1:15" ht="12.75">
      <c r="A1267" s="1122"/>
      <c r="B1267" s="1122"/>
      <c r="C1267" s="1122"/>
      <c r="D1267" s="1122"/>
      <c r="M1267" s="1122"/>
      <c r="N1267" s="1122"/>
      <c r="O1267" s="1122"/>
    </row>
    <row r="1268" spans="1:15" ht="12.75">
      <c r="A1268" s="1122"/>
      <c r="B1268" s="1122"/>
      <c r="C1268" s="1122"/>
      <c r="D1268" s="1122"/>
      <c r="M1268" s="1122"/>
      <c r="N1268" s="1122"/>
      <c r="O1268" s="1122"/>
    </row>
    <row r="1269" spans="1:15" ht="12.75">
      <c r="A1269" s="1122"/>
      <c r="B1269" s="1122"/>
      <c r="C1269" s="1122"/>
      <c r="D1269" s="1122"/>
      <c r="M1269" s="1122"/>
      <c r="N1269" s="1122"/>
      <c r="O1269" s="1122"/>
    </row>
    <row r="1270" spans="1:15" ht="12.75">
      <c r="A1270" s="1122"/>
      <c r="B1270" s="1122"/>
      <c r="C1270" s="1122"/>
      <c r="D1270" s="1122"/>
      <c r="M1270" s="1122"/>
      <c r="N1270" s="1122"/>
      <c r="O1270" s="1122"/>
    </row>
    <row r="1271" spans="1:15" ht="12.75">
      <c r="A1271" s="1122"/>
      <c r="B1271" s="1122"/>
      <c r="C1271" s="1122"/>
      <c r="D1271" s="1122"/>
      <c r="M1271" s="1122"/>
      <c r="N1271" s="1122"/>
      <c r="O1271" s="1122"/>
    </row>
    <row r="1272" spans="1:15" ht="12.75">
      <c r="A1272" s="1122"/>
      <c r="B1272" s="1122"/>
      <c r="C1272" s="1122"/>
      <c r="D1272" s="1122"/>
      <c r="M1272" s="1122"/>
      <c r="N1272" s="1122"/>
      <c r="O1272" s="1122"/>
    </row>
    <row r="1273" spans="1:15" ht="12.75">
      <c r="A1273" s="1122"/>
      <c r="B1273" s="1122"/>
      <c r="C1273" s="1122"/>
      <c r="D1273" s="1122"/>
      <c r="M1273" s="1122"/>
      <c r="N1273" s="1122"/>
      <c r="O1273" s="1122"/>
    </row>
    <row r="1274" spans="1:15" ht="12.75">
      <c r="A1274" s="1122"/>
      <c r="B1274" s="1122"/>
      <c r="C1274" s="1122"/>
      <c r="D1274" s="1122"/>
      <c r="M1274" s="1122"/>
      <c r="N1274" s="1122"/>
      <c r="O1274" s="1122"/>
    </row>
    <row r="1275" spans="1:15" ht="12.75">
      <c r="A1275" s="1122"/>
      <c r="B1275" s="1122"/>
      <c r="C1275" s="1122"/>
      <c r="D1275" s="1122"/>
      <c r="M1275" s="1122"/>
      <c r="N1275" s="1122"/>
      <c r="O1275" s="1122"/>
    </row>
    <row r="1276" spans="1:15" ht="12.75">
      <c r="A1276" s="1122"/>
      <c r="B1276" s="1122"/>
      <c r="C1276" s="1122"/>
      <c r="D1276" s="1122"/>
      <c r="M1276" s="1122"/>
      <c r="N1276" s="1122"/>
      <c r="O1276" s="1122"/>
    </row>
    <row r="1277" spans="1:15" ht="12.75">
      <c r="A1277" s="1122"/>
      <c r="B1277" s="1122"/>
      <c r="C1277" s="1122"/>
      <c r="D1277" s="1122"/>
      <c r="M1277" s="1122"/>
      <c r="N1277" s="1122"/>
      <c r="O1277" s="1122"/>
    </row>
    <row r="1278" spans="1:15" ht="12.75">
      <c r="A1278" s="1122"/>
      <c r="B1278" s="1122"/>
      <c r="C1278" s="1122"/>
      <c r="D1278" s="1122"/>
      <c r="M1278" s="1122"/>
      <c r="N1278" s="1122"/>
      <c r="O1278" s="1122"/>
    </row>
    <row r="1279" spans="1:15" ht="12.75">
      <c r="A1279" s="1122"/>
      <c r="B1279" s="1122"/>
      <c r="C1279" s="1122"/>
      <c r="D1279" s="1122"/>
      <c r="M1279" s="1122"/>
      <c r="N1279" s="1122"/>
      <c r="O1279" s="1122"/>
    </row>
    <row r="1280" spans="1:15" ht="12.75">
      <c r="A1280" s="1122"/>
      <c r="B1280" s="1122"/>
      <c r="C1280" s="1122"/>
      <c r="D1280" s="1122"/>
      <c r="M1280" s="1122"/>
      <c r="N1280" s="1122"/>
      <c r="O1280" s="1122"/>
    </row>
    <row r="1281" spans="1:15" ht="12.75">
      <c r="A1281" s="1122"/>
      <c r="B1281" s="1122"/>
      <c r="C1281" s="1122"/>
      <c r="D1281" s="1122"/>
      <c r="M1281" s="1122"/>
      <c r="N1281" s="1122"/>
      <c r="O1281" s="1122"/>
    </row>
    <row r="1282" spans="1:15" ht="12.75">
      <c r="A1282" s="1122"/>
      <c r="B1282" s="1122"/>
      <c r="C1282" s="1122"/>
      <c r="D1282" s="1122"/>
      <c r="M1282" s="1122"/>
      <c r="N1282" s="1122"/>
      <c r="O1282" s="1122"/>
    </row>
    <row r="1283" spans="1:15" ht="12.75">
      <c r="A1283" s="1122"/>
      <c r="B1283" s="1122"/>
      <c r="C1283" s="1122"/>
      <c r="D1283" s="1122"/>
      <c r="M1283" s="1122"/>
      <c r="N1283" s="1122"/>
      <c r="O1283" s="1122"/>
    </row>
    <row r="1284" spans="1:15" ht="12.75">
      <c r="A1284" s="1122"/>
      <c r="B1284" s="1122"/>
      <c r="C1284" s="1122"/>
      <c r="D1284" s="1122"/>
      <c r="M1284" s="1122"/>
      <c r="N1284" s="1122"/>
      <c r="O1284" s="1122"/>
    </row>
    <row r="1285" spans="1:15" ht="12.75">
      <c r="A1285" s="1122"/>
      <c r="B1285" s="1122"/>
      <c r="C1285" s="1122"/>
      <c r="D1285" s="1122"/>
      <c r="M1285" s="1122"/>
      <c r="N1285" s="1122"/>
      <c r="O1285" s="1122"/>
    </row>
    <row r="1286" spans="1:15" ht="12.75">
      <c r="A1286" s="1122"/>
      <c r="B1286" s="1122"/>
      <c r="C1286" s="1122"/>
      <c r="D1286" s="1122"/>
      <c r="M1286" s="1122"/>
      <c r="N1286" s="1122"/>
      <c r="O1286" s="1122"/>
    </row>
    <row r="1287" spans="1:15" ht="12.75">
      <c r="A1287" s="1122"/>
      <c r="B1287" s="1122"/>
      <c r="C1287" s="1122"/>
      <c r="D1287" s="1122"/>
      <c r="M1287" s="1122"/>
      <c r="N1287" s="1122"/>
      <c r="O1287" s="1122"/>
    </row>
    <row r="1288" spans="1:15" ht="12.75">
      <c r="A1288" s="1122"/>
      <c r="B1288" s="1122"/>
      <c r="C1288" s="1122"/>
      <c r="D1288" s="1122"/>
      <c r="M1288" s="1122"/>
      <c r="N1288" s="1122"/>
      <c r="O1288" s="1122"/>
    </row>
    <row r="1289" spans="1:15" ht="12.75">
      <c r="A1289" s="1122"/>
      <c r="B1289" s="1122"/>
      <c r="C1289" s="1122"/>
      <c r="D1289" s="1122"/>
      <c r="M1289" s="1122"/>
      <c r="N1289" s="1122"/>
      <c r="O1289" s="1122"/>
    </row>
    <row r="1290" spans="1:15" ht="12.75">
      <c r="A1290" s="1122"/>
      <c r="B1290" s="1122"/>
      <c r="C1290" s="1122"/>
      <c r="D1290" s="1122"/>
      <c r="M1290" s="1122"/>
      <c r="N1290" s="1122"/>
      <c r="O1290" s="1122"/>
    </row>
    <row r="1291" spans="1:15" ht="12.75">
      <c r="A1291" s="1122"/>
      <c r="B1291" s="1122"/>
      <c r="C1291" s="1122"/>
      <c r="D1291" s="1122"/>
      <c r="M1291" s="1122"/>
      <c r="N1291" s="1122"/>
      <c r="O1291" s="1122"/>
    </row>
    <row r="1292" spans="1:15" ht="12.75">
      <c r="A1292" s="1122"/>
      <c r="B1292" s="1122"/>
      <c r="C1292" s="1122"/>
      <c r="D1292" s="1122"/>
      <c r="M1292" s="1122"/>
      <c r="N1292" s="1122"/>
      <c r="O1292" s="1122"/>
    </row>
    <row r="1293" spans="1:15" ht="12.75">
      <c r="A1293" s="1122"/>
      <c r="B1293" s="1122"/>
      <c r="C1293" s="1122"/>
      <c r="D1293" s="1122"/>
      <c r="M1293" s="1122"/>
      <c r="N1293" s="1122"/>
      <c r="O1293" s="1122"/>
    </row>
    <row r="1294" spans="1:15" ht="12.75">
      <c r="A1294" s="1122"/>
      <c r="B1294" s="1122"/>
      <c r="C1294" s="1122"/>
      <c r="D1294" s="1122"/>
      <c r="M1294" s="1122"/>
      <c r="N1294" s="1122"/>
      <c r="O1294" s="1122"/>
    </row>
    <row r="1295" spans="1:15" ht="12.75">
      <c r="A1295" s="1122"/>
      <c r="B1295" s="1122"/>
      <c r="C1295" s="1122"/>
      <c r="D1295" s="1122"/>
      <c r="M1295" s="1122"/>
      <c r="N1295" s="1122"/>
      <c r="O1295" s="1122"/>
    </row>
    <row r="1296" spans="1:15" ht="12.75">
      <c r="A1296" s="1122"/>
      <c r="B1296" s="1122"/>
      <c r="C1296" s="1122"/>
      <c r="D1296" s="1122"/>
      <c r="M1296" s="1122"/>
      <c r="N1296" s="1122"/>
      <c r="O1296" s="1122"/>
    </row>
    <row r="1297" spans="1:15" ht="12.75">
      <c r="A1297" s="1122"/>
      <c r="B1297" s="1122"/>
      <c r="C1297" s="1122"/>
      <c r="D1297" s="1122"/>
      <c r="M1297" s="1122"/>
      <c r="N1297" s="1122"/>
      <c r="O1297" s="1122"/>
    </row>
    <row r="1298" spans="1:15" ht="12.75">
      <c r="A1298" s="1122"/>
      <c r="B1298" s="1122"/>
      <c r="C1298" s="1122"/>
      <c r="D1298" s="1122"/>
      <c r="M1298" s="1122"/>
      <c r="N1298" s="1122"/>
      <c r="O1298" s="1122"/>
    </row>
    <row r="1299" spans="1:15" ht="12.75">
      <c r="A1299" s="1122"/>
      <c r="B1299" s="1122"/>
      <c r="C1299" s="1122"/>
      <c r="D1299" s="1122"/>
      <c r="M1299" s="1122"/>
      <c r="N1299" s="1122"/>
      <c r="O1299" s="1122"/>
    </row>
    <row r="1300" spans="1:15" ht="12.75">
      <c r="A1300" s="1122"/>
      <c r="B1300" s="1122"/>
      <c r="C1300" s="1122"/>
      <c r="D1300" s="1122"/>
      <c r="M1300" s="1122"/>
      <c r="N1300" s="1122"/>
      <c r="O1300" s="1122"/>
    </row>
    <row r="1301" spans="1:15" ht="12.75">
      <c r="A1301" s="1122"/>
      <c r="B1301" s="1122"/>
      <c r="C1301" s="1122"/>
      <c r="D1301" s="1122"/>
      <c r="M1301" s="1122"/>
      <c r="N1301" s="1122"/>
      <c r="O1301" s="1122"/>
    </row>
    <row r="1302" spans="1:15" ht="12.75">
      <c r="A1302" s="1122"/>
      <c r="B1302" s="1122"/>
      <c r="C1302" s="1122"/>
      <c r="D1302" s="1122"/>
      <c r="M1302" s="1122"/>
      <c r="N1302" s="1122"/>
      <c r="O1302" s="1122"/>
    </row>
    <row r="1303" spans="1:15" ht="12.75">
      <c r="A1303" s="1122"/>
      <c r="B1303" s="1122"/>
      <c r="C1303" s="1122"/>
      <c r="D1303" s="1122"/>
      <c r="M1303" s="1122"/>
      <c r="N1303" s="1122"/>
      <c r="O1303" s="1122"/>
    </row>
    <row r="1304" spans="1:15" ht="12.75">
      <c r="A1304" s="1122"/>
      <c r="B1304" s="1122"/>
      <c r="C1304" s="1122"/>
      <c r="D1304" s="1122"/>
      <c r="M1304" s="1122"/>
      <c r="N1304" s="1122"/>
      <c r="O1304" s="1122"/>
    </row>
    <row r="1305" spans="1:15" ht="12.75">
      <c r="A1305" s="1122"/>
      <c r="B1305" s="1122"/>
      <c r="C1305" s="1122"/>
      <c r="D1305" s="1122"/>
      <c r="M1305" s="1122"/>
      <c r="N1305" s="1122"/>
      <c r="O1305" s="1122"/>
    </row>
    <row r="1306" spans="1:15" ht="12.75">
      <c r="A1306" s="1122"/>
      <c r="B1306" s="1122"/>
      <c r="C1306" s="1122"/>
      <c r="D1306" s="1122"/>
      <c r="M1306" s="1122"/>
      <c r="N1306" s="1122"/>
      <c r="O1306" s="1122"/>
    </row>
    <row r="1307" spans="1:15" ht="12.75">
      <c r="A1307" s="1122"/>
      <c r="B1307" s="1122"/>
      <c r="C1307" s="1122"/>
      <c r="D1307" s="1122"/>
      <c r="M1307" s="1122"/>
      <c r="N1307" s="1122"/>
      <c r="O1307" s="1122"/>
    </row>
    <row r="1308" spans="1:15" ht="12.75">
      <c r="A1308" s="1122"/>
      <c r="B1308" s="1122"/>
      <c r="C1308" s="1122"/>
      <c r="D1308" s="1122"/>
      <c r="M1308" s="1122"/>
      <c r="N1308" s="1122"/>
      <c r="O1308" s="1122"/>
    </row>
    <row r="1309" spans="1:15" ht="12.75">
      <c r="A1309" s="1122"/>
      <c r="B1309" s="1122"/>
      <c r="C1309" s="1122"/>
      <c r="D1309" s="1122"/>
      <c r="M1309" s="1122"/>
      <c r="N1309" s="1122"/>
      <c r="O1309" s="1122"/>
    </row>
    <row r="1310" spans="1:15" ht="12.75">
      <c r="A1310" s="1122"/>
      <c r="B1310" s="1122"/>
      <c r="C1310" s="1122"/>
      <c r="D1310" s="1122"/>
      <c r="M1310" s="1122"/>
      <c r="N1310" s="1122"/>
      <c r="O1310" s="1122"/>
    </row>
    <row r="1311" spans="1:15" ht="12.75">
      <c r="A1311" s="1122"/>
      <c r="B1311" s="1122"/>
      <c r="C1311" s="1122"/>
      <c r="D1311" s="1122"/>
      <c r="M1311" s="1122"/>
      <c r="N1311" s="1122"/>
      <c r="O1311" s="1122"/>
    </row>
    <row r="1312" spans="1:15" ht="12.75">
      <c r="A1312" s="1122"/>
      <c r="B1312" s="1122"/>
      <c r="C1312" s="1122"/>
      <c r="D1312" s="1122"/>
      <c r="M1312" s="1122"/>
      <c r="N1312" s="1122"/>
      <c r="O1312" s="1122"/>
    </row>
    <row r="1313" spans="1:15" ht="12.75">
      <c r="A1313" s="1122"/>
      <c r="B1313" s="1122"/>
      <c r="C1313" s="1122"/>
      <c r="D1313" s="1122"/>
      <c r="M1313" s="1122"/>
      <c r="N1313" s="1122"/>
      <c r="O1313" s="1122"/>
    </row>
    <row r="1314" spans="1:15" ht="12.75">
      <c r="A1314" s="1122"/>
      <c r="B1314" s="1122"/>
      <c r="C1314" s="1122"/>
      <c r="D1314" s="1122"/>
      <c r="M1314" s="1122"/>
      <c r="N1314" s="1122"/>
      <c r="O1314" s="1122"/>
    </row>
    <row r="1315" spans="1:15" ht="12.75">
      <c r="A1315" s="1122"/>
      <c r="B1315" s="1122"/>
      <c r="C1315" s="1122"/>
      <c r="D1315" s="1122"/>
      <c r="M1315" s="1122"/>
      <c r="N1315" s="1122"/>
      <c r="O1315" s="1122"/>
    </row>
    <row r="1316" spans="1:15" ht="12.75">
      <c r="A1316" s="1122"/>
      <c r="B1316" s="1122"/>
      <c r="C1316" s="1122"/>
      <c r="D1316" s="1122"/>
      <c r="M1316" s="1122"/>
      <c r="N1316" s="1122"/>
      <c r="O1316" s="1122"/>
    </row>
    <row r="1317" spans="1:15" ht="12.75">
      <c r="A1317" s="1122"/>
      <c r="B1317" s="1122"/>
      <c r="C1317" s="1122"/>
      <c r="D1317" s="1122"/>
      <c r="M1317" s="1122"/>
      <c r="N1317" s="1122"/>
      <c r="O1317" s="1122"/>
    </row>
    <row r="1318" spans="1:15" ht="12.75">
      <c r="A1318" s="1122"/>
      <c r="B1318" s="1122"/>
      <c r="C1318" s="1122"/>
      <c r="D1318" s="1122"/>
      <c r="M1318" s="1122"/>
      <c r="N1318" s="1122"/>
      <c r="O1318" s="1122"/>
    </row>
    <row r="1319" spans="1:15" ht="12.75">
      <c r="A1319" s="1122"/>
      <c r="B1319" s="1122"/>
      <c r="C1319" s="1122"/>
      <c r="D1319" s="1122"/>
      <c r="M1319" s="1122"/>
      <c r="N1319" s="1122"/>
      <c r="O1319" s="1122"/>
    </row>
    <row r="1320" spans="1:15" ht="12.75">
      <c r="A1320" s="1122"/>
      <c r="B1320" s="1122"/>
      <c r="C1320" s="1122"/>
      <c r="D1320" s="1122"/>
      <c r="M1320" s="1122"/>
      <c r="N1320" s="1122"/>
      <c r="O1320" s="1122"/>
    </row>
    <row r="1321" spans="1:15" ht="12.75">
      <c r="A1321" s="1122"/>
      <c r="B1321" s="1122"/>
      <c r="C1321" s="1122"/>
      <c r="D1321" s="1122"/>
      <c r="M1321" s="1122"/>
      <c r="N1321" s="1122"/>
      <c r="O1321" s="1122"/>
    </row>
    <row r="1322" spans="1:15" ht="12.75">
      <c r="A1322" s="1122"/>
      <c r="B1322" s="1122"/>
      <c r="C1322" s="1122"/>
      <c r="D1322" s="1122"/>
      <c r="M1322" s="1122"/>
      <c r="N1322" s="1122"/>
      <c r="O1322" s="1122"/>
    </row>
    <row r="1323" spans="1:15" ht="12.75">
      <c r="A1323" s="1122"/>
      <c r="B1323" s="1122"/>
      <c r="C1323" s="1122"/>
      <c r="D1323" s="1122"/>
      <c r="M1323" s="1122"/>
      <c r="N1323" s="1122"/>
      <c r="O1323" s="1122"/>
    </row>
    <row r="1324" spans="1:15" ht="12.75">
      <c r="A1324" s="1122"/>
      <c r="B1324" s="1122"/>
      <c r="C1324" s="1122"/>
      <c r="D1324" s="1122"/>
      <c r="M1324" s="1122"/>
      <c r="N1324" s="1122"/>
      <c r="O1324" s="1122"/>
    </row>
    <row r="1325" spans="1:15" ht="12.75">
      <c r="A1325" s="1122"/>
      <c r="B1325" s="1122"/>
      <c r="C1325" s="1122"/>
      <c r="D1325" s="1122"/>
      <c r="M1325" s="1122"/>
      <c r="N1325" s="1122"/>
      <c r="O1325" s="1122"/>
    </row>
    <row r="1326" spans="1:15" ht="12.75">
      <c r="A1326" s="1122"/>
      <c r="B1326" s="1122"/>
      <c r="C1326" s="1122"/>
      <c r="D1326" s="1122"/>
      <c r="M1326" s="1122"/>
      <c r="N1326" s="1122"/>
      <c r="O1326" s="1122"/>
    </row>
    <row r="1327" spans="1:15" ht="12.75">
      <c r="A1327" s="1122"/>
      <c r="B1327" s="1122"/>
      <c r="C1327" s="1122"/>
      <c r="D1327" s="1122"/>
      <c r="M1327" s="1122"/>
      <c r="N1327" s="1122"/>
      <c r="O1327" s="1122"/>
    </row>
    <row r="1328" spans="1:15" ht="12.75">
      <c r="A1328" s="1122"/>
      <c r="B1328" s="1122"/>
      <c r="C1328" s="1122"/>
      <c r="D1328" s="1122"/>
      <c r="M1328" s="1122"/>
      <c r="N1328" s="1122"/>
      <c r="O1328" s="1122"/>
    </row>
    <row r="1329" spans="1:15" ht="12.75">
      <c r="A1329" s="1122"/>
      <c r="B1329" s="1122"/>
      <c r="C1329" s="1122"/>
      <c r="D1329" s="1122"/>
      <c r="M1329" s="1122"/>
      <c r="N1329" s="1122"/>
      <c r="O1329" s="1122"/>
    </row>
    <row r="1330" spans="1:15" ht="12.75">
      <c r="A1330" s="1122"/>
      <c r="B1330" s="1122"/>
      <c r="C1330" s="1122"/>
      <c r="D1330" s="1122"/>
      <c r="M1330" s="1122"/>
      <c r="N1330" s="1122"/>
      <c r="O1330" s="1122"/>
    </row>
    <row r="1331" spans="1:15" ht="12.75">
      <c r="A1331" s="1122"/>
      <c r="B1331" s="1122"/>
      <c r="C1331" s="1122"/>
      <c r="D1331" s="1122"/>
      <c r="M1331" s="1122"/>
      <c r="N1331" s="1122"/>
      <c r="O1331" s="1122"/>
    </row>
    <row r="1332" spans="1:15" ht="12.75">
      <c r="A1332" s="1122"/>
      <c r="B1332" s="1122"/>
      <c r="C1332" s="1122"/>
      <c r="D1332" s="1122"/>
      <c r="M1332" s="1122"/>
      <c r="N1332" s="1122"/>
      <c r="O1332" s="1122"/>
    </row>
    <row r="1333" spans="1:15" ht="12.75">
      <c r="A1333" s="1122"/>
      <c r="B1333" s="1122"/>
      <c r="C1333" s="1122"/>
      <c r="D1333" s="1122"/>
      <c r="M1333" s="1122"/>
      <c r="N1333" s="1122"/>
      <c r="O1333" s="1122"/>
    </row>
    <row r="1334" spans="1:15" ht="12.75">
      <c r="A1334" s="1122"/>
      <c r="B1334" s="1122"/>
      <c r="C1334" s="1122"/>
      <c r="D1334" s="1122"/>
      <c r="M1334" s="1122"/>
      <c r="N1334" s="1122"/>
      <c r="O1334" s="1122"/>
    </row>
    <row r="1335" spans="1:15" ht="12.75">
      <c r="A1335" s="1122"/>
      <c r="B1335" s="1122"/>
      <c r="C1335" s="1122"/>
      <c r="D1335" s="1122"/>
      <c r="M1335" s="1122"/>
      <c r="N1335" s="1122"/>
      <c r="O1335" s="1122"/>
    </row>
    <row r="1336" spans="1:15" ht="12.75">
      <c r="A1336" s="1122"/>
      <c r="B1336" s="1122"/>
      <c r="C1336" s="1122"/>
      <c r="D1336" s="1122"/>
      <c r="M1336" s="1122"/>
      <c r="N1336" s="1122"/>
      <c r="O1336" s="1122"/>
    </row>
    <row r="1337" spans="1:15" ht="12.75">
      <c r="A1337" s="1122"/>
      <c r="B1337" s="1122"/>
      <c r="C1337" s="1122"/>
      <c r="D1337" s="1122"/>
      <c r="M1337" s="1122"/>
      <c r="N1337" s="1122"/>
      <c r="O1337" s="1122"/>
    </row>
    <row r="1338" spans="1:15" ht="12.75">
      <c r="A1338" s="1122"/>
      <c r="B1338" s="1122"/>
      <c r="C1338" s="1122"/>
      <c r="D1338" s="1122"/>
      <c r="M1338" s="1122"/>
      <c r="N1338" s="1122"/>
      <c r="O1338" s="1122"/>
    </row>
    <row r="1339" spans="1:15" ht="12.75">
      <c r="A1339" s="1122"/>
      <c r="B1339" s="1122"/>
      <c r="C1339" s="1122"/>
      <c r="D1339" s="1122"/>
      <c r="M1339" s="1122"/>
      <c r="N1339" s="1122"/>
      <c r="O1339" s="1122"/>
    </row>
    <row r="1340" spans="1:15" ht="12.75">
      <c r="A1340" s="1122"/>
      <c r="B1340" s="1122"/>
      <c r="C1340" s="1122"/>
      <c r="D1340" s="1122"/>
      <c r="M1340" s="1122"/>
      <c r="N1340" s="1122"/>
      <c r="O1340" s="1122"/>
    </row>
    <row r="1341" spans="1:15" ht="12.75">
      <c r="A1341" s="1122"/>
      <c r="B1341" s="1122"/>
      <c r="C1341" s="1122"/>
      <c r="D1341" s="1122"/>
      <c r="M1341" s="1122"/>
      <c r="N1341" s="1122"/>
      <c r="O1341" s="1122"/>
    </row>
    <row r="1342" spans="1:15" ht="12.75">
      <c r="A1342" s="1122"/>
      <c r="B1342" s="1122"/>
      <c r="C1342" s="1122"/>
      <c r="D1342" s="1122"/>
      <c r="M1342" s="1122"/>
      <c r="N1342" s="1122"/>
      <c r="O1342" s="1122"/>
    </row>
    <row r="1343" spans="1:15" ht="12.75">
      <c r="A1343" s="1122"/>
      <c r="B1343" s="1122"/>
      <c r="C1343" s="1122"/>
      <c r="D1343" s="1122"/>
      <c r="M1343" s="1122"/>
      <c r="N1343" s="1122"/>
      <c r="O1343" s="1122"/>
    </row>
    <row r="1344" spans="1:15" ht="12.75">
      <c r="A1344" s="1122"/>
      <c r="B1344" s="1122"/>
      <c r="C1344" s="1122"/>
      <c r="D1344" s="1122"/>
      <c r="M1344" s="1122"/>
      <c r="N1344" s="1122"/>
      <c r="O1344" s="1122"/>
    </row>
    <row r="1345" spans="1:15" ht="12.75">
      <c r="A1345" s="1122"/>
      <c r="B1345" s="1122"/>
      <c r="C1345" s="1122"/>
      <c r="D1345" s="1122"/>
      <c r="M1345" s="1122"/>
      <c r="N1345" s="1122"/>
      <c r="O1345" s="1122"/>
    </row>
    <row r="1346" spans="1:15" ht="12.75">
      <c r="A1346" s="1122"/>
      <c r="B1346" s="1122"/>
      <c r="C1346" s="1122"/>
      <c r="D1346" s="1122"/>
      <c r="M1346" s="1122"/>
      <c r="N1346" s="1122"/>
      <c r="O1346" s="1122"/>
    </row>
    <row r="1347" spans="1:15" ht="12.75">
      <c r="A1347" s="1122"/>
      <c r="B1347" s="1122"/>
      <c r="C1347" s="1122"/>
      <c r="D1347" s="1122"/>
      <c r="M1347" s="1122"/>
      <c r="N1347" s="1122"/>
      <c r="O1347" s="1122"/>
    </row>
    <row r="1348" spans="1:15" ht="12.75">
      <c r="A1348" s="1122"/>
      <c r="B1348" s="1122"/>
      <c r="C1348" s="1122"/>
      <c r="D1348" s="1122"/>
      <c r="M1348" s="1122"/>
      <c r="N1348" s="1122"/>
      <c r="O1348" s="1122"/>
    </row>
    <row r="1349" spans="1:15" ht="12.75">
      <c r="A1349" s="1122"/>
      <c r="B1349" s="1122"/>
      <c r="C1349" s="1122"/>
      <c r="D1349" s="1122"/>
      <c r="M1349" s="1122"/>
      <c r="N1349" s="1122"/>
      <c r="O1349" s="1122"/>
    </row>
    <row r="1350" spans="1:15" ht="12.75">
      <c r="A1350" s="1122"/>
      <c r="B1350" s="1122"/>
      <c r="C1350" s="1122"/>
      <c r="D1350" s="1122"/>
      <c r="M1350" s="1122"/>
      <c r="N1350" s="1122"/>
      <c r="O1350" s="1122"/>
    </row>
    <row r="1351" spans="1:15" ht="12.75">
      <c r="A1351" s="1122"/>
      <c r="B1351" s="1122"/>
      <c r="C1351" s="1122"/>
      <c r="D1351" s="1122"/>
      <c r="M1351" s="1122"/>
      <c r="N1351" s="1122"/>
      <c r="O1351" s="1122"/>
    </row>
    <row r="1352" spans="1:15" ht="12.75">
      <c r="A1352" s="1122"/>
      <c r="B1352" s="1122"/>
      <c r="C1352" s="1122"/>
      <c r="D1352" s="1122"/>
      <c r="M1352" s="1122"/>
      <c r="N1352" s="1122"/>
      <c r="O1352" s="1122"/>
    </row>
    <row r="1353" spans="1:15" ht="12.75">
      <c r="A1353" s="1122"/>
      <c r="B1353" s="1122"/>
      <c r="C1353" s="1122"/>
      <c r="D1353" s="1122"/>
      <c r="M1353" s="1122"/>
      <c r="N1353" s="1122"/>
      <c r="O1353" s="1122"/>
    </row>
    <row r="1354" spans="1:15" ht="12.75">
      <c r="A1354" s="1122"/>
      <c r="B1354" s="1122"/>
      <c r="C1354" s="1122"/>
      <c r="D1354" s="1122"/>
      <c r="M1354" s="1122"/>
      <c r="N1354" s="1122"/>
      <c r="O1354" s="1122"/>
    </row>
    <row r="1355" spans="1:15" ht="12.75">
      <c r="A1355" s="1122"/>
      <c r="B1355" s="1122"/>
      <c r="C1355" s="1122"/>
      <c r="D1355" s="1122"/>
      <c r="M1355" s="1122"/>
      <c r="N1355" s="1122"/>
      <c r="O1355" s="1122"/>
    </row>
    <row r="1356" spans="1:15" ht="12.75">
      <c r="A1356" s="1122"/>
      <c r="B1356" s="1122"/>
      <c r="C1356" s="1122"/>
      <c r="D1356" s="1122"/>
      <c r="M1356" s="1122"/>
      <c r="N1356" s="1122"/>
      <c r="O1356" s="1122"/>
    </row>
    <row r="1357" spans="1:15" ht="12.75">
      <c r="A1357" s="1122"/>
      <c r="B1357" s="1122"/>
      <c r="C1357" s="1122"/>
      <c r="D1357" s="1122"/>
      <c r="M1357" s="1122"/>
      <c r="N1357" s="1122"/>
      <c r="O1357" s="1122"/>
    </row>
    <row r="1358" spans="1:15" ht="12.75">
      <c r="A1358" s="1122"/>
      <c r="B1358" s="1122"/>
      <c r="C1358" s="1122"/>
      <c r="D1358" s="1122"/>
      <c r="M1358" s="1122"/>
      <c r="N1358" s="1122"/>
      <c r="O1358" s="1122"/>
    </row>
    <row r="1359" spans="1:15" ht="12.75">
      <c r="A1359" s="1122"/>
      <c r="B1359" s="1122"/>
      <c r="C1359" s="1122"/>
      <c r="D1359" s="1122"/>
      <c r="M1359" s="1122"/>
      <c r="N1359" s="1122"/>
      <c r="O1359" s="1122"/>
    </row>
    <row r="1360" spans="1:15" ht="12.75">
      <c r="A1360" s="1122"/>
      <c r="B1360" s="1122"/>
      <c r="C1360" s="1122"/>
      <c r="D1360" s="1122"/>
      <c r="M1360" s="1122"/>
      <c r="N1360" s="1122"/>
      <c r="O1360" s="1122"/>
    </row>
    <row r="1361" spans="1:15" ht="12.75">
      <c r="A1361" s="1122"/>
      <c r="B1361" s="1122"/>
      <c r="C1361" s="1122"/>
      <c r="D1361" s="1122"/>
      <c r="M1361" s="1122"/>
      <c r="N1361" s="1122"/>
      <c r="O1361" s="1122"/>
    </row>
    <row r="1362" spans="1:15" ht="12.75">
      <c r="A1362" s="1122"/>
      <c r="B1362" s="1122"/>
      <c r="C1362" s="1122"/>
      <c r="D1362" s="1122"/>
      <c r="M1362" s="1122"/>
      <c r="N1362" s="1122"/>
      <c r="O1362" s="1122"/>
    </row>
    <row r="1363" spans="1:15" ht="12.75">
      <c r="A1363" s="1122"/>
      <c r="B1363" s="1122"/>
      <c r="C1363" s="1122"/>
      <c r="D1363" s="1122"/>
      <c r="M1363" s="1122"/>
      <c r="N1363" s="1122"/>
      <c r="O1363" s="1122"/>
    </row>
    <row r="1364" spans="1:15" ht="12.75">
      <c r="A1364" s="1122"/>
      <c r="B1364" s="1122"/>
      <c r="C1364" s="1122"/>
      <c r="D1364" s="1122"/>
      <c r="M1364" s="1122"/>
      <c r="N1364" s="1122"/>
      <c r="O1364" s="1122"/>
    </row>
    <row r="1365" spans="1:15" ht="12.75">
      <c r="A1365" s="1122"/>
      <c r="B1365" s="1122"/>
      <c r="C1365" s="1122"/>
      <c r="D1365" s="1122"/>
      <c r="M1365" s="1122"/>
      <c r="N1365" s="1122"/>
      <c r="O1365" s="1122"/>
    </row>
    <row r="1366" spans="1:15" ht="12.75">
      <c r="A1366" s="1122"/>
      <c r="B1366" s="1122"/>
      <c r="C1366" s="1122"/>
      <c r="D1366" s="1122"/>
      <c r="M1366" s="1122"/>
      <c r="N1366" s="1122"/>
      <c r="O1366" s="1122"/>
    </row>
    <row r="1367" spans="1:15" ht="12.75">
      <c r="A1367" s="1122"/>
      <c r="B1367" s="1122"/>
      <c r="C1367" s="1122"/>
      <c r="D1367" s="1122"/>
      <c r="M1367" s="1122"/>
      <c r="N1367" s="1122"/>
      <c r="O1367" s="1122"/>
    </row>
    <row r="1368" spans="1:15" ht="12.75">
      <c r="A1368" s="1122"/>
      <c r="B1368" s="1122"/>
      <c r="C1368" s="1122"/>
      <c r="D1368" s="1122"/>
      <c r="M1368" s="1122"/>
      <c r="N1368" s="1122"/>
      <c r="O1368" s="1122"/>
    </row>
    <row r="1369" spans="1:15" ht="12.75">
      <c r="A1369" s="1122"/>
      <c r="B1369" s="1122"/>
      <c r="C1369" s="1122"/>
      <c r="D1369" s="1122"/>
      <c r="M1369" s="1122"/>
      <c r="N1369" s="1122"/>
      <c r="O1369" s="1122"/>
    </row>
    <row r="1370" spans="1:15" ht="12.75">
      <c r="A1370" s="1122"/>
      <c r="B1370" s="1122"/>
      <c r="C1370" s="1122"/>
      <c r="D1370" s="1122"/>
      <c r="M1370" s="1122"/>
      <c r="N1370" s="1122"/>
      <c r="O1370" s="1122"/>
    </row>
    <row r="1371" spans="1:15" ht="12.75">
      <c r="A1371" s="1122"/>
      <c r="B1371" s="1122"/>
      <c r="C1371" s="1122"/>
      <c r="D1371" s="1122"/>
      <c r="M1371" s="1122"/>
      <c r="N1371" s="1122"/>
      <c r="O1371" s="1122"/>
    </row>
    <row r="1372" spans="1:15" ht="12.75">
      <c r="A1372" s="1122"/>
      <c r="B1372" s="1122"/>
      <c r="C1372" s="1122"/>
      <c r="D1372" s="1122"/>
      <c r="M1372" s="1122"/>
      <c r="N1372" s="1122"/>
      <c r="O1372" s="1122"/>
    </row>
    <row r="1373" spans="1:15" ht="12.75">
      <c r="A1373" s="1122"/>
      <c r="B1373" s="1122"/>
      <c r="C1373" s="1122"/>
      <c r="D1373" s="1122"/>
      <c r="M1373" s="1122"/>
      <c r="N1373" s="1122"/>
      <c r="O1373" s="1122"/>
    </row>
    <row r="1374" spans="1:15" ht="12.75">
      <c r="A1374" s="1122"/>
      <c r="B1374" s="1122"/>
      <c r="C1374" s="1122"/>
      <c r="D1374" s="1122"/>
      <c r="M1374" s="1122"/>
      <c r="N1374" s="1122"/>
      <c r="O1374" s="1122"/>
    </row>
    <row r="1375" spans="1:15" ht="12.75">
      <c r="A1375" s="1122"/>
      <c r="B1375" s="1122"/>
      <c r="C1375" s="1122"/>
      <c r="D1375" s="1122"/>
      <c r="M1375" s="1122"/>
      <c r="N1375" s="1122"/>
      <c r="O1375" s="1122"/>
    </row>
    <row r="1376" spans="1:15" ht="12.75">
      <c r="A1376" s="1122"/>
      <c r="B1376" s="1122"/>
      <c r="C1376" s="1122"/>
      <c r="D1376" s="1122"/>
      <c r="M1376" s="1122"/>
      <c r="N1376" s="1122"/>
      <c r="O1376" s="1122"/>
    </row>
    <row r="1377" spans="1:15" ht="12.75">
      <c r="A1377" s="1122"/>
      <c r="B1377" s="1122"/>
      <c r="C1377" s="1122"/>
      <c r="D1377" s="1122"/>
      <c r="M1377" s="1122"/>
      <c r="N1377" s="1122"/>
      <c r="O1377" s="1122"/>
    </row>
    <row r="1378" spans="1:15" ht="12.75">
      <c r="A1378" s="1122"/>
      <c r="B1378" s="1122"/>
      <c r="C1378" s="1122"/>
      <c r="D1378" s="1122"/>
      <c r="M1378" s="1122"/>
      <c r="N1378" s="1122"/>
      <c r="O1378" s="1122"/>
    </row>
    <row r="1379" spans="1:15" ht="12.75">
      <c r="A1379" s="1122"/>
      <c r="B1379" s="1122"/>
      <c r="C1379" s="1122"/>
      <c r="D1379" s="1122"/>
      <c r="M1379" s="1122"/>
      <c r="N1379" s="1122"/>
      <c r="O1379" s="1122"/>
    </row>
    <row r="1380" spans="1:15" ht="12.75">
      <c r="A1380" s="1122"/>
      <c r="B1380" s="1122"/>
      <c r="C1380" s="1122"/>
      <c r="D1380" s="1122"/>
      <c r="M1380" s="1122"/>
      <c r="N1380" s="1122"/>
      <c r="O1380" s="1122"/>
    </row>
    <row r="1381" spans="1:15" ht="12.75">
      <c r="A1381" s="1122"/>
      <c r="B1381" s="1122"/>
      <c r="C1381" s="1122"/>
      <c r="D1381" s="1122"/>
      <c r="M1381" s="1122"/>
      <c r="N1381" s="1122"/>
      <c r="O1381" s="1122"/>
    </row>
    <row r="1382" spans="1:15" ht="12.75">
      <c r="A1382" s="1122"/>
      <c r="B1382" s="1122"/>
      <c r="C1382" s="1122"/>
      <c r="D1382" s="1122"/>
      <c r="M1382" s="1122"/>
      <c r="N1382" s="1122"/>
      <c r="O1382" s="1122"/>
    </row>
    <row r="1383" spans="1:15" ht="12.75">
      <c r="A1383" s="1122"/>
      <c r="B1383" s="1122"/>
      <c r="C1383" s="1122"/>
      <c r="D1383" s="1122"/>
      <c r="M1383" s="1122"/>
      <c r="N1383" s="1122"/>
      <c r="O1383" s="1122"/>
    </row>
    <row r="1384" spans="1:15" ht="12.75">
      <c r="A1384" s="1122"/>
      <c r="B1384" s="1122"/>
      <c r="C1384" s="1122"/>
      <c r="D1384" s="1122"/>
      <c r="M1384" s="1122"/>
      <c r="N1384" s="1122"/>
      <c r="O1384" s="1122"/>
    </row>
    <row r="1385" spans="1:15" ht="12.75">
      <c r="A1385" s="1122"/>
      <c r="B1385" s="1122"/>
      <c r="C1385" s="1122"/>
      <c r="D1385" s="1122"/>
      <c r="M1385" s="1122"/>
      <c r="N1385" s="1122"/>
      <c r="O1385" s="1122"/>
    </row>
    <row r="1386" spans="1:15" ht="12.75">
      <c r="A1386" s="1122"/>
      <c r="B1386" s="1122"/>
      <c r="C1386" s="1122"/>
      <c r="D1386" s="1122"/>
      <c r="M1386" s="1122"/>
      <c r="N1386" s="1122"/>
      <c r="O1386" s="1122"/>
    </row>
    <row r="1387" spans="1:15" ht="12.75">
      <c r="A1387" s="1122"/>
      <c r="B1387" s="1122"/>
      <c r="C1387" s="1122"/>
      <c r="D1387" s="1122"/>
      <c r="M1387" s="1122"/>
      <c r="N1387" s="1122"/>
      <c r="O1387" s="1122"/>
    </row>
    <row r="1388" spans="1:15" ht="12.75">
      <c r="A1388" s="1122"/>
      <c r="B1388" s="1122"/>
      <c r="C1388" s="1122"/>
      <c r="D1388" s="1122"/>
      <c r="M1388" s="1122"/>
      <c r="N1388" s="1122"/>
      <c r="O1388" s="1122"/>
    </row>
    <row r="1389" spans="1:15" ht="12.75">
      <c r="A1389" s="1122"/>
      <c r="B1389" s="1122"/>
      <c r="C1389" s="1122"/>
      <c r="D1389" s="1122"/>
      <c r="M1389" s="1122"/>
      <c r="N1389" s="1122"/>
      <c r="O1389" s="1122"/>
    </row>
    <row r="1390" spans="1:15" ht="12.75">
      <c r="A1390" s="1122"/>
      <c r="B1390" s="1122"/>
      <c r="C1390" s="1122"/>
      <c r="D1390" s="1122"/>
      <c r="M1390" s="1122"/>
      <c r="N1390" s="1122"/>
      <c r="O1390" s="1122"/>
    </row>
    <row r="1391" spans="1:15" ht="12.75">
      <c r="A1391" s="1122"/>
      <c r="B1391" s="1122"/>
      <c r="C1391" s="1122"/>
      <c r="D1391" s="1122"/>
      <c r="M1391" s="1122"/>
      <c r="N1391" s="1122"/>
      <c r="O1391" s="1122"/>
    </row>
    <row r="1392" spans="1:15" ht="12.75">
      <c r="A1392" s="1122"/>
      <c r="B1392" s="1122"/>
      <c r="C1392" s="1122"/>
      <c r="D1392" s="1122"/>
      <c r="M1392" s="1122"/>
      <c r="N1392" s="1122"/>
      <c r="O1392" s="1122"/>
    </row>
    <row r="1393" spans="1:15" ht="12.75">
      <c r="A1393" s="1122"/>
      <c r="B1393" s="1122"/>
      <c r="C1393" s="1122"/>
      <c r="D1393" s="1122"/>
      <c r="M1393" s="1122"/>
      <c r="N1393" s="1122"/>
      <c r="O1393" s="1122"/>
    </row>
    <row r="1394" spans="1:15" ht="12.75">
      <c r="A1394" s="1122"/>
      <c r="B1394" s="1122"/>
      <c r="C1394" s="1122"/>
      <c r="D1394" s="1122"/>
      <c r="M1394" s="1122"/>
      <c r="N1394" s="1122"/>
      <c r="O1394" s="1122"/>
    </row>
    <row r="1395" spans="1:15" ht="12.75">
      <c r="A1395" s="1122"/>
      <c r="B1395" s="1122"/>
      <c r="C1395" s="1122"/>
      <c r="D1395" s="1122"/>
      <c r="M1395" s="1122"/>
      <c r="N1395" s="1122"/>
      <c r="O1395" s="1122"/>
    </row>
    <row r="1396" spans="1:15" ht="12.75">
      <c r="A1396" s="1122"/>
      <c r="B1396" s="1122"/>
      <c r="C1396" s="1122"/>
      <c r="D1396" s="1122"/>
      <c r="M1396" s="1122"/>
      <c r="N1396" s="1122"/>
      <c r="O1396" s="1122"/>
    </row>
    <row r="1397" spans="1:15" ht="12.75">
      <c r="A1397" s="1122"/>
      <c r="B1397" s="1122"/>
      <c r="C1397" s="1122"/>
      <c r="D1397" s="1122"/>
      <c r="M1397" s="1122"/>
      <c r="N1397" s="1122"/>
      <c r="O1397" s="1122"/>
    </row>
    <row r="1398" spans="1:15" ht="12.75">
      <c r="A1398" s="1122"/>
      <c r="B1398" s="1122"/>
      <c r="C1398" s="1122"/>
      <c r="D1398" s="1122"/>
      <c r="M1398" s="1122"/>
      <c r="N1398" s="1122"/>
      <c r="O1398" s="1122"/>
    </row>
    <row r="1399" spans="1:15" ht="12.75">
      <c r="A1399" s="1122"/>
      <c r="B1399" s="1122"/>
      <c r="C1399" s="1122"/>
      <c r="D1399" s="1122"/>
      <c r="M1399" s="1122"/>
      <c r="N1399" s="1122"/>
      <c r="O1399" s="1122"/>
    </row>
    <row r="1400" spans="1:15" ht="12.75">
      <c r="A1400" s="1122"/>
      <c r="B1400" s="1122"/>
      <c r="C1400" s="1122"/>
      <c r="D1400" s="1122"/>
      <c r="M1400" s="1122"/>
      <c r="N1400" s="1122"/>
      <c r="O1400" s="1122"/>
    </row>
    <row r="1401" spans="1:15" ht="12.75">
      <c r="A1401" s="1122"/>
      <c r="B1401" s="1122"/>
      <c r="C1401" s="1122"/>
      <c r="D1401" s="1122"/>
      <c r="M1401" s="1122"/>
      <c r="N1401" s="1122"/>
      <c r="O1401" s="1122"/>
    </row>
    <row r="1402" spans="1:15" ht="12.75">
      <c r="A1402" s="1122"/>
      <c r="B1402" s="1122"/>
      <c r="C1402" s="1122"/>
      <c r="D1402" s="1122"/>
      <c r="M1402" s="1122"/>
      <c r="N1402" s="1122"/>
      <c r="O1402" s="1122"/>
    </row>
    <row r="1403" spans="1:15" ht="12.75">
      <c r="A1403" s="1122"/>
      <c r="B1403" s="1122"/>
      <c r="C1403" s="1122"/>
      <c r="D1403" s="1122"/>
      <c r="M1403" s="1122"/>
      <c r="N1403" s="1122"/>
      <c r="O1403" s="1122"/>
    </row>
    <row r="1404" spans="1:15" ht="12.75">
      <c r="A1404" s="1122"/>
      <c r="B1404" s="1122"/>
      <c r="C1404" s="1122"/>
      <c r="D1404" s="1122"/>
      <c r="M1404" s="1122"/>
      <c r="N1404" s="1122"/>
      <c r="O1404" s="1122"/>
    </row>
    <row r="1405" spans="1:15" ht="12.75">
      <c r="A1405" s="1122"/>
      <c r="B1405" s="1122"/>
      <c r="C1405" s="1122"/>
      <c r="D1405" s="1122"/>
      <c r="M1405" s="1122"/>
      <c r="N1405" s="1122"/>
      <c r="O1405" s="1122"/>
    </row>
    <row r="1406" spans="1:15" ht="12.75">
      <c r="A1406" s="1122"/>
      <c r="B1406" s="1122"/>
      <c r="C1406" s="1122"/>
      <c r="D1406" s="1122"/>
      <c r="M1406" s="1122"/>
      <c r="N1406" s="1122"/>
      <c r="O1406" s="1122"/>
    </row>
    <row r="1407" spans="1:15" ht="12.75">
      <c r="A1407" s="1122"/>
      <c r="B1407" s="1122"/>
      <c r="C1407" s="1122"/>
      <c r="D1407" s="1122"/>
      <c r="M1407" s="1122"/>
      <c r="N1407" s="1122"/>
      <c r="O1407" s="1122"/>
    </row>
    <row r="1408" spans="1:15" ht="12.75">
      <c r="A1408" s="1122"/>
      <c r="B1408" s="1122"/>
      <c r="C1408" s="1122"/>
      <c r="D1408" s="1122"/>
      <c r="M1408" s="1122"/>
      <c r="N1408" s="1122"/>
      <c r="O1408" s="1122"/>
    </row>
    <row r="1409" spans="1:15" ht="12.75">
      <c r="A1409" s="1122"/>
      <c r="B1409" s="1122"/>
      <c r="C1409" s="1122"/>
      <c r="D1409" s="1122"/>
      <c r="M1409" s="1122"/>
      <c r="N1409" s="1122"/>
      <c r="O1409" s="1122"/>
    </row>
    <row r="1410" spans="1:15" ht="12.75">
      <c r="A1410" s="1122"/>
      <c r="B1410" s="1122"/>
      <c r="C1410" s="1122"/>
      <c r="D1410" s="1122"/>
      <c r="M1410" s="1122"/>
      <c r="N1410" s="1122"/>
      <c r="O1410" s="1122"/>
    </row>
    <row r="1411" spans="1:15" ht="12.75">
      <c r="A1411" s="1122"/>
      <c r="B1411" s="1122"/>
      <c r="C1411" s="1122"/>
      <c r="D1411" s="1122"/>
      <c r="M1411" s="1122"/>
      <c r="N1411" s="1122"/>
      <c r="O1411" s="1122"/>
    </row>
    <row r="1412" spans="1:15" ht="12.75">
      <c r="A1412" s="1122"/>
      <c r="B1412" s="1122"/>
      <c r="C1412" s="1122"/>
      <c r="D1412" s="1122"/>
      <c r="M1412" s="1122"/>
      <c r="N1412" s="1122"/>
      <c r="O1412" s="1122"/>
    </row>
    <row r="1413" spans="1:15" ht="12.75">
      <c r="A1413" s="1122"/>
      <c r="B1413" s="1122"/>
      <c r="C1413" s="1122"/>
      <c r="D1413" s="1122"/>
      <c r="M1413" s="1122"/>
      <c r="N1413" s="1122"/>
      <c r="O1413" s="1122"/>
    </row>
    <row r="1414" spans="1:15" ht="12.75">
      <c r="A1414" s="1122"/>
      <c r="B1414" s="1122"/>
      <c r="C1414" s="1122"/>
      <c r="D1414" s="1122"/>
      <c r="M1414" s="1122"/>
      <c r="N1414" s="1122"/>
      <c r="O1414" s="1122"/>
    </row>
    <row r="1415" spans="1:15" ht="12.75">
      <c r="A1415" s="1122"/>
      <c r="B1415" s="1122"/>
      <c r="C1415" s="1122"/>
      <c r="D1415" s="1122"/>
      <c r="M1415" s="1122"/>
      <c r="N1415" s="1122"/>
      <c r="O1415" s="1122"/>
    </row>
    <row r="1416" spans="1:15" ht="12.75">
      <c r="A1416" s="1122"/>
      <c r="B1416" s="1122"/>
      <c r="C1416" s="1122"/>
      <c r="D1416" s="1122"/>
      <c r="M1416" s="1122"/>
      <c r="N1416" s="1122"/>
      <c r="O1416" s="1122"/>
    </row>
    <row r="1417" spans="1:15" ht="12.75">
      <c r="A1417" s="1122"/>
      <c r="B1417" s="1122"/>
      <c r="C1417" s="1122"/>
      <c r="D1417" s="1122"/>
      <c r="M1417" s="1122"/>
      <c r="N1417" s="1122"/>
      <c r="O1417" s="1122"/>
    </row>
    <row r="1418" spans="1:15" ht="12.75">
      <c r="A1418" s="1122"/>
      <c r="B1418" s="1122"/>
      <c r="C1418" s="1122"/>
      <c r="D1418" s="1122"/>
      <c r="M1418" s="1122"/>
      <c r="N1418" s="1122"/>
      <c r="O1418" s="1122"/>
    </row>
    <row r="1419" spans="1:15" ht="12.75">
      <c r="A1419" s="1122"/>
      <c r="B1419" s="1122"/>
      <c r="C1419" s="1122"/>
      <c r="D1419" s="1122"/>
      <c r="M1419" s="1122"/>
      <c r="N1419" s="1122"/>
      <c r="O1419" s="1122"/>
    </row>
    <row r="1420" spans="1:15" ht="12.75">
      <c r="A1420" s="1122"/>
      <c r="B1420" s="1122"/>
      <c r="C1420" s="1122"/>
      <c r="D1420" s="1122"/>
      <c r="M1420" s="1122"/>
      <c r="N1420" s="1122"/>
      <c r="O1420" s="1122"/>
    </row>
    <row r="1421" spans="1:15" ht="12.75">
      <c r="A1421" s="1122"/>
      <c r="B1421" s="1122"/>
      <c r="C1421" s="1122"/>
      <c r="D1421" s="1122"/>
      <c r="M1421" s="1122"/>
      <c r="N1421" s="1122"/>
      <c r="O1421" s="1122"/>
    </row>
    <row r="1422" spans="1:15" ht="12.75">
      <c r="A1422" s="1122"/>
      <c r="B1422" s="1122"/>
      <c r="C1422" s="1122"/>
      <c r="D1422" s="1122"/>
      <c r="M1422" s="1122"/>
      <c r="N1422" s="1122"/>
      <c r="O1422" s="1122"/>
    </row>
    <row r="1423" spans="1:15" ht="12.75">
      <c r="A1423" s="1122"/>
      <c r="B1423" s="1122"/>
      <c r="C1423" s="1122"/>
      <c r="D1423" s="1122"/>
      <c r="M1423" s="1122"/>
      <c r="N1423" s="1122"/>
      <c r="O1423" s="1122"/>
    </row>
    <row r="1424" spans="1:15" ht="12.75">
      <c r="A1424" s="1122"/>
      <c r="B1424" s="1122"/>
      <c r="C1424" s="1122"/>
      <c r="D1424" s="1122"/>
      <c r="M1424" s="1122"/>
      <c r="N1424" s="1122"/>
      <c r="O1424" s="1122"/>
    </row>
    <row r="1425" spans="1:15" ht="12.75">
      <c r="A1425" s="1122"/>
      <c r="B1425" s="1122"/>
      <c r="C1425" s="1122"/>
      <c r="D1425" s="1122"/>
      <c r="M1425" s="1122"/>
      <c r="N1425" s="1122"/>
      <c r="O1425" s="1122"/>
    </row>
    <row r="1426" spans="1:15" ht="12.75">
      <c r="A1426" s="1122"/>
      <c r="B1426" s="1122"/>
      <c r="C1426" s="1122"/>
      <c r="D1426" s="1122"/>
      <c r="M1426" s="1122"/>
      <c r="N1426" s="1122"/>
      <c r="O1426" s="1122"/>
    </row>
    <row r="1427" spans="1:15" ht="12.75">
      <c r="A1427" s="1122"/>
      <c r="B1427" s="1122"/>
      <c r="C1427" s="1122"/>
      <c r="D1427" s="1122"/>
      <c r="M1427" s="1122"/>
      <c r="N1427" s="1122"/>
      <c r="O1427" s="1122"/>
    </row>
    <row r="1428" spans="1:15" ht="12.75">
      <c r="A1428" s="1122"/>
      <c r="B1428" s="1122"/>
      <c r="C1428" s="1122"/>
      <c r="D1428" s="1122"/>
      <c r="M1428" s="1122"/>
      <c r="N1428" s="1122"/>
      <c r="O1428" s="1122"/>
    </row>
    <row r="1429" spans="1:15" ht="12.75">
      <c r="A1429" s="1122"/>
      <c r="B1429" s="1122"/>
      <c r="C1429" s="1122"/>
      <c r="D1429" s="1122"/>
      <c r="M1429" s="1122"/>
      <c r="N1429" s="1122"/>
      <c r="O1429" s="1122"/>
    </row>
    <row r="1430" spans="1:15" ht="12.75">
      <c r="A1430" s="1122"/>
      <c r="B1430" s="1122"/>
      <c r="C1430" s="1122"/>
      <c r="D1430" s="1122"/>
      <c r="M1430" s="1122"/>
      <c r="N1430" s="1122"/>
      <c r="O1430" s="1122"/>
    </row>
    <row r="1431" spans="1:15" ht="12.75">
      <c r="A1431" s="1122"/>
      <c r="B1431" s="1122"/>
      <c r="C1431" s="1122"/>
      <c r="D1431" s="1122"/>
      <c r="M1431" s="1122"/>
      <c r="N1431" s="1122"/>
      <c r="O1431" s="1122"/>
    </row>
    <row r="1432" spans="1:15" ht="12.75">
      <c r="A1432" s="1122"/>
      <c r="B1432" s="1122"/>
      <c r="C1432" s="1122"/>
      <c r="D1432" s="1122"/>
      <c r="M1432" s="1122"/>
      <c r="N1432" s="1122"/>
      <c r="O1432" s="1122"/>
    </row>
    <row r="1433" spans="1:15" ht="12.75">
      <c r="A1433" s="1122"/>
      <c r="B1433" s="1122"/>
      <c r="C1433" s="1122"/>
      <c r="D1433" s="1122"/>
      <c r="M1433" s="1122"/>
      <c r="N1433" s="1122"/>
      <c r="O1433" s="1122"/>
    </row>
    <row r="1434" spans="1:15" ht="12.75">
      <c r="A1434" s="1122"/>
      <c r="B1434" s="1122"/>
      <c r="C1434" s="1122"/>
      <c r="D1434" s="1122"/>
      <c r="M1434" s="1122"/>
      <c r="N1434" s="1122"/>
      <c r="O1434" s="1122"/>
    </row>
    <row r="1435" spans="1:15" ht="12.75">
      <c r="A1435" s="1122"/>
      <c r="B1435" s="1122"/>
      <c r="C1435" s="1122"/>
      <c r="D1435" s="1122"/>
      <c r="M1435" s="1122"/>
      <c r="N1435" s="1122"/>
      <c r="O1435" s="1122"/>
    </row>
    <row r="1436" spans="1:15" ht="12.75">
      <c r="A1436" s="1122"/>
      <c r="B1436" s="1122"/>
      <c r="C1436" s="1122"/>
      <c r="D1436" s="1122"/>
      <c r="M1436" s="1122"/>
      <c r="N1436" s="1122"/>
      <c r="O1436" s="1122"/>
    </row>
    <row r="1437" spans="1:15" ht="12.75">
      <c r="A1437" s="1122"/>
      <c r="B1437" s="1122"/>
      <c r="C1437" s="1122"/>
      <c r="D1437" s="1122"/>
      <c r="M1437" s="1122"/>
      <c r="N1437" s="1122"/>
      <c r="O1437" s="1122"/>
    </row>
    <row r="1438" spans="1:15" ht="12.75">
      <c r="A1438" s="1122"/>
      <c r="B1438" s="1122"/>
      <c r="C1438" s="1122"/>
      <c r="D1438" s="1122"/>
      <c r="M1438" s="1122"/>
      <c r="N1438" s="1122"/>
      <c r="O1438" s="1122"/>
    </row>
    <row r="1439" spans="1:15" ht="12.75">
      <c r="A1439" s="1122"/>
      <c r="B1439" s="1122"/>
      <c r="C1439" s="1122"/>
      <c r="D1439" s="1122"/>
      <c r="M1439" s="1122"/>
      <c r="N1439" s="1122"/>
      <c r="O1439" s="1122"/>
    </row>
    <row r="1440" spans="1:15" ht="12.75">
      <c r="A1440" s="1122"/>
      <c r="B1440" s="1122"/>
      <c r="C1440" s="1122"/>
      <c r="D1440" s="1122"/>
      <c r="M1440" s="1122"/>
      <c r="N1440" s="1122"/>
      <c r="O1440" s="1122"/>
    </row>
    <row r="1441" spans="1:15" ht="12.75">
      <c r="A1441" s="1122"/>
      <c r="B1441" s="1122"/>
      <c r="C1441" s="1122"/>
      <c r="D1441" s="1122"/>
      <c r="M1441" s="1122"/>
      <c r="N1441" s="1122"/>
      <c r="O1441" s="1122"/>
    </row>
    <row r="1442" spans="1:15" ht="12.75">
      <c r="A1442" s="1122"/>
      <c r="B1442" s="1122"/>
      <c r="C1442" s="1122"/>
      <c r="D1442" s="1122"/>
      <c r="M1442" s="1122"/>
      <c r="N1442" s="1122"/>
      <c r="O1442" s="1122"/>
    </row>
    <row r="1443" spans="1:15" ht="12.75">
      <c r="A1443" s="1122"/>
      <c r="B1443" s="1122"/>
      <c r="C1443" s="1122"/>
      <c r="D1443" s="1122"/>
      <c r="M1443" s="1122"/>
      <c r="N1443" s="1122"/>
      <c r="O1443" s="1122"/>
    </row>
    <row r="1444" spans="1:15" ht="12.75">
      <c r="A1444" s="1122"/>
      <c r="B1444" s="1122"/>
      <c r="C1444" s="1122"/>
      <c r="D1444" s="1122"/>
      <c r="M1444" s="1122"/>
      <c r="N1444" s="1122"/>
      <c r="O1444" s="1122"/>
    </row>
    <row r="1445" spans="1:15" ht="12.75">
      <c r="A1445" s="1122"/>
      <c r="B1445" s="1122"/>
      <c r="C1445" s="1122"/>
      <c r="D1445" s="1122"/>
      <c r="M1445" s="1122"/>
      <c r="N1445" s="1122"/>
      <c r="O1445" s="1122"/>
    </row>
    <row r="1446" spans="1:15" ht="12.75">
      <c r="A1446" s="1122"/>
      <c r="B1446" s="1122"/>
      <c r="C1446" s="1122"/>
      <c r="D1446" s="1122"/>
      <c r="M1446" s="1122"/>
      <c r="N1446" s="1122"/>
      <c r="O1446" s="1122"/>
    </row>
    <row r="1447" spans="1:15" ht="12.75">
      <c r="A1447" s="1122"/>
      <c r="B1447" s="1122"/>
      <c r="C1447" s="1122"/>
      <c r="D1447" s="1122"/>
      <c r="M1447" s="1122"/>
      <c r="N1447" s="1122"/>
      <c r="O1447" s="1122"/>
    </row>
    <row r="1448" spans="1:15" ht="12.75">
      <c r="A1448" s="1122"/>
      <c r="B1448" s="1122"/>
      <c r="C1448" s="1122"/>
      <c r="D1448" s="1122"/>
      <c r="M1448" s="1122"/>
      <c r="N1448" s="1122"/>
      <c r="O1448" s="1122"/>
    </row>
    <row r="1449" spans="1:15" ht="12.75">
      <c r="A1449" s="1122"/>
      <c r="B1449" s="1122"/>
      <c r="C1449" s="1122"/>
      <c r="D1449" s="1122"/>
      <c r="M1449" s="1122"/>
      <c r="N1449" s="1122"/>
      <c r="O1449" s="1122"/>
    </row>
    <row r="1450" spans="1:15" ht="12.75">
      <c r="A1450" s="1122"/>
      <c r="B1450" s="1122"/>
      <c r="C1450" s="1122"/>
      <c r="D1450" s="1122"/>
      <c r="M1450" s="1122"/>
      <c r="N1450" s="1122"/>
      <c r="O1450" s="1122"/>
    </row>
    <row r="1451" spans="1:15" ht="12.75">
      <c r="A1451" s="1122"/>
      <c r="B1451" s="1122"/>
      <c r="C1451" s="1122"/>
      <c r="D1451" s="1122"/>
      <c r="M1451" s="1122"/>
      <c r="N1451" s="1122"/>
      <c r="O1451" s="1122"/>
    </row>
    <row r="1452" spans="1:15" ht="12.75">
      <c r="A1452" s="1122"/>
      <c r="B1452" s="1122"/>
      <c r="C1452" s="1122"/>
      <c r="D1452" s="1122"/>
      <c r="M1452" s="1122"/>
      <c r="N1452" s="1122"/>
      <c r="O1452" s="1122"/>
    </row>
    <row r="1453" spans="1:15" ht="12.75">
      <c r="A1453" s="1122"/>
      <c r="B1453" s="1122"/>
      <c r="C1453" s="1122"/>
      <c r="D1453" s="1122"/>
      <c r="M1453" s="1122"/>
      <c r="N1453" s="1122"/>
      <c r="O1453" s="1122"/>
    </row>
    <row r="1454" spans="1:15" ht="12.75">
      <c r="A1454" s="1122"/>
      <c r="B1454" s="1122"/>
      <c r="C1454" s="1122"/>
      <c r="D1454" s="1122"/>
      <c r="M1454" s="1122"/>
      <c r="N1454" s="1122"/>
      <c r="O1454" s="1122"/>
    </row>
    <row r="1455" spans="1:15" ht="12.75">
      <c r="A1455" s="1122"/>
      <c r="B1455" s="1122"/>
      <c r="C1455" s="1122"/>
      <c r="D1455" s="1122"/>
      <c r="M1455" s="1122"/>
      <c r="N1455" s="1122"/>
      <c r="O1455" s="1122"/>
    </row>
    <row r="1456" spans="1:15" ht="12.75">
      <c r="A1456" s="1122"/>
      <c r="B1456" s="1122"/>
      <c r="C1456" s="1122"/>
      <c r="D1456" s="1122"/>
      <c r="M1456" s="1122"/>
      <c r="N1456" s="1122"/>
      <c r="O1456" s="1122"/>
    </row>
    <row r="1457" spans="1:15" ht="12.75">
      <c r="A1457" s="1122"/>
      <c r="B1457" s="1122"/>
      <c r="C1457" s="1122"/>
      <c r="D1457" s="1122"/>
      <c r="M1457" s="1122"/>
      <c r="N1457" s="1122"/>
      <c r="O1457" s="1122"/>
    </row>
    <row r="1458" spans="1:15" ht="12.75">
      <c r="A1458" s="1122"/>
      <c r="B1458" s="1122"/>
      <c r="C1458" s="1122"/>
      <c r="D1458" s="1122"/>
      <c r="M1458" s="1122"/>
      <c r="N1458" s="1122"/>
      <c r="O1458" s="1122"/>
    </row>
    <row r="1459" spans="1:15" ht="12.75">
      <c r="A1459" s="1122"/>
      <c r="B1459" s="1122"/>
      <c r="C1459" s="1122"/>
      <c r="D1459" s="1122"/>
      <c r="M1459" s="1122"/>
      <c r="N1459" s="1122"/>
      <c r="O1459" s="1122"/>
    </row>
    <row r="1460" spans="1:15" ht="12.75">
      <c r="A1460" s="1122"/>
      <c r="B1460" s="1122"/>
      <c r="C1460" s="1122"/>
      <c r="D1460" s="1122"/>
      <c r="M1460" s="1122"/>
      <c r="N1460" s="1122"/>
      <c r="O1460" s="1122"/>
    </row>
    <row r="1461" spans="1:15" ht="12.75">
      <c r="A1461" s="1122"/>
      <c r="B1461" s="1122"/>
      <c r="C1461" s="1122"/>
      <c r="D1461" s="1122"/>
      <c r="M1461" s="1122"/>
      <c r="N1461" s="1122"/>
      <c r="O1461" s="1122"/>
    </row>
    <row r="1462" spans="1:15" ht="12.75">
      <c r="A1462" s="1122"/>
      <c r="B1462" s="1122"/>
      <c r="C1462" s="1122"/>
      <c r="D1462" s="1122"/>
      <c r="M1462" s="1122"/>
      <c r="N1462" s="1122"/>
      <c r="O1462" s="1122"/>
    </row>
    <row r="1463" spans="1:15" ht="12.75">
      <c r="A1463" s="1122"/>
      <c r="B1463" s="1122"/>
      <c r="C1463" s="1122"/>
      <c r="D1463" s="1122"/>
      <c r="M1463" s="1122"/>
      <c r="N1463" s="1122"/>
      <c r="O1463" s="1122"/>
    </row>
    <row r="1464" spans="1:15" ht="12.75">
      <c r="A1464" s="1122"/>
      <c r="B1464" s="1122"/>
      <c r="C1464" s="1122"/>
      <c r="D1464" s="1122"/>
      <c r="M1464" s="1122"/>
      <c r="N1464" s="1122"/>
      <c r="O1464" s="1122"/>
    </row>
    <row r="1465" spans="1:15" ht="12.75">
      <c r="A1465" s="1122"/>
      <c r="B1465" s="1122"/>
      <c r="C1465" s="1122"/>
      <c r="D1465" s="1122"/>
      <c r="M1465" s="1122"/>
      <c r="N1465" s="1122"/>
      <c r="O1465" s="1122"/>
    </row>
    <row r="1466" spans="1:15" ht="12.75">
      <c r="A1466" s="1122"/>
      <c r="B1466" s="1122"/>
      <c r="C1466" s="1122"/>
      <c r="D1466" s="1122"/>
      <c r="M1466" s="1122"/>
      <c r="N1466" s="1122"/>
      <c r="O1466" s="1122"/>
    </row>
    <row r="1467" spans="1:15" ht="12.75">
      <c r="A1467" s="1122"/>
      <c r="B1467" s="1122"/>
      <c r="C1467" s="1122"/>
      <c r="D1467" s="1122"/>
      <c r="M1467" s="1122"/>
      <c r="N1467" s="1122"/>
      <c r="O1467" s="1122"/>
    </row>
    <row r="1468" spans="1:15" ht="12.75">
      <c r="A1468" s="1122"/>
      <c r="B1468" s="1122"/>
      <c r="C1468" s="1122"/>
      <c r="D1468" s="1122"/>
      <c r="M1468" s="1122"/>
      <c r="N1468" s="1122"/>
      <c r="O1468" s="1122"/>
    </row>
    <row r="1469" spans="1:15" ht="12.75">
      <c r="A1469" s="1122"/>
      <c r="B1469" s="1122"/>
      <c r="C1469" s="1122"/>
      <c r="D1469" s="1122"/>
      <c r="M1469" s="1122"/>
      <c r="N1469" s="1122"/>
      <c r="O1469" s="1122"/>
    </row>
    <row r="1470" spans="1:15" ht="12.75">
      <c r="A1470" s="1122"/>
      <c r="B1470" s="1122"/>
      <c r="C1470" s="1122"/>
      <c r="D1470" s="1122"/>
      <c r="M1470" s="1122"/>
      <c r="N1470" s="1122"/>
      <c r="O1470" s="1122"/>
    </row>
    <row r="1471" spans="1:15" ht="12.75">
      <c r="A1471" s="1122"/>
      <c r="B1471" s="1122"/>
      <c r="C1471" s="1122"/>
      <c r="D1471" s="1122"/>
      <c r="M1471" s="1122"/>
      <c r="N1471" s="1122"/>
      <c r="O1471" s="1122"/>
    </row>
    <row r="1472" spans="1:15" ht="12.75">
      <c r="A1472" s="1122"/>
      <c r="B1472" s="1122"/>
      <c r="C1472" s="1122"/>
      <c r="D1472" s="1122"/>
      <c r="M1472" s="1122"/>
      <c r="N1472" s="1122"/>
      <c r="O1472" s="1122"/>
    </row>
    <row r="1473" spans="1:15" ht="12.75">
      <c r="A1473" s="1122"/>
      <c r="B1473" s="1122"/>
      <c r="C1473" s="1122"/>
      <c r="D1473" s="1122"/>
      <c r="M1473" s="1122"/>
      <c r="N1473" s="1122"/>
      <c r="O1473" s="1122"/>
    </row>
    <row r="1474" spans="1:15" ht="12.75">
      <c r="A1474" s="1122"/>
      <c r="B1474" s="1122"/>
      <c r="C1474" s="1122"/>
      <c r="D1474" s="1122"/>
      <c r="M1474" s="1122"/>
      <c r="N1474" s="1122"/>
      <c r="O1474" s="1122"/>
    </row>
    <row r="1475" spans="1:15" ht="12.75">
      <c r="A1475" s="1122"/>
      <c r="B1475" s="1122"/>
      <c r="C1475" s="1122"/>
      <c r="D1475" s="1122"/>
      <c r="M1475" s="1122"/>
      <c r="N1475" s="1122"/>
      <c r="O1475" s="1122"/>
    </row>
    <row r="1476" spans="1:15" ht="12.75">
      <c r="A1476" s="1122"/>
      <c r="B1476" s="1122"/>
      <c r="C1476" s="1122"/>
      <c r="D1476" s="1122"/>
      <c r="M1476" s="1122"/>
      <c r="N1476" s="1122"/>
      <c r="O1476" s="1122"/>
    </row>
    <row r="1477" spans="1:15" ht="12.75">
      <c r="A1477" s="1122"/>
      <c r="B1477" s="1122"/>
      <c r="C1477" s="1122"/>
      <c r="D1477" s="1122"/>
      <c r="M1477" s="1122"/>
      <c r="N1477" s="1122"/>
      <c r="O1477" s="1122"/>
    </row>
    <row r="1478" spans="1:15" ht="12.75">
      <c r="A1478" s="1122"/>
      <c r="B1478" s="1122"/>
      <c r="C1478" s="1122"/>
      <c r="D1478" s="1122"/>
      <c r="M1478" s="1122"/>
      <c r="N1478" s="1122"/>
      <c r="O1478" s="1122"/>
    </row>
    <row r="1479" spans="1:15" ht="12.75">
      <c r="A1479" s="1122"/>
      <c r="B1479" s="1122"/>
      <c r="C1479" s="1122"/>
      <c r="D1479" s="1122"/>
      <c r="M1479" s="1122"/>
      <c r="N1479" s="1122"/>
      <c r="O1479" s="1122"/>
    </row>
    <row r="1480" spans="1:15" ht="12.75">
      <c r="A1480" s="1122"/>
      <c r="B1480" s="1122"/>
      <c r="C1480" s="1122"/>
      <c r="D1480" s="1122"/>
      <c r="M1480" s="1122"/>
      <c r="N1480" s="1122"/>
      <c r="O1480" s="1122"/>
    </row>
    <row r="1481" spans="1:15" ht="12.75">
      <c r="A1481" s="1122"/>
      <c r="B1481" s="1122"/>
      <c r="C1481" s="1122"/>
      <c r="D1481" s="1122"/>
      <c r="M1481" s="1122"/>
      <c r="N1481" s="1122"/>
      <c r="O1481" s="1122"/>
    </row>
    <row r="1482" spans="1:15" ht="12.75">
      <c r="A1482" s="1122"/>
      <c r="B1482" s="1122"/>
      <c r="C1482" s="1122"/>
      <c r="D1482" s="1122"/>
      <c r="M1482" s="1122"/>
      <c r="N1482" s="1122"/>
      <c r="O1482" s="1122"/>
    </row>
    <row r="1483" spans="1:15" ht="12.75">
      <c r="A1483" s="1122"/>
      <c r="B1483" s="1122"/>
      <c r="C1483" s="1122"/>
      <c r="D1483" s="1122"/>
      <c r="M1483" s="1122"/>
      <c r="N1483" s="1122"/>
      <c r="O1483" s="1122"/>
    </row>
    <row r="1484" spans="1:15" ht="12.75">
      <c r="A1484" s="1122"/>
      <c r="B1484" s="1122"/>
      <c r="C1484" s="1122"/>
      <c r="D1484" s="1122"/>
      <c r="M1484" s="1122"/>
      <c r="N1484" s="1122"/>
      <c r="O1484" s="1122"/>
    </row>
    <row r="1485" spans="1:15" ht="12.75">
      <c r="A1485" s="1122"/>
      <c r="B1485" s="1122"/>
      <c r="C1485" s="1122"/>
      <c r="D1485" s="1122"/>
      <c r="M1485" s="1122"/>
      <c r="N1485" s="1122"/>
      <c r="O1485" s="1122"/>
    </row>
    <row r="1486" spans="1:15" ht="12.75">
      <c r="A1486" s="1122"/>
      <c r="B1486" s="1122"/>
      <c r="C1486" s="1122"/>
      <c r="D1486" s="1122"/>
      <c r="M1486" s="1122"/>
      <c r="N1486" s="1122"/>
      <c r="O1486" s="1122"/>
    </row>
    <row r="1487" spans="1:15" ht="12.75">
      <c r="A1487" s="1122"/>
      <c r="B1487" s="1122"/>
      <c r="C1487" s="1122"/>
      <c r="D1487" s="1122"/>
      <c r="M1487" s="1122"/>
      <c r="N1487" s="1122"/>
      <c r="O1487" s="1122"/>
    </row>
    <row r="1488" spans="1:15" ht="12.75">
      <c r="A1488" s="1122"/>
      <c r="B1488" s="1122"/>
      <c r="C1488" s="1122"/>
      <c r="D1488" s="1122"/>
      <c r="M1488" s="1122"/>
      <c r="N1488" s="1122"/>
      <c r="O1488" s="1122"/>
    </row>
    <row r="1489" spans="1:15" ht="12.75">
      <c r="A1489" s="1122"/>
      <c r="B1489" s="1122"/>
      <c r="C1489" s="1122"/>
      <c r="D1489" s="1122"/>
      <c r="M1489" s="1122"/>
      <c r="N1489" s="1122"/>
      <c r="O1489" s="1122"/>
    </row>
    <row r="1490" spans="1:15" ht="12.75">
      <c r="A1490" s="1122"/>
      <c r="B1490" s="1122"/>
      <c r="C1490" s="1122"/>
      <c r="D1490" s="1122"/>
      <c r="M1490" s="1122"/>
      <c r="N1490" s="1122"/>
      <c r="O1490" s="1122"/>
    </row>
    <row r="1491" spans="1:15" ht="12.75">
      <c r="A1491" s="1122"/>
      <c r="B1491" s="1122"/>
      <c r="C1491" s="1122"/>
      <c r="D1491" s="1122"/>
      <c r="M1491" s="1122"/>
      <c r="N1491" s="1122"/>
      <c r="O1491" s="1122"/>
    </row>
    <row r="1492" spans="1:15" ht="12.75">
      <c r="A1492" s="1122"/>
      <c r="B1492" s="1122"/>
      <c r="C1492" s="1122"/>
      <c r="D1492" s="1122"/>
      <c r="M1492" s="1122"/>
      <c r="N1492" s="1122"/>
      <c r="O1492" s="1122"/>
    </row>
    <row r="1493" spans="1:15" ht="12.75">
      <c r="A1493" s="1122"/>
      <c r="B1493" s="1122"/>
      <c r="C1493" s="1122"/>
      <c r="D1493" s="1122"/>
      <c r="M1493" s="1122"/>
      <c r="N1493" s="1122"/>
      <c r="O1493" s="1122"/>
    </row>
    <row r="1494" spans="1:15" ht="12.75">
      <c r="A1494" s="1122"/>
      <c r="B1494" s="1122"/>
      <c r="C1494" s="1122"/>
      <c r="D1494" s="1122"/>
      <c r="M1494" s="1122"/>
      <c r="N1494" s="1122"/>
      <c r="O1494" s="1122"/>
    </row>
    <row r="1495" spans="1:15" ht="12.75">
      <c r="A1495" s="1122"/>
      <c r="B1495" s="1122"/>
      <c r="C1495" s="1122"/>
      <c r="D1495" s="1122"/>
      <c r="M1495" s="1122"/>
      <c r="N1495" s="1122"/>
      <c r="O1495" s="1122"/>
    </row>
    <row r="1496" spans="1:15" ht="12.75">
      <c r="A1496" s="1122"/>
      <c r="B1496" s="1122"/>
      <c r="C1496" s="1122"/>
      <c r="D1496" s="1122"/>
      <c r="M1496" s="1122"/>
      <c r="N1496" s="1122"/>
      <c r="O1496" s="1122"/>
    </row>
    <row r="1497" spans="1:15" ht="12.75">
      <c r="A1497" s="1122"/>
      <c r="B1497" s="1122"/>
      <c r="C1497" s="1122"/>
      <c r="D1497" s="1122"/>
      <c r="M1497" s="1122"/>
      <c r="N1497" s="1122"/>
      <c r="O1497" s="1122"/>
    </row>
    <row r="1498" spans="1:15" ht="12.75">
      <c r="A1498" s="1122"/>
      <c r="B1498" s="1122"/>
      <c r="C1498" s="1122"/>
      <c r="D1498" s="1122"/>
      <c r="M1498" s="1122"/>
      <c r="N1498" s="1122"/>
      <c r="O1498" s="1122"/>
    </row>
    <row r="1499" spans="1:15" ht="12.75">
      <c r="A1499" s="1122"/>
      <c r="B1499" s="1122"/>
      <c r="C1499" s="1122"/>
      <c r="D1499" s="1122"/>
      <c r="M1499" s="1122"/>
      <c r="N1499" s="1122"/>
      <c r="O1499" s="1122"/>
    </row>
    <row r="1500" spans="1:15" ht="12.75">
      <c r="A1500" s="1122"/>
      <c r="B1500" s="1122"/>
      <c r="C1500" s="1122"/>
      <c r="D1500" s="1122"/>
      <c r="M1500" s="1122"/>
      <c r="N1500" s="1122"/>
      <c r="O1500" s="1122"/>
    </row>
    <row r="1501" spans="1:15" ht="12.75">
      <c r="A1501" s="1122"/>
      <c r="B1501" s="1122"/>
      <c r="C1501" s="1122"/>
      <c r="D1501" s="1122"/>
      <c r="M1501" s="1122"/>
      <c r="N1501" s="1122"/>
      <c r="O1501" s="1122"/>
    </row>
    <row r="1502" spans="1:15" ht="12.75">
      <c r="A1502" s="1122"/>
      <c r="B1502" s="1122"/>
      <c r="C1502" s="1122"/>
      <c r="D1502" s="1122"/>
      <c r="M1502" s="1122"/>
      <c r="N1502" s="1122"/>
      <c r="O1502" s="1122"/>
    </row>
    <row r="1503" spans="1:15" ht="12.75">
      <c r="A1503" s="1122"/>
      <c r="B1503" s="1122"/>
      <c r="C1503" s="1122"/>
      <c r="D1503" s="1122"/>
      <c r="M1503" s="1122"/>
      <c r="N1503" s="1122"/>
      <c r="O1503" s="1122"/>
    </row>
    <row r="1504" spans="1:15" ht="12.75">
      <c r="A1504" s="1122"/>
      <c r="B1504" s="1122"/>
      <c r="C1504" s="1122"/>
      <c r="D1504" s="1122"/>
      <c r="M1504" s="1122"/>
      <c r="N1504" s="1122"/>
      <c r="O1504" s="1122"/>
    </row>
    <row r="1505" spans="1:15" ht="12.75">
      <c r="A1505" s="1122"/>
      <c r="B1505" s="1122"/>
      <c r="C1505" s="1122"/>
      <c r="D1505" s="1122"/>
      <c r="M1505" s="1122"/>
      <c r="N1505" s="1122"/>
      <c r="O1505" s="1122"/>
    </row>
    <row r="1506" spans="1:15" ht="12.75">
      <c r="A1506" s="1122"/>
      <c r="B1506" s="1122"/>
      <c r="C1506" s="1122"/>
      <c r="D1506" s="1122"/>
      <c r="M1506" s="1122"/>
      <c r="N1506" s="1122"/>
      <c r="O1506" s="1122"/>
    </row>
    <row r="1507" spans="1:15" ht="12.75">
      <c r="A1507" s="1122"/>
      <c r="B1507" s="1122"/>
      <c r="C1507" s="1122"/>
      <c r="D1507" s="1122"/>
      <c r="M1507" s="1122"/>
      <c r="N1507" s="1122"/>
      <c r="O1507" s="1122"/>
    </row>
    <row r="1508" spans="1:15" ht="12.75">
      <c r="A1508" s="1122"/>
      <c r="B1508" s="1122"/>
      <c r="C1508" s="1122"/>
      <c r="D1508" s="1122"/>
      <c r="M1508" s="1122"/>
      <c r="N1508" s="1122"/>
      <c r="O1508" s="1122"/>
    </row>
    <row r="1509" spans="1:15" ht="12.75">
      <c r="A1509" s="1122"/>
      <c r="B1509" s="1122"/>
      <c r="C1509" s="1122"/>
      <c r="D1509" s="1122"/>
      <c r="M1509" s="1122"/>
      <c r="N1509" s="1122"/>
      <c r="O1509" s="1122"/>
    </row>
    <row r="1510" spans="1:15" ht="12.75">
      <c r="A1510" s="1122"/>
      <c r="B1510" s="1122"/>
      <c r="C1510" s="1122"/>
      <c r="D1510" s="1122"/>
      <c r="M1510" s="1122"/>
      <c r="N1510" s="1122"/>
      <c r="O1510" s="1122"/>
    </row>
    <row r="1511" spans="1:15" ht="12.75">
      <c r="A1511" s="1122"/>
      <c r="B1511" s="1122"/>
      <c r="C1511" s="1122"/>
      <c r="D1511" s="1122"/>
      <c r="M1511" s="1122"/>
      <c r="N1511" s="1122"/>
      <c r="O1511" s="1122"/>
    </row>
    <row r="1512" spans="1:15" ht="12.75">
      <c r="A1512" s="1122"/>
      <c r="B1512" s="1122"/>
      <c r="C1512" s="1122"/>
      <c r="D1512" s="1122"/>
      <c r="M1512" s="1122"/>
      <c r="N1512" s="1122"/>
      <c r="O1512" s="1122"/>
    </row>
    <row r="1513" spans="1:15" ht="12.75">
      <c r="A1513" s="1122"/>
      <c r="B1513" s="1122"/>
      <c r="C1513" s="1122"/>
      <c r="D1513" s="1122"/>
      <c r="M1513" s="1122"/>
      <c r="N1513" s="1122"/>
      <c r="O1513" s="1122"/>
    </row>
    <row r="1514" spans="1:15" ht="12.75">
      <c r="A1514" s="1122"/>
      <c r="B1514" s="1122"/>
      <c r="C1514" s="1122"/>
      <c r="D1514" s="1122"/>
      <c r="M1514" s="1122"/>
      <c r="N1514" s="1122"/>
      <c r="O1514" s="1122"/>
    </row>
    <row r="1515" spans="1:15" ht="12.75">
      <c r="A1515" s="1122"/>
      <c r="B1515" s="1122"/>
      <c r="C1515" s="1122"/>
      <c r="D1515" s="1122"/>
      <c r="M1515" s="1122"/>
      <c r="N1515" s="1122"/>
      <c r="O1515" s="1122"/>
    </row>
    <row r="1516" spans="1:15" ht="12.75">
      <c r="A1516" s="1122"/>
      <c r="B1516" s="1122"/>
      <c r="C1516" s="1122"/>
      <c r="D1516" s="1122"/>
      <c r="M1516" s="1122"/>
      <c r="N1516" s="1122"/>
      <c r="O1516" s="1122"/>
    </row>
    <row r="1517" spans="1:15" ht="12.75">
      <c r="A1517" s="1122"/>
      <c r="B1517" s="1122"/>
      <c r="C1517" s="1122"/>
      <c r="D1517" s="1122"/>
      <c r="M1517" s="1122"/>
      <c r="N1517" s="1122"/>
      <c r="O1517" s="1122"/>
    </row>
    <row r="1518" spans="1:15" ht="12.75">
      <c r="A1518" s="1122"/>
      <c r="B1518" s="1122"/>
      <c r="C1518" s="1122"/>
      <c r="D1518" s="1122"/>
      <c r="M1518" s="1122"/>
      <c r="N1518" s="1122"/>
      <c r="O1518" s="1122"/>
    </row>
    <row r="1519" spans="1:15" ht="12.75">
      <c r="A1519" s="1122"/>
      <c r="B1519" s="1122"/>
      <c r="C1519" s="1122"/>
      <c r="D1519" s="1122"/>
      <c r="M1519" s="1122"/>
      <c r="N1519" s="1122"/>
      <c r="O1519" s="1122"/>
    </row>
    <row r="1520" spans="1:15" ht="12.75">
      <c r="A1520" s="1122"/>
      <c r="B1520" s="1122"/>
      <c r="C1520" s="1122"/>
      <c r="D1520" s="1122"/>
      <c r="M1520" s="1122"/>
      <c r="N1520" s="1122"/>
      <c r="O1520" s="1122"/>
    </row>
    <row r="1521" spans="1:15" ht="12.75">
      <c r="A1521" s="1122"/>
      <c r="B1521" s="1122"/>
      <c r="C1521" s="1122"/>
      <c r="D1521" s="1122"/>
      <c r="M1521" s="1122"/>
      <c r="N1521" s="1122"/>
      <c r="O1521" s="1122"/>
    </row>
    <row r="1522" spans="1:15" ht="12.75">
      <c r="A1522" s="1122"/>
      <c r="B1522" s="1122"/>
      <c r="C1522" s="1122"/>
      <c r="D1522" s="1122"/>
      <c r="M1522" s="1122"/>
      <c r="N1522" s="1122"/>
      <c r="O1522" s="1122"/>
    </row>
    <row r="1523" spans="1:15" ht="12.75">
      <c r="A1523" s="1122"/>
      <c r="B1523" s="1122"/>
      <c r="C1523" s="1122"/>
      <c r="D1523" s="1122"/>
      <c r="M1523" s="1122"/>
      <c r="N1523" s="1122"/>
      <c r="O1523" s="1122"/>
    </row>
    <row r="1524" spans="1:15" ht="12.75">
      <c r="A1524" s="1122"/>
      <c r="B1524" s="1122"/>
      <c r="C1524" s="1122"/>
      <c r="D1524" s="1122"/>
      <c r="M1524" s="1122"/>
      <c r="N1524" s="1122"/>
      <c r="O1524" s="1122"/>
    </row>
    <row r="1525" spans="1:15" ht="12.75">
      <c r="A1525" s="1122"/>
      <c r="B1525" s="1122"/>
      <c r="C1525" s="1122"/>
      <c r="D1525" s="1122"/>
      <c r="M1525" s="1122"/>
      <c r="N1525" s="1122"/>
      <c r="O1525" s="1122"/>
    </row>
    <row r="1526" spans="1:15" ht="12.75">
      <c r="A1526" s="1122"/>
      <c r="B1526" s="1122"/>
      <c r="C1526" s="1122"/>
      <c r="D1526" s="1122"/>
      <c r="M1526" s="1122"/>
      <c r="N1526" s="1122"/>
      <c r="O1526" s="1122"/>
    </row>
    <row r="1527" spans="1:15" ht="12.75">
      <c r="A1527" s="1122"/>
      <c r="B1527" s="1122"/>
      <c r="C1527" s="1122"/>
      <c r="D1527" s="1122"/>
      <c r="M1527" s="1122"/>
      <c r="N1527" s="1122"/>
      <c r="O1527" s="1122"/>
    </row>
    <row r="1528" spans="1:15" ht="12.75">
      <c r="A1528" s="1122"/>
      <c r="B1528" s="1122"/>
      <c r="C1528" s="1122"/>
      <c r="D1528" s="1122"/>
      <c r="M1528" s="1122"/>
      <c r="N1528" s="1122"/>
      <c r="O1528" s="1122"/>
    </row>
    <row r="1529" spans="1:15" ht="12.75">
      <c r="A1529" s="1122"/>
      <c r="B1529" s="1122"/>
      <c r="C1529" s="1122"/>
      <c r="D1529" s="1122"/>
      <c r="M1529" s="1122"/>
      <c r="N1529" s="1122"/>
      <c r="O1529" s="1122"/>
    </row>
    <row r="1530" spans="1:15" ht="12.75">
      <c r="A1530" s="1122"/>
      <c r="B1530" s="1122"/>
      <c r="C1530" s="1122"/>
      <c r="D1530" s="1122"/>
      <c r="M1530" s="1122"/>
      <c r="N1530" s="1122"/>
      <c r="O1530" s="1122"/>
    </row>
    <row r="1531" spans="1:15" ht="12.75">
      <c r="A1531" s="1122"/>
      <c r="B1531" s="1122"/>
      <c r="C1531" s="1122"/>
      <c r="D1531" s="1122"/>
      <c r="M1531" s="1122"/>
      <c r="N1531" s="1122"/>
      <c r="O1531" s="1122"/>
    </row>
    <row r="1532" spans="1:15" ht="12.75">
      <c r="A1532" s="1122"/>
      <c r="B1532" s="1122"/>
      <c r="C1532" s="1122"/>
      <c r="D1532" s="1122"/>
      <c r="M1532" s="1122"/>
      <c r="N1532" s="1122"/>
      <c r="O1532" s="1122"/>
    </row>
    <row r="1533" spans="1:15" ht="12.75">
      <c r="A1533" s="1122"/>
      <c r="B1533" s="1122"/>
      <c r="C1533" s="1122"/>
      <c r="D1533" s="1122"/>
      <c r="M1533" s="1122"/>
      <c r="N1533" s="1122"/>
      <c r="O1533" s="1122"/>
    </row>
    <row r="1534" spans="1:15" ht="12.75">
      <c r="A1534" s="1122"/>
      <c r="B1534" s="1122"/>
      <c r="C1534" s="1122"/>
      <c r="D1534" s="1122"/>
      <c r="M1534" s="1122"/>
      <c r="N1534" s="1122"/>
      <c r="O1534" s="1122"/>
    </row>
    <row r="1535" spans="1:15" ht="12.75">
      <c r="A1535" s="1122"/>
      <c r="B1535" s="1122"/>
      <c r="C1535" s="1122"/>
      <c r="D1535" s="1122"/>
      <c r="M1535" s="1122"/>
      <c r="N1535" s="1122"/>
      <c r="O1535" s="1122"/>
    </row>
    <row r="1536" spans="1:15" ht="12.75">
      <c r="A1536" s="1122"/>
      <c r="B1536" s="1122"/>
      <c r="C1536" s="1122"/>
      <c r="D1536" s="1122"/>
      <c r="M1536" s="1122"/>
      <c r="N1536" s="1122"/>
      <c r="O1536" s="1122"/>
    </row>
    <row r="1537" spans="1:15" ht="12.75">
      <c r="A1537" s="1122"/>
      <c r="B1537" s="1122"/>
      <c r="C1537" s="1122"/>
      <c r="D1537" s="1122"/>
      <c r="M1537" s="1122"/>
      <c r="N1537" s="1122"/>
      <c r="O1537" s="1122"/>
    </row>
    <row r="1538" spans="1:15" ht="12.75">
      <c r="A1538" s="1122"/>
      <c r="B1538" s="1122"/>
      <c r="C1538" s="1122"/>
      <c r="D1538" s="1122"/>
      <c r="M1538" s="1122"/>
      <c r="N1538" s="1122"/>
      <c r="O1538" s="1122"/>
    </row>
    <row r="1539" spans="1:15" ht="12.75">
      <c r="A1539" s="1122"/>
      <c r="B1539" s="1122"/>
      <c r="C1539" s="1122"/>
      <c r="D1539" s="1122"/>
      <c r="M1539" s="1122"/>
      <c r="N1539" s="1122"/>
      <c r="O1539" s="1122"/>
    </row>
    <row r="1540" spans="1:15" ht="12.75">
      <c r="A1540" s="1122"/>
      <c r="B1540" s="1122"/>
      <c r="C1540" s="1122"/>
      <c r="D1540" s="1122"/>
      <c r="M1540" s="1122"/>
      <c r="N1540" s="1122"/>
      <c r="O1540" s="1122"/>
    </row>
    <row r="1541" spans="1:15" ht="12.75">
      <c r="A1541" s="1122"/>
      <c r="B1541" s="1122"/>
      <c r="C1541" s="1122"/>
      <c r="D1541" s="1122"/>
      <c r="M1541" s="1122"/>
      <c r="N1541" s="1122"/>
      <c r="O1541" s="1122"/>
    </row>
    <row r="1542" spans="1:15" ht="12.75">
      <c r="A1542" s="1122"/>
      <c r="B1542" s="1122"/>
      <c r="C1542" s="1122"/>
      <c r="D1542" s="1122"/>
      <c r="M1542" s="1122"/>
      <c r="N1542" s="1122"/>
      <c r="O1542" s="1122"/>
    </row>
    <row r="1543" spans="1:15" ht="12.75">
      <c r="A1543" s="1122"/>
      <c r="B1543" s="1122"/>
      <c r="C1543" s="1122"/>
      <c r="D1543" s="1122"/>
      <c r="M1543" s="1122"/>
      <c r="N1543" s="1122"/>
      <c r="O1543" s="1122"/>
    </row>
    <row r="1544" spans="1:15" ht="12.75">
      <c r="A1544" s="1122"/>
      <c r="B1544" s="1122"/>
      <c r="C1544" s="1122"/>
      <c r="D1544" s="1122"/>
      <c r="M1544" s="1122"/>
      <c r="N1544" s="1122"/>
      <c r="O1544" s="1122"/>
    </row>
    <row r="1545" spans="1:15" ht="12.75">
      <c r="A1545" s="1122"/>
      <c r="B1545" s="1122"/>
      <c r="C1545" s="1122"/>
      <c r="D1545" s="1122"/>
      <c r="M1545" s="1122"/>
      <c r="N1545" s="1122"/>
      <c r="O1545" s="1122"/>
    </row>
    <row r="1546" spans="1:15" ht="12.75">
      <c r="A1546" s="1122"/>
      <c r="B1546" s="1122"/>
      <c r="C1546" s="1122"/>
      <c r="D1546" s="1122"/>
      <c r="M1546" s="1122"/>
      <c r="N1546" s="1122"/>
      <c r="O1546" s="1122"/>
    </row>
    <row r="1547" spans="1:15" ht="12.75">
      <c r="A1547" s="1122"/>
      <c r="B1547" s="1122"/>
      <c r="C1547" s="1122"/>
      <c r="D1547" s="1122"/>
      <c r="M1547" s="1122"/>
      <c r="N1547" s="1122"/>
      <c r="O1547" s="1122"/>
    </row>
    <row r="1548" spans="1:15" ht="12.75">
      <c r="A1548" s="1122"/>
      <c r="B1548" s="1122"/>
      <c r="C1548" s="1122"/>
      <c r="D1548" s="1122"/>
      <c r="M1548" s="1122"/>
      <c r="N1548" s="1122"/>
      <c r="O1548" s="1122"/>
    </row>
    <row r="1549" spans="1:15" ht="12.75">
      <c r="A1549" s="1122"/>
      <c r="B1549" s="1122"/>
      <c r="C1549" s="1122"/>
      <c r="D1549" s="1122"/>
      <c r="M1549" s="1122"/>
      <c r="N1549" s="1122"/>
      <c r="O1549" s="1122"/>
    </row>
    <row r="1550" spans="1:15" ht="12.75">
      <c r="A1550" s="1122"/>
      <c r="B1550" s="1122"/>
      <c r="C1550" s="1122"/>
      <c r="D1550" s="1122"/>
      <c r="M1550" s="1122"/>
      <c r="N1550" s="1122"/>
      <c r="O1550" s="1122"/>
    </row>
    <row r="1551" spans="1:15" ht="12.75">
      <c r="A1551" s="1122"/>
      <c r="B1551" s="1122"/>
      <c r="C1551" s="1122"/>
      <c r="D1551" s="1122"/>
      <c r="M1551" s="1122"/>
      <c r="N1551" s="1122"/>
      <c r="O1551" s="1122"/>
    </row>
    <row r="1552" spans="1:15" ht="12.75">
      <c r="A1552" s="1122"/>
      <c r="B1552" s="1122"/>
      <c r="C1552" s="1122"/>
      <c r="D1552" s="1122"/>
      <c r="M1552" s="1122"/>
      <c r="N1552" s="1122"/>
      <c r="O1552" s="1122"/>
    </row>
    <row r="1553" spans="1:15" ht="12.75">
      <c r="A1553" s="1122"/>
      <c r="B1553" s="1122"/>
      <c r="C1553" s="1122"/>
      <c r="D1553" s="1122"/>
      <c r="M1553" s="1122"/>
      <c r="N1553" s="1122"/>
      <c r="O1553" s="1122"/>
    </row>
    <row r="1554" spans="1:15" ht="12.75">
      <c r="A1554" s="1122"/>
      <c r="B1554" s="1122"/>
      <c r="C1554" s="1122"/>
      <c r="D1554" s="1122"/>
      <c r="M1554" s="1122"/>
      <c r="N1554" s="1122"/>
      <c r="O1554" s="1122"/>
    </row>
    <row r="1555" spans="1:15" ht="12.75">
      <c r="A1555" s="1122"/>
      <c r="B1555" s="1122"/>
      <c r="C1555" s="1122"/>
      <c r="D1555" s="1122"/>
      <c r="M1555" s="1122"/>
      <c r="N1555" s="1122"/>
      <c r="O1555" s="1122"/>
    </row>
    <row r="1556" spans="1:15" ht="12.75">
      <c r="A1556" s="1122"/>
      <c r="B1556" s="1122"/>
      <c r="C1556" s="1122"/>
      <c r="D1556" s="1122"/>
      <c r="M1556" s="1122"/>
      <c r="N1556" s="1122"/>
      <c r="O1556" s="1122"/>
    </row>
    <row r="1557" spans="1:15" ht="12.75">
      <c r="A1557" s="1122"/>
      <c r="B1557" s="1122"/>
      <c r="C1557" s="1122"/>
      <c r="D1557" s="1122"/>
      <c r="M1557" s="1122"/>
      <c r="N1557" s="1122"/>
      <c r="O1557" s="1122"/>
    </row>
    <row r="1558" spans="1:15" ht="12.75">
      <c r="A1558" s="1122"/>
      <c r="B1558" s="1122"/>
      <c r="C1558" s="1122"/>
      <c r="D1558" s="1122"/>
      <c r="M1558" s="1122"/>
      <c r="N1558" s="1122"/>
      <c r="O1558" s="1122"/>
    </row>
    <row r="1559" spans="1:15" ht="12.75">
      <c r="A1559" s="1122"/>
      <c r="B1559" s="1122"/>
      <c r="C1559" s="1122"/>
      <c r="D1559" s="1122"/>
      <c r="M1559" s="1122"/>
      <c r="N1559" s="1122"/>
      <c r="O1559" s="1122"/>
    </row>
    <row r="1560" spans="1:15" ht="12.75">
      <c r="A1560" s="1122"/>
      <c r="B1560" s="1122"/>
      <c r="C1560" s="1122"/>
      <c r="D1560" s="1122"/>
      <c r="M1560" s="1122"/>
      <c r="N1560" s="1122"/>
      <c r="O1560" s="1122"/>
    </row>
    <row r="1561" spans="1:15" ht="12.75">
      <c r="A1561" s="1122"/>
      <c r="B1561" s="1122"/>
      <c r="C1561" s="1122"/>
      <c r="D1561" s="1122"/>
      <c r="M1561" s="1122"/>
      <c r="N1561" s="1122"/>
      <c r="O1561" s="1122"/>
    </row>
    <row r="1562" spans="1:15" ht="12.75">
      <c r="A1562" s="1122"/>
      <c r="B1562" s="1122"/>
      <c r="C1562" s="1122"/>
      <c r="D1562" s="1122"/>
      <c r="M1562" s="1122"/>
      <c r="N1562" s="1122"/>
      <c r="O1562" s="1122"/>
    </row>
    <row r="1563" spans="1:15" ht="12.75">
      <c r="A1563" s="1122"/>
      <c r="B1563" s="1122"/>
      <c r="C1563" s="1122"/>
      <c r="D1563" s="1122"/>
      <c r="M1563" s="1122"/>
      <c r="N1563" s="1122"/>
      <c r="O1563" s="1122"/>
    </row>
    <row r="1564" spans="1:15" ht="12.75">
      <c r="A1564" s="1122"/>
      <c r="B1564" s="1122"/>
      <c r="C1564" s="1122"/>
      <c r="D1564" s="1122"/>
      <c r="M1564" s="1122"/>
      <c r="N1564" s="1122"/>
      <c r="O1564" s="1122"/>
    </row>
    <row r="1565" spans="1:15" ht="12.75">
      <c r="A1565" s="1122"/>
      <c r="B1565" s="1122"/>
      <c r="C1565" s="1122"/>
      <c r="D1565" s="1122"/>
      <c r="M1565" s="1122"/>
      <c r="N1565" s="1122"/>
      <c r="O1565" s="1122"/>
    </row>
    <row r="1566" spans="1:15" ht="12.75">
      <c r="A1566" s="1122"/>
      <c r="B1566" s="1122"/>
      <c r="C1566" s="1122"/>
      <c r="D1566" s="1122"/>
      <c r="M1566" s="1122"/>
      <c r="N1566" s="1122"/>
      <c r="O1566" s="1122"/>
    </row>
    <row r="1567" spans="1:15" ht="12.75">
      <c r="A1567" s="1122"/>
      <c r="B1567" s="1122"/>
      <c r="C1567" s="1122"/>
      <c r="D1567" s="1122"/>
      <c r="M1567" s="1122"/>
      <c r="N1567" s="1122"/>
      <c r="O1567" s="1122"/>
    </row>
    <row r="1568" spans="1:15" ht="12.75">
      <c r="A1568" s="1122"/>
      <c r="B1568" s="1122"/>
      <c r="C1568" s="1122"/>
      <c r="D1568" s="1122"/>
      <c r="M1568" s="1122"/>
      <c r="N1568" s="1122"/>
      <c r="O1568" s="1122"/>
    </row>
    <row r="1569" spans="1:15" ht="12.75">
      <c r="A1569" s="1122"/>
      <c r="B1569" s="1122"/>
      <c r="C1569" s="1122"/>
      <c r="D1569" s="1122"/>
      <c r="M1569" s="1122"/>
      <c r="N1569" s="1122"/>
      <c r="O1569" s="1122"/>
    </row>
    <row r="1570" spans="1:15" ht="12.75">
      <c r="A1570" s="1122"/>
      <c r="B1570" s="1122"/>
      <c r="C1570" s="1122"/>
      <c r="D1570" s="1122"/>
      <c r="M1570" s="1122"/>
      <c r="N1570" s="1122"/>
      <c r="O1570" s="1122"/>
    </row>
    <row r="1571" spans="1:15" ht="12.75">
      <c r="A1571" s="1122"/>
      <c r="B1571" s="1122"/>
      <c r="C1571" s="1122"/>
      <c r="D1571" s="1122"/>
      <c r="M1571" s="1122"/>
      <c r="N1571" s="1122"/>
      <c r="O1571" s="1122"/>
    </row>
    <row r="1572" spans="1:15" ht="12.75">
      <c r="A1572" s="1122"/>
      <c r="B1572" s="1122"/>
      <c r="C1572" s="1122"/>
      <c r="D1572" s="1122"/>
      <c r="M1572" s="1122"/>
      <c r="N1572" s="1122"/>
      <c r="O1572" s="1122"/>
    </row>
    <row r="1573" spans="1:15" ht="12.75">
      <c r="A1573" s="1122"/>
      <c r="B1573" s="1122"/>
      <c r="C1573" s="1122"/>
      <c r="D1573" s="1122"/>
      <c r="M1573" s="1122"/>
      <c r="N1573" s="1122"/>
      <c r="O1573" s="1122"/>
    </row>
    <row r="1574" spans="1:15" ht="12.75">
      <c r="A1574" s="1122"/>
      <c r="B1574" s="1122"/>
      <c r="C1574" s="1122"/>
      <c r="D1574" s="1122"/>
      <c r="M1574" s="1122"/>
      <c r="N1574" s="1122"/>
      <c r="O1574" s="1122"/>
    </row>
    <row r="1575" spans="1:15" ht="12.75">
      <c r="A1575" s="1122"/>
      <c r="B1575" s="1122"/>
      <c r="C1575" s="1122"/>
      <c r="D1575" s="1122"/>
      <c r="M1575" s="1122"/>
      <c r="N1575" s="1122"/>
      <c r="O1575" s="1122"/>
    </row>
    <row r="1576" spans="1:15" ht="12.75">
      <c r="A1576" s="1122"/>
      <c r="B1576" s="1122"/>
      <c r="C1576" s="1122"/>
      <c r="D1576" s="1122"/>
      <c r="M1576" s="1122"/>
      <c r="N1576" s="1122"/>
      <c r="O1576" s="1122"/>
    </row>
    <row r="1577" spans="1:15" ht="12.75">
      <c r="A1577" s="1122"/>
      <c r="B1577" s="1122"/>
      <c r="C1577" s="1122"/>
      <c r="D1577" s="1122"/>
      <c r="M1577" s="1122"/>
      <c r="N1577" s="1122"/>
      <c r="O1577" s="1122"/>
    </row>
    <row r="1578" spans="1:15" ht="12.75">
      <c r="A1578" s="1122"/>
      <c r="B1578" s="1122"/>
      <c r="C1578" s="1122"/>
      <c r="D1578" s="1122"/>
      <c r="M1578" s="1122"/>
      <c r="N1578" s="1122"/>
      <c r="O1578" s="1122"/>
    </row>
    <row r="1579" spans="1:15" ht="12.75">
      <c r="A1579" s="1122"/>
      <c r="B1579" s="1122"/>
      <c r="C1579" s="1122"/>
      <c r="D1579" s="1122"/>
      <c r="M1579" s="1122"/>
      <c r="N1579" s="1122"/>
      <c r="O1579" s="1122"/>
    </row>
    <row r="1580" spans="1:15" ht="12.75">
      <c r="A1580" s="1122"/>
      <c r="B1580" s="1122"/>
      <c r="C1580" s="1122"/>
      <c r="D1580" s="1122"/>
      <c r="M1580" s="1122"/>
      <c r="N1580" s="1122"/>
      <c r="O1580" s="1122"/>
    </row>
    <row r="1581" spans="1:15" ht="12.75">
      <c r="A1581" s="1122"/>
      <c r="B1581" s="1122"/>
      <c r="C1581" s="1122"/>
      <c r="D1581" s="1122"/>
      <c r="M1581" s="1122"/>
      <c r="N1581" s="1122"/>
      <c r="O1581" s="1122"/>
    </row>
    <row r="1582" spans="1:15" ht="12.75">
      <c r="A1582" s="1122"/>
      <c r="B1582" s="1122"/>
      <c r="C1582" s="1122"/>
      <c r="D1582" s="1122"/>
      <c r="M1582" s="1122"/>
      <c r="N1582" s="1122"/>
      <c r="O1582" s="1122"/>
    </row>
    <row r="1583" spans="1:15" ht="12.75">
      <c r="A1583" s="1122"/>
      <c r="B1583" s="1122"/>
      <c r="C1583" s="1122"/>
      <c r="D1583" s="1122"/>
      <c r="M1583" s="1122"/>
      <c r="N1583" s="1122"/>
      <c r="O1583" s="1122"/>
    </row>
    <row r="1584" spans="1:15" ht="12.75">
      <c r="A1584" s="1122"/>
      <c r="B1584" s="1122"/>
      <c r="C1584" s="1122"/>
      <c r="D1584" s="1122"/>
      <c r="M1584" s="1122"/>
      <c r="N1584" s="1122"/>
      <c r="O1584" s="1122"/>
    </row>
    <row r="1585" spans="1:15" ht="12.75">
      <c r="A1585" s="1122"/>
      <c r="B1585" s="1122"/>
      <c r="C1585" s="1122"/>
      <c r="D1585" s="1122"/>
      <c r="M1585" s="1122"/>
      <c r="N1585" s="1122"/>
      <c r="O1585" s="1122"/>
    </row>
    <row r="1586" spans="1:15" ht="12.75">
      <c r="A1586" s="1122"/>
      <c r="B1586" s="1122"/>
      <c r="C1586" s="1122"/>
      <c r="D1586" s="1122"/>
      <c r="M1586" s="1122"/>
      <c r="N1586" s="1122"/>
      <c r="O1586" s="1122"/>
    </row>
    <row r="1587" spans="1:15" ht="12.75">
      <c r="A1587" s="1122"/>
      <c r="B1587" s="1122"/>
      <c r="C1587" s="1122"/>
      <c r="D1587" s="1122"/>
      <c r="M1587" s="1122"/>
      <c r="N1587" s="1122"/>
      <c r="O1587" s="1122"/>
    </row>
    <row r="1588" spans="1:15" ht="12.75">
      <c r="A1588" s="1122"/>
      <c r="B1588" s="1122"/>
      <c r="C1588" s="1122"/>
      <c r="D1588" s="1122"/>
      <c r="M1588" s="1122"/>
      <c r="N1588" s="1122"/>
      <c r="O1588" s="1122"/>
    </row>
    <row r="1589" spans="1:15" ht="12.75">
      <c r="A1589" s="1122"/>
      <c r="B1589" s="1122"/>
      <c r="C1589" s="1122"/>
      <c r="D1589" s="1122"/>
      <c r="M1589" s="1122"/>
      <c r="N1589" s="1122"/>
      <c r="O1589" s="1122"/>
    </row>
    <row r="1590" spans="1:15" ht="12.75">
      <c r="A1590" s="1122"/>
      <c r="B1590" s="1122"/>
      <c r="C1590" s="1122"/>
      <c r="D1590" s="1122"/>
      <c r="M1590" s="1122"/>
      <c r="N1590" s="1122"/>
      <c r="O1590" s="1122"/>
    </row>
    <row r="1591" spans="1:15" ht="12.75">
      <c r="A1591" s="1122"/>
      <c r="B1591" s="1122"/>
      <c r="C1591" s="1122"/>
      <c r="D1591" s="1122"/>
      <c r="M1591" s="1122"/>
      <c r="N1591" s="1122"/>
      <c r="O1591" s="1122"/>
    </row>
    <row r="1592" spans="1:15" ht="12.75">
      <c r="A1592" s="1122"/>
      <c r="B1592" s="1122"/>
      <c r="C1592" s="1122"/>
      <c r="D1592" s="1122"/>
      <c r="M1592" s="1122"/>
      <c r="N1592" s="1122"/>
      <c r="O1592" s="1122"/>
    </row>
    <row r="1593" spans="1:15" ht="12.75">
      <c r="A1593" s="1122"/>
      <c r="B1593" s="1122"/>
      <c r="C1593" s="1122"/>
      <c r="D1593" s="1122"/>
      <c r="M1593" s="1122"/>
      <c r="N1593" s="1122"/>
      <c r="O1593" s="1122"/>
    </row>
    <row r="1594" spans="1:15" ht="12.75">
      <c r="A1594" s="1122"/>
      <c r="B1594" s="1122"/>
      <c r="C1594" s="1122"/>
      <c r="D1594" s="1122"/>
      <c r="M1594" s="1122"/>
      <c r="N1594" s="1122"/>
      <c r="O1594" s="1122"/>
    </row>
    <row r="1595" spans="1:15" ht="12.75">
      <c r="A1595" s="1122"/>
      <c r="B1595" s="1122"/>
      <c r="C1595" s="1122"/>
      <c r="D1595" s="1122"/>
      <c r="M1595" s="1122"/>
      <c r="N1595" s="1122"/>
      <c r="O1595" s="1122"/>
    </row>
    <row r="1596" spans="1:15" ht="12.75">
      <c r="A1596" s="1122"/>
      <c r="B1596" s="1122"/>
      <c r="C1596" s="1122"/>
      <c r="D1596" s="1122"/>
      <c r="M1596" s="1122"/>
      <c r="N1596" s="1122"/>
      <c r="O1596" s="1122"/>
    </row>
    <row r="1597" spans="1:15" ht="12.75">
      <c r="A1597" s="1122"/>
      <c r="B1597" s="1122"/>
      <c r="C1597" s="1122"/>
      <c r="D1597" s="1122"/>
      <c r="M1597" s="1122"/>
      <c r="N1597" s="1122"/>
      <c r="O1597" s="1122"/>
    </row>
    <row r="1598" spans="1:15" ht="12.75">
      <c r="A1598" s="1122"/>
      <c r="B1598" s="1122"/>
      <c r="C1598" s="1122"/>
      <c r="D1598" s="1122"/>
      <c r="M1598" s="1122"/>
      <c r="N1598" s="1122"/>
      <c r="O1598" s="1122"/>
    </row>
    <row r="1599" spans="1:15" ht="12.75">
      <c r="A1599" s="1122"/>
      <c r="B1599" s="1122"/>
      <c r="C1599" s="1122"/>
      <c r="D1599" s="1122"/>
      <c r="M1599" s="1122"/>
      <c r="N1599" s="1122"/>
      <c r="O1599" s="1122"/>
    </row>
    <row r="1600" spans="1:15" ht="12.75">
      <c r="A1600" s="1122"/>
      <c r="B1600" s="1122"/>
      <c r="C1600" s="1122"/>
      <c r="D1600" s="1122"/>
      <c r="M1600" s="1122"/>
      <c r="N1600" s="1122"/>
      <c r="O1600" s="1122"/>
    </row>
    <row r="1601" spans="1:15" ht="12.75">
      <c r="A1601" s="1122"/>
      <c r="B1601" s="1122"/>
      <c r="C1601" s="1122"/>
      <c r="D1601" s="1122"/>
      <c r="M1601" s="1122"/>
      <c r="N1601" s="1122"/>
      <c r="O1601" s="1122"/>
    </row>
    <row r="1602" spans="1:15" ht="12.75">
      <c r="A1602" s="1122"/>
      <c r="B1602" s="1122"/>
      <c r="C1602" s="1122"/>
      <c r="D1602" s="1122"/>
      <c r="M1602" s="1122"/>
      <c r="N1602" s="1122"/>
      <c r="O1602" s="1122"/>
    </row>
    <row r="1603" spans="1:15" ht="12.75">
      <c r="A1603" s="1122"/>
      <c r="B1603" s="1122"/>
      <c r="C1603" s="1122"/>
      <c r="D1603" s="1122"/>
      <c r="M1603" s="1122"/>
      <c r="N1603" s="1122"/>
      <c r="O1603" s="1122"/>
    </row>
    <row r="1604" spans="1:15" ht="12.75">
      <c r="A1604" s="1122"/>
      <c r="B1604" s="1122"/>
      <c r="C1604" s="1122"/>
      <c r="D1604" s="1122"/>
      <c r="M1604" s="1122"/>
      <c r="N1604" s="1122"/>
      <c r="O1604" s="1122"/>
    </row>
    <row r="1605" spans="1:15" ht="12.75">
      <c r="A1605" s="1122"/>
      <c r="B1605" s="1122"/>
      <c r="C1605" s="1122"/>
      <c r="D1605" s="1122"/>
      <c r="M1605" s="1122"/>
      <c r="N1605" s="1122"/>
      <c r="O1605" s="1122"/>
    </row>
    <row r="1606" spans="1:15" ht="12.75">
      <c r="A1606" s="1122"/>
      <c r="B1606" s="1122"/>
      <c r="C1606" s="1122"/>
      <c r="D1606" s="1122"/>
      <c r="M1606" s="1122"/>
      <c r="N1606" s="1122"/>
      <c r="O1606" s="1122"/>
    </row>
    <row r="1607" spans="1:15" ht="12.75">
      <c r="A1607" s="1122"/>
      <c r="B1607" s="1122"/>
      <c r="C1607" s="1122"/>
      <c r="D1607" s="1122"/>
      <c r="M1607" s="1122"/>
      <c r="N1607" s="1122"/>
      <c r="O1607" s="1122"/>
    </row>
    <row r="1608" spans="1:15" ht="12.75">
      <c r="A1608" s="1122"/>
      <c r="B1608" s="1122"/>
      <c r="C1608" s="1122"/>
      <c r="D1608" s="1122"/>
      <c r="M1608" s="1122"/>
      <c r="N1608" s="1122"/>
      <c r="O1608" s="1122"/>
    </row>
    <row r="1609" spans="1:15" ht="12.75">
      <c r="A1609" s="1122"/>
      <c r="B1609" s="1122"/>
      <c r="C1609" s="1122"/>
      <c r="D1609" s="1122"/>
      <c r="M1609" s="1122"/>
      <c r="N1609" s="1122"/>
      <c r="O1609" s="1122"/>
    </row>
    <row r="1610" spans="1:15" ht="12.75">
      <c r="A1610" s="1122"/>
      <c r="B1610" s="1122"/>
      <c r="C1610" s="1122"/>
      <c r="D1610" s="1122"/>
      <c r="M1610" s="1122"/>
      <c r="N1610" s="1122"/>
      <c r="O1610" s="1122"/>
    </row>
    <row r="1611" spans="1:15" ht="12.75">
      <c r="A1611" s="1122"/>
      <c r="B1611" s="1122"/>
      <c r="C1611" s="1122"/>
      <c r="D1611" s="1122"/>
      <c r="M1611" s="1122"/>
      <c r="N1611" s="1122"/>
      <c r="O1611" s="1122"/>
    </row>
    <row r="1612" spans="1:15" ht="12.75">
      <c r="A1612" s="1122"/>
      <c r="B1612" s="1122"/>
      <c r="C1612" s="1122"/>
      <c r="D1612" s="1122"/>
      <c r="M1612" s="1122"/>
      <c r="N1612" s="1122"/>
      <c r="O1612" s="1122"/>
    </row>
    <row r="1613" spans="1:15" ht="12.75">
      <c r="A1613" s="1122"/>
      <c r="B1613" s="1122"/>
      <c r="C1613" s="1122"/>
      <c r="D1613" s="1122"/>
      <c r="M1613" s="1122"/>
      <c r="N1613" s="1122"/>
      <c r="O1613" s="1122"/>
    </row>
    <row r="1614" spans="1:15" ht="12.75">
      <c r="A1614" s="1122"/>
      <c r="B1614" s="1122"/>
      <c r="C1614" s="1122"/>
      <c r="D1614" s="1122"/>
      <c r="M1614" s="1122"/>
      <c r="N1614" s="1122"/>
      <c r="O1614" s="1122"/>
    </row>
    <row r="1615" spans="1:15" ht="12.75">
      <c r="A1615" s="1122"/>
      <c r="B1615" s="1122"/>
      <c r="C1615" s="1122"/>
      <c r="D1615" s="1122"/>
      <c r="M1615" s="1122"/>
      <c r="N1615" s="1122"/>
      <c r="O1615" s="1122"/>
    </row>
    <row r="1616" spans="1:15" ht="12.75">
      <c r="A1616" s="1122"/>
      <c r="B1616" s="1122"/>
      <c r="C1616" s="1122"/>
      <c r="D1616" s="1122"/>
      <c r="M1616" s="1122"/>
      <c r="N1616" s="1122"/>
      <c r="O1616" s="1122"/>
    </row>
    <row r="1617" spans="1:15" ht="12.75">
      <c r="A1617" s="1122"/>
      <c r="B1617" s="1122"/>
      <c r="C1617" s="1122"/>
      <c r="D1617" s="1122"/>
      <c r="M1617" s="1122"/>
      <c r="N1617" s="1122"/>
      <c r="O1617" s="1122"/>
    </row>
    <row r="1618" spans="1:15" ht="12.75">
      <c r="A1618" s="1122"/>
      <c r="B1618" s="1122"/>
      <c r="C1618" s="1122"/>
      <c r="D1618" s="1122"/>
      <c r="M1618" s="1122"/>
      <c r="N1618" s="1122"/>
      <c r="O1618" s="1122"/>
    </row>
    <row r="1619" spans="1:15" ht="12.75">
      <c r="A1619" s="1122"/>
      <c r="B1619" s="1122"/>
      <c r="C1619" s="1122"/>
      <c r="D1619" s="1122"/>
      <c r="M1619" s="1122"/>
      <c r="N1619" s="1122"/>
      <c r="O1619" s="1122"/>
    </row>
    <row r="1620" spans="1:15" ht="12.75">
      <c r="A1620" s="1122"/>
      <c r="B1620" s="1122"/>
      <c r="C1620" s="1122"/>
      <c r="D1620" s="1122"/>
      <c r="M1620" s="1122"/>
      <c r="N1620" s="1122"/>
      <c r="O1620" s="1122"/>
    </row>
    <row r="1621" spans="1:15" ht="12.75">
      <c r="A1621" s="1122"/>
      <c r="B1621" s="1122"/>
      <c r="C1621" s="1122"/>
      <c r="D1621" s="1122"/>
      <c r="M1621" s="1122"/>
      <c r="N1621" s="1122"/>
      <c r="O1621" s="1122"/>
    </row>
    <row r="1622" spans="1:15" ht="12.75">
      <c r="A1622" s="1122"/>
      <c r="B1622" s="1122"/>
      <c r="C1622" s="1122"/>
      <c r="D1622" s="1122"/>
      <c r="M1622" s="1122"/>
      <c r="N1622" s="1122"/>
      <c r="O1622" s="1122"/>
    </row>
    <row r="1623" spans="1:15" ht="12.75">
      <c r="A1623" s="1122"/>
      <c r="B1623" s="1122"/>
      <c r="C1623" s="1122"/>
      <c r="D1623" s="1122"/>
      <c r="M1623" s="1122"/>
      <c r="N1623" s="1122"/>
      <c r="O1623" s="1122"/>
    </row>
    <row r="1624" spans="1:15" ht="12.75">
      <c r="A1624" s="1122"/>
      <c r="B1624" s="1122"/>
      <c r="C1624" s="1122"/>
      <c r="D1624" s="1122"/>
      <c r="M1624" s="1122"/>
      <c r="N1624" s="1122"/>
      <c r="O1624" s="1122"/>
    </row>
    <row r="1625" spans="1:15" ht="12.75">
      <c r="A1625" s="1122"/>
      <c r="B1625" s="1122"/>
      <c r="C1625" s="1122"/>
      <c r="D1625" s="1122"/>
      <c r="M1625" s="1122"/>
      <c r="N1625" s="1122"/>
      <c r="O1625" s="1122"/>
    </row>
    <row r="1626" spans="1:15" ht="12.75">
      <c r="A1626" s="1122"/>
      <c r="B1626" s="1122"/>
      <c r="C1626" s="1122"/>
      <c r="D1626" s="1122"/>
      <c r="M1626" s="1122"/>
      <c r="N1626" s="1122"/>
      <c r="O1626" s="1122"/>
    </row>
    <row r="1627" spans="1:15" ht="12.75">
      <c r="A1627" s="1122"/>
      <c r="B1627" s="1122"/>
      <c r="C1627" s="1122"/>
      <c r="D1627" s="1122"/>
      <c r="M1627" s="1122"/>
      <c r="N1627" s="1122"/>
      <c r="O1627" s="1122"/>
    </row>
    <row r="1628" spans="1:15" ht="12.75">
      <c r="A1628" s="1122"/>
      <c r="B1628" s="1122"/>
      <c r="C1628" s="1122"/>
      <c r="D1628" s="1122"/>
      <c r="M1628" s="1122"/>
      <c r="N1628" s="1122"/>
      <c r="O1628" s="1122"/>
    </row>
    <row r="1629" spans="1:15" ht="12.75">
      <c r="A1629" s="1122"/>
      <c r="B1629" s="1122"/>
      <c r="C1629" s="1122"/>
      <c r="D1629" s="1122"/>
      <c r="M1629" s="1122"/>
      <c r="N1629" s="1122"/>
      <c r="O1629" s="1122"/>
    </row>
    <row r="1630" spans="1:15" ht="12.75">
      <c r="A1630" s="1122"/>
      <c r="B1630" s="1122"/>
      <c r="C1630" s="1122"/>
      <c r="D1630" s="1122"/>
      <c r="M1630" s="1122"/>
      <c r="N1630" s="1122"/>
      <c r="O1630" s="1122"/>
    </row>
    <row r="1631" spans="1:15" ht="12.75">
      <c r="A1631" s="1122"/>
      <c r="B1631" s="1122"/>
      <c r="C1631" s="1122"/>
      <c r="D1631" s="1122"/>
      <c r="M1631" s="1122"/>
      <c r="N1631" s="1122"/>
      <c r="O1631" s="1122"/>
    </row>
    <row r="1632" spans="1:15" ht="12.75">
      <c r="A1632" s="1122"/>
      <c r="B1632" s="1122"/>
      <c r="C1632" s="1122"/>
      <c r="D1632" s="1122"/>
      <c r="M1632" s="1122"/>
      <c r="N1632" s="1122"/>
      <c r="O1632" s="1122"/>
    </row>
    <row r="1633" spans="1:15" ht="12.75">
      <c r="A1633" s="1122"/>
      <c r="B1633" s="1122"/>
      <c r="C1633" s="1122"/>
      <c r="D1633" s="1122"/>
      <c r="M1633" s="1122"/>
      <c r="N1633" s="1122"/>
      <c r="O1633" s="1122"/>
    </row>
    <row r="1634" spans="1:15" ht="12.75">
      <c r="A1634" s="1122"/>
      <c r="B1634" s="1122"/>
      <c r="C1634" s="1122"/>
      <c r="D1634" s="1122"/>
      <c r="M1634" s="1122"/>
      <c r="N1634" s="1122"/>
      <c r="O1634" s="1122"/>
    </row>
    <row r="1635" spans="1:15" ht="12.75">
      <c r="A1635" s="1122"/>
      <c r="B1635" s="1122"/>
      <c r="C1635" s="1122"/>
      <c r="D1635" s="1122"/>
      <c r="M1635" s="1122"/>
      <c r="N1635" s="1122"/>
      <c r="O1635" s="1122"/>
    </row>
    <row r="1636" spans="1:15" ht="12.75">
      <c r="A1636" s="1122"/>
      <c r="B1636" s="1122"/>
      <c r="C1636" s="1122"/>
      <c r="D1636" s="1122"/>
      <c r="M1636" s="1122"/>
      <c r="N1636" s="1122"/>
      <c r="O1636" s="1122"/>
    </row>
    <row r="1637" spans="1:15" ht="12.75">
      <c r="A1637" s="1122"/>
      <c r="B1637" s="1122"/>
      <c r="C1637" s="1122"/>
      <c r="D1637" s="1122"/>
      <c r="M1637" s="1122"/>
      <c r="N1637" s="1122"/>
      <c r="O1637" s="1122"/>
    </row>
    <row r="1638" spans="1:15" ht="12.75">
      <c r="A1638" s="1122"/>
      <c r="B1638" s="1122"/>
      <c r="C1638" s="1122"/>
      <c r="D1638" s="1122"/>
      <c r="M1638" s="1122"/>
      <c r="N1638" s="1122"/>
      <c r="O1638" s="1122"/>
    </row>
    <row r="1639" spans="1:15" ht="12.75">
      <c r="A1639" s="1122"/>
      <c r="B1639" s="1122"/>
      <c r="C1639" s="1122"/>
      <c r="D1639" s="1122"/>
      <c r="M1639" s="1122"/>
      <c r="N1639" s="1122"/>
      <c r="O1639" s="1122"/>
    </row>
    <row r="1640" spans="1:15" ht="12.75">
      <c r="A1640" s="1122"/>
      <c r="B1640" s="1122"/>
      <c r="C1640" s="1122"/>
      <c r="D1640" s="1122"/>
      <c r="M1640" s="1122"/>
      <c r="N1640" s="1122"/>
      <c r="O1640" s="1122"/>
    </row>
    <row r="1641" spans="1:15" ht="12.75">
      <c r="A1641" s="1122"/>
      <c r="B1641" s="1122"/>
      <c r="C1641" s="1122"/>
      <c r="D1641" s="1122"/>
      <c r="M1641" s="1122"/>
      <c r="N1641" s="1122"/>
      <c r="O1641" s="1122"/>
    </row>
    <row r="1642" spans="1:15" ht="12.75">
      <c r="A1642" s="1122"/>
      <c r="B1642" s="1122"/>
      <c r="C1642" s="1122"/>
      <c r="D1642" s="1122"/>
      <c r="M1642" s="1122"/>
      <c r="N1642" s="1122"/>
      <c r="O1642" s="1122"/>
    </row>
    <row r="1643" spans="1:15" ht="12.75">
      <c r="A1643" s="1122"/>
      <c r="B1643" s="1122"/>
      <c r="C1643" s="1122"/>
      <c r="D1643" s="1122"/>
      <c r="M1643" s="1122"/>
      <c r="N1643" s="1122"/>
      <c r="O1643" s="1122"/>
    </row>
    <row r="1644" spans="1:15" ht="12.75">
      <c r="A1644" s="1122"/>
      <c r="B1644" s="1122"/>
      <c r="C1644" s="1122"/>
      <c r="D1644" s="1122"/>
      <c r="M1644" s="1122"/>
      <c r="N1644" s="1122"/>
      <c r="O1644" s="1122"/>
    </row>
    <row r="1645" spans="1:15" ht="12.75">
      <c r="A1645" s="1122"/>
      <c r="B1645" s="1122"/>
      <c r="C1645" s="1122"/>
      <c r="D1645" s="1122"/>
      <c r="M1645" s="1122"/>
      <c r="N1645" s="1122"/>
      <c r="O1645" s="1122"/>
    </row>
    <row r="1646" spans="1:15" ht="12.75">
      <c r="A1646" s="1122"/>
      <c r="B1646" s="1122"/>
      <c r="C1646" s="1122"/>
      <c r="D1646" s="1122"/>
      <c r="M1646" s="1122"/>
      <c r="N1646" s="1122"/>
      <c r="O1646" s="1122"/>
    </row>
    <row r="1647" spans="1:15" ht="12.75">
      <c r="A1647" s="1122"/>
      <c r="B1647" s="1122"/>
      <c r="C1647" s="1122"/>
      <c r="D1647" s="1122"/>
      <c r="M1647" s="1122"/>
      <c r="N1647" s="1122"/>
      <c r="O1647" s="1122"/>
    </row>
    <row r="1648" spans="1:15" ht="12.75">
      <c r="A1648" s="1122"/>
      <c r="B1648" s="1122"/>
      <c r="C1648" s="1122"/>
      <c r="D1648" s="1122"/>
      <c r="M1648" s="1122"/>
      <c r="N1648" s="1122"/>
      <c r="O1648" s="1122"/>
    </row>
    <row r="1649" spans="1:15" ht="12.75">
      <c r="A1649" s="1122"/>
      <c r="B1649" s="1122"/>
      <c r="C1649" s="1122"/>
      <c r="D1649" s="1122"/>
      <c r="M1649" s="1122"/>
      <c r="N1649" s="1122"/>
      <c r="O1649" s="1122"/>
    </row>
    <row r="1650" spans="1:15" ht="12.75">
      <c r="A1650" s="1122"/>
      <c r="B1650" s="1122"/>
      <c r="C1650" s="1122"/>
      <c r="D1650" s="1122"/>
      <c r="M1650" s="1122"/>
      <c r="N1650" s="1122"/>
      <c r="O1650" s="1122"/>
    </row>
    <row r="1651" spans="1:15" ht="12.75">
      <c r="A1651" s="1122"/>
      <c r="B1651" s="1122"/>
      <c r="C1651" s="1122"/>
      <c r="D1651" s="1122"/>
      <c r="M1651" s="1122"/>
      <c r="N1651" s="1122"/>
      <c r="O1651" s="1122"/>
    </row>
    <row r="1652" spans="1:15" ht="12.75">
      <c r="A1652" s="1122"/>
      <c r="B1652" s="1122"/>
      <c r="C1652" s="1122"/>
      <c r="D1652" s="1122"/>
      <c r="M1652" s="1122"/>
      <c r="N1652" s="1122"/>
      <c r="O1652" s="1122"/>
    </row>
    <row r="1653" spans="1:15" ht="12.75">
      <c r="A1653" s="1122"/>
      <c r="B1653" s="1122"/>
      <c r="C1653" s="1122"/>
      <c r="D1653" s="1122"/>
      <c r="M1653" s="1122"/>
      <c r="N1653" s="1122"/>
      <c r="O1653" s="1122"/>
    </row>
    <row r="1654" spans="1:15" ht="12.75">
      <c r="A1654" s="1122"/>
      <c r="B1654" s="1122"/>
      <c r="C1654" s="1122"/>
      <c r="D1654" s="1122"/>
      <c r="M1654" s="1122"/>
      <c r="N1654" s="1122"/>
      <c r="O1654" s="1122"/>
    </row>
    <row r="1655" spans="1:15" ht="12.75">
      <c r="A1655" s="1122"/>
      <c r="B1655" s="1122"/>
      <c r="C1655" s="1122"/>
      <c r="D1655" s="1122"/>
      <c r="M1655" s="1122"/>
      <c r="N1655" s="1122"/>
      <c r="O1655" s="1122"/>
    </row>
    <row r="1656" spans="1:15" ht="12.75">
      <c r="A1656" s="1122"/>
      <c r="B1656" s="1122"/>
      <c r="C1656" s="1122"/>
      <c r="D1656" s="1122"/>
      <c r="M1656" s="1122"/>
      <c r="N1656" s="1122"/>
      <c r="O1656" s="1122"/>
    </row>
    <row r="1657" spans="1:15" ht="12.75">
      <c r="A1657" s="1122"/>
      <c r="B1657" s="1122"/>
      <c r="C1657" s="1122"/>
      <c r="D1657" s="1122"/>
      <c r="M1657" s="1122"/>
      <c r="N1657" s="1122"/>
      <c r="O1657" s="1122"/>
    </row>
    <row r="1658" spans="1:15" ht="12.75">
      <c r="A1658" s="1122"/>
      <c r="B1658" s="1122"/>
      <c r="C1658" s="1122"/>
      <c r="D1658" s="1122"/>
      <c r="M1658" s="1122"/>
      <c r="N1658" s="1122"/>
      <c r="O1658" s="1122"/>
    </row>
    <row r="1659" spans="1:15" ht="12.75">
      <c r="A1659" s="1122"/>
      <c r="B1659" s="1122"/>
      <c r="C1659" s="1122"/>
      <c r="D1659" s="1122"/>
      <c r="M1659" s="1122"/>
      <c r="N1659" s="1122"/>
      <c r="O1659" s="1122"/>
    </row>
    <row r="1660" spans="1:15" ht="12.75">
      <c r="A1660" s="1122"/>
      <c r="B1660" s="1122"/>
      <c r="C1660" s="1122"/>
      <c r="D1660" s="1122"/>
      <c r="M1660" s="1122"/>
      <c r="N1660" s="1122"/>
      <c r="O1660" s="1122"/>
    </row>
    <row r="1661" spans="1:15" ht="12.75">
      <c r="A1661" s="1122"/>
      <c r="B1661" s="1122"/>
      <c r="C1661" s="1122"/>
      <c r="D1661" s="1122"/>
      <c r="M1661" s="1122"/>
      <c r="N1661" s="1122"/>
      <c r="O1661" s="1122"/>
    </row>
    <row r="1662" spans="1:15" ht="12.75">
      <c r="A1662" s="1122"/>
      <c r="B1662" s="1122"/>
      <c r="C1662" s="1122"/>
      <c r="D1662" s="1122"/>
      <c r="M1662" s="1122"/>
      <c r="N1662" s="1122"/>
      <c r="O1662" s="1122"/>
    </row>
    <row r="1663" spans="1:15" ht="12.75">
      <c r="A1663" s="1122"/>
      <c r="B1663" s="1122"/>
      <c r="C1663" s="1122"/>
      <c r="D1663" s="1122"/>
      <c r="M1663" s="1122"/>
      <c r="N1663" s="1122"/>
      <c r="O1663" s="1122"/>
    </row>
    <row r="1664" spans="1:15" ht="12.75">
      <c r="A1664" s="1122"/>
      <c r="B1664" s="1122"/>
      <c r="C1664" s="1122"/>
      <c r="D1664" s="1122"/>
      <c r="M1664" s="1122"/>
      <c r="N1664" s="1122"/>
      <c r="O1664" s="1122"/>
    </row>
    <row r="1665" spans="1:15" ht="12.75">
      <c r="A1665" s="1122"/>
      <c r="B1665" s="1122"/>
      <c r="C1665" s="1122"/>
      <c r="D1665" s="1122"/>
      <c r="M1665" s="1122"/>
      <c r="N1665" s="1122"/>
      <c r="O1665" s="1122"/>
    </row>
    <row r="1666" spans="1:15" ht="12.75">
      <c r="A1666" s="1122"/>
      <c r="B1666" s="1122"/>
      <c r="C1666" s="1122"/>
      <c r="D1666" s="1122"/>
      <c r="M1666" s="1122"/>
      <c r="N1666" s="1122"/>
      <c r="O1666" s="1122"/>
    </row>
    <row r="1667" spans="1:15" ht="12.75">
      <c r="A1667" s="1122"/>
      <c r="B1667" s="1122"/>
      <c r="C1667" s="1122"/>
      <c r="D1667" s="1122"/>
      <c r="M1667" s="1122"/>
      <c r="N1667" s="1122"/>
      <c r="O1667" s="1122"/>
    </row>
    <row r="1668" spans="1:15" ht="12.75">
      <c r="A1668" s="1122"/>
      <c r="B1668" s="1122"/>
      <c r="C1668" s="1122"/>
      <c r="D1668" s="1122"/>
      <c r="M1668" s="1122"/>
      <c r="N1668" s="1122"/>
      <c r="O1668" s="1122"/>
    </row>
    <row r="1669" spans="1:15" ht="12.75">
      <c r="A1669" s="1122"/>
      <c r="B1669" s="1122"/>
      <c r="C1669" s="1122"/>
      <c r="D1669" s="1122"/>
      <c r="M1669" s="1122"/>
      <c r="N1669" s="1122"/>
      <c r="O1669" s="1122"/>
    </row>
    <row r="1670" spans="1:15" ht="12.75">
      <c r="A1670" s="1122"/>
      <c r="B1670" s="1122"/>
      <c r="C1670" s="1122"/>
      <c r="D1670" s="1122"/>
      <c r="M1670" s="1122"/>
      <c r="N1670" s="1122"/>
      <c r="O1670" s="1122"/>
    </row>
    <row r="1671" spans="1:15" ht="12.75">
      <c r="A1671" s="1122"/>
      <c r="B1671" s="1122"/>
      <c r="C1671" s="1122"/>
      <c r="D1671" s="1122"/>
      <c r="M1671" s="1122"/>
      <c r="N1671" s="1122"/>
      <c r="O1671" s="1122"/>
    </row>
    <row r="1672" spans="1:15" ht="12.75">
      <c r="A1672" s="1122"/>
      <c r="B1672" s="1122"/>
      <c r="C1672" s="1122"/>
      <c r="D1672" s="1122"/>
      <c r="M1672" s="1122"/>
      <c r="N1672" s="1122"/>
      <c r="O1672" s="1122"/>
    </row>
    <row r="1673" spans="1:15" ht="12.75">
      <c r="A1673" s="1122"/>
      <c r="B1673" s="1122"/>
      <c r="C1673" s="1122"/>
      <c r="D1673" s="1122"/>
      <c r="M1673" s="1122"/>
      <c r="N1673" s="1122"/>
      <c r="O1673" s="1122"/>
    </row>
    <row r="1674" spans="1:15" ht="12.75">
      <c r="A1674" s="1122"/>
      <c r="B1674" s="1122"/>
      <c r="C1674" s="1122"/>
      <c r="D1674" s="1122"/>
      <c r="M1674" s="1122"/>
      <c r="N1674" s="1122"/>
      <c r="O1674" s="1122"/>
    </row>
    <row r="1675" spans="1:15" ht="12.75">
      <c r="A1675" s="1122"/>
      <c r="B1675" s="1122"/>
      <c r="C1675" s="1122"/>
      <c r="D1675" s="1122"/>
      <c r="M1675" s="1122"/>
      <c r="N1675" s="1122"/>
      <c r="O1675" s="1122"/>
    </row>
    <row r="1676" spans="1:15" ht="12.75">
      <c r="A1676" s="1122"/>
      <c r="B1676" s="1122"/>
      <c r="C1676" s="1122"/>
      <c r="D1676" s="1122"/>
      <c r="M1676" s="1122"/>
      <c r="N1676" s="1122"/>
      <c r="O1676" s="1122"/>
    </row>
    <row r="1677" spans="1:15" ht="12.75">
      <c r="A1677" s="1122"/>
      <c r="B1677" s="1122"/>
      <c r="C1677" s="1122"/>
      <c r="D1677" s="1122"/>
      <c r="M1677" s="1122"/>
      <c r="N1677" s="1122"/>
      <c r="O1677" s="1122"/>
    </row>
    <row r="1678" spans="1:15" ht="12.75">
      <c r="A1678" s="1122"/>
      <c r="B1678" s="1122"/>
      <c r="C1678" s="1122"/>
      <c r="D1678" s="1122"/>
      <c r="M1678" s="1122"/>
      <c r="N1678" s="1122"/>
      <c r="O1678" s="1122"/>
    </row>
    <row r="1679" spans="1:15" ht="12.75">
      <c r="A1679" s="1122"/>
      <c r="B1679" s="1122"/>
      <c r="C1679" s="1122"/>
      <c r="D1679" s="1122"/>
      <c r="M1679" s="1122"/>
      <c r="N1679" s="1122"/>
      <c r="O1679" s="1122"/>
    </row>
    <row r="1680" spans="1:15" ht="12.75">
      <c r="A1680" s="1122"/>
      <c r="B1680" s="1122"/>
      <c r="C1680" s="1122"/>
      <c r="D1680" s="1122"/>
      <c r="M1680" s="1122"/>
      <c r="N1680" s="1122"/>
      <c r="O1680" s="1122"/>
    </row>
    <row r="1681" spans="1:15" ht="12.75">
      <c r="A1681" s="1122"/>
      <c r="B1681" s="1122"/>
      <c r="C1681" s="1122"/>
      <c r="D1681" s="1122"/>
      <c r="M1681" s="1122"/>
      <c r="N1681" s="1122"/>
      <c r="O1681" s="1122"/>
    </row>
    <row r="1682" spans="1:15" ht="12.75">
      <c r="A1682" s="1122"/>
      <c r="B1682" s="1122"/>
      <c r="C1682" s="1122"/>
      <c r="D1682" s="1122"/>
      <c r="M1682" s="1122"/>
      <c r="N1682" s="1122"/>
      <c r="O1682" s="1122"/>
    </row>
    <row r="1683" spans="1:15" ht="12.75">
      <c r="A1683" s="1122"/>
      <c r="B1683" s="1122"/>
      <c r="C1683" s="1122"/>
      <c r="D1683" s="1122"/>
      <c r="M1683" s="1122"/>
      <c r="N1683" s="1122"/>
      <c r="O1683" s="1122"/>
    </row>
    <row r="1684" spans="1:15" ht="12.75">
      <c r="A1684" s="1122"/>
      <c r="B1684" s="1122"/>
      <c r="C1684" s="1122"/>
      <c r="D1684" s="1122"/>
      <c r="M1684" s="1122"/>
      <c r="N1684" s="1122"/>
      <c r="O1684" s="1122"/>
    </row>
    <row r="1685" spans="1:15" ht="12.75">
      <c r="A1685" s="1122"/>
      <c r="B1685" s="1122"/>
      <c r="C1685" s="1122"/>
      <c r="D1685" s="1122"/>
      <c r="M1685" s="1122"/>
      <c r="N1685" s="1122"/>
      <c r="O1685" s="1122"/>
    </row>
    <row r="1686" spans="1:15" ht="12.75">
      <c r="A1686" s="1122"/>
      <c r="B1686" s="1122"/>
      <c r="C1686" s="1122"/>
      <c r="D1686" s="1122"/>
      <c r="M1686" s="1122"/>
      <c r="N1686" s="1122"/>
      <c r="O1686" s="1122"/>
    </row>
    <row r="1687" spans="1:15" ht="12.75">
      <c r="A1687" s="1122"/>
      <c r="B1687" s="1122"/>
      <c r="C1687" s="1122"/>
      <c r="D1687" s="1122"/>
      <c r="M1687" s="1122"/>
      <c r="N1687" s="1122"/>
      <c r="O1687" s="1122"/>
    </row>
    <row r="1688" spans="1:15" ht="12.75">
      <c r="A1688" s="1122"/>
      <c r="B1688" s="1122"/>
      <c r="C1688" s="1122"/>
      <c r="D1688" s="1122"/>
      <c r="M1688" s="1122"/>
      <c r="N1688" s="1122"/>
      <c r="O1688" s="1122"/>
    </row>
    <row r="1689" spans="1:15" ht="12.75">
      <c r="A1689" s="1122"/>
      <c r="B1689" s="1122"/>
      <c r="C1689" s="1122"/>
      <c r="D1689" s="1122"/>
      <c r="M1689" s="1122"/>
      <c r="N1689" s="1122"/>
      <c r="O1689" s="1122"/>
    </row>
    <row r="1690" spans="1:15" ht="12.75">
      <c r="A1690" s="1122"/>
      <c r="B1690" s="1122"/>
      <c r="C1690" s="1122"/>
      <c r="D1690" s="1122"/>
      <c r="M1690" s="1122"/>
      <c r="N1690" s="1122"/>
      <c r="O1690" s="1122"/>
    </row>
    <row r="1691" spans="1:15" ht="12.75">
      <c r="A1691" s="1122"/>
      <c r="B1691" s="1122"/>
      <c r="C1691" s="1122"/>
      <c r="D1691" s="1122"/>
      <c r="M1691" s="1122"/>
      <c r="N1691" s="1122"/>
      <c r="O1691" s="1122"/>
    </row>
    <row r="1692" spans="1:15" ht="12.75">
      <c r="A1692" s="1122"/>
      <c r="B1692" s="1122"/>
      <c r="C1692" s="1122"/>
      <c r="D1692" s="1122"/>
      <c r="M1692" s="1122"/>
      <c r="N1692" s="1122"/>
      <c r="O1692" s="1122"/>
    </row>
    <row r="1693" spans="1:15" ht="12.75">
      <c r="A1693" s="1122"/>
      <c r="B1693" s="1122"/>
      <c r="C1693" s="1122"/>
      <c r="D1693" s="1122"/>
      <c r="M1693" s="1122"/>
      <c r="N1693" s="1122"/>
      <c r="O1693" s="1122"/>
    </row>
    <row r="1694" spans="1:15" ht="12.75">
      <c r="A1694" s="1122"/>
      <c r="B1694" s="1122"/>
      <c r="C1694" s="1122"/>
      <c r="D1694" s="1122"/>
      <c r="M1694" s="1122"/>
      <c r="N1694" s="1122"/>
      <c r="O1694" s="1122"/>
    </row>
    <row r="1695" spans="1:15" ht="12.75">
      <c r="A1695" s="1122"/>
      <c r="B1695" s="1122"/>
      <c r="C1695" s="1122"/>
      <c r="D1695" s="1122"/>
      <c r="M1695" s="1122"/>
      <c r="N1695" s="1122"/>
      <c r="O1695" s="1122"/>
    </row>
    <row r="1696" spans="1:15" ht="12.75">
      <c r="A1696" s="1122"/>
      <c r="B1696" s="1122"/>
      <c r="C1696" s="1122"/>
      <c r="D1696" s="1122"/>
      <c r="M1696" s="1122"/>
      <c r="N1696" s="1122"/>
      <c r="O1696" s="1122"/>
    </row>
    <row r="1697" spans="1:15" ht="12.75">
      <c r="A1697" s="1122"/>
      <c r="B1697" s="1122"/>
      <c r="C1697" s="1122"/>
      <c r="D1697" s="1122"/>
      <c r="M1697" s="1122"/>
      <c r="N1697" s="1122"/>
      <c r="O1697" s="1122"/>
    </row>
    <row r="1698" spans="1:15" ht="12.75">
      <c r="A1698" s="1122"/>
      <c r="B1698" s="1122"/>
      <c r="C1698" s="1122"/>
      <c r="D1698" s="1122"/>
      <c r="M1698" s="1122"/>
      <c r="N1698" s="1122"/>
      <c r="O1698" s="1122"/>
    </row>
    <row r="1699" spans="1:15" ht="12.75">
      <c r="A1699" s="1122"/>
      <c r="B1699" s="1122"/>
      <c r="C1699" s="1122"/>
      <c r="D1699" s="1122"/>
      <c r="M1699" s="1122"/>
      <c r="N1699" s="1122"/>
      <c r="O1699" s="1122"/>
    </row>
    <row r="1700" spans="1:15" ht="12.75">
      <c r="A1700" s="1122"/>
      <c r="B1700" s="1122"/>
      <c r="C1700" s="1122"/>
      <c r="D1700" s="1122"/>
      <c r="M1700" s="1122"/>
      <c r="N1700" s="1122"/>
      <c r="O1700" s="1122"/>
    </row>
    <row r="1701" spans="1:15" ht="12.75">
      <c r="A1701" s="1122"/>
      <c r="B1701" s="1122"/>
      <c r="C1701" s="1122"/>
      <c r="D1701" s="1122"/>
      <c r="M1701" s="1122"/>
      <c r="N1701" s="1122"/>
      <c r="O1701" s="1122"/>
    </row>
    <row r="1702" spans="1:15" ht="12.75">
      <c r="A1702" s="1122"/>
      <c r="B1702" s="1122"/>
      <c r="C1702" s="1122"/>
      <c r="D1702" s="1122"/>
      <c r="M1702" s="1122"/>
      <c r="N1702" s="1122"/>
      <c r="O1702" s="1122"/>
    </row>
    <row r="1703" spans="1:15" ht="12.75">
      <c r="A1703" s="1122"/>
      <c r="B1703" s="1122"/>
      <c r="C1703" s="1122"/>
      <c r="D1703" s="1122"/>
      <c r="M1703" s="1122"/>
      <c r="N1703" s="1122"/>
      <c r="O1703" s="1122"/>
    </row>
    <row r="1704" spans="1:15" ht="12.75">
      <c r="A1704" s="1122"/>
      <c r="B1704" s="1122"/>
      <c r="C1704" s="1122"/>
      <c r="D1704" s="1122"/>
      <c r="M1704" s="1122"/>
      <c r="N1704" s="1122"/>
      <c r="O1704" s="1122"/>
    </row>
    <row r="1705" spans="1:15" ht="12.75">
      <c r="A1705" s="1122"/>
      <c r="B1705" s="1122"/>
      <c r="C1705" s="1122"/>
      <c r="D1705" s="1122"/>
      <c r="M1705" s="1122"/>
      <c r="N1705" s="1122"/>
      <c r="O1705" s="1122"/>
    </row>
    <row r="1706" spans="1:15" ht="12.75">
      <c r="A1706" s="1122"/>
      <c r="B1706" s="1122"/>
      <c r="C1706" s="1122"/>
      <c r="D1706" s="1122"/>
      <c r="M1706" s="1122"/>
      <c r="N1706" s="1122"/>
      <c r="O1706" s="1122"/>
    </row>
    <row r="1707" spans="1:15" ht="12.75">
      <c r="A1707" s="1122"/>
      <c r="B1707" s="1122"/>
      <c r="C1707" s="1122"/>
      <c r="D1707" s="1122"/>
      <c r="M1707" s="1122"/>
      <c r="N1707" s="1122"/>
      <c r="O1707" s="1122"/>
    </row>
    <row r="1708" spans="1:15" ht="12.75">
      <c r="A1708" s="1122"/>
      <c r="B1708" s="1122"/>
      <c r="C1708" s="1122"/>
      <c r="D1708" s="1122"/>
      <c r="M1708" s="1122"/>
      <c r="N1708" s="1122"/>
      <c r="O1708" s="1122"/>
    </row>
    <row r="1709" spans="1:15" ht="12.75">
      <c r="A1709" s="1122"/>
      <c r="B1709" s="1122"/>
      <c r="C1709" s="1122"/>
      <c r="D1709" s="1122"/>
      <c r="M1709" s="1122"/>
      <c r="N1709" s="1122"/>
      <c r="O1709" s="1122"/>
    </row>
    <row r="1710" spans="1:15" ht="12.75">
      <c r="A1710" s="1122"/>
      <c r="B1710" s="1122"/>
      <c r="C1710" s="1122"/>
      <c r="D1710" s="1122"/>
      <c r="M1710" s="1122"/>
      <c r="N1710" s="1122"/>
      <c r="O1710" s="1122"/>
    </row>
    <row r="1711" spans="1:15" ht="12.75">
      <c r="A1711" s="1122"/>
      <c r="B1711" s="1122"/>
      <c r="C1711" s="1122"/>
      <c r="D1711" s="1122"/>
      <c r="M1711" s="1122"/>
      <c r="N1711" s="1122"/>
      <c r="O1711" s="1122"/>
    </row>
    <row r="1712" spans="1:15" ht="12.75">
      <c r="A1712" s="1122"/>
      <c r="B1712" s="1122"/>
      <c r="C1712" s="1122"/>
      <c r="D1712" s="1122"/>
      <c r="M1712" s="1122"/>
      <c r="N1712" s="1122"/>
      <c r="O1712" s="1122"/>
    </row>
    <row r="1713" spans="1:15" ht="12.75">
      <c r="A1713" s="1122"/>
      <c r="B1713" s="1122"/>
      <c r="C1713" s="1122"/>
      <c r="D1713" s="1122"/>
      <c r="M1713" s="1122"/>
      <c r="N1713" s="1122"/>
      <c r="O1713" s="1122"/>
    </row>
    <row r="1714" spans="1:15" ht="12.75">
      <c r="A1714" s="1122"/>
      <c r="B1714" s="1122"/>
      <c r="C1714" s="1122"/>
      <c r="D1714" s="1122"/>
      <c r="M1714" s="1122"/>
      <c r="N1714" s="1122"/>
      <c r="O1714" s="1122"/>
    </row>
    <row r="1715" spans="1:15" ht="12.75">
      <c r="A1715" s="1122"/>
      <c r="B1715" s="1122"/>
      <c r="C1715" s="1122"/>
      <c r="D1715" s="1122"/>
      <c r="M1715" s="1122"/>
      <c r="N1715" s="1122"/>
      <c r="O1715" s="1122"/>
    </row>
    <row r="1716" spans="1:15" ht="12.75">
      <c r="A1716" s="1122"/>
      <c r="B1716" s="1122"/>
      <c r="C1716" s="1122"/>
      <c r="D1716" s="1122"/>
      <c r="M1716" s="1122"/>
      <c r="N1716" s="1122"/>
      <c r="O1716" s="1122"/>
    </row>
    <row r="1717" spans="1:15" ht="12.75">
      <c r="A1717" s="1122"/>
      <c r="B1717" s="1122"/>
      <c r="C1717" s="1122"/>
      <c r="D1717" s="1122"/>
      <c r="M1717" s="1122"/>
      <c r="N1717" s="1122"/>
      <c r="O1717" s="1122"/>
    </row>
    <row r="1718" spans="1:15" ht="12.75">
      <c r="A1718" s="1122"/>
      <c r="B1718" s="1122"/>
      <c r="C1718" s="1122"/>
      <c r="D1718" s="1122"/>
      <c r="M1718" s="1122"/>
      <c r="N1718" s="1122"/>
      <c r="O1718" s="1122"/>
    </row>
    <row r="1719" spans="1:15" ht="12.75">
      <c r="A1719" s="1122"/>
      <c r="B1719" s="1122"/>
      <c r="C1719" s="1122"/>
      <c r="D1719" s="1122"/>
      <c r="M1719" s="1122"/>
      <c r="N1719" s="1122"/>
      <c r="O1719" s="1122"/>
    </row>
    <row r="1720" spans="1:15" ht="12.75">
      <c r="A1720" s="1122"/>
      <c r="B1720" s="1122"/>
      <c r="C1720" s="1122"/>
      <c r="D1720" s="1122"/>
      <c r="M1720" s="1122"/>
      <c r="N1720" s="1122"/>
      <c r="O1720" s="1122"/>
    </row>
    <row r="1721" spans="1:15" ht="12.75">
      <c r="A1721" s="1122"/>
      <c r="B1721" s="1122"/>
      <c r="C1721" s="1122"/>
      <c r="D1721" s="1122"/>
      <c r="M1721" s="1122"/>
      <c r="N1721" s="1122"/>
      <c r="O1721" s="1122"/>
    </row>
    <row r="1722" spans="1:15" ht="12.75">
      <c r="A1722" s="1122"/>
      <c r="B1722" s="1122"/>
      <c r="C1722" s="1122"/>
      <c r="D1722" s="1122"/>
      <c r="M1722" s="1122"/>
      <c r="N1722" s="1122"/>
      <c r="O1722" s="1122"/>
    </row>
    <row r="1723" spans="1:15" ht="12.75">
      <c r="A1723" s="1122"/>
      <c r="B1723" s="1122"/>
      <c r="C1723" s="1122"/>
      <c r="D1723" s="1122"/>
      <c r="M1723" s="1122"/>
      <c r="N1723" s="1122"/>
      <c r="O1723" s="1122"/>
    </row>
    <row r="1724" spans="1:15" ht="12.75">
      <c r="A1724" s="1122"/>
      <c r="B1724" s="1122"/>
      <c r="C1724" s="1122"/>
      <c r="D1724" s="1122"/>
      <c r="M1724" s="1122"/>
      <c r="N1724" s="1122"/>
      <c r="O1724" s="1122"/>
    </row>
    <row r="1725" spans="1:15" ht="12.75">
      <c r="A1725" s="1122"/>
      <c r="B1725" s="1122"/>
      <c r="C1725" s="1122"/>
      <c r="D1725" s="1122"/>
      <c r="M1725" s="1122"/>
      <c r="N1725" s="1122"/>
      <c r="O1725" s="1122"/>
    </row>
    <row r="1726" spans="1:15" ht="12.75">
      <c r="A1726" s="1122"/>
      <c r="B1726" s="1122"/>
      <c r="C1726" s="1122"/>
      <c r="D1726" s="1122"/>
      <c r="M1726" s="1122"/>
      <c r="N1726" s="1122"/>
      <c r="O1726" s="1122"/>
    </row>
    <row r="1727" spans="1:15" ht="12.75">
      <c r="A1727" s="1122"/>
      <c r="B1727" s="1122"/>
      <c r="C1727" s="1122"/>
      <c r="D1727" s="1122"/>
      <c r="M1727" s="1122"/>
      <c r="N1727" s="1122"/>
      <c r="O1727" s="1122"/>
    </row>
    <row r="1728" spans="1:15" ht="12.75">
      <c r="A1728" s="1122"/>
      <c r="B1728" s="1122"/>
      <c r="C1728" s="1122"/>
      <c r="D1728" s="1122"/>
      <c r="M1728" s="1122"/>
      <c r="N1728" s="1122"/>
      <c r="O1728" s="1122"/>
    </row>
    <row r="1729" spans="1:15" ht="12.75">
      <c r="A1729" s="1122"/>
      <c r="B1729" s="1122"/>
      <c r="C1729" s="1122"/>
      <c r="D1729" s="1122"/>
      <c r="M1729" s="1122"/>
      <c r="N1729" s="1122"/>
      <c r="O1729" s="1122"/>
    </row>
    <row r="1730" spans="1:15" ht="12.75">
      <c r="A1730" s="1122"/>
      <c r="B1730" s="1122"/>
      <c r="C1730" s="1122"/>
      <c r="D1730" s="1122"/>
      <c r="M1730" s="1122"/>
      <c r="N1730" s="1122"/>
      <c r="O1730" s="1122"/>
    </row>
    <row r="1731" spans="1:15" ht="12.75">
      <c r="A1731" s="1122"/>
      <c r="B1731" s="1122"/>
      <c r="C1731" s="1122"/>
      <c r="D1731" s="1122"/>
      <c r="M1731" s="1122"/>
      <c r="N1731" s="1122"/>
      <c r="O1731" s="1122"/>
    </row>
    <row r="1732" spans="1:15" ht="12.75">
      <c r="A1732" s="1122"/>
      <c r="B1732" s="1122"/>
      <c r="C1732" s="1122"/>
      <c r="D1732" s="1122"/>
      <c r="M1732" s="1122"/>
      <c r="N1732" s="1122"/>
      <c r="O1732" s="1122"/>
    </row>
    <row r="1733" spans="1:15" ht="12.75">
      <c r="A1733" s="1122"/>
      <c r="B1733" s="1122"/>
      <c r="C1733" s="1122"/>
      <c r="D1733" s="1122"/>
      <c r="M1733" s="1122"/>
      <c r="N1733" s="1122"/>
      <c r="O1733" s="1122"/>
    </row>
    <row r="1734" spans="1:15" ht="12.75">
      <c r="A1734" s="1122"/>
      <c r="B1734" s="1122"/>
      <c r="C1734" s="1122"/>
      <c r="D1734" s="1122"/>
      <c r="M1734" s="1122"/>
      <c r="N1734" s="1122"/>
      <c r="O1734" s="1122"/>
    </row>
    <row r="1735" spans="1:15" ht="12.75">
      <c r="A1735" s="1122"/>
      <c r="B1735" s="1122"/>
      <c r="C1735" s="1122"/>
      <c r="D1735" s="1122"/>
      <c r="M1735" s="1122"/>
      <c r="N1735" s="1122"/>
      <c r="O1735" s="1122"/>
    </row>
    <row r="1736" spans="1:15" ht="12.75">
      <c r="A1736" s="1122"/>
      <c r="B1736" s="1122"/>
      <c r="C1736" s="1122"/>
      <c r="D1736" s="1122"/>
      <c r="M1736" s="1122"/>
      <c r="N1736" s="1122"/>
      <c r="O1736" s="1122"/>
    </row>
    <row r="1737" spans="1:15" ht="12.75">
      <c r="A1737" s="1122"/>
      <c r="B1737" s="1122"/>
      <c r="C1737" s="1122"/>
      <c r="D1737" s="1122"/>
      <c r="M1737" s="1122"/>
      <c r="N1737" s="1122"/>
      <c r="O1737" s="1122"/>
    </row>
    <row r="1738" spans="1:15" ht="12.75">
      <c r="A1738" s="1122"/>
      <c r="B1738" s="1122"/>
      <c r="C1738" s="1122"/>
      <c r="D1738" s="1122"/>
      <c r="M1738" s="1122"/>
      <c r="N1738" s="1122"/>
      <c r="O1738" s="1122"/>
    </row>
    <row r="1739" spans="1:15" ht="12.75">
      <c r="A1739" s="1122"/>
      <c r="B1739" s="1122"/>
      <c r="C1739" s="1122"/>
      <c r="D1739" s="1122"/>
      <c r="M1739" s="1122"/>
      <c r="N1739" s="1122"/>
      <c r="O1739" s="1122"/>
    </row>
    <row r="1740" spans="1:15" ht="12.75">
      <c r="A1740" s="1122"/>
      <c r="B1740" s="1122"/>
      <c r="C1740" s="1122"/>
      <c r="D1740" s="1122"/>
      <c r="M1740" s="1122"/>
      <c r="N1740" s="1122"/>
      <c r="O1740" s="1122"/>
    </row>
    <row r="1741" spans="1:15" ht="12.75">
      <c r="A1741" s="1122"/>
      <c r="B1741" s="1122"/>
      <c r="C1741" s="1122"/>
      <c r="D1741" s="1122"/>
      <c r="M1741" s="1122"/>
      <c r="N1741" s="1122"/>
      <c r="O1741" s="1122"/>
    </row>
    <row r="1742" spans="1:15" ht="12.75">
      <c r="A1742" s="1122"/>
      <c r="B1742" s="1122"/>
      <c r="C1742" s="1122"/>
      <c r="D1742" s="1122"/>
      <c r="M1742" s="1122"/>
      <c r="N1742" s="1122"/>
      <c r="O1742" s="1122"/>
    </row>
    <row r="1743" spans="1:15" ht="12.75">
      <c r="A1743" s="1122"/>
      <c r="B1743" s="1122"/>
      <c r="C1743" s="1122"/>
      <c r="D1743" s="1122"/>
      <c r="M1743" s="1122"/>
      <c r="N1743" s="1122"/>
      <c r="O1743" s="1122"/>
    </row>
    <row r="1744" spans="1:15" ht="12.75">
      <c r="A1744" s="1122"/>
      <c r="B1744" s="1122"/>
      <c r="C1744" s="1122"/>
      <c r="D1744" s="1122"/>
      <c r="M1744" s="1122"/>
      <c r="N1744" s="1122"/>
      <c r="O1744" s="1122"/>
    </row>
    <row r="1745" spans="1:15" ht="12.75">
      <c r="A1745" s="1122"/>
      <c r="B1745" s="1122"/>
      <c r="C1745" s="1122"/>
      <c r="D1745" s="1122"/>
      <c r="M1745" s="1122"/>
      <c r="N1745" s="1122"/>
      <c r="O1745" s="1122"/>
    </row>
    <row r="1746" spans="1:15" ht="12.75">
      <c r="A1746" s="1122"/>
      <c r="B1746" s="1122"/>
      <c r="C1746" s="1122"/>
      <c r="D1746" s="1122"/>
      <c r="M1746" s="1122"/>
      <c r="N1746" s="1122"/>
      <c r="O1746" s="1122"/>
    </row>
    <row r="1747" spans="1:15" ht="12.75">
      <c r="A1747" s="1122"/>
      <c r="B1747" s="1122"/>
      <c r="C1747" s="1122"/>
      <c r="D1747" s="1122"/>
      <c r="M1747" s="1122"/>
      <c r="N1747" s="1122"/>
      <c r="O1747" s="1122"/>
    </row>
    <row r="1748" spans="1:15" ht="12.75">
      <c r="A1748" s="1122"/>
      <c r="B1748" s="1122"/>
      <c r="C1748" s="1122"/>
      <c r="D1748" s="1122"/>
      <c r="M1748" s="1122"/>
      <c r="N1748" s="1122"/>
      <c r="O1748" s="1122"/>
    </row>
    <row r="1749" spans="1:15" ht="12.75">
      <c r="A1749" s="1122"/>
      <c r="B1749" s="1122"/>
      <c r="C1749" s="1122"/>
      <c r="D1749" s="1122"/>
      <c r="M1749" s="1122"/>
      <c r="N1749" s="1122"/>
      <c r="O1749" s="1122"/>
    </row>
    <row r="1750" spans="1:15" ht="12.75">
      <c r="A1750" s="1122"/>
      <c r="B1750" s="1122"/>
      <c r="C1750" s="1122"/>
      <c r="D1750" s="1122"/>
      <c r="M1750" s="1122"/>
      <c r="N1750" s="1122"/>
      <c r="O1750" s="1122"/>
    </row>
    <row r="1751" spans="1:15" ht="12.75">
      <c r="A1751" s="1122"/>
      <c r="B1751" s="1122"/>
      <c r="C1751" s="1122"/>
      <c r="D1751" s="1122"/>
      <c r="M1751" s="1122"/>
      <c r="N1751" s="1122"/>
      <c r="O1751" s="1122"/>
    </row>
    <row r="1752" spans="1:15" ht="12.75">
      <c r="A1752" s="1122"/>
      <c r="B1752" s="1122"/>
      <c r="C1752" s="1122"/>
      <c r="D1752" s="1122"/>
      <c r="M1752" s="1122"/>
      <c r="N1752" s="1122"/>
      <c r="O1752" s="1122"/>
    </row>
    <row r="1753" spans="1:15" ht="12.75">
      <c r="A1753" s="1122"/>
      <c r="B1753" s="1122"/>
      <c r="C1753" s="1122"/>
      <c r="D1753" s="1122"/>
      <c r="M1753" s="1122"/>
      <c r="N1753" s="1122"/>
      <c r="O1753" s="1122"/>
    </row>
    <row r="1754" spans="1:15" ht="12.75">
      <c r="A1754" s="1122"/>
      <c r="B1754" s="1122"/>
      <c r="C1754" s="1122"/>
      <c r="D1754" s="1122"/>
      <c r="M1754" s="1122"/>
      <c r="N1754" s="1122"/>
      <c r="O1754" s="1122"/>
    </row>
    <row r="1755" spans="1:15" ht="12.75">
      <c r="A1755" s="1122"/>
      <c r="B1755" s="1122"/>
      <c r="C1755" s="1122"/>
      <c r="D1755" s="1122"/>
      <c r="M1755" s="1122"/>
      <c r="N1755" s="1122"/>
      <c r="O1755" s="1122"/>
    </row>
    <row r="1756" spans="1:15" ht="12.75">
      <c r="A1756" s="1122"/>
      <c r="B1756" s="1122"/>
      <c r="C1756" s="1122"/>
      <c r="D1756" s="1122"/>
      <c r="M1756" s="1122"/>
      <c r="N1756" s="1122"/>
      <c r="O1756" s="1122"/>
    </row>
    <row r="1757" spans="1:15" ht="12.75">
      <c r="A1757" s="1122"/>
      <c r="B1757" s="1122"/>
      <c r="C1757" s="1122"/>
      <c r="D1757" s="1122"/>
      <c r="M1757" s="1122"/>
      <c r="N1757" s="1122"/>
      <c r="O1757" s="1122"/>
    </row>
    <row r="1758" spans="1:15" ht="12.75">
      <c r="A1758" s="1122"/>
      <c r="B1758" s="1122"/>
      <c r="C1758" s="1122"/>
      <c r="D1758" s="1122"/>
      <c r="M1758" s="1122"/>
      <c r="N1758" s="1122"/>
      <c r="O1758" s="1122"/>
    </row>
    <row r="1759" spans="1:15" ht="12.75">
      <c r="A1759" s="1122"/>
      <c r="B1759" s="1122"/>
      <c r="C1759" s="1122"/>
      <c r="D1759" s="1122"/>
      <c r="M1759" s="1122"/>
      <c r="N1759" s="1122"/>
      <c r="O1759" s="1122"/>
    </row>
    <row r="1760" spans="1:15" ht="12.75">
      <c r="A1760" s="1122"/>
      <c r="B1760" s="1122"/>
      <c r="C1760" s="1122"/>
      <c r="D1760" s="1122"/>
      <c r="M1760" s="1122"/>
      <c r="N1760" s="1122"/>
      <c r="O1760" s="1122"/>
    </row>
    <row r="1761" spans="1:15" ht="12.75">
      <c r="A1761" s="1122"/>
      <c r="B1761" s="1122"/>
      <c r="C1761" s="1122"/>
      <c r="D1761" s="1122"/>
      <c r="M1761" s="1122"/>
      <c r="N1761" s="1122"/>
      <c r="O1761" s="1122"/>
    </row>
    <row r="1762" spans="1:15" ht="12.75">
      <c r="A1762" s="1122"/>
      <c r="B1762" s="1122"/>
      <c r="C1762" s="1122"/>
      <c r="D1762" s="1122"/>
      <c r="M1762" s="1122"/>
      <c r="N1762" s="1122"/>
      <c r="O1762" s="1122"/>
    </row>
    <row r="1763" spans="1:15" ht="12.75">
      <c r="A1763" s="1122"/>
      <c r="B1763" s="1122"/>
      <c r="C1763" s="1122"/>
      <c r="D1763" s="1122"/>
      <c r="M1763" s="1122"/>
      <c r="N1763" s="1122"/>
      <c r="O1763" s="1122"/>
    </row>
    <row r="1764" spans="1:15" ht="12.75">
      <c r="A1764" s="1122"/>
      <c r="B1764" s="1122"/>
      <c r="C1764" s="1122"/>
      <c r="D1764" s="1122"/>
      <c r="M1764" s="1122"/>
      <c r="N1764" s="1122"/>
      <c r="O1764" s="1122"/>
    </row>
    <row r="1765" spans="1:15" ht="12.75">
      <c r="A1765" s="1122"/>
      <c r="B1765" s="1122"/>
      <c r="C1765" s="1122"/>
      <c r="D1765" s="1122"/>
      <c r="M1765" s="1122"/>
      <c r="N1765" s="1122"/>
      <c r="O1765" s="1122"/>
    </row>
    <row r="1766" spans="1:15" ht="12.75">
      <c r="A1766" s="1122"/>
      <c r="B1766" s="1122"/>
      <c r="C1766" s="1122"/>
      <c r="D1766" s="1122"/>
      <c r="M1766" s="1122"/>
      <c r="N1766" s="1122"/>
      <c r="O1766" s="1122"/>
    </row>
    <row r="1767" spans="1:15" ht="12.75">
      <c r="A1767" s="1122"/>
      <c r="B1767" s="1122"/>
      <c r="C1767" s="1122"/>
      <c r="D1767" s="1122"/>
      <c r="M1767" s="1122"/>
      <c r="N1767" s="1122"/>
      <c r="O1767" s="1122"/>
    </row>
    <row r="1768" spans="1:15" ht="12.75">
      <c r="A1768" s="1122"/>
      <c r="B1768" s="1122"/>
      <c r="C1768" s="1122"/>
      <c r="D1768" s="1122"/>
      <c r="M1768" s="1122"/>
      <c r="N1768" s="1122"/>
      <c r="O1768" s="1122"/>
    </row>
    <row r="1769" spans="1:15" ht="12.75">
      <c r="A1769" s="1122"/>
      <c r="B1769" s="1122"/>
      <c r="C1769" s="1122"/>
      <c r="D1769" s="1122"/>
      <c r="M1769" s="1122"/>
      <c r="N1769" s="1122"/>
      <c r="O1769" s="1122"/>
    </row>
    <row r="1770" spans="1:15" ht="12.75">
      <c r="A1770" s="1122"/>
      <c r="B1770" s="1122"/>
      <c r="C1770" s="1122"/>
      <c r="D1770" s="1122"/>
      <c r="M1770" s="1122"/>
      <c r="N1770" s="1122"/>
      <c r="O1770" s="1122"/>
    </row>
    <row r="1771" spans="1:15" ht="12.75">
      <c r="A1771" s="1122"/>
      <c r="B1771" s="1122"/>
      <c r="C1771" s="1122"/>
      <c r="D1771" s="1122"/>
      <c r="M1771" s="1122"/>
      <c r="N1771" s="1122"/>
      <c r="O1771" s="1122"/>
    </row>
    <row r="1772" spans="1:15" ht="12.75">
      <c r="A1772" s="1122"/>
      <c r="B1772" s="1122"/>
      <c r="C1772" s="1122"/>
      <c r="D1772" s="1122"/>
      <c r="M1772" s="1122"/>
      <c r="N1772" s="1122"/>
      <c r="O1772" s="1122"/>
    </row>
    <row r="1773" spans="1:15" ht="12.75">
      <c r="A1773" s="1122"/>
      <c r="B1773" s="1122"/>
      <c r="C1773" s="1122"/>
      <c r="D1773" s="1122"/>
      <c r="M1773" s="1122"/>
      <c r="N1773" s="1122"/>
      <c r="O1773" s="1122"/>
    </row>
    <row r="1774" spans="1:15" ht="12.75">
      <c r="A1774" s="1122"/>
      <c r="B1774" s="1122"/>
      <c r="C1774" s="1122"/>
      <c r="D1774" s="1122"/>
      <c r="M1774" s="1122"/>
      <c r="N1774" s="1122"/>
      <c r="O1774" s="1122"/>
    </row>
    <row r="1775" spans="1:15" ht="12.75">
      <c r="A1775" s="1122"/>
      <c r="B1775" s="1122"/>
      <c r="C1775" s="1122"/>
      <c r="D1775" s="1122"/>
      <c r="M1775" s="1122"/>
      <c r="N1775" s="1122"/>
      <c r="O1775" s="1122"/>
    </row>
    <row r="1776" spans="1:15" ht="12.75">
      <c r="A1776" s="1122"/>
      <c r="B1776" s="1122"/>
      <c r="C1776" s="1122"/>
      <c r="D1776" s="1122"/>
      <c r="M1776" s="1122"/>
      <c r="N1776" s="1122"/>
      <c r="O1776" s="1122"/>
    </row>
    <row r="1777" spans="1:15" ht="12.75">
      <c r="A1777" s="1122"/>
      <c r="B1777" s="1122"/>
      <c r="C1777" s="1122"/>
      <c r="D1777" s="1122"/>
      <c r="M1777" s="1122"/>
      <c r="N1777" s="1122"/>
      <c r="O1777" s="1122"/>
    </row>
    <row r="1778" spans="1:15" ht="12.75">
      <c r="A1778" s="1122"/>
      <c r="B1778" s="1122"/>
      <c r="C1778" s="1122"/>
      <c r="D1778" s="1122"/>
      <c r="M1778" s="1122"/>
      <c r="N1778" s="1122"/>
      <c r="O1778" s="1122"/>
    </row>
    <row r="1779" spans="1:15" ht="12.75">
      <c r="A1779" s="1122"/>
      <c r="B1779" s="1122"/>
      <c r="C1779" s="1122"/>
      <c r="D1779" s="1122"/>
      <c r="M1779" s="1122"/>
      <c r="N1779" s="1122"/>
      <c r="O1779" s="1122"/>
    </row>
    <row r="1780" spans="1:15" ht="12.75">
      <c r="A1780" s="1122"/>
      <c r="B1780" s="1122"/>
      <c r="C1780" s="1122"/>
      <c r="D1780" s="1122"/>
      <c r="M1780" s="1122"/>
      <c r="N1780" s="1122"/>
      <c r="O1780" s="1122"/>
    </row>
    <row r="1781" spans="1:15" ht="12.75">
      <c r="A1781" s="1122"/>
      <c r="B1781" s="1122"/>
      <c r="C1781" s="1122"/>
      <c r="D1781" s="1122"/>
      <c r="M1781" s="1122"/>
      <c r="N1781" s="1122"/>
      <c r="O1781" s="1122"/>
    </row>
    <row r="1782" spans="1:15" ht="12.75">
      <c r="A1782" s="1122"/>
      <c r="B1782" s="1122"/>
      <c r="C1782" s="1122"/>
      <c r="D1782" s="1122"/>
      <c r="M1782" s="1122"/>
      <c r="N1782" s="1122"/>
      <c r="O1782" s="1122"/>
    </row>
    <row r="1783" spans="1:15" ht="12.75">
      <c r="A1783" s="1122"/>
      <c r="B1783" s="1122"/>
      <c r="C1783" s="1122"/>
      <c r="D1783" s="1122"/>
      <c r="M1783" s="1122"/>
      <c r="N1783" s="1122"/>
      <c r="O1783" s="1122"/>
    </row>
    <row r="1784" spans="1:15" ht="12.75">
      <c r="A1784" s="1122"/>
      <c r="B1784" s="1122"/>
      <c r="C1784" s="1122"/>
      <c r="D1784" s="1122"/>
      <c r="M1784" s="1122"/>
      <c r="N1784" s="1122"/>
      <c r="O1784" s="1122"/>
    </row>
    <row r="1785" spans="1:15" ht="12.75">
      <c r="A1785" s="1122"/>
      <c r="B1785" s="1122"/>
      <c r="C1785" s="1122"/>
      <c r="D1785" s="1122"/>
      <c r="M1785" s="1122"/>
      <c r="N1785" s="1122"/>
      <c r="O1785" s="1122"/>
    </row>
    <row r="1786" spans="1:15" ht="12.75">
      <c r="A1786" s="1122"/>
      <c r="B1786" s="1122"/>
      <c r="C1786" s="1122"/>
      <c r="D1786" s="1122"/>
      <c r="M1786" s="1122"/>
      <c r="N1786" s="1122"/>
      <c r="O1786" s="1122"/>
    </row>
    <row r="1787" spans="1:15" ht="12.75">
      <c r="A1787" s="1122"/>
      <c r="B1787" s="1122"/>
      <c r="C1787" s="1122"/>
      <c r="D1787" s="1122"/>
      <c r="M1787" s="1122"/>
      <c r="N1787" s="1122"/>
      <c r="O1787" s="1122"/>
    </row>
    <row r="1788" spans="1:15" ht="12.75">
      <c r="A1788" s="1122"/>
      <c r="B1788" s="1122"/>
      <c r="C1788" s="1122"/>
      <c r="D1788" s="1122"/>
      <c r="M1788" s="1122"/>
      <c r="N1788" s="1122"/>
      <c r="O1788" s="1122"/>
    </row>
    <row r="1789" spans="1:15" ht="12.75">
      <c r="A1789" s="1122"/>
      <c r="B1789" s="1122"/>
      <c r="C1789" s="1122"/>
      <c r="D1789" s="1122"/>
      <c r="M1789" s="1122"/>
      <c r="N1789" s="1122"/>
      <c r="O1789" s="1122"/>
    </row>
    <row r="1790" spans="1:15" ht="12.75">
      <c r="A1790" s="1122"/>
      <c r="B1790" s="1122"/>
      <c r="C1790" s="1122"/>
      <c r="D1790" s="1122"/>
      <c r="M1790" s="1122"/>
      <c r="N1790" s="1122"/>
      <c r="O1790" s="1122"/>
    </row>
    <row r="1791" spans="1:15" ht="12.75">
      <c r="A1791" s="1122"/>
      <c r="B1791" s="1122"/>
      <c r="C1791" s="1122"/>
      <c r="D1791" s="1122"/>
      <c r="M1791" s="1122"/>
      <c r="N1791" s="1122"/>
      <c r="O1791" s="1122"/>
    </row>
    <row r="1792" spans="1:15" ht="12.75">
      <c r="A1792" s="1122"/>
      <c r="B1792" s="1122"/>
      <c r="C1792" s="1122"/>
      <c r="D1792" s="1122"/>
      <c r="M1792" s="1122"/>
      <c r="N1792" s="1122"/>
      <c r="O1792" s="1122"/>
    </row>
    <row r="1793" spans="1:15" ht="12.75">
      <c r="A1793" s="1122"/>
      <c r="B1793" s="1122"/>
      <c r="C1793" s="1122"/>
      <c r="D1793" s="1122"/>
      <c r="M1793" s="1122"/>
      <c r="N1793" s="1122"/>
      <c r="O1793" s="1122"/>
    </row>
    <row r="1794" spans="1:15" ht="12.75">
      <c r="A1794" s="1122"/>
      <c r="B1794" s="1122"/>
      <c r="C1794" s="1122"/>
      <c r="D1794" s="1122"/>
      <c r="M1794" s="1122"/>
      <c r="N1794" s="1122"/>
      <c r="O1794" s="1122"/>
    </row>
    <row r="1795" spans="1:15" ht="12.75">
      <c r="A1795" s="1122"/>
      <c r="B1795" s="1122"/>
      <c r="C1795" s="1122"/>
      <c r="D1795" s="1122"/>
      <c r="M1795" s="1122"/>
      <c r="N1795" s="1122"/>
      <c r="O1795" s="1122"/>
    </row>
    <row r="1796" spans="1:15" ht="12.75">
      <c r="A1796" s="1122"/>
      <c r="B1796" s="1122"/>
      <c r="C1796" s="1122"/>
      <c r="D1796" s="1122"/>
      <c r="M1796" s="1122"/>
      <c r="N1796" s="1122"/>
      <c r="O1796" s="1122"/>
    </row>
    <row r="1797" spans="1:15" ht="12.75">
      <c r="A1797" s="1122"/>
      <c r="B1797" s="1122"/>
      <c r="C1797" s="1122"/>
      <c r="D1797" s="1122"/>
      <c r="M1797" s="1122"/>
      <c r="N1797" s="1122"/>
      <c r="O1797" s="1122"/>
    </row>
    <row r="1798" spans="1:15" ht="12.75">
      <c r="A1798" s="1122"/>
      <c r="B1798" s="1122"/>
      <c r="C1798" s="1122"/>
      <c r="D1798" s="1122"/>
      <c r="M1798" s="1122"/>
      <c r="N1798" s="1122"/>
      <c r="O1798" s="1122"/>
    </row>
    <row r="1799" spans="1:15" ht="12.75">
      <c r="A1799" s="1122"/>
      <c r="B1799" s="1122"/>
      <c r="C1799" s="1122"/>
      <c r="D1799" s="1122"/>
      <c r="M1799" s="1122"/>
      <c r="N1799" s="1122"/>
      <c r="O1799" s="1122"/>
    </row>
    <row r="1800" spans="1:15" ht="12.75">
      <c r="A1800" s="1122"/>
      <c r="B1800" s="1122"/>
      <c r="C1800" s="1122"/>
      <c r="D1800" s="1122"/>
      <c r="M1800" s="1122"/>
      <c r="N1800" s="1122"/>
      <c r="O1800" s="1122"/>
    </row>
    <row r="1801" spans="1:15" ht="12.75">
      <c r="A1801" s="1122"/>
      <c r="B1801" s="1122"/>
      <c r="C1801" s="1122"/>
      <c r="D1801" s="1122"/>
      <c r="M1801" s="1122"/>
      <c r="N1801" s="1122"/>
      <c r="O1801" s="1122"/>
    </row>
    <row r="1802" spans="1:15" ht="12.75">
      <c r="A1802" s="1122"/>
      <c r="B1802" s="1122"/>
      <c r="C1802" s="1122"/>
      <c r="D1802" s="1122"/>
      <c r="M1802" s="1122"/>
      <c r="N1802" s="1122"/>
      <c r="O1802" s="1122"/>
    </row>
    <row r="1803" spans="1:15" ht="12.75">
      <c r="A1803" s="1122"/>
      <c r="B1803" s="1122"/>
      <c r="C1803" s="1122"/>
      <c r="D1803" s="1122"/>
      <c r="M1803" s="1122"/>
      <c r="N1803" s="1122"/>
      <c r="O1803" s="1122"/>
    </row>
    <row r="1804" spans="1:15" ht="12.75">
      <c r="A1804" s="1122"/>
      <c r="B1804" s="1122"/>
      <c r="C1804" s="1122"/>
      <c r="D1804" s="1122"/>
      <c r="M1804" s="1122"/>
      <c r="N1804" s="1122"/>
      <c r="O1804" s="1122"/>
    </row>
    <row r="1805" spans="1:15" ht="12.75">
      <c r="A1805" s="1122"/>
      <c r="B1805" s="1122"/>
      <c r="C1805" s="1122"/>
      <c r="D1805" s="1122"/>
      <c r="M1805" s="1122"/>
      <c r="N1805" s="1122"/>
      <c r="O1805" s="1122"/>
    </row>
    <row r="1806" spans="1:15" ht="12.75">
      <c r="A1806" s="1122"/>
      <c r="B1806" s="1122"/>
      <c r="C1806" s="1122"/>
      <c r="D1806" s="1122"/>
      <c r="M1806" s="1122"/>
      <c r="N1806" s="1122"/>
      <c r="O1806" s="1122"/>
    </row>
    <row r="1807" spans="1:15" ht="12.75">
      <c r="A1807" s="1122"/>
      <c r="B1807" s="1122"/>
      <c r="C1807" s="1122"/>
      <c r="D1807" s="1122"/>
      <c r="M1807" s="1122"/>
      <c r="N1807" s="1122"/>
      <c r="O1807" s="1122"/>
    </row>
    <row r="1808" spans="1:15" ht="12.75">
      <c r="A1808" s="1122"/>
      <c r="B1808" s="1122"/>
      <c r="C1808" s="1122"/>
      <c r="D1808" s="1122"/>
      <c r="M1808" s="1122"/>
      <c r="N1808" s="1122"/>
      <c r="O1808" s="1122"/>
    </row>
    <row r="1809" spans="1:15" ht="12.75">
      <c r="A1809" s="1122"/>
      <c r="B1809" s="1122"/>
      <c r="C1809" s="1122"/>
      <c r="D1809" s="1122"/>
      <c r="M1809" s="1122"/>
      <c r="N1809" s="1122"/>
      <c r="O1809" s="1122"/>
    </row>
    <row r="1810" spans="1:15" ht="12.75">
      <c r="A1810" s="1122"/>
      <c r="B1810" s="1122"/>
      <c r="C1810" s="1122"/>
      <c r="D1810" s="1122"/>
      <c r="M1810" s="1122"/>
      <c r="N1810" s="1122"/>
      <c r="O1810" s="1122"/>
    </row>
    <row r="1811" spans="1:15" ht="12.75">
      <c r="A1811" s="1122"/>
      <c r="B1811" s="1122"/>
      <c r="C1811" s="1122"/>
      <c r="D1811" s="1122"/>
      <c r="M1811" s="1122"/>
      <c r="N1811" s="1122"/>
      <c r="O1811" s="1122"/>
    </row>
    <row r="1812" spans="1:15" ht="12.75">
      <c r="A1812" s="1122"/>
      <c r="B1812" s="1122"/>
      <c r="C1812" s="1122"/>
      <c r="D1812" s="1122"/>
      <c r="M1812" s="1122"/>
      <c r="N1812" s="1122"/>
      <c r="O1812" s="1122"/>
    </row>
    <row r="1813" spans="1:15" ht="12.75">
      <c r="A1813" s="1122"/>
      <c r="B1813" s="1122"/>
      <c r="C1813" s="1122"/>
      <c r="D1813" s="1122"/>
      <c r="M1813" s="1122"/>
      <c r="N1813" s="1122"/>
      <c r="O1813" s="1122"/>
    </row>
    <row r="1814" spans="1:15" ht="12.75">
      <c r="A1814" s="1122"/>
      <c r="B1814" s="1122"/>
      <c r="C1814" s="1122"/>
      <c r="D1814" s="1122"/>
      <c r="M1814" s="1122"/>
      <c r="N1814" s="1122"/>
      <c r="O1814" s="1122"/>
    </row>
    <row r="1815" spans="1:15" ht="12.75">
      <c r="A1815" s="1122"/>
      <c r="B1815" s="1122"/>
      <c r="C1815" s="1122"/>
      <c r="D1815" s="1122"/>
      <c r="M1815" s="1122"/>
      <c r="N1815" s="1122"/>
      <c r="O1815" s="1122"/>
    </row>
    <row r="1816" spans="1:15" ht="12.75">
      <c r="A1816" s="1122"/>
      <c r="B1816" s="1122"/>
      <c r="C1816" s="1122"/>
      <c r="D1816" s="1122"/>
      <c r="M1816" s="1122"/>
      <c r="N1816" s="1122"/>
      <c r="O1816" s="1122"/>
    </row>
    <row r="1817" spans="1:15" ht="12.75">
      <c r="A1817" s="1122"/>
      <c r="B1817" s="1122"/>
      <c r="C1817" s="1122"/>
      <c r="D1817" s="1122"/>
      <c r="M1817" s="1122"/>
      <c r="N1817" s="1122"/>
      <c r="O1817" s="1122"/>
    </row>
    <row r="1818" spans="1:15" ht="12.75">
      <c r="A1818" s="1122"/>
      <c r="B1818" s="1122"/>
      <c r="C1818" s="1122"/>
      <c r="D1818" s="1122"/>
      <c r="M1818" s="1122"/>
      <c r="N1818" s="1122"/>
      <c r="O1818" s="1122"/>
    </row>
    <row r="1819" spans="1:15" ht="12.75">
      <c r="A1819" s="1122"/>
      <c r="B1819" s="1122"/>
      <c r="C1819" s="1122"/>
      <c r="D1819" s="1122"/>
      <c r="M1819" s="1122"/>
      <c r="N1819" s="1122"/>
      <c r="O1819" s="1122"/>
    </row>
    <row r="1820" spans="1:15" ht="12.75">
      <c r="A1820" s="1122"/>
      <c r="B1820" s="1122"/>
      <c r="C1820" s="1122"/>
      <c r="D1820" s="1122"/>
      <c r="M1820" s="1122"/>
      <c r="N1820" s="1122"/>
      <c r="O1820" s="1122"/>
    </row>
    <row r="1821" spans="1:15" ht="12.75">
      <c r="A1821" s="1122"/>
      <c r="B1821" s="1122"/>
      <c r="C1821" s="1122"/>
      <c r="D1821" s="1122"/>
      <c r="M1821" s="1122"/>
      <c r="N1821" s="1122"/>
      <c r="O1821" s="1122"/>
    </row>
    <row r="1822" spans="1:15" ht="12.75">
      <c r="A1822" s="1122"/>
      <c r="B1822" s="1122"/>
      <c r="C1822" s="1122"/>
      <c r="D1822" s="1122"/>
      <c r="M1822" s="1122"/>
      <c r="N1822" s="1122"/>
      <c r="O1822" s="1122"/>
    </row>
    <row r="1823" spans="1:15" ht="12.75">
      <c r="A1823" s="1122"/>
      <c r="B1823" s="1122"/>
      <c r="C1823" s="1122"/>
      <c r="D1823" s="1122"/>
      <c r="M1823" s="1122"/>
      <c r="N1823" s="1122"/>
      <c r="O1823" s="1122"/>
    </row>
    <row r="1824" spans="1:15" ht="12.75">
      <c r="A1824" s="1122"/>
      <c r="B1824" s="1122"/>
      <c r="C1824" s="1122"/>
      <c r="D1824" s="1122"/>
      <c r="M1824" s="1122"/>
      <c r="N1824" s="1122"/>
      <c r="O1824" s="1122"/>
    </row>
    <row r="1825" spans="1:15" ht="12.75">
      <c r="A1825" s="1122"/>
      <c r="B1825" s="1122"/>
      <c r="C1825" s="1122"/>
      <c r="D1825" s="1122"/>
      <c r="M1825" s="1122"/>
      <c r="N1825" s="1122"/>
      <c r="O1825" s="1122"/>
    </row>
    <row r="1826" spans="1:15" ht="12.75">
      <c r="A1826" s="1122"/>
      <c r="B1826" s="1122"/>
      <c r="C1826" s="1122"/>
      <c r="D1826" s="1122"/>
      <c r="M1826" s="1122"/>
      <c r="N1826" s="1122"/>
      <c r="O1826" s="1122"/>
    </row>
    <row r="1827" spans="1:15" ht="12.75">
      <c r="A1827" s="1122"/>
      <c r="B1827" s="1122"/>
      <c r="C1827" s="1122"/>
      <c r="D1827" s="1122"/>
      <c r="M1827" s="1122"/>
      <c r="N1827" s="1122"/>
      <c r="O1827" s="1122"/>
    </row>
    <row r="1828" spans="1:15" ht="12.75">
      <c r="A1828" s="1122"/>
      <c r="B1828" s="1122"/>
      <c r="C1828" s="1122"/>
      <c r="D1828" s="1122"/>
      <c r="M1828" s="1122"/>
      <c r="N1828" s="1122"/>
      <c r="O1828" s="1122"/>
    </row>
    <row r="1829" spans="1:15" ht="12.75">
      <c r="A1829" s="1122"/>
      <c r="B1829" s="1122"/>
      <c r="C1829" s="1122"/>
      <c r="D1829" s="1122"/>
      <c r="M1829" s="1122"/>
      <c r="N1829" s="1122"/>
      <c r="O1829" s="1122"/>
    </row>
    <row r="1830" spans="1:15" ht="12.75">
      <c r="A1830" s="1122"/>
      <c r="B1830" s="1122"/>
      <c r="C1830" s="1122"/>
      <c r="D1830" s="1122"/>
      <c r="M1830" s="1122"/>
      <c r="N1830" s="1122"/>
      <c r="O1830" s="1122"/>
    </row>
    <row r="1831" spans="1:15" ht="12.75">
      <c r="A1831" s="1122"/>
      <c r="B1831" s="1122"/>
      <c r="C1831" s="1122"/>
      <c r="D1831" s="1122"/>
      <c r="M1831" s="1122"/>
      <c r="N1831" s="1122"/>
      <c r="O1831" s="1122"/>
    </row>
    <row r="1832" spans="1:15" ht="12.75">
      <c r="A1832" s="1122"/>
      <c r="B1832" s="1122"/>
      <c r="C1832" s="1122"/>
      <c r="D1832" s="1122"/>
      <c r="M1832" s="1122"/>
      <c r="N1832" s="1122"/>
      <c r="O1832" s="1122"/>
    </row>
    <row r="1833" spans="1:15" ht="12.75">
      <c r="A1833" s="1122"/>
      <c r="B1833" s="1122"/>
      <c r="C1833" s="1122"/>
      <c r="D1833" s="1122"/>
      <c r="M1833" s="1122"/>
      <c r="N1833" s="1122"/>
      <c r="O1833" s="1122"/>
    </row>
    <row r="1834" spans="1:15" ht="12.75">
      <c r="A1834" s="1122"/>
      <c r="B1834" s="1122"/>
      <c r="C1834" s="1122"/>
      <c r="D1834" s="1122"/>
      <c r="M1834" s="1122"/>
      <c r="N1834" s="1122"/>
      <c r="O1834" s="1122"/>
    </row>
    <row r="1835" spans="1:15" ht="12.75">
      <c r="A1835" s="1122"/>
      <c r="B1835" s="1122"/>
      <c r="C1835" s="1122"/>
      <c r="D1835" s="1122"/>
      <c r="M1835" s="1122"/>
      <c r="N1835" s="1122"/>
      <c r="O1835" s="1122"/>
    </row>
    <row r="1836" spans="1:15" ht="12.75">
      <c r="A1836" s="1122"/>
      <c r="B1836" s="1122"/>
      <c r="C1836" s="1122"/>
      <c r="D1836" s="1122"/>
      <c r="M1836" s="1122"/>
      <c r="N1836" s="1122"/>
      <c r="O1836" s="1122"/>
    </row>
    <row r="1837" spans="1:15" ht="12.75">
      <c r="A1837" s="1122"/>
      <c r="B1837" s="1122"/>
      <c r="C1837" s="1122"/>
      <c r="D1837" s="1122"/>
      <c r="M1837" s="1122"/>
      <c r="N1837" s="1122"/>
      <c r="O1837" s="1122"/>
    </row>
    <row r="1838" spans="1:15" ht="12.75">
      <c r="A1838" s="1122"/>
      <c r="B1838" s="1122"/>
      <c r="C1838" s="1122"/>
      <c r="D1838" s="1122"/>
      <c r="M1838" s="1122"/>
      <c r="N1838" s="1122"/>
      <c r="O1838" s="1122"/>
    </row>
    <row r="1839" spans="1:15" ht="12.75">
      <c r="A1839" s="1122"/>
      <c r="B1839" s="1122"/>
      <c r="C1839" s="1122"/>
      <c r="D1839" s="1122"/>
      <c r="M1839" s="1122"/>
      <c r="N1839" s="1122"/>
      <c r="O1839" s="1122"/>
    </row>
    <row r="1840" spans="1:15" ht="12.75">
      <c r="A1840" s="1122"/>
      <c r="B1840" s="1122"/>
      <c r="C1840" s="1122"/>
      <c r="D1840" s="1122"/>
      <c r="M1840" s="1122"/>
      <c r="N1840" s="1122"/>
      <c r="O1840" s="1122"/>
    </row>
    <row r="1841" spans="1:15" ht="12.75">
      <c r="A1841" s="1122"/>
      <c r="B1841" s="1122"/>
      <c r="C1841" s="1122"/>
      <c r="D1841" s="1122"/>
      <c r="M1841" s="1122"/>
      <c r="N1841" s="1122"/>
      <c r="O1841" s="1122"/>
    </row>
    <row r="1842" spans="1:15" ht="12.75">
      <c r="A1842" s="1122"/>
      <c r="B1842" s="1122"/>
      <c r="C1842" s="1122"/>
      <c r="D1842" s="1122"/>
      <c r="M1842" s="1122"/>
      <c r="N1842" s="1122"/>
      <c r="O1842" s="1122"/>
    </row>
    <row r="1843" spans="1:15" ht="12.75">
      <c r="A1843" s="1122"/>
      <c r="B1843" s="1122"/>
      <c r="C1843" s="1122"/>
      <c r="D1843" s="1122"/>
      <c r="M1843" s="1122"/>
      <c r="N1843" s="1122"/>
      <c r="O1843" s="1122"/>
    </row>
    <row r="1844" spans="1:15" ht="12.75">
      <c r="A1844" s="1122"/>
      <c r="B1844" s="1122"/>
      <c r="C1844" s="1122"/>
      <c r="D1844" s="1122"/>
      <c r="M1844" s="1122"/>
      <c r="N1844" s="1122"/>
      <c r="O1844" s="1122"/>
    </row>
    <row r="1845" spans="1:15" ht="12.75">
      <c r="A1845" s="1122"/>
      <c r="B1845" s="1122"/>
      <c r="C1845" s="1122"/>
      <c r="D1845" s="1122"/>
      <c r="M1845" s="1122"/>
      <c r="N1845" s="1122"/>
      <c r="O1845" s="1122"/>
    </row>
    <row r="1846" spans="1:15" ht="12.75">
      <c r="A1846" s="1122"/>
      <c r="B1846" s="1122"/>
      <c r="C1846" s="1122"/>
      <c r="D1846" s="1122"/>
      <c r="M1846" s="1122"/>
      <c r="N1846" s="1122"/>
      <c r="O1846" s="1122"/>
    </row>
    <row r="1847" spans="1:15" ht="12.75">
      <c r="A1847" s="1122"/>
      <c r="B1847" s="1122"/>
      <c r="C1847" s="1122"/>
      <c r="D1847" s="1122"/>
      <c r="M1847" s="1122"/>
      <c r="N1847" s="1122"/>
      <c r="O1847" s="1122"/>
    </row>
    <row r="1848" spans="1:15" ht="12.75">
      <c r="A1848" s="1122"/>
      <c r="B1848" s="1122"/>
      <c r="C1848" s="1122"/>
      <c r="D1848" s="1122"/>
      <c r="M1848" s="1122"/>
      <c r="N1848" s="1122"/>
      <c r="O1848" s="1122"/>
    </row>
    <row r="1849" spans="1:15" ht="12.75">
      <c r="A1849" s="1122"/>
      <c r="B1849" s="1122"/>
      <c r="C1849" s="1122"/>
      <c r="D1849" s="1122"/>
      <c r="M1849" s="1122"/>
      <c r="N1849" s="1122"/>
      <c r="O1849" s="1122"/>
    </row>
    <row r="1850" spans="1:15" ht="12.75">
      <c r="A1850" s="1122"/>
      <c r="B1850" s="1122"/>
      <c r="C1850" s="1122"/>
      <c r="D1850" s="1122"/>
      <c r="M1850" s="1122"/>
      <c r="N1850" s="1122"/>
      <c r="O1850" s="1122"/>
    </row>
    <row r="1851" spans="1:15" ht="12.75">
      <c r="A1851" s="1122"/>
      <c r="B1851" s="1122"/>
      <c r="C1851" s="1122"/>
      <c r="D1851" s="1122"/>
      <c r="M1851" s="1122"/>
      <c r="N1851" s="1122"/>
      <c r="O1851" s="1122"/>
    </row>
    <row r="1852" spans="1:15" ht="12.75">
      <c r="A1852" s="1122"/>
      <c r="B1852" s="1122"/>
      <c r="C1852" s="1122"/>
      <c r="D1852" s="1122"/>
      <c r="M1852" s="1122"/>
      <c r="N1852" s="1122"/>
      <c r="O1852" s="1122"/>
    </row>
    <row r="1853" spans="1:15" ht="12.75">
      <c r="A1853" s="1122"/>
      <c r="B1853" s="1122"/>
      <c r="C1853" s="1122"/>
      <c r="D1853" s="1122"/>
      <c r="M1853" s="1122"/>
      <c r="N1853" s="1122"/>
      <c r="O1853" s="1122"/>
    </row>
    <row r="1854" spans="1:15" ht="12.75">
      <c r="A1854" s="1122"/>
      <c r="B1854" s="1122"/>
      <c r="C1854" s="1122"/>
      <c r="D1854" s="1122"/>
      <c r="M1854" s="1122"/>
      <c r="N1854" s="1122"/>
      <c r="O1854" s="1122"/>
    </row>
    <row r="1855" spans="1:15" ht="12.75">
      <c r="A1855" s="1122"/>
      <c r="B1855" s="1122"/>
      <c r="C1855" s="1122"/>
      <c r="D1855" s="1122"/>
      <c r="M1855" s="1122"/>
      <c r="N1855" s="1122"/>
      <c r="O1855" s="1122"/>
    </row>
    <row r="1856" spans="1:15" ht="12.75">
      <c r="A1856" s="1122"/>
      <c r="B1856" s="1122"/>
      <c r="C1856" s="1122"/>
      <c r="D1856" s="1122"/>
      <c r="M1856" s="1122"/>
      <c r="N1856" s="1122"/>
      <c r="O1856" s="1122"/>
    </row>
    <row r="1857" spans="1:15" ht="12.75">
      <c r="A1857" s="1122"/>
      <c r="B1857" s="1122"/>
      <c r="C1857" s="1122"/>
      <c r="D1857" s="1122"/>
      <c r="M1857" s="1122"/>
      <c r="N1857" s="1122"/>
      <c r="O1857" s="1122"/>
    </row>
    <row r="1858" spans="1:15" ht="12.75">
      <c r="A1858" s="1122"/>
      <c r="B1858" s="1122"/>
      <c r="C1858" s="1122"/>
      <c r="D1858" s="1122"/>
      <c r="M1858" s="1122"/>
      <c r="N1858" s="1122"/>
      <c r="O1858" s="1122"/>
    </row>
    <row r="1859" spans="1:15" ht="12.75">
      <c r="A1859" s="1122"/>
      <c r="B1859" s="1122"/>
      <c r="C1859" s="1122"/>
      <c r="D1859" s="1122"/>
      <c r="M1859" s="1122"/>
      <c r="N1859" s="1122"/>
      <c r="O1859" s="1122"/>
    </row>
    <row r="1860" spans="1:15" ht="12.75">
      <c r="A1860" s="1122"/>
      <c r="B1860" s="1122"/>
      <c r="C1860" s="1122"/>
      <c r="D1860" s="1122"/>
      <c r="M1860" s="1122"/>
      <c r="N1860" s="1122"/>
      <c r="O1860" s="1122"/>
    </row>
    <row r="1861" spans="1:15" ht="12.75">
      <c r="A1861" s="1122"/>
      <c r="B1861" s="1122"/>
      <c r="C1861" s="1122"/>
      <c r="D1861" s="1122"/>
      <c r="M1861" s="1122"/>
      <c r="N1861" s="1122"/>
      <c r="O1861" s="1122"/>
    </row>
    <row r="1862" spans="1:15" ht="12.75">
      <c r="A1862" s="1122"/>
      <c r="B1862" s="1122"/>
      <c r="C1862" s="1122"/>
      <c r="D1862" s="1122"/>
      <c r="M1862" s="1122"/>
      <c r="N1862" s="1122"/>
      <c r="O1862" s="1122"/>
    </row>
    <row r="1863" spans="1:15" ht="12.75">
      <c r="A1863" s="1122"/>
      <c r="B1863" s="1122"/>
      <c r="C1863" s="1122"/>
      <c r="D1863" s="1122"/>
      <c r="M1863" s="1122"/>
      <c r="N1863" s="1122"/>
      <c r="O1863" s="1122"/>
    </row>
    <row r="1864" spans="1:15" ht="12.75">
      <c r="A1864" s="1122"/>
      <c r="B1864" s="1122"/>
      <c r="C1864" s="1122"/>
      <c r="D1864" s="1122"/>
      <c r="M1864" s="1122"/>
      <c r="N1864" s="1122"/>
      <c r="O1864" s="1122"/>
    </row>
    <row r="1865" spans="1:15" ht="12.75">
      <c r="A1865" s="1122"/>
      <c r="B1865" s="1122"/>
      <c r="C1865" s="1122"/>
      <c r="D1865" s="1122"/>
      <c r="M1865" s="1122"/>
      <c r="N1865" s="1122"/>
      <c r="O1865" s="1122"/>
    </row>
    <row r="1866" spans="1:15" ht="12.75">
      <c r="A1866" s="1122"/>
      <c r="B1866" s="1122"/>
      <c r="C1866" s="1122"/>
      <c r="D1866" s="1122"/>
      <c r="M1866" s="1122"/>
      <c r="N1866" s="1122"/>
      <c r="O1866" s="1122"/>
    </row>
    <row r="1867" spans="1:15" ht="12.75">
      <c r="A1867" s="1122"/>
      <c r="B1867" s="1122"/>
      <c r="C1867" s="1122"/>
      <c r="D1867" s="1122"/>
      <c r="M1867" s="1122"/>
      <c r="N1867" s="1122"/>
      <c r="O1867" s="1122"/>
    </row>
    <row r="1868" spans="1:15" ht="12.75">
      <c r="A1868" s="1122"/>
      <c r="B1868" s="1122"/>
      <c r="C1868" s="1122"/>
      <c r="D1868" s="1122"/>
      <c r="M1868" s="1122"/>
      <c r="N1868" s="1122"/>
      <c r="O1868" s="1122"/>
    </row>
    <row r="1869" spans="1:15" ht="12.75">
      <c r="A1869" s="1122"/>
      <c r="B1869" s="1122"/>
      <c r="C1869" s="1122"/>
      <c r="D1869" s="1122"/>
      <c r="M1869" s="1122"/>
      <c r="N1869" s="1122"/>
      <c r="O1869" s="1122"/>
    </row>
    <row r="1870" spans="1:15" ht="12.75">
      <c r="A1870" s="1122"/>
      <c r="B1870" s="1122"/>
      <c r="C1870" s="1122"/>
      <c r="D1870" s="1122"/>
      <c r="M1870" s="1122"/>
      <c r="N1870" s="1122"/>
      <c r="O1870" s="1122"/>
    </row>
    <row r="1871" spans="1:15" ht="12.75">
      <c r="A1871" s="1122"/>
      <c r="B1871" s="1122"/>
      <c r="C1871" s="1122"/>
      <c r="D1871" s="1122"/>
      <c r="M1871" s="1122"/>
      <c r="N1871" s="1122"/>
      <c r="O1871" s="1122"/>
    </row>
    <row r="1872" spans="1:15" ht="12.75">
      <c r="A1872" s="1122"/>
      <c r="B1872" s="1122"/>
      <c r="C1872" s="1122"/>
      <c r="D1872" s="1122"/>
      <c r="M1872" s="1122"/>
      <c r="N1872" s="1122"/>
      <c r="O1872" s="1122"/>
    </row>
    <row r="1873" spans="1:15" ht="12.75">
      <c r="A1873" s="1122"/>
      <c r="B1873" s="1122"/>
      <c r="C1873" s="1122"/>
      <c r="D1873" s="1122"/>
      <c r="M1873" s="1122"/>
      <c r="N1873" s="1122"/>
      <c r="O1873" s="1122"/>
    </row>
    <row r="1874" spans="1:15" ht="12.75">
      <c r="A1874" s="1122"/>
      <c r="B1874" s="1122"/>
      <c r="C1874" s="1122"/>
      <c r="D1874" s="1122"/>
      <c r="M1874" s="1122"/>
      <c r="N1874" s="1122"/>
      <c r="O1874" s="1122"/>
    </row>
    <row r="1875" spans="1:15" ht="12.75">
      <c r="A1875" s="1122"/>
      <c r="B1875" s="1122"/>
      <c r="C1875" s="1122"/>
      <c r="D1875" s="1122"/>
      <c r="M1875" s="1122"/>
      <c r="N1875" s="1122"/>
      <c r="O1875" s="1122"/>
    </row>
    <row r="1876" spans="1:15" ht="12.75">
      <c r="A1876" s="1122"/>
      <c r="B1876" s="1122"/>
      <c r="C1876" s="1122"/>
      <c r="D1876" s="1122"/>
      <c r="M1876" s="1122"/>
      <c r="N1876" s="1122"/>
      <c r="O1876" s="1122"/>
    </row>
    <row r="1877" spans="1:15" ht="12.75">
      <c r="A1877" s="1122"/>
      <c r="B1877" s="1122"/>
      <c r="C1877" s="1122"/>
      <c r="D1877" s="1122"/>
      <c r="M1877" s="1122"/>
      <c r="N1877" s="1122"/>
      <c r="O1877" s="1122"/>
    </row>
    <row r="1878" spans="1:15" ht="12.75">
      <c r="A1878" s="1122"/>
      <c r="B1878" s="1122"/>
      <c r="C1878" s="1122"/>
      <c r="D1878" s="1122"/>
      <c r="M1878" s="1122"/>
      <c r="N1878" s="1122"/>
      <c r="O1878" s="1122"/>
    </row>
    <row r="1879" spans="1:15" ht="12.75">
      <c r="A1879" s="1122"/>
      <c r="B1879" s="1122"/>
      <c r="C1879" s="1122"/>
      <c r="D1879" s="1122"/>
      <c r="M1879" s="1122"/>
      <c r="N1879" s="1122"/>
      <c r="O1879" s="1122"/>
    </row>
    <row r="1880" spans="1:15" ht="12.75">
      <c r="A1880" s="1122"/>
      <c r="B1880" s="1122"/>
      <c r="C1880" s="1122"/>
      <c r="D1880" s="1122"/>
      <c r="M1880" s="1122"/>
      <c r="N1880" s="1122"/>
      <c r="O1880" s="1122"/>
    </row>
    <row r="1881" spans="1:15" ht="12.75">
      <c r="A1881" s="1122"/>
      <c r="B1881" s="1122"/>
      <c r="C1881" s="1122"/>
      <c r="D1881" s="1122"/>
      <c r="M1881" s="1122"/>
      <c r="N1881" s="1122"/>
      <c r="O1881" s="1122"/>
    </row>
    <row r="1882" spans="1:15" ht="12.75">
      <c r="A1882" s="1122"/>
      <c r="B1882" s="1122"/>
      <c r="C1882" s="1122"/>
      <c r="D1882" s="1122"/>
      <c r="M1882" s="1122"/>
      <c r="N1882" s="1122"/>
      <c r="O1882" s="1122"/>
    </row>
    <row r="1883" spans="1:15" ht="12.75">
      <c r="A1883" s="1122"/>
      <c r="B1883" s="1122"/>
      <c r="C1883" s="1122"/>
      <c r="D1883" s="1122"/>
      <c r="M1883" s="1122"/>
      <c r="N1883" s="1122"/>
      <c r="O1883" s="1122"/>
    </row>
    <row r="1884" spans="1:15" ht="12.75">
      <c r="A1884" s="1122"/>
      <c r="B1884" s="1122"/>
      <c r="C1884" s="1122"/>
      <c r="D1884" s="1122"/>
      <c r="M1884" s="1122"/>
      <c r="N1884" s="1122"/>
      <c r="O1884" s="1122"/>
    </row>
    <row r="1885" spans="1:15" ht="12.75">
      <c r="A1885" s="1122"/>
      <c r="B1885" s="1122"/>
      <c r="C1885" s="1122"/>
      <c r="D1885" s="1122"/>
      <c r="M1885" s="1122"/>
      <c r="N1885" s="1122"/>
      <c r="O1885" s="1122"/>
    </row>
    <row r="1886" spans="1:15" ht="12.75">
      <c r="A1886" s="1122"/>
      <c r="B1886" s="1122"/>
      <c r="C1886" s="1122"/>
      <c r="D1886" s="1122"/>
      <c r="M1886" s="1122"/>
      <c r="N1886" s="1122"/>
      <c r="O1886" s="1122"/>
    </row>
    <row r="1887" spans="1:15" ht="12.75">
      <c r="A1887" s="1122"/>
      <c r="B1887" s="1122"/>
      <c r="C1887" s="1122"/>
      <c r="D1887" s="1122"/>
      <c r="M1887" s="1122"/>
      <c r="N1887" s="1122"/>
      <c r="O1887" s="1122"/>
    </row>
    <row r="1888" spans="1:15" ht="12.75">
      <c r="A1888" s="1122"/>
      <c r="B1888" s="1122"/>
      <c r="C1888" s="1122"/>
      <c r="D1888" s="1122"/>
      <c r="M1888" s="1122"/>
      <c r="N1888" s="1122"/>
      <c r="O1888" s="1122"/>
    </row>
    <row r="1889" spans="1:15" ht="12.75">
      <c r="A1889" s="1122"/>
      <c r="B1889" s="1122"/>
      <c r="C1889" s="1122"/>
      <c r="D1889" s="1122"/>
      <c r="M1889" s="1122"/>
      <c r="N1889" s="1122"/>
      <c r="O1889" s="1122"/>
    </row>
    <row r="1890" spans="1:15" ht="12.75">
      <c r="A1890" s="1122"/>
      <c r="B1890" s="1122"/>
      <c r="C1890" s="1122"/>
      <c r="D1890" s="1122"/>
      <c r="M1890" s="1122"/>
      <c r="N1890" s="1122"/>
      <c r="O1890" s="1122"/>
    </row>
    <row r="1891" spans="1:15" ht="12.75">
      <c r="A1891" s="1122"/>
      <c r="B1891" s="1122"/>
      <c r="C1891" s="1122"/>
      <c r="D1891" s="1122"/>
      <c r="M1891" s="1122"/>
      <c r="N1891" s="1122"/>
      <c r="O1891" s="1122"/>
    </row>
    <row r="1892" spans="1:15" ht="12.75">
      <c r="A1892" s="1122"/>
      <c r="B1892" s="1122"/>
      <c r="C1892" s="1122"/>
      <c r="D1892" s="1122"/>
      <c r="M1892" s="1122"/>
      <c r="N1892" s="1122"/>
      <c r="O1892" s="1122"/>
    </row>
    <row r="1893" spans="1:15" ht="12.75">
      <c r="A1893" s="1122"/>
      <c r="B1893" s="1122"/>
      <c r="C1893" s="1122"/>
      <c r="D1893" s="1122"/>
      <c r="M1893" s="1122"/>
      <c r="N1893" s="1122"/>
      <c r="O1893" s="1122"/>
    </row>
    <row r="1894" spans="1:15" ht="12.75">
      <c r="A1894" s="1122"/>
      <c r="B1894" s="1122"/>
      <c r="C1894" s="1122"/>
      <c r="D1894" s="1122"/>
      <c r="M1894" s="1122"/>
      <c r="N1894" s="1122"/>
      <c r="O1894" s="1122"/>
    </row>
    <row r="1895" spans="1:15" ht="12.75">
      <c r="A1895" s="1122"/>
      <c r="B1895" s="1122"/>
      <c r="C1895" s="1122"/>
      <c r="D1895" s="1122"/>
      <c r="M1895" s="1122"/>
      <c r="N1895" s="1122"/>
      <c r="O1895" s="1122"/>
    </row>
    <row r="1896" spans="1:15" ht="12.75">
      <c r="A1896" s="1122"/>
      <c r="B1896" s="1122"/>
      <c r="C1896" s="1122"/>
      <c r="D1896" s="1122"/>
      <c r="M1896" s="1122"/>
      <c r="N1896" s="1122"/>
      <c r="O1896" s="1122"/>
    </row>
    <row r="1897" spans="1:15" ht="12.75">
      <c r="A1897" s="1122"/>
      <c r="B1897" s="1122"/>
      <c r="C1897" s="1122"/>
      <c r="D1897" s="1122"/>
      <c r="M1897" s="1122"/>
      <c r="N1897" s="1122"/>
      <c r="O1897" s="1122"/>
    </row>
    <row r="1898" spans="1:15" ht="12.75">
      <c r="A1898" s="1122"/>
      <c r="B1898" s="1122"/>
      <c r="C1898" s="1122"/>
      <c r="D1898" s="1122"/>
      <c r="M1898" s="1122"/>
      <c r="N1898" s="1122"/>
      <c r="O1898" s="1122"/>
    </row>
    <row r="1899" spans="1:15" ht="12.75">
      <c r="A1899" s="1122"/>
      <c r="B1899" s="1122"/>
      <c r="C1899" s="1122"/>
      <c r="D1899" s="1122"/>
      <c r="M1899" s="1122"/>
      <c r="N1899" s="1122"/>
      <c r="O1899" s="1122"/>
    </row>
    <row r="1900" spans="1:15" ht="12.75">
      <c r="A1900" s="1122"/>
      <c r="B1900" s="1122"/>
      <c r="C1900" s="1122"/>
      <c r="D1900" s="1122"/>
      <c r="M1900" s="1122"/>
      <c r="N1900" s="1122"/>
      <c r="O1900" s="1122"/>
    </row>
    <row r="1901" spans="1:15" ht="12.75">
      <c r="A1901" s="1122"/>
      <c r="B1901" s="1122"/>
      <c r="C1901" s="1122"/>
      <c r="D1901" s="1122"/>
      <c r="M1901" s="1122"/>
      <c r="N1901" s="1122"/>
      <c r="O1901" s="1122"/>
    </row>
    <row r="1902" spans="1:15" ht="12.75">
      <c r="A1902" s="1122"/>
      <c r="B1902" s="1122"/>
      <c r="C1902" s="1122"/>
      <c r="D1902" s="1122"/>
      <c r="M1902" s="1122"/>
      <c r="N1902" s="1122"/>
      <c r="O1902" s="1122"/>
    </row>
    <row r="1903" spans="1:15" ht="12.75">
      <c r="A1903" s="1122"/>
      <c r="B1903" s="1122"/>
      <c r="C1903" s="1122"/>
      <c r="D1903" s="1122"/>
      <c r="M1903" s="1122"/>
      <c r="N1903" s="1122"/>
      <c r="O1903" s="1122"/>
    </row>
    <row r="1904" spans="1:15" ht="12.75">
      <c r="A1904" s="1122"/>
      <c r="B1904" s="1122"/>
      <c r="C1904" s="1122"/>
      <c r="D1904" s="1122"/>
      <c r="M1904" s="1122"/>
      <c r="N1904" s="1122"/>
      <c r="O1904" s="1122"/>
    </row>
    <row r="1905" spans="1:15" ht="12.75">
      <c r="A1905" s="1122"/>
      <c r="B1905" s="1122"/>
      <c r="C1905" s="1122"/>
      <c r="D1905" s="1122"/>
      <c r="M1905" s="1122"/>
      <c r="N1905" s="1122"/>
      <c r="O1905" s="1122"/>
    </row>
    <row r="1906" spans="1:15" ht="12.75">
      <c r="A1906" s="1122"/>
      <c r="B1906" s="1122"/>
      <c r="C1906" s="1122"/>
      <c r="D1906" s="1122"/>
      <c r="M1906" s="1122"/>
      <c r="N1906" s="1122"/>
      <c r="O1906" s="1122"/>
    </row>
    <row r="1907" spans="1:15" ht="12.75">
      <c r="A1907" s="1122"/>
      <c r="B1907" s="1122"/>
      <c r="C1907" s="1122"/>
      <c r="D1907" s="1122"/>
      <c r="M1907" s="1122"/>
      <c r="N1907" s="1122"/>
      <c r="O1907" s="1122"/>
    </row>
    <row r="1908" spans="1:15" ht="12.75">
      <c r="A1908" s="1122"/>
      <c r="B1908" s="1122"/>
      <c r="C1908" s="1122"/>
      <c r="D1908" s="1122"/>
      <c r="M1908" s="1122"/>
      <c r="N1908" s="1122"/>
      <c r="O1908" s="1122"/>
    </row>
    <row r="1909" spans="1:15" ht="12.75">
      <c r="A1909" s="1122"/>
      <c r="B1909" s="1122"/>
      <c r="C1909" s="1122"/>
      <c r="D1909" s="1122"/>
      <c r="M1909" s="1122"/>
      <c r="N1909" s="1122"/>
      <c r="O1909" s="1122"/>
    </row>
    <row r="1910" spans="1:15" ht="12.75">
      <c r="A1910" s="1122"/>
      <c r="B1910" s="1122"/>
      <c r="C1910" s="1122"/>
      <c r="D1910" s="1122"/>
      <c r="M1910" s="1122"/>
      <c r="N1910" s="1122"/>
      <c r="O1910" s="1122"/>
    </row>
    <row r="1911" spans="1:15" ht="12.75">
      <c r="A1911" s="1122"/>
      <c r="B1911" s="1122"/>
      <c r="C1911" s="1122"/>
      <c r="D1911" s="1122"/>
      <c r="M1911" s="1122"/>
      <c r="N1911" s="1122"/>
      <c r="O1911" s="1122"/>
    </row>
    <row r="1912" spans="1:15" ht="12.75">
      <c r="A1912" s="1122"/>
      <c r="B1912" s="1122"/>
      <c r="C1912" s="1122"/>
      <c r="D1912" s="1122"/>
      <c r="M1912" s="1122"/>
      <c r="N1912" s="1122"/>
      <c r="O1912" s="1122"/>
    </row>
    <row r="1913" spans="1:15" ht="12.75">
      <c r="A1913" s="1122"/>
      <c r="B1913" s="1122"/>
      <c r="C1913" s="1122"/>
      <c r="D1913" s="1122"/>
      <c r="M1913" s="1122"/>
      <c r="N1913" s="1122"/>
      <c r="O1913" s="1122"/>
    </row>
    <row r="1914" spans="1:15" ht="12.75">
      <c r="A1914" s="1122"/>
      <c r="B1914" s="1122"/>
      <c r="C1914" s="1122"/>
      <c r="D1914" s="1122"/>
      <c r="M1914" s="1122"/>
      <c r="N1914" s="1122"/>
      <c r="O1914" s="1122"/>
    </row>
    <row r="1915" spans="1:15" ht="12.75">
      <c r="A1915" s="1122"/>
      <c r="B1915" s="1122"/>
      <c r="C1915" s="1122"/>
      <c r="D1915" s="1122"/>
      <c r="M1915" s="1122"/>
      <c r="N1915" s="1122"/>
      <c r="O1915" s="1122"/>
    </row>
    <row r="1916" spans="1:15" ht="12.75">
      <c r="A1916" s="1122"/>
      <c r="B1916" s="1122"/>
      <c r="C1916" s="1122"/>
      <c r="D1916" s="1122"/>
      <c r="M1916" s="1122"/>
      <c r="N1916" s="1122"/>
      <c r="O1916" s="1122"/>
    </row>
    <row r="1917" spans="1:15" ht="12.75">
      <c r="A1917" s="1122"/>
      <c r="B1917" s="1122"/>
      <c r="C1917" s="1122"/>
      <c r="D1917" s="1122"/>
      <c r="M1917" s="1122"/>
      <c r="N1917" s="1122"/>
      <c r="O1917" s="1122"/>
    </row>
    <row r="1918" spans="1:15" ht="12.75">
      <c r="A1918" s="1122"/>
      <c r="B1918" s="1122"/>
      <c r="C1918" s="1122"/>
      <c r="D1918" s="1122"/>
      <c r="M1918" s="1122"/>
      <c r="N1918" s="1122"/>
      <c r="O1918" s="1122"/>
    </row>
    <row r="1919" spans="1:15" ht="12.75">
      <c r="A1919" s="1122"/>
      <c r="B1919" s="1122"/>
      <c r="C1919" s="1122"/>
      <c r="D1919" s="1122"/>
      <c r="M1919" s="1122"/>
      <c r="N1919" s="1122"/>
      <c r="O1919" s="1122"/>
    </row>
    <row r="1920" spans="1:15" ht="12.75">
      <c r="A1920" s="1122"/>
      <c r="B1920" s="1122"/>
      <c r="C1920" s="1122"/>
      <c r="D1920" s="1122"/>
      <c r="M1920" s="1122"/>
      <c r="N1920" s="1122"/>
      <c r="O1920" s="1122"/>
    </row>
    <row r="1921" spans="1:15" ht="12.75">
      <c r="A1921" s="1122"/>
      <c r="B1921" s="1122"/>
      <c r="C1921" s="1122"/>
      <c r="D1921" s="1122"/>
      <c r="M1921" s="1122"/>
      <c r="N1921" s="1122"/>
      <c r="O1921" s="1122"/>
    </row>
    <row r="1922" spans="1:15" ht="12.75">
      <c r="A1922" s="1122"/>
      <c r="B1922" s="1122"/>
      <c r="C1922" s="1122"/>
      <c r="D1922" s="1122"/>
      <c r="M1922" s="1122"/>
      <c r="N1922" s="1122"/>
      <c r="O1922" s="1122"/>
    </row>
    <row r="1923" spans="1:15" ht="12.75">
      <c r="A1923" s="1122"/>
      <c r="B1923" s="1122"/>
      <c r="C1923" s="1122"/>
      <c r="D1923" s="1122"/>
      <c r="M1923" s="1122"/>
      <c r="N1923" s="1122"/>
      <c r="O1923" s="1122"/>
    </row>
    <row r="1924" spans="1:15" ht="12.75">
      <c r="A1924" s="1122"/>
      <c r="B1924" s="1122"/>
      <c r="C1924" s="1122"/>
      <c r="D1924" s="1122"/>
      <c r="M1924" s="1122"/>
      <c r="N1924" s="1122"/>
      <c r="O1924" s="1122"/>
    </row>
    <row r="1925" spans="1:15" ht="12.75">
      <c r="A1925" s="1122"/>
      <c r="B1925" s="1122"/>
      <c r="C1925" s="1122"/>
      <c r="D1925" s="1122"/>
      <c r="M1925" s="1122"/>
      <c r="N1925" s="1122"/>
      <c r="O1925" s="1122"/>
    </row>
    <row r="1926" spans="1:15" ht="12.75">
      <c r="A1926" s="1122"/>
      <c r="B1926" s="1122"/>
      <c r="C1926" s="1122"/>
      <c r="D1926" s="1122"/>
      <c r="M1926" s="1122"/>
      <c r="N1926" s="1122"/>
      <c r="O1926" s="1122"/>
    </row>
    <row r="1927" spans="1:15" ht="12.75">
      <c r="A1927" s="1122"/>
      <c r="B1927" s="1122"/>
      <c r="C1927" s="1122"/>
      <c r="D1927" s="1122"/>
      <c r="M1927" s="1122"/>
      <c r="N1927" s="1122"/>
      <c r="O1927" s="1122"/>
    </row>
    <row r="1928" spans="1:15" ht="12.75">
      <c r="A1928" s="1122"/>
      <c r="B1928" s="1122"/>
      <c r="C1928" s="1122"/>
      <c r="D1928" s="1122"/>
      <c r="M1928" s="1122"/>
      <c r="N1928" s="1122"/>
      <c r="O1928" s="1122"/>
    </row>
    <row r="1929" spans="1:15" ht="12.75">
      <c r="A1929" s="1122"/>
      <c r="B1929" s="1122"/>
      <c r="C1929" s="1122"/>
      <c r="D1929" s="1122"/>
      <c r="M1929" s="1122"/>
      <c r="N1929" s="1122"/>
      <c r="O1929" s="1122"/>
    </row>
    <row r="1930" spans="1:15" ht="12.75">
      <c r="A1930" s="1122"/>
      <c r="B1930" s="1122"/>
      <c r="C1930" s="1122"/>
      <c r="D1930" s="1122"/>
      <c r="M1930" s="1122"/>
      <c r="N1930" s="1122"/>
      <c r="O1930" s="1122"/>
    </row>
    <row r="1931" spans="1:15" ht="12.75">
      <c r="A1931" s="1122"/>
      <c r="B1931" s="1122"/>
      <c r="C1931" s="1122"/>
      <c r="D1931" s="1122"/>
      <c r="M1931" s="1122"/>
      <c r="N1931" s="1122"/>
      <c r="O1931" s="1122"/>
    </row>
    <row r="1932" spans="1:15" ht="12.75">
      <c r="A1932" s="1122"/>
      <c r="B1932" s="1122"/>
      <c r="C1932" s="1122"/>
      <c r="D1932" s="1122"/>
      <c r="M1932" s="1122"/>
      <c r="N1932" s="1122"/>
      <c r="O1932" s="1122"/>
    </row>
    <row r="1933" spans="1:15" ht="12.75">
      <c r="A1933" s="1122"/>
      <c r="B1933" s="1122"/>
      <c r="C1933" s="1122"/>
      <c r="D1933" s="1122"/>
      <c r="M1933" s="1122"/>
      <c r="N1933" s="1122"/>
      <c r="O1933" s="1122"/>
    </row>
    <row r="1934" spans="1:15" ht="12.75">
      <c r="A1934" s="1122"/>
      <c r="B1934" s="1122"/>
      <c r="C1934" s="1122"/>
      <c r="D1934" s="1122"/>
      <c r="M1934" s="1122"/>
      <c r="N1934" s="1122"/>
      <c r="O1934" s="1122"/>
    </row>
    <row r="1935" spans="1:15" ht="12.75">
      <c r="A1935" s="1122"/>
      <c r="B1935" s="1122"/>
      <c r="C1935" s="1122"/>
      <c r="D1935" s="1122"/>
      <c r="M1935" s="1122"/>
      <c r="N1935" s="1122"/>
      <c r="O1935" s="1122"/>
    </row>
    <row r="1936" spans="1:15" ht="12.75">
      <c r="A1936" s="1122"/>
      <c r="B1936" s="1122"/>
      <c r="C1936" s="1122"/>
      <c r="D1936" s="1122"/>
      <c r="M1936" s="1122"/>
      <c r="N1936" s="1122"/>
      <c r="O1936" s="1122"/>
    </row>
    <row r="1937" spans="1:15" ht="12.75">
      <c r="A1937" s="1122"/>
      <c r="B1937" s="1122"/>
      <c r="C1937" s="1122"/>
      <c r="D1937" s="1122"/>
      <c r="M1937" s="1122"/>
      <c r="N1937" s="1122"/>
      <c r="O1937" s="1122"/>
    </row>
    <row r="1938" spans="1:15" ht="12.75">
      <c r="A1938" s="1122"/>
      <c r="B1938" s="1122"/>
      <c r="C1938" s="1122"/>
      <c r="D1938" s="1122"/>
      <c r="M1938" s="1122"/>
      <c r="N1938" s="1122"/>
      <c r="O1938" s="1122"/>
    </row>
    <row r="1939" spans="1:15" ht="12.75">
      <c r="A1939" s="1122"/>
      <c r="B1939" s="1122"/>
      <c r="C1939" s="1122"/>
      <c r="D1939" s="1122"/>
      <c r="M1939" s="1122"/>
      <c r="N1939" s="1122"/>
      <c r="O1939" s="1122"/>
    </row>
    <row r="1940" spans="1:15" ht="12.75">
      <c r="A1940" s="1122"/>
      <c r="B1940" s="1122"/>
      <c r="C1940" s="1122"/>
      <c r="D1940" s="1122"/>
      <c r="M1940" s="1122"/>
      <c r="N1940" s="1122"/>
      <c r="O1940" s="1122"/>
    </row>
    <row r="1941" spans="1:15" ht="12.75">
      <c r="A1941" s="1122"/>
      <c r="B1941" s="1122"/>
      <c r="C1941" s="1122"/>
      <c r="D1941" s="1122"/>
      <c r="M1941" s="1122"/>
      <c r="N1941" s="1122"/>
      <c r="O1941" s="1122"/>
    </row>
    <row r="1942" spans="1:15" ht="12.75">
      <c r="A1942" s="1122"/>
      <c r="B1942" s="1122"/>
      <c r="C1942" s="1122"/>
      <c r="D1942" s="1122"/>
      <c r="M1942" s="1122"/>
      <c r="N1942" s="1122"/>
      <c r="O1942" s="1122"/>
    </row>
    <row r="1943" spans="1:15" ht="12.75">
      <c r="A1943" s="1122"/>
      <c r="B1943" s="1122"/>
      <c r="C1943" s="1122"/>
      <c r="D1943" s="1122"/>
      <c r="M1943" s="1122"/>
      <c r="N1943" s="1122"/>
      <c r="O1943" s="1122"/>
    </row>
    <row r="1944" spans="1:15" ht="12.75">
      <c r="A1944" s="1122"/>
      <c r="B1944" s="1122"/>
      <c r="C1944" s="1122"/>
      <c r="D1944" s="1122"/>
      <c r="M1944" s="1122"/>
      <c r="N1944" s="1122"/>
      <c r="O1944" s="1122"/>
    </row>
    <row r="1945" spans="1:15" ht="12.75">
      <c r="A1945" s="1122"/>
      <c r="B1945" s="1122"/>
      <c r="C1945" s="1122"/>
      <c r="D1945" s="1122"/>
      <c r="M1945" s="1122"/>
      <c r="N1945" s="1122"/>
      <c r="O1945" s="1122"/>
    </row>
    <row r="1946" spans="1:15" ht="12.75">
      <c r="A1946" s="1122"/>
      <c r="B1946" s="1122"/>
      <c r="C1946" s="1122"/>
      <c r="D1946" s="1122"/>
      <c r="M1946" s="1122"/>
      <c r="N1946" s="1122"/>
      <c r="O1946" s="1122"/>
    </row>
    <row r="1947" spans="1:15" ht="12.75">
      <c r="A1947" s="1122"/>
      <c r="B1947" s="1122"/>
      <c r="C1947" s="1122"/>
      <c r="D1947" s="1122"/>
      <c r="M1947" s="1122"/>
      <c r="N1947" s="1122"/>
      <c r="O1947" s="1122"/>
    </row>
    <row r="1948" spans="1:15" ht="12.75">
      <c r="A1948" s="1122"/>
      <c r="B1948" s="1122"/>
      <c r="C1948" s="1122"/>
      <c r="D1948" s="1122"/>
      <c r="M1948" s="1122"/>
      <c r="N1948" s="1122"/>
      <c r="O1948" s="1122"/>
    </row>
    <row r="1949" spans="1:15" ht="12.75">
      <c r="A1949" s="1122"/>
      <c r="B1949" s="1122"/>
      <c r="C1949" s="1122"/>
      <c r="D1949" s="1122"/>
      <c r="M1949" s="1122"/>
      <c r="N1949" s="1122"/>
      <c r="O1949" s="1122"/>
    </row>
    <row r="1950" spans="1:15" ht="12.75">
      <c r="A1950" s="1122"/>
      <c r="B1950" s="1122"/>
      <c r="C1950" s="1122"/>
      <c r="D1950" s="1122"/>
      <c r="M1950" s="1122"/>
      <c r="N1950" s="1122"/>
      <c r="O1950" s="1122"/>
    </row>
    <row r="1951" spans="1:15" ht="12.75">
      <c r="A1951" s="1122"/>
      <c r="B1951" s="1122"/>
      <c r="C1951" s="1122"/>
      <c r="D1951" s="1122"/>
      <c r="M1951" s="1122"/>
      <c r="N1951" s="1122"/>
      <c r="O1951" s="1122"/>
    </row>
    <row r="1952" spans="1:15" ht="12.75">
      <c r="A1952" s="1122"/>
      <c r="B1952" s="1122"/>
      <c r="C1952" s="1122"/>
      <c r="D1952" s="1122"/>
      <c r="M1952" s="1122"/>
      <c r="N1952" s="1122"/>
      <c r="O1952" s="1122"/>
    </row>
    <row r="1953" spans="1:15" ht="12.75">
      <c r="A1953" s="1122"/>
      <c r="B1953" s="1122"/>
      <c r="C1953" s="1122"/>
      <c r="D1953" s="1122"/>
      <c r="M1953" s="1122"/>
      <c r="N1953" s="1122"/>
      <c r="O1953" s="1122"/>
    </row>
    <row r="1954" spans="1:15" ht="12.75">
      <c r="A1954" s="1122"/>
      <c r="B1954" s="1122"/>
      <c r="C1954" s="1122"/>
      <c r="D1954" s="1122"/>
      <c r="M1954" s="1122"/>
      <c r="N1954" s="1122"/>
      <c r="O1954" s="1122"/>
    </row>
    <row r="1955" spans="1:15" ht="12.75">
      <c r="A1955" s="1122"/>
      <c r="B1955" s="1122"/>
      <c r="C1955" s="1122"/>
      <c r="D1955" s="1122"/>
      <c r="M1955" s="1122"/>
      <c r="N1955" s="1122"/>
      <c r="O1955" s="1122"/>
    </row>
    <row r="1956" spans="1:15" ht="12.75">
      <c r="A1956" s="1122"/>
      <c r="B1956" s="1122"/>
      <c r="C1956" s="1122"/>
      <c r="D1956" s="1122"/>
      <c r="M1956" s="1122"/>
      <c r="N1956" s="1122"/>
      <c r="O1956" s="1122"/>
    </row>
    <row r="1957" spans="1:15" ht="12.75">
      <c r="A1957" s="1122"/>
      <c r="B1957" s="1122"/>
      <c r="C1957" s="1122"/>
      <c r="D1957" s="1122"/>
      <c r="M1957" s="1122"/>
      <c r="N1957" s="1122"/>
      <c r="O1957" s="1122"/>
    </row>
    <row r="1958" spans="1:15" ht="12.75">
      <c r="A1958" s="1122"/>
      <c r="B1958" s="1122"/>
      <c r="C1958" s="1122"/>
      <c r="D1958" s="1122"/>
      <c r="M1958" s="1122"/>
      <c r="N1958" s="1122"/>
      <c r="O1958" s="1122"/>
    </row>
    <row r="1959" spans="1:15" ht="12.75">
      <c r="A1959" s="1122"/>
      <c r="B1959" s="1122"/>
      <c r="C1959" s="1122"/>
      <c r="D1959" s="1122"/>
      <c r="M1959" s="1122"/>
      <c r="N1959" s="1122"/>
      <c r="O1959" s="1122"/>
    </row>
    <row r="1960" spans="1:15" ht="12.75">
      <c r="A1960" s="1122"/>
      <c r="B1960" s="1122"/>
      <c r="C1960" s="1122"/>
      <c r="D1960" s="1122"/>
      <c r="M1960" s="1122"/>
      <c r="N1960" s="1122"/>
      <c r="O1960" s="1122"/>
    </row>
    <row r="1961" spans="1:15" ht="12.75">
      <c r="A1961" s="1122"/>
      <c r="B1961" s="1122"/>
      <c r="C1961" s="1122"/>
      <c r="D1961" s="1122"/>
      <c r="M1961" s="1122"/>
      <c r="N1961" s="1122"/>
      <c r="O1961" s="1122"/>
    </row>
    <row r="1962" spans="1:15" ht="12.75">
      <c r="A1962" s="1122"/>
      <c r="B1962" s="1122"/>
      <c r="C1962" s="1122"/>
      <c r="D1962" s="1122"/>
      <c r="M1962" s="1122"/>
      <c r="N1962" s="1122"/>
      <c r="O1962" s="1122"/>
    </row>
    <row r="1963" spans="1:15" ht="12.75">
      <c r="A1963" s="1122"/>
      <c r="B1963" s="1122"/>
      <c r="C1963" s="1122"/>
      <c r="D1963" s="1122"/>
      <c r="M1963" s="1122"/>
      <c r="N1963" s="1122"/>
      <c r="O1963" s="1122"/>
    </row>
    <row r="1964" spans="1:15" ht="12.75">
      <c r="A1964" s="1122"/>
      <c r="B1964" s="1122"/>
      <c r="C1964" s="1122"/>
      <c r="D1964" s="1122"/>
      <c r="M1964" s="1122"/>
      <c r="N1964" s="1122"/>
      <c r="O1964" s="1122"/>
    </row>
    <row r="1965" spans="1:15" ht="12.75">
      <c r="A1965" s="1122"/>
      <c r="B1965" s="1122"/>
      <c r="C1965" s="1122"/>
      <c r="D1965" s="1122"/>
      <c r="M1965" s="1122"/>
      <c r="N1965" s="1122"/>
      <c r="O1965" s="1122"/>
    </row>
    <row r="1966" spans="1:15" ht="12.75">
      <c r="A1966" s="1122"/>
      <c r="B1966" s="1122"/>
      <c r="C1966" s="1122"/>
      <c r="D1966" s="1122"/>
      <c r="M1966" s="1122"/>
      <c r="N1966" s="1122"/>
      <c r="O1966" s="1122"/>
    </row>
    <row r="1967" spans="1:15" ht="12.75">
      <c r="A1967" s="1122"/>
      <c r="B1967" s="1122"/>
      <c r="C1967" s="1122"/>
      <c r="D1967" s="1122"/>
      <c r="M1967" s="1122"/>
      <c r="N1967" s="1122"/>
      <c r="O1967" s="1122"/>
    </row>
    <row r="1968" spans="1:15" ht="12.75">
      <c r="A1968" s="1122"/>
      <c r="B1968" s="1122"/>
      <c r="C1968" s="1122"/>
      <c r="D1968" s="1122"/>
      <c r="M1968" s="1122"/>
      <c r="N1968" s="1122"/>
      <c r="O1968" s="1122"/>
    </row>
    <row r="1969" spans="1:15" ht="12.75">
      <c r="A1969" s="1122"/>
      <c r="B1969" s="1122"/>
      <c r="C1969" s="1122"/>
      <c r="D1969" s="1122"/>
      <c r="M1969" s="1122"/>
      <c r="N1969" s="1122"/>
      <c r="O1969" s="1122"/>
    </row>
    <row r="1970" spans="1:15" ht="12.75">
      <c r="A1970" s="1122"/>
      <c r="B1970" s="1122"/>
      <c r="C1970" s="1122"/>
      <c r="D1970" s="1122"/>
      <c r="M1970" s="1122"/>
      <c r="N1970" s="1122"/>
      <c r="O1970" s="1122"/>
    </row>
    <row r="1971" spans="1:15" ht="12.75">
      <c r="A1971" s="1122"/>
      <c r="B1971" s="1122"/>
      <c r="C1971" s="1122"/>
      <c r="D1971" s="1122"/>
      <c r="M1971" s="1122"/>
      <c r="N1971" s="1122"/>
      <c r="O1971" s="1122"/>
    </row>
    <row r="1972" spans="1:15" ht="12.75">
      <c r="A1972" s="1122"/>
      <c r="B1972" s="1122"/>
      <c r="C1972" s="1122"/>
      <c r="D1972" s="1122"/>
      <c r="M1972" s="1122"/>
      <c r="N1972" s="1122"/>
      <c r="O1972" s="1122"/>
    </row>
    <row r="1973" spans="1:15" ht="12.75">
      <c r="A1973" s="1122"/>
      <c r="B1973" s="1122"/>
      <c r="C1973" s="1122"/>
      <c r="D1973" s="1122"/>
      <c r="M1973" s="1122"/>
      <c r="N1973" s="1122"/>
      <c r="O1973" s="1122"/>
    </row>
    <row r="1974" spans="1:15" ht="12.75">
      <c r="A1974" s="1122"/>
      <c r="B1974" s="1122"/>
      <c r="C1974" s="1122"/>
      <c r="D1974" s="1122"/>
      <c r="M1974" s="1122"/>
      <c r="N1974" s="1122"/>
      <c r="O1974" s="1122"/>
    </row>
    <row r="1975" spans="1:15" ht="12.75">
      <c r="A1975" s="1122"/>
      <c r="B1975" s="1122"/>
      <c r="C1975" s="1122"/>
      <c r="D1975" s="1122"/>
      <c r="M1975" s="1122"/>
      <c r="N1975" s="1122"/>
      <c r="O1975" s="1122"/>
    </row>
    <row r="1976" spans="1:15" ht="12.75">
      <c r="A1976" s="1122"/>
      <c r="B1976" s="1122"/>
      <c r="C1976" s="1122"/>
      <c r="D1976" s="1122"/>
      <c r="M1976" s="1122"/>
      <c r="N1976" s="1122"/>
      <c r="O1976" s="1122"/>
    </row>
    <row r="1977" spans="1:15" ht="12.75">
      <c r="A1977" s="1122"/>
      <c r="B1977" s="1122"/>
      <c r="C1977" s="1122"/>
      <c r="D1977" s="1122"/>
      <c r="M1977" s="1122"/>
      <c r="N1977" s="1122"/>
      <c r="O1977" s="1122"/>
    </row>
    <row r="1978" spans="1:15" ht="12.75">
      <c r="A1978" s="1122"/>
      <c r="B1978" s="1122"/>
      <c r="C1978" s="1122"/>
      <c r="D1978" s="1122"/>
      <c r="M1978" s="1122"/>
      <c r="N1978" s="1122"/>
      <c r="O1978" s="1122"/>
    </row>
    <row r="1979" spans="1:15" ht="12.75">
      <c r="A1979" s="1122"/>
      <c r="B1979" s="1122"/>
      <c r="C1979" s="1122"/>
      <c r="D1979" s="1122"/>
      <c r="M1979" s="1122"/>
      <c r="N1979" s="1122"/>
      <c r="O1979" s="1122"/>
    </row>
    <row r="1980" spans="1:15" ht="12.75">
      <c r="A1980" s="1122"/>
      <c r="B1980" s="1122"/>
      <c r="C1980" s="1122"/>
      <c r="D1980" s="1122"/>
      <c r="M1980" s="1122"/>
      <c r="N1980" s="1122"/>
      <c r="O1980" s="1122"/>
    </row>
    <row r="1981" spans="1:15" ht="12.75">
      <c r="A1981" s="1122"/>
      <c r="B1981" s="1122"/>
      <c r="C1981" s="1122"/>
      <c r="D1981" s="1122"/>
      <c r="M1981" s="1122"/>
      <c r="N1981" s="1122"/>
      <c r="O1981" s="1122"/>
    </row>
    <row r="1982" spans="1:15" ht="12.75">
      <c r="A1982" s="1122"/>
      <c r="B1982" s="1122"/>
      <c r="C1982" s="1122"/>
      <c r="D1982" s="1122"/>
      <c r="M1982" s="1122"/>
      <c r="N1982" s="1122"/>
      <c r="O1982" s="1122"/>
    </row>
    <row r="1983" spans="1:15" ht="12.75">
      <c r="A1983" s="1122"/>
      <c r="B1983" s="1122"/>
      <c r="C1983" s="1122"/>
      <c r="D1983" s="1122"/>
      <c r="M1983" s="1122"/>
      <c r="N1983" s="1122"/>
      <c r="O1983" s="1122"/>
    </row>
    <row r="1984" spans="1:15" ht="12.75">
      <c r="A1984" s="1122"/>
      <c r="B1984" s="1122"/>
      <c r="C1984" s="1122"/>
      <c r="D1984" s="1122"/>
      <c r="M1984" s="1122"/>
      <c r="N1984" s="1122"/>
      <c r="O1984" s="1122"/>
    </row>
    <row r="1985" spans="1:15" ht="12.75">
      <c r="A1985" s="1122"/>
      <c r="B1985" s="1122"/>
      <c r="C1985" s="1122"/>
      <c r="D1985" s="1122"/>
      <c r="M1985" s="1122"/>
      <c r="N1985" s="1122"/>
      <c r="O1985" s="1122"/>
    </row>
    <row r="1986" spans="1:15" ht="12.75">
      <c r="A1986" s="1122"/>
      <c r="B1986" s="1122"/>
      <c r="C1986" s="1122"/>
      <c r="D1986" s="1122"/>
      <c r="M1986" s="1122"/>
      <c r="N1986" s="1122"/>
      <c r="O1986" s="1122"/>
    </row>
    <row r="1987" spans="1:15" ht="12.75">
      <c r="A1987" s="1122"/>
      <c r="B1987" s="1122"/>
      <c r="C1987" s="1122"/>
      <c r="D1987" s="1122"/>
      <c r="M1987" s="1122"/>
      <c r="N1987" s="1122"/>
      <c r="O1987" s="1122"/>
    </row>
    <row r="1988" spans="1:15" ht="12.75">
      <c r="A1988" s="1122"/>
      <c r="B1988" s="1122"/>
      <c r="C1988" s="1122"/>
      <c r="D1988" s="1122"/>
      <c r="M1988" s="1122"/>
      <c r="N1988" s="1122"/>
      <c r="O1988" s="1122"/>
    </row>
    <row r="1989" spans="1:15" ht="12.75">
      <c r="A1989" s="1122"/>
      <c r="B1989" s="1122"/>
      <c r="C1989" s="1122"/>
      <c r="D1989" s="1122"/>
      <c r="M1989" s="1122"/>
      <c r="N1989" s="1122"/>
      <c r="O1989" s="1122"/>
    </row>
    <row r="1990" spans="1:15" ht="12.75">
      <c r="A1990" s="1122"/>
      <c r="B1990" s="1122"/>
      <c r="C1990" s="1122"/>
      <c r="D1990" s="1122"/>
      <c r="M1990" s="1122"/>
      <c r="N1990" s="1122"/>
      <c r="O1990" s="1122"/>
    </row>
    <row r="1991" spans="1:15" ht="12.75">
      <c r="A1991" s="1122"/>
      <c r="B1991" s="1122"/>
      <c r="C1991" s="1122"/>
      <c r="D1991" s="1122"/>
      <c r="M1991" s="1122"/>
      <c r="N1991" s="1122"/>
      <c r="O1991" s="1122"/>
    </row>
    <row r="1992" spans="1:15" ht="12.75">
      <c r="A1992" s="1122"/>
      <c r="B1992" s="1122"/>
      <c r="C1992" s="1122"/>
      <c r="D1992" s="1122"/>
      <c r="M1992" s="1122"/>
      <c r="N1992" s="1122"/>
      <c r="O1992" s="1122"/>
    </row>
    <row r="1993" spans="1:15" ht="12.75">
      <c r="A1993" s="1122"/>
      <c r="B1993" s="1122"/>
      <c r="C1993" s="1122"/>
      <c r="D1993" s="1122"/>
      <c r="M1993" s="1122"/>
      <c r="N1993" s="1122"/>
      <c r="O1993" s="1122"/>
    </row>
    <row r="1994" spans="1:15" ht="12.75">
      <c r="A1994" s="1122"/>
      <c r="B1994" s="1122"/>
      <c r="C1994" s="1122"/>
      <c r="D1994" s="1122"/>
      <c r="M1994" s="1122"/>
      <c r="N1994" s="1122"/>
      <c r="O1994" s="1122"/>
    </row>
    <row r="1995" spans="1:15" ht="12.75">
      <c r="A1995" s="1122"/>
      <c r="B1995" s="1122"/>
      <c r="C1995" s="1122"/>
      <c r="D1995" s="1122"/>
      <c r="M1995" s="1122"/>
      <c r="N1995" s="1122"/>
      <c r="O1995" s="1122"/>
    </row>
    <row r="1996" spans="1:15" ht="12.75">
      <c r="A1996" s="1122"/>
      <c r="B1996" s="1122"/>
      <c r="C1996" s="1122"/>
      <c r="D1996" s="1122"/>
      <c r="M1996" s="1122"/>
      <c r="N1996" s="1122"/>
      <c r="O1996" s="1122"/>
    </row>
    <row r="1997" spans="1:15" ht="12.75">
      <c r="A1997" s="1122"/>
      <c r="B1997" s="1122"/>
      <c r="C1997" s="1122"/>
      <c r="D1997" s="1122"/>
      <c r="M1997" s="1122"/>
      <c r="N1997" s="1122"/>
      <c r="O1997" s="1122"/>
    </row>
    <row r="1998" spans="1:15" ht="12.75">
      <c r="A1998" s="1122"/>
      <c r="B1998" s="1122"/>
      <c r="C1998" s="1122"/>
      <c r="D1998" s="1122"/>
      <c r="M1998" s="1122"/>
      <c r="N1998" s="1122"/>
      <c r="O1998" s="1122"/>
    </row>
    <row r="1999" spans="1:15" ht="12.75">
      <c r="A1999" s="1122"/>
      <c r="B1999" s="1122"/>
      <c r="C1999" s="1122"/>
      <c r="D1999" s="1122"/>
      <c r="M1999" s="1122"/>
      <c r="N1999" s="1122"/>
      <c r="O1999" s="1122"/>
    </row>
    <row r="2000" spans="1:15" ht="12.75">
      <c r="A2000" s="1122"/>
      <c r="B2000" s="1122"/>
      <c r="C2000" s="1122"/>
      <c r="D2000" s="1122"/>
      <c r="M2000" s="1122"/>
      <c r="N2000" s="1122"/>
      <c r="O2000" s="1122"/>
    </row>
    <row r="2001" spans="1:15" ht="12.75">
      <c r="A2001" s="1122"/>
      <c r="B2001" s="1122"/>
      <c r="C2001" s="1122"/>
      <c r="D2001" s="1122"/>
      <c r="M2001" s="1122"/>
      <c r="N2001" s="1122"/>
      <c r="O2001" s="1122"/>
    </row>
    <row r="2002" spans="1:15" ht="12.75">
      <c r="A2002" s="1122"/>
      <c r="B2002" s="1122"/>
      <c r="C2002" s="1122"/>
      <c r="D2002" s="1122"/>
      <c r="M2002" s="1122"/>
      <c r="N2002" s="1122"/>
      <c r="O2002" s="1122"/>
    </row>
    <row r="2003" spans="1:15" ht="12.75">
      <c r="A2003" s="1122"/>
      <c r="B2003" s="1122"/>
      <c r="C2003" s="1122"/>
      <c r="D2003" s="1122"/>
      <c r="M2003" s="1122"/>
      <c r="N2003" s="1122"/>
      <c r="O2003" s="1122"/>
    </row>
    <row r="2004" spans="1:15" ht="12.75">
      <c r="A2004" s="1122"/>
      <c r="B2004" s="1122"/>
      <c r="C2004" s="1122"/>
      <c r="D2004" s="1122"/>
      <c r="M2004" s="1122"/>
      <c r="N2004" s="1122"/>
      <c r="O2004" s="1122"/>
    </row>
    <row r="2005" spans="1:15" ht="12.75">
      <c r="A2005" s="1122"/>
      <c r="B2005" s="1122"/>
      <c r="C2005" s="1122"/>
      <c r="D2005" s="1122"/>
      <c r="M2005" s="1122"/>
      <c r="N2005" s="1122"/>
      <c r="O2005" s="1122"/>
    </row>
    <row r="2006" spans="1:15" ht="12.75">
      <c r="A2006" s="1122"/>
      <c r="B2006" s="1122"/>
      <c r="C2006" s="1122"/>
      <c r="D2006" s="1122"/>
      <c r="M2006" s="1122"/>
      <c r="N2006" s="1122"/>
      <c r="O2006" s="1122"/>
    </row>
    <row r="2007" spans="1:15" ht="12.75">
      <c r="A2007" s="1122"/>
      <c r="B2007" s="1122"/>
      <c r="C2007" s="1122"/>
      <c r="D2007" s="1122"/>
      <c r="M2007" s="1122"/>
      <c r="N2007" s="1122"/>
      <c r="O2007" s="1122"/>
    </row>
    <row r="2008" spans="1:15" ht="12.75">
      <c r="A2008" s="1122"/>
      <c r="B2008" s="1122"/>
      <c r="C2008" s="1122"/>
      <c r="D2008" s="1122"/>
      <c r="M2008" s="1122"/>
      <c r="N2008" s="1122"/>
      <c r="O2008" s="1122"/>
    </row>
    <row r="2009" spans="1:15" ht="12.75">
      <c r="A2009" s="1122"/>
      <c r="B2009" s="1122"/>
      <c r="C2009" s="1122"/>
      <c r="D2009" s="1122"/>
      <c r="M2009" s="1122"/>
      <c r="N2009" s="1122"/>
      <c r="O2009" s="1122"/>
    </row>
    <row r="2010" spans="1:15" ht="12.75">
      <c r="A2010" s="1122"/>
      <c r="B2010" s="1122"/>
      <c r="C2010" s="1122"/>
      <c r="D2010" s="1122"/>
      <c r="M2010" s="1122"/>
      <c r="N2010" s="1122"/>
      <c r="O2010" s="1122"/>
    </row>
    <row r="2011" spans="1:15" ht="12.75">
      <c r="A2011" s="1122"/>
      <c r="B2011" s="1122"/>
      <c r="C2011" s="1122"/>
      <c r="D2011" s="1122"/>
      <c r="M2011" s="1122"/>
      <c r="N2011" s="1122"/>
      <c r="O2011" s="1122"/>
    </row>
    <row r="2012" spans="1:15" ht="12.75">
      <c r="A2012" s="1122"/>
      <c r="B2012" s="1122"/>
      <c r="C2012" s="1122"/>
      <c r="D2012" s="1122"/>
      <c r="M2012" s="1122"/>
      <c r="N2012" s="1122"/>
      <c r="O2012" s="1122"/>
    </row>
    <row r="2013" spans="1:15" ht="12.75">
      <c r="A2013" s="1122"/>
      <c r="B2013" s="1122"/>
      <c r="C2013" s="1122"/>
      <c r="D2013" s="1122"/>
      <c r="M2013" s="1122"/>
      <c r="N2013" s="1122"/>
      <c r="O2013" s="1122"/>
    </row>
    <row r="2014" spans="1:15" ht="12.75">
      <c r="A2014" s="1122"/>
      <c r="B2014" s="1122"/>
      <c r="C2014" s="1122"/>
      <c r="D2014" s="1122"/>
      <c r="M2014" s="1122"/>
      <c r="N2014" s="1122"/>
      <c r="O2014" s="1122"/>
    </row>
    <row r="2015" spans="1:15" ht="12.75">
      <c r="A2015" s="1122"/>
      <c r="B2015" s="1122"/>
      <c r="C2015" s="1122"/>
      <c r="D2015" s="1122"/>
      <c r="M2015" s="1122"/>
      <c r="N2015" s="1122"/>
      <c r="O2015" s="1122"/>
    </row>
    <row r="2016" spans="1:15" ht="12.75">
      <c r="A2016" s="1122"/>
      <c r="B2016" s="1122"/>
      <c r="C2016" s="1122"/>
      <c r="D2016" s="1122"/>
      <c r="M2016" s="1122"/>
      <c r="N2016" s="1122"/>
      <c r="O2016" s="1122"/>
    </row>
    <row r="2017" spans="1:15" ht="12.75">
      <c r="A2017" s="1122"/>
      <c r="B2017" s="1122"/>
      <c r="C2017" s="1122"/>
      <c r="D2017" s="1122"/>
      <c r="M2017" s="1122"/>
      <c r="N2017" s="1122"/>
      <c r="O2017" s="1122"/>
    </row>
    <row r="2018" spans="1:15" ht="12.75">
      <c r="A2018" s="1122"/>
      <c r="B2018" s="1122"/>
      <c r="C2018" s="1122"/>
      <c r="D2018" s="1122"/>
      <c r="M2018" s="1122"/>
      <c r="N2018" s="1122"/>
      <c r="O2018" s="1122"/>
    </row>
    <row r="2019" spans="1:15" ht="12.75">
      <c r="A2019" s="1122"/>
      <c r="B2019" s="1122"/>
      <c r="C2019" s="1122"/>
      <c r="D2019" s="1122"/>
      <c r="M2019" s="1122"/>
      <c r="N2019" s="1122"/>
      <c r="O2019" s="1122"/>
    </row>
    <row r="2020" spans="1:15" ht="12.75">
      <c r="A2020" s="1122"/>
      <c r="B2020" s="1122"/>
      <c r="C2020" s="1122"/>
      <c r="D2020" s="1122"/>
      <c r="M2020" s="1122"/>
      <c r="N2020" s="1122"/>
      <c r="O2020" s="1122"/>
    </row>
    <row r="2021" spans="1:15" ht="12.75">
      <c r="A2021" s="1122"/>
      <c r="B2021" s="1122"/>
      <c r="C2021" s="1122"/>
      <c r="D2021" s="1122"/>
      <c r="M2021" s="1122"/>
      <c r="N2021" s="1122"/>
      <c r="O2021" s="1122"/>
    </row>
    <row r="2022" spans="1:15" ht="12.75">
      <c r="A2022" s="1122"/>
      <c r="B2022" s="1122"/>
      <c r="C2022" s="1122"/>
      <c r="D2022" s="1122"/>
      <c r="M2022" s="1122"/>
      <c r="N2022" s="1122"/>
      <c r="O2022" s="1122"/>
    </row>
    <row r="2023" spans="1:15" ht="12.75">
      <c r="A2023" s="1122"/>
      <c r="B2023" s="1122"/>
      <c r="C2023" s="1122"/>
      <c r="D2023" s="1122"/>
      <c r="M2023" s="1122"/>
      <c r="N2023" s="1122"/>
      <c r="O2023" s="1122"/>
    </row>
    <row r="2024" spans="1:15" ht="12.75">
      <c r="A2024" s="1122"/>
      <c r="B2024" s="1122"/>
      <c r="C2024" s="1122"/>
      <c r="D2024" s="1122"/>
      <c r="M2024" s="1122"/>
      <c r="N2024" s="1122"/>
      <c r="O2024" s="1122"/>
    </row>
    <row r="2025" spans="1:15" ht="12.75">
      <c r="A2025" s="1122"/>
      <c r="B2025" s="1122"/>
      <c r="C2025" s="1122"/>
      <c r="D2025" s="1122"/>
      <c r="M2025" s="1122"/>
      <c r="N2025" s="1122"/>
      <c r="O2025" s="1122"/>
    </row>
    <row r="2026" spans="1:15" ht="12.75">
      <c r="A2026" s="1122"/>
      <c r="B2026" s="1122"/>
      <c r="C2026" s="1122"/>
      <c r="D2026" s="1122"/>
      <c r="M2026" s="1122"/>
      <c r="N2026" s="1122"/>
      <c r="O2026" s="1122"/>
    </row>
    <row r="2027" spans="1:15" ht="12.75">
      <c r="A2027" s="1122"/>
      <c r="B2027" s="1122"/>
      <c r="C2027" s="1122"/>
      <c r="D2027" s="1122"/>
      <c r="M2027" s="1122"/>
      <c r="N2027" s="1122"/>
      <c r="O2027" s="1122"/>
    </row>
    <row r="2028" spans="1:15" ht="12.75">
      <c r="A2028" s="1122"/>
      <c r="B2028" s="1122"/>
      <c r="C2028" s="1122"/>
      <c r="D2028" s="1122"/>
      <c r="M2028" s="1122"/>
      <c r="N2028" s="1122"/>
      <c r="O2028" s="1122"/>
    </row>
    <row r="2029" spans="1:15" ht="12.75">
      <c r="A2029" s="1122"/>
      <c r="B2029" s="1122"/>
      <c r="C2029" s="1122"/>
      <c r="D2029" s="1122"/>
      <c r="M2029" s="1122"/>
      <c r="N2029" s="1122"/>
      <c r="O2029" s="1122"/>
    </row>
    <row r="2030" spans="1:15" ht="12.75">
      <c r="A2030" s="1122"/>
      <c r="B2030" s="1122"/>
      <c r="C2030" s="1122"/>
      <c r="D2030" s="1122"/>
      <c r="M2030" s="1122"/>
      <c r="N2030" s="1122"/>
      <c r="O2030" s="1122"/>
    </row>
    <row r="2031" spans="1:15" ht="12.75">
      <c r="A2031" s="1122"/>
      <c r="B2031" s="1122"/>
      <c r="C2031" s="1122"/>
      <c r="D2031" s="1122"/>
      <c r="M2031" s="1122"/>
      <c r="N2031" s="1122"/>
      <c r="O2031" s="1122"/>
    </row>
  </sheetData>
  <sheetProtection formatCells="0" formatColumns="0" formatRows="0" insertColumns="0" insertRows="0"/>
  <mergeCells count="104">
    <mergeCell ref="M51:N51"/>
    <mergeCell ref="O51:P51"/>
    <mergeCell ref="M52:N52"/>
    <mergeCell ref="O52:P52"/>
    <mergeCell ref="M53:N53"/>
    <mergeCell ref="O53:P53"/>
    <mergeCell ref="M54:N54"/>
    <mergeCell ref="O54:P54"/>
    <mergeCell ref="M58:N58"/>
    <mergeCell ref="O58:P58"/>
    <mergeCell ref="M55:N55"/>
    <mergeCell ref="O55:P55"/>
    <mergeCell ref="M56:N56"/>
    <mergeCell ref="O56:P56"/>
    <mergeCell ref="M57:N57"/>
    <mergeCell ref="O57:P57"/>
    <mergeCell ref="O46:P46"/>
    <mergeCell ref="M47:N47"/>
    <mergeCell ref="O47:P47"/>
    <mergeCell ref="M48:N48"/>
    <mergeCell ref="O48:P48"/>
    <mergeCell ref="M49:N49"/>
    <mergeCell ref="O49:P49"/>
    <mergeCell ref="M50:N50"/>
    <mergeCell ref="O50:P50"/>
    <mergeCell ref="B57:C57"/>
    <mergeCell ref="D57:E57"/>
    <mergeCell ref="B58:C58"/>
    <mergeCell ref="D58:E58"/>
    <mergeCell ref="M34:Q34"/>
    <mergeCell ref="M35:Q35"/>
    <mergeCell ref="M36:Q36"/>
    <mergeCell ref="M38:P38"/>
    <mergeCell ref="M39:N39"/>
    <mergeCell ref="B54:C54"/>
    <mergeCell ref="O39:P39"/>
    <mergeCell ref="M40:N40"/>
    <mergeCell ref="O40:P40"/>
    <mergeCell ref="M41:N41"/>
    <mergeCell ref="O41:P41"/>
    <mergeCell ref="M42:N42"/>
    <mergeCell ref="O42:P42"/>
    <mergeCell ref="M43:N43"/>
    <mergeCell ref="O43:P43"/>
    <mergeCell ref="M44:N44"/>
    <mergeCell ref="O44:P44"/>
    <mergeCell ref="M45:N45"/>
    <mergeCell ref="O45:P45"/>
    <mergeCell ref="M46:N46"/>
    <mergeCell ref="D54:E54"/>
    <mergeCell ref="B55:C55"/>
    <mergeCell ref="D55:E55"/>
    <mergeCell ref="B56:C56"/>
    <mergeCell ref="D56:E56"/>
    <mergeCell ref="B51:C51"/>
    <mergeCell ref="D51:E51"/>
    <mergeCell ref="B52:C52"/>
    <mergeCell ref="D52:E52"/>
    <mergeCell ref="B53:C53"/>
    <mergeCell ref="B44:C44"/>
    <mergeCell ref="D44:E44"/>
    <mergeCell ref="B45:C45"/>
    <mergeCell ref="D45:E45"/>
    <mergeCell ref="B46:C46"/>
    <mergeCell ref="D46:E46"/>
    <mergeCell ref="B47:C47"/>
    <mergeCell ref="D47:E47"/>
    <mergeCell ref="D53:E53"/>
    <mergeCell ref="B48:C48"/>
    <mergeCell ref="D48:E48"/>
    <mergeCell ref="B49:C49"/>
    <mergeCell ref="D49:E49"/>
    <mergeCell ref="B50:C50"/>
    <mergeCell ref="D50:E50"/>
    <mergeCell ref="B39:C39"/>
    <mergeCell ref="D39:E39"/>
    <mergeCell ref="B40:C40"/>
    <mergeCell ref="D40:E40"/>
    <mergeCell ref="B41:C41"/>
    <mergeCell ref="D41:E41"/>
    <mergeCell ref="B42:C42"/>
    <mergeCell ref="D42:E42"/>
    <mergeCell ref="B43:C43"/>
    <mergeCell ref="D43:E43"/>
    <mergeCell ref="N20:N21"/>
    <mergeCell ref="O20:O21"/>
    <mergeCell ref="P20:P21"/>
    <mergeCell ref="B34:F34"/>
    <mergeCell ref="B35:F35"/>
    <mergeCell ref="B36:F36"/>
    <mergeCell ref="B38:E38"/>
    <mergeCell ref="E20:E21"/>
    <mergeCell ref="C20:C21"/>
    <mergeCell ref="D20:D21"/>
    <mergeCell ref="A1:A2"/>
    <mergeCell ref="A8:A9"/>
    <mergeCell ref="C2:C3"/>
    <mergeCell ref="D2:D3"/>
    <mergeCell ref="C9:C10"/>
    <mergeCell ref="D9:D10"/>
    <mergeCell ref="N2:N3"/>
    <mergeCell ref="O2:O3"/>
    <mergeCell ref="N9:N10"/>
    <mergeCell ref="O9:O10"/>
  </mergeCells>
  <hyperlinks>
    <hyperlink ref="E1" location="'Съдържание 1'!A1" display="'Съдържание 1'!A1"/>
    <hyperlink ref="E2" location="баланс!A1" display="баланс!A1"/>
    <hyperlink ref="D1" location="баланс!A1" display="баланс!A1"/>
    <hyperlink ref="D8" location="баланс!A1" display="баланс!A1"/>
    <hyperlink ref="A4" location="'More information'!A108" display="'More information'!A108"/>
    <hyperlink ref="P1" location="'Съдържание 1'!A1" display="'Съдържание 1'!A1"/>
    <hyperlink ref="P2" location="баланс!A1" display="баланс!A1"/>
    <hyperlink ref="O1" location="баланс!A1" display="баланс!A1"/>
    <hyperlink ref="O8" location="баланс!A1" display="баланс!A1"/>
  </hyperlinks>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sheetPr codeName="Sheet21">
    <tabColor theme="4" tint="0.39997558519241921"/>
  </sheetPr>
  <dimension ref="A1:AQ250"/>
  <sheetViews>
    <sheetView topLeftCell="A43" zoomScaleNormal="75" workbookViewId="0"/>
  </sheetViews>
  <sheetFormatPr defaultColWidth="20.85546875" defaultRowHeight="14.25"/>
  <cols>
    <col min="1" max="1" width="7.7109375" style="1222" customWidth="1"/>
    <col min="2" max="2" width="54.7109375" style="1300" customWidth="1"/>
    <col min="3" max="3" width="15.7109375" style="1300" customWidth="1"/>
    <col min="4" max="5" width="15.28515625" style="265" customWidth="1"/>
    <col min="6" max="6" width="12.28515625" style="265" customWidth="1"/>
    <col min="7" max="7" width="13.42578125" style="1222" customWidth="1"/>
    <col min="8" max="8" width="20.85546875" style="1222" customWidth="1"/>
    <col min="9" max="9" width="15.7109375" style="1222" customWidth="1"/>
    <col min="10" max="10" width="16.5703125" style="1222" customWidth="1"/>
    <col min="11" max="11" width="11.28515625" style="1222" customWidth="1"/>
    <col min="12" max="12" width="54.7109375" style="1300" customWidth="1"/>
    <col min="13" max="13" width="15.7109375" style="1300" customWidth="1"/>
    <col min="14" max="15" width="15.28515625" style="265" customWidth="1"/>
    <col min="16" max="16" width="12.28515625" style="265" customWidth="1"/>
    <col min="17" max="17" width="13.42578125" style="1222" customWidth="1"/>
    <col min="18" max="16384" width="20.85546875" style="1222"/>
  </cols>
  <sheetData>
    <row r="1" spans="1:17" ht="14.25" customHeight="1">
      <c r="A1" s="824" t="s">
        <v>537</v>
      </c>
      <c r="B1" s="2187" t="s">
        <v>33</v>
      </c>
      <c r="C1" s="2187"/>
      <c r="D1" s="2187"/>
      <c r="E1" s="2187"/>
      <c r="F1" s="2187"/>
      <c r="G1" s="2187"/>
      <c r="H1" s="1221" t="s">
        <v>1110</v>
      </c>
      <c r="K1" s="1736" t="s">
        <v>3382</v>
      </c>
      <c r="L1" s="2187" t="s">
        <v>4683</v>
      </c>
      <c r="M1" s="2187"/>
      <c r="N1" s="2187"/>
      <c r="O1" s="2187"/>
      <c r="P1" s="2187"/>
      <c r="Q1" s="2187"/>
    </row>
    <row r="2" spans="1:17" s="28" customFormat="1" ht="24.75" customHeight="1">
      <c r="A2" s="1223" t="s">
        <v>2562</v>
      </c>
      <c r="B2" s="2140"/>
      <c r="C2" s="2188" t="s">
        <v>69</v>
      </c>
      <c r="D2" s="2190" t="s">
        <v>70</v>
      </c>
      <c r="E2" s="2179" t="s">
        <v>2016</v>
      </c>
      <c r="F2" s="2179" t="s">
        <v>2015</v>
      </c>
      <c r="G2" s="2185" t="s">
        <v>71</v>
      </c>
      <c r="H2" s="1223" t="s">
        <v>1323</v>
      </c>
      <c r="L2" s="2140"/>
      <c r="M2" s="2188" t="s">
        <v>4097</v>
      </c>
      <c r="N2" s="2190" t="s">
        <v>4684</v>
      </c>
      <c r="O2" s="2179" t="s">
        <v>4685</v>
      </c>
      <c r="P2" s="2179" t="s">
        <v>4686</v>
      </c>
      <c r="Q2" s="2185" t="s">
        <v>1378</v>
      </c>
    </row>
    <row r="3" spans="1:17" s="28" customFormat="1" ht="40.15" customHeight="1">
      <c r="B3" s="2141"/>
      <c r="C3" s="2189"/>
      <c r="D3" s="2190"/>
      <c r="E3" s="2180"/>
      <c r="F3" s="2180"/>
      <c r="G3" s="2186"/>
      <c r="L3" s="2141"/>
      <c r="M3" s="2189"/>
      <c r="N3" s="2190"/>
      <c r="O3" s="2180"/>
      <c r="P3" s="2180"/>
      <c r="Q3" s="2186"/>
    </row>
    <row r="4" spans="1:17" s="28" customFormat="1" ht="15" customHeight="1">
      <c r="B4" s="1226" t="s">
        <v>72</v>
      </c>
      <c r="C4" s="1227"/>
      <c r="D4" s="1286"/>
      <c r="E4" s="1286"/>
      <c r="F4" s="1286"/>
      <c r="G4" s="1229"/>
      <c r="L4" s="1226" t="s">
        <v>4644</v>
      </c>
      <c r="M4" s="1227"/>
      <c r="N4" s="1286"/>
      <c r="O4" s="1286"/>
      <c r="P4" s="1286"/>
      <c r="Q4" s="1229"/>
    </row>
    <row r="5" spans="1:17" s="28" customFormat="1" ht="15" customHeight="1">
      <c r="B5" s="26" t="str">
        <f>CONCATENATE("Салдо към 31.12.",НАЧАЛО!AC1-2)</f>
        <v>Салдо към 31.12.2011</v>
      </c>
      <c r="C5" s="1297"/>
      <c r="D5" s="1297"/>
      <c r="E5" s="1297"/>
      <c r="F5" s="1297"/>
      <c r="G5" s="1231">
        <f t="shared" ref="G5:G17" si="0">SUM(C5:F5)</f>
        <v>0</v>
      </c>
      <c r="L5" s="26" t="s">
        <v>4645</v>
      </c>
      <c r="M5" s="1297">
        <f>C5</f>
        <v>0</v>
      </c>
      <c r="N5" s="1297">
        <f>D5</f>
        <v>0</v>
      </c>
      <c r="O5" s="1297">
        <f>E5</f>
        <v>0</v>
      </c>
      <c r="P5" s="1297">
        <f>F5</f>
        <v>0</v>
      </c>
      <c r="Q5" s="1231">
        <f t="shared" ref="Q5:Q17" si="1">SUM(M5:P5)</f>
        <v>0</v>
      </c>
    </row>
    <row r="6" spans="1:17" s="28" customFormat="1" ht="28.5">
      <c r="B6" s="244" t="s">
        <v>2002</v>
      </c>
      <c r="C6" s="1297"/>
      <c r="D6" s="1297"/>
      <c r="E6" s="1297"/>
      <c r="F6" s="1297"/>
      <c r="G6" s="1231">
        <f t="shared" si="0"/>
        <v>0</v>
      </c>
      <c r="L6" s="1850" t="s">
        <v>5309</v>
      </c>
      <c r="M6" s="1297">
        <f t="shared" ref="M6:M16" si="2">C6</f>
        <v>0</v>
      </c>
      <c r="N6" s="1297">
        <f t="shared" ref="N6:N16" si="3">D6</f>
        <v>0</v>
      </c>
      <c r="O6" s="1297">
        <f t="shared" ref="O6:O16" si="4">E6</f>
        <v>0</v>
      </c>
      <c r="P6" s="1297">
        <f t="shared" ref="P6:P16" si="5">F6</f>
        <v>0</v>
      </c>
      <c r="Q6" s="1231">
        <f t="shared" si="1"/>
        <v>0</v>
      </c>
    </row>
    <row r="7" spans="1:17" s="28" customFormat="1" ht="15" customHeight="1">
      <c r="B7" s="244" t="s">
        <v>902</v>
      </c>
      <c r="C7" s="1297"/>
      <c r="D7" s="1297"/>
      <c r="E7" s="1297"/>
      <c r="F7" s="1297"/>
      <c r="G7" s="1231">
        <f t="shared" si="0"/>
        <v>0</v>
      </c>
      <c r="L7" s="1458" t="s">
        <v>5310</v>
      </c>
      <c r="M7" s="1297">
        <f t="shared" si="2"/>
        <v>0</v>
      </c>
      <c r="N7" s="1297">
        <f t="shared" si="3"/>
        <v>0</v>
      </c>
      <c r="O7" s="1297">
        <f t="shared" si="4"/>
        <v>0</v>
      </c>
      <c r="P7" s="1297">
        <f t="shared" si="5"/>
        <v>0</v>
      </c>
      <c r="Q7" s="1231">
        <f t="shared" si="1"/>
        <v>0</v>
      </c>
    </row>
    <row r="8" spans="1:17" s="28" customFormat="1" ht="28.5">
      <c r="B8" s="244" t="s">
        <v>901</v>
      </c>
      <c r="C8" s="1297"/>
      <c r="D8" s="1297"/>
      <c r="E8" s="1297"/>
      <c r="F8" s="1297"/>
      <c r="G8" s="1231">
        <f t="shared" si="0"/>
        <v>0</v>
      </c>
      <c r="L8" s="1850" t="s">
        <v>4687</v>
      </c>
      <c r="M8" s="1297">
        <f t="shared" si="2"/>
        <v>0</v>
      </c>
      <c r="N8" s="1297">
        <f t="shared" si="3"/>
        <v>0</v>
      </c>
      <c r="O8" s="1297">
        <f t="shared" si="4"/>
        <v>0</v>
      </c>
      <c r="P8" s="1297">
        <f t="shared" si="5"/>
        <v>0</v>
      </c>
      <c r="Q8" s="1231">
        <f t="shared" si="1"/>
        <v>0</v>
      </c>
    </row>
    <row r="9" spans="1:17" s="28" customFormat="1" ht="42.75">
      <c r="B9" s="244" t="s">
        <v>856</v>
      </c>
      <c r="C9" s="1297"/>
      <c r="D9" s="1297"/>
      <c r="E9" s="1297"/>
      <c r="F9" s="1297"/>
      <c r="G9" s="1231">
        <f t="shared" si="0"/>
        <v>0</v>
      </c>
      <c r="L9" s="1850" t="s">
        <v>5311</v>
      </c>
      <c r="M9" s="1297">
        <f t="shared" si="2"/>
        <v>0</v>
      </c>
      <c r="N9" s="1297">
        <f t="shared" si="3"/>
        <v>0</v>
      </c>
      <c r="O9" s="1297">
        <f t="shared" si="4"/>
        <v>0</v>
      </c>
      <c r="P9" s="1297">
        <f t="shared" si="5"/>
        <v>0</v>
      </c>
      <c r="Q9" s="1231">
        <f t="shared" si="1"/>
        <v>0</v>
      </c>
    </row>
    <row r="10" spans="1:17" s="28" customFormat="1" ht="28.5">
      <c r="B10" s="244" t="s">
        <v>858</v>
      </c>
      <c r="C10" s="1297"/>
      <c r="D10" s="1297"/>
      <c r="E10" s="1297"/>
      <c r="F10" s="1297"/>
      <c r="G10" s="1231">
        <f t="shared" si="0"/>
        <v>0</v>
      </c>
      <c r="L10" s="1850" t="s">
        <v>4653</v>
      </c>
      <c r="M10" s="1297">
        <f t="shared" si="2"/>
        <v>0</v>
      </c>
      <c r="N10" s="1297">
        <f t="shared" si="3"/>
        <v>0</v>
      </c>
      <c r="O10" s="1297">
        <f t="shared" si="4"/>
        <v>0</v>
      </c>
      <c r="P10" s="1297">
        <f t="shared" si="5"/>
        <v>0</v>
      </c>
      <c r="Q10" s="1231">
        <f t="shared" si="1"/>
        <v>0</v>
      </c>
    </row>
    <row r="11" spans="1:17" s="28" customFormat="1" ht="28.5">
      <c r="B11" s="244" t="s">
        <v>859</v>
      </c>
      <c r="C11" s="1297"/>
      <c r="D11" s="1297"/>
      <c r="E11" s="1297"/>
      <c r="F11" s="1297"/>
      <c r="G11" s="1231">
        <f t="shared" si="0"/>
        <v>0</v>
      </c>
      <c r="L11" s="1850" t="s">
        <v>4688</v>
      </c>
      <c r="M11" s="1297">
        <f t="shared" si="2"/>
        <v>0</v>
      </c>
      <c r="N11" s="1297">
        <f t="shared" si="3"/>
        <v>0</v>
      </c>
      <c r="O11" s="1297">
        <f t="shared" si="4"/>
        <v>0</v>
      </c>
      <c r="P11" s="1297">
        <f t="shared" si="5"/>
        <v>0</v>
      </c>
      <c r="Q11" s="1231">
        <f t="shared" si="1"/>
        <v>0</v>
      </c>
    </row>
    <row r="12" spans="1:17" s="28" customFormat="1" ht="28.5">
      <c r="B12" s="244" t="s">
        <v>903</v>
      </c>
      <c r="C12" s="1297"/>
      <c r="D12" s="1297"/>
      <c r="E12" s="1297"/>
      <c r="F12" s="1297"/>
      <c r="G12" s="1231">
        <f t="shared" si="0"/>
        <v>0</v>
      </c>
      <c r="L12" s="1850" t="s">
        <v>4689</v>
      </c>
      <c r="M12" s="1297">
        <f t="shared" si="2"/>
        <v>0</v>
      </c>
      <c r="N12" s="1297">
        <f t="shared" si="3"/>
        <v>0</v>
      </c>
      <c r="O12" s="1297">
        <f t="shared" si="4"/>
        <v>0</v>
      </c>
      <c r="P12" s="1297">
        <f t="shared" si="5"/>
        <v>0</v>
      </c>
      <c r="Q12" s="1231">
        <f t="shared" si="1"/>
        <v>0</v>
      </c>
    </row>
    <row r="13" spans="1:17" s="28" customFormat="1" ht="28.5">
      <c r="B13" s="244" t="s">
        <v>904</v>
      </c>
      <c r="C13" s="1297"/>
      <c r="D13" s="1297"/>
      <c r="E13" s="1297"/>
      <c r="F13" s="1297"/>
      <c r="G13" s="1231">
        <f t="shared" si="0"/>
        <v>0</v>
      </c>
      <c r="L13" s="1850" t="s">
        <v>4690</v>
      </c>
      <c r="M13" s="1297">
        <f t="shared" si="2"/>
        <v>0</v>
      </c>
      <c r="N13" s="1297">
        <f t="shared" si="3"/>
        <v>0</v>
      </c>
      <c r="O13" s="1297">
        <f t="shared" si="4"/>
        <v>0</v>
      </c>
      <c r="P13" s="1297">
        <f t="shared" si="5"/>
        <v>0</v>
      </c>
      <c r="Q13" s="1231">
        <f t="shared" si="1"/>
        <v>0</v>
      </c>
    </row>
    <row r="14" spans="1:17" s="28" customFormat="1" ht="15" customHeight="1">
      <c r="B14" s="244" t="s">
        <v>905</v>
      </c>
      <c r="C14" s="1297"/>
      <c r="D14" s="1297"/>
      <c r="E14" s="1297"/>
      <c r="F14" s="1297"/>
      <c r="G14" s="1231">
        <f t="shared" si="0"/>
        <v>0</v>
      </c>
      <c r="L14" s="1850" t="s">
        <v>5312</v>
      </c>
      <c r="M14" s="1297">
        <f t="shared" si="2"/>
        <v>0</v>
      </c>
      <c r="N14" s="1297">
        <f t="shared" si="3"/>
        <v>0</v>
      </c>
      <c r="O14" s="1297">
        <f t="shared" si="4"/>
        <v>0</v>
      </c>
      <c r="P14" s="1297">
        <f t="shared" si="5"/>
        <v>0</v>
      </c>
      <c r="Q14" s="1231">
        <f t="shared" si="1"/>
        <v>0</v>
      </c>
    </row>
    <row r="15" spans="1:17" s="28" customFormat="1" ht="23.45" customHeight="1">
      <c r="B15" s="244" t="s">
        <v>3364</v>
      </c>
      <c r="C15" s="1297"/>
      <c r="D15" s="1297"/>
      <c r="E15" s="1297"/>
      <c r="F15" s="1297"/>
      <c r="G15" s="1231">
        <f t="shared" si="0"/>
        <v>0</v>
      </c>
      <c r="L15" s="1850" t="s">
        <v>4647</v>
      </c>
      <c r="M15" s="1297">
        <f t="shared" si="2"/>
        <v>0</v>
      </c>
      <c r="N15" s="1297">
        <f t="shared" si="3"/>
        <v>0</v>
      </c>
      <c r="O15" s="1297">
        <f t="shared" si="4"/>
        <v>0</v>
      </c>
      <c r="P15" s="1297">
        <f t="shared" si="5"/>
        <v>0</v>
      </c>
      <c r="Q15" s="1231">
        <f t="shared" si="1"/>
        <v>0</v>
      </c>
    </row>
    <row r="16" spans="1:17" s="28" customFormat="1" ht="28.5">
      <c r="B16" s="244" t="s">
        <v>865</v>
      </c>
      <c r="C16" s="1297"/>
      <c r="D16" s="1297"/>
      <c r="E16" s="1297"/>
      <c r="F16" s="1297"/>
      <c r="G16" s="1231">
        <f t="shared" si="0"/>
        <v>0</v>
      </c>
      <c r="L16" s="1850" t="s">
        <v>4656</v>
      </c>
      <c r="M16" s="1297">
        <f t="shared" si="2"/>
        <v>0</v>
      </c>
      <c r="N16" s="1297">
        <f t="shared" si="3"/>
        <v>0</v>
      </c>
      <c r="O16" s="1297">
        <f t="shared" si="4"/>
        <v>0</v>
      </c>
      <c r="P16" s="1297">
        <f t="shared" si="5"/>
        <v>0</v>
      </c>
      <c r="Q16" s="1231">
        <f t="shared" si="1"/>
        <v>0</v>
      </c>
    </row>
    <row r="17" spans="2:17" s="28" customFormat="1" ht="15" customHeight="1">
      <c r="B17" s="244" t="s">
        <v>866</v>
      </c>
      <c r="C17" s="1297">
        <f>SUM(C6:C16)</f>
        <v>0</v>
      </c>
      <c r="D17" s="1297">
        <f>SUM(D6:D16)</f>
        <v>0</v>
      </c>
      <c r="E17" s="1297">
        <f>SUM(E6:E16)</f>
        <v>0</v>
      </c>
      <c r="F17" s="1297">
        <f>SUM(F6:F16)</f>
        <v>0</v>
      </c>
      <c r="G17" s="1231">
        <f t="shared" si="0"/>
        <v>0</v>
      </c>
      <c r="L17" s="244" t="s">
        <v>4692</v>
      </c>
      <c r="M17" s="1297">
        <f>SUM(M6:M16)</f>
        <v>0</v>
      </c>
      <c r="N17" s="1297">
        <f>SUM(N6:N16)</f>
        <v>0</v>
      </c>
      <c r="O17" s="1297">
        <f>SUM(O6:O16)</f>
        <v>0</v>
      </c>
      <c r="P17" s="1297">
        <f>SUM(P6:P16)</f>
        <v>0</v>
      </c>
      <c r="Q17" s="1231">
        <f t="shared" si="1"/>
        <v>0</v>
      </c>
    </row>
    <row r="18" spans="2:17" s="1232" customFormat="1" ht="15" customHeight="1">
      <c r="B18" s="1239" t="str">
        <f>CONCATENATE("Салдо към 31.12.",НАЧАЛО!AC1-1)</f>
        <v>Салдо към 31.12.2012</v>
      </c>
      <c r="C18" s="1240">
        <f>C5+C17</f>
        <v>0</v>
      </c>
      <c r="D18" s="1240">
        <f>D5+D17</f>
        <v>0</v>
      </c>
      <c r="E18" s="1240">
        <f>E5+E17</f>
        <v>0</v>
      </c>
      <c r="F18" s="1240">
        <f>F5+F17</f>
        <v>0</v>
      </c>
      <c r="G18" s="1240">
        <f>G5+G17</f>
        <v>0</v>
      </c>
      <c r="L18" s="1239" t="s">
        <v>4694</v>
      </c>
      <c r="M18" s="1240">
        <f>M5+M17</f>
        <v>0</v>
      </c>
      <c r="N18" s="1240">
        <f>N5+N17</f>
        <v>0</v>
      </c>
      <c r="O18" s="1240">
        <f>O5+O17</f>
        <v>0</v>
      </c>
      <c r="P18" s="1240">
        <f>P5+P17</f>
        <v>0</v>
      </c>
      <c r="Q18" s="1240">
        <f>Q5+Q17</f>
        <v>0</v>
      </c>
    </row>
    <row r="19" spans="2:17" s="28" customFormat="1" ht="28.5">
      <c r="B19" s="244" t="s">
        <v>2002</v>
      </c>
      <c r="C19" s="1297"/>
      <c r="D19" s="1297"/>
      <c r="E19" s="1297"/>
      <c r="F19" s="1297"/>
      <c r="G19" s="1231">
        <f t="shared" ref="G19:G30" si="6">SUM(C19:F19)</f>
        <v>0</v>
      </c>
      <c r="L19" s="1850" t="s">
        <v>5309</v>
      </c>
      <c r="M19" s="1297">
        <f t="shared" ref="M19:M29" si="7">C19</f>
        <v>0</v>
      </c>
      <c r="N19" s="1297">
        <f t="shared" ref="N19:N29" si="8">D19</f>
        <v>0</v>
      </c>
      <c r="O19" s="1297">
        <f t="shared" ref="O19:O29" si="9">E19</f>
        <v>0</v>
      </c>
      <c r="P19" s="1297">
        <f t="shared" ref="P19:P29" si="10">F19</f>
        <v>0</v>
      </c>
      <c r="Q19" s="1231">
        <f t="shared" ref="Q19:Q30" si="11">SUM(M19:P19)</f>
        <v>0</v>
      </c>
    </row>
    <row r="20" spans="2:17" s="28" customFormat="1" ht="15" customHeight="1">
      <c r="B20" s="244" t="s">
        <v>902</v>
      </c>
      <c r="C20" s="1297"/>
      <c r="D20" s="1297"/>
      <c r="E20" s="1297"/>
      <c r="F20" s="1297"/>
      <c r="G20" s="1231">
        <f t="shared" si="6"/>
        <v>0</v>
      </c>
      <c r="L20" s="1458" t="s">
        <v>5313</v>
      </c>
      <c r="M20" s="1297">
        <f t="shared" si="7"/>
        <v>0</v>
      </c>
      <c r="N20" s="1297">
        <f t="shared" si="8"/>
        <v>0</v>
      </c>
      <c r="O20" s="1297">
        <f t="shared" si="9"/>
        <v>0</v>
      </c>
      <c r="P20" s="1297">
        <f t="shared" si="10"/>
        <v>0</v>
      </c>
      <c r="Q20" s="1231">
        <f t="shared" si="11"/>
        <v>0</v>
      </c>
    </row>
    <row r="21" spans="2:17" s="28" customFormat="1" ht="28.5">
      <c r="B21" s="244" t="s">
        <v>901</v>
      </c>
      <c r="C21" s="1297"/>
      <c r="D21" s="1297"/>
      <c r="E21" s="1297"/>
      <c r="F21" s="1297"/>
      <c r="G21" s="1231">
        <f t="shared" si="6"/>
        <v>0</v>
      </c>
      <c r="L21" s="244" t="s">
        <v>4687</v>
      </c>
      <c r="M21" s="1297">
        <f t="shared" si="7"/>
        <v>0</v>
      </c>
      <c r="N21" s="1297">
        <f t="shared" si="8"/>
        <v>0</v>
      </c>
      <c r="O21" s="1297">
        <f t="shared" si="9"/>
        <v>0</v>
      </c>
      <c r="P21" s="1297">
        <f t="shared" si="10"/>
        <v>0</v>
      </c>
      <c r="Q21" s="1231">
        <f t="shared" si="11"/>
        <v>0</v>
      </c>
    </row>
    <row r="22" spans="2:17" s="28" customFormat="1" ht="42.75">
      <c r="B22" s="244" t="s">
        <v>856</v>
      </c>
      <c r="C22" s="1297"/>
      <c r="D22" s="1297"/>
      <c r="E22" s="1297"/>
      <c r="F22" s="1297"/>
      <c r="G22" s="1231">
        <f t="shared" si="6"/>
        <v>0</v>
      </c>
      <c r="L22" s="244" t="s">
        <v>4693</v>
      </c>
      <c r="M22" s="1297">
        <f t="shared" si="7"/>
        <v>0</v>
      </c>
      <c r="N22" s="1297">
        <f t="shared" si="8"/>
        <v>0</v>
      </c>
      <c r="O22" s="1297">
        <f t="shared" si="9"/>
        <v>0</v>
      </c>
      <c r="P22" s="1297">
        <f t="shared" si="10"/>
        <v>0</v>
      </c>
      <c r="Q22" s="1231">
        <f t="shared" si="11"/>
        <v>0</v>
      </c>
    </row>
    <row r="23" spans="2:17" s="28" customFormat="1" ht="28.5">
      <c r="B23" s="244" t="s">
        <v>858</v>
      </c>
      <c r="C23" s="1297"/>
      <c r="D23" s="1297"/>
      <c r="E23" s="1297"/>
      <c r="F23" s="1297"/>
      <c r="G23" s="1231">
        <f t="shared" si="6"/>
        <v>0</v>
      </c>
      <c r="L23" s="244" t="s">
        <v>4653</v>
      </c>
      <c r="M23" s="1297">
        <f t="shared" si="7"/>
        <v>0</v>
      </c>
      <c r="N23" s="1297">
        <f t="shared" si="8"/>
        <v>0</v>
      </c>
      <c r="O23" s="1297">
        <f t="shared" si="9"/>
        <v>0</v>
      </c>
      <c r="P23" s="1297">
        <f t="shared" si="10"/>
        <v>0</v>
      </c>
      <c r="Q23" s="1231">
        <f t="shared" si="11"/>
        <v>0</v>
      </c>
    </row>
    <row r="24" spans="2:17" s="28" customFormat="1" ht="28.5">
      <c r="B24" s="244" t="s">
        <v>859</v>
      </c>
      <c r="C24" s="1297"/>
      <c r="D24" s="1297"/>
      <c r="E24" s="1297"/>
      <c r="F24" s="1297"/>
      <c r="G24" s="1231">
        <f t="shared" si="6"/>
        <v>0</v>
      </c>
      <c r="L24" s="244" t="s">
        <v>4688</v>
      </c>
      <c r="M24" s="1297">
        <f t="shared" si="7"/>
        <v>0</v>
      </c>
      <c r="N24" s="1297">
        <f t="shared" si="8"/>
        <v>0</v>
      </c>
      <c r="O24" s="1297">
        <f t="shared" si="9"/>
        <v>0</v>
      </c>
      <c r="P24" s="1297">
        <f t="shared" si="10"/>
        <v>0</v>
      </c>
      <c r="Q24" s="1231">
        <f t="shared" si="11"/>
        <v>0</v>
      </c>
    </row>
    <row r="25" spans="2:17" s="28" customFormat="1" ht="28.5">
      <c r="B25" s="244" t="s">
        <v>903</v>
      </c>
      <c r="C25" s="1297"/>
      <c r="D25" s="1297"/>
      <c r="E25" s="1297"/>
      <c r="F25" s="1297"/>
      <c r="G25" s="1231">
        <f t="shared" si="6"/>
        <v>0</v>
      </c>
      <c r="L25" s="244" t="s">
        <v>4689</v>
      </c>
      <c r="M25" s="1297">
        <f t="shared" si="7"/>
        <v>0</v>
      </c>
      <c r="N25" s="1297">
        <f t="shared" si="8"/>
        <v>0</v>
      </c>
      <c r="O25" s="1297">
        <f t="shared" si="9"/>
        <v>0</v>
      </c>
      <c r="P25" s="1297">
        <f t="shared" si="10"/>
        <v>0</v>
      </c>
      <c r="Q25" s="1231">
        <f t="shared" si="11"/>
        <v>0</v>
      </c>
    </row>
    <row r="26" spans="2:17" s="28" customFormat="1" ht="28.5">
      <c r="B26" s="244" t="s">
        <v>904</v>
      </c>
      <c r="C26" s="1297"/>
      <c r="D26" s="1297"/>
      <c r="E26" s="1297"/>
      <c r="F26" s="1297"/>
      <c r="G26" s="1231">
        <f t="shared" si="6"/>
        <v>0</v>
      </c>
      <c r="L26" s="244" t="s">
        <v>4690</v>
      </c>
      <c r="M26" s="1297">
        <f t="shared" si="7"/>
        <v>0</v>
      </c>
      <c r="N26" s="1297">
        <f t="shared" si="8"/>
        <v>0</v>
      </c>
      <c r="O26" s="1297">
        <f t="shared" si="9"/>
        <v>0</v>
      </c>
      <c r="P26" s="1297">
        <f t="shared" si="10"/>
        <v>0</v>
      </c>
      <c r="Q26" s="1231">
        <f t="shared" si="11"/>
        <v>0</v>
      </c>
    </row>
    <row r="27" spans="2:17" s="28" customFormat="1" ht="15" customHeight="1">
      <c r="B27" s="244" t="s">
        <v>905</v>
      </c>
      <c r="C27" s="1297"/>
      <c r="D27" s="1297"/>
      <c r="E27" s="1297"/>
      <c r="F27" s="1297"/>
      <c r="G27" s="1231">
        <f t="shared" si="6"/>
        <v>0</v>
      </c>
      <c r="L27" s="244" t="s">
        <v>4691</v>
      </c>
      <c r="M27" s="1297">
        <f t="shared" si="7"/>
        <v>0</v>
      </c>
      <c r="N27" s="1297">
        <f t="shared" si="8"/>
        <v>0</v>
      </c>
      <c r="O27" s="1297">
        <f t="shared" si="9"/>
        <v>0</v>
      </c>
      <c r="P27" s="1297">
        <f t="shared" si="10"/>
        <v>0</v>
      </c>
      <c r="Q27" s="1231">
        <f t="shared" si="11"/>
        <v>0</v>
      </c>
    </row>
    <row r="28" spans="2:17" s="28" customFormat="1" ht="28.15" customHeight="1">
      <c r="B28" s="244" t="s">
        <v>3364</v>
      </c>
      <c r="C28" s="1297"/>
      <c r="D28" s="1297"/>
      <c r="E28" s="1297"/>
      <c r="F28" s="1297"/>
      <c r="G28" s="1231">
        <f t="shared" si="6"/>
        <v>0</v>
      </c>
      <c r="L28" s="244" t="s">
        <v>4647</v>
      </c>
      <c r="M28" s="1297">
        <f t="shared" si="7"/>
        <v>0</v>
      </c>
      <c r="N28" s="1297">
        <f t="shared" si="8"/>
        <v>0</v>
      </c>
      <c r="O28" s="1297">
        <f t="shared" si="9"/>
        <v>0</v>
      </c>
      <c r="P28" s="1297">
        <f t="shared" si="10"/>
        <v>0</v>
      </c>
      <c r="Q28" s="1231">
        <f t="shared" si="11"/>
        <v>0</v>
      </c>
    </row>
    <row r="29" spans="2:17" s="28" customFormat="1" ht="28.5">
      <c r="B29" s="244" t="s">
        <v>865</v>
      </c>
      <c r="C29" s="1297"/>
      <c r="D29" s="1297"/>
      <c r="E29" s="1297"/>
      <c r="F29" s="1297"/>
      <c r="G29" s="1231">
        <f t="shared" si="6"/>
        <v>0</v>
      </c>
      <c r="L29" s="244" t="s">
        <v>4656</v>
      </c>
      <c r="M29" s="1297">
        <f t="shared" si="7"/>
        <v>0</v>
      </c>
      <c r="N29" s="1297">
        <f t="shared" si="8"/>
        <v>0</v>
      </c>
      <c r="O29" s="1297">
        <f t="shared" si="9"/>
        <v>0</v>
      </c>
      <c r="P29" s="1297">
        <f t="shared" si="10"/>
        <v>0</v>
      </c>
      <c r="Q29" s="1231">
        <f t="shared" si="11"/>
        <v>0</v>
      </c>
    </row>
    <row r="30" spans="2:17" s="28" customFormat="1" ht="15" customHeight="1">
      <c r="B30" s="244" t="s">
        <v>866</v>
      </c>
      <c r="C30" s="1297">
        <f>SUM(C19:C29)</f>
        <v>0</v>
      </c>
      <c r="D30" s="1297">
        <f>SUM(D19:D29)</f>
        <v>0</v>
      </c>
      <c r="E30" s="1297">
        <f>SUM(E19:E29)</f>
        <v>0</v>
      </c>
      <c r="F30" s="1297">
        <f>SUM(F19:F29)</f>
        <v>0</v>
      </c>
      <c r="G30" s="1231">
        <f t="shared" si="6"/>
        <v>0</v>
      </c>
      <c r="L30" s="244" t="s">
        <v>4692</v>
      </c>
      <c r="M30" s="1297">
        <f>SUM(M19:M29)</f>
        <v>0</v>
      </c>
      <c r="N30" s="1297">
        <f>SUM(N19:N29)</f>
        <v>0</v>
      </c>
      <c r="O30" s="1297">
        <f>SUM(O19:O29)</f>
        <v>0</v>
      </c>
      <c r="P30" s="1297">
        <f>SUM(P19:P29)</f>
        <v>0</v>
      </c>
      <c r="Q30" s="1231">
        <f t="shared" si="11"/>
        <v>0</v>
      </c>
    </row>
    <row r="31" spans="2:17" ht="15" customHeight="1">
      <c r="B31" s="1239" t="str">
        <f>CONCATENATE("Салдо към ",НАЧАЛО!AA1,".",НАЧАЛО!AB1,".",НАЧАЛО!AC1)</f>
        <v>Салдо към 31.12.2013</v>
      </c>
      <c r="C31" s="1240">
        <f>C18+C30</f>
        <v>0</v>
      </c>
      <c r="D31" s="1240">
        <f>D18+D30</f>
        <v>0</v>
      </c>
      <c r="E31" s="1240">
        <f>E18+E30</f>
        <v>0</v>
      </c>
      <c r="F31" s="1240">
        <f>F18+F30</f>
        <v>0</v>
      </c>
      <c r="G31" s="1240">
        <f>G18+G30</f>
        <v>0</v>
      </c>
      <c r="L31" s="1239" t="s">
        <v>4695</v>
      </c>
      <c r="M31" s="1240">
        <f>M18+M30</f>
        <v>0</v>
      </c>
      <c r="N31" s="1240">
        <f>N18+N30</f>
        <v>0</v>
      </c>
      <c r="O31" s="1240">
        <f>O18+O30</f>
        <v>0</v>
      </c>
      <c r="P31" s="1240">
        <f>P18+P30</f>
        <v>0</v>
      </c>
      <c r="Q31" s="1240">
        <f>Q18+Q30</f>
        <v>0</v>
      </c>
    </row>
    <row r="32" spans="2:17" ht="15" customHeight="1">
      <c r="B32" s="1226" t="s">
        <v>73</v>
      </c>
      <c r="C32" s="1227"/>
      <c r="D32" s="1242"/>
      <c r="E32" s="1242"/>
      <c r="F32" s="1242"/>
      <c r="G32" s="1249"/>
      <c r="L32" s="1226" t="s">
        <v>1331</v>
      </c>
      <c r="M32" s="1227"/>
      <c r="N32" s="1242"/>
      <c r="O32" s="1242"/>
      <c r="P32" s="1242"/>
      <c r="Q32" s="1249"/>
    </row>
    <row r="33" spans="2:17" ht="15" customHeight="1">
      <c r="B33" s="26" t="str">
        <f>CONCATENATE("Салдо към 31.12.",НАЧАЛО!AC1-2)</f>
        <v>Салдо към 31.12.2011</v>
      </c>
      <c r="C33" s="1231"/>
      <c r="D33" s="1231"/>
      <c r="E33" s="1231"/>
      <c r="F33" s="1231"/>
      <c r="G33" s="621">
        <f>SUM(C33:F33)</f>
        <v>0</v>
      </c>
      <c r="L33" s="26" t="s">
        <v>4658</v>
      </c>
      <c r="M33" s="1297">
        <f t="shared" ref="M33:M41" si="12">C33</f>
        <v>0</v>
      </c>
      <c r="N33" s="1297">
        <f t="shared" ref="N33:N41" si="13">D33</f>
        <v>0</v>
      </c>
      <c r="O33" s="1297">
        <f t="shared" ref="O33:O41" si="14">E33</f>
        <v>0</v>
      </c>
      <c r="P33" s="1297">
        <f t="shared" ref="P33:P41" si="15">F33</f>
        <v>0</v>
      </c>
      <c r="Q33" s="621">
        <f t="shared" ref="Q33:Q41" si="16">SUM(M33:P33)</f>
        <v>0</v>
      </c>
    </row>
    <row r="34" spans="2:17" ht="15" customHeight="1">
      <c r="B34" s="243" t="s">
        <v>857</v>
      </c>
      <c r="C34" s="1297"/>
      <c r="D34" s="1297"/>
      <c r="E34" s="1297"/>
      <c r="F34" s="1297"/>
      <c r="G34" s="621">
        <f t="shared" ref="G34:G41" si="17">SUM(C34:F34)</f>
        <v>0</v>
      </c>
      <c r="H34" s="1241"/>
      <c r="L34" s="243" t="s">
        <v>4661</v>
      </c>
      <c r="M34" s="1297">
        <f t="shared" si="12"/>
        <v>0</v>
      </c>
      <c r="N34" s="1297">
        <f t="shared" si="13"/>
        <v>0</v>
      </c>
      <c r="O34" s="1297">
        <f t="shared" si="14"/>
        <v>0</v>
      </c>
      <c r="P34" s="1297">
        <f t="shared" si="15"/>
        <v>0</v>
      </c>
      <c r="Q34" s="621">
        <f t="shared" si="16"/>
        <v>0</v>
      </c>
    </row>
    <row r="35" spans="2:17" ht="15" customHeight="1">
      <c r="B35" s="243" t="s">
        <v>886</v>
      </c>
      <c r="C35" s="1297"/>
      <c r="D35" s="1297"/>
      <c r="E35" s="1297"/>
      <c r="F35" s="1297"/>
      <c r="G35" s="621">
        <f t="shared" si="17"/>
        <v>0</v>
      </c>
      <c r="H35" s="1241"/>
      <c r="L35" s="243" t="s">
        <v>4662</v>
      </c>
      <c r="M35" s="1297">
        <f t="shared" si="12"/>
        <v>0</v>
      </c>
      <c r="N35" s="1297">
        <f t="shared" si="13"/>
        <v>0</v>
      </c>
      <c r="O35" s="1297">
        <f t="shared" si="14"/>
        <v>0</v>
      </c>
      <c r="P35" s="1297">
        <f t="shared" si="15"/>
        <v>0</v>
      </c>
      <c r="Q35" s="621">
        <f t="shared" si="16"/>
        <v>0</v>
      </c>
    </row>
    <row r="36" spans="2:17" ht="27" customHeight="1">
      <c r="B36" s="244" t="s">
        <v>3363</v>
      </c>
      <c r="C36" s="1297"/>
      <c r="D36" s="1297"/>
      <c r="E36" s="1297"/>
      <c r="F36" s="1297"/>
      <c r="G36" s="1231">
        <f>SUM(C36:F36)</f>
        <v>0</v>
      </c>
      <c r="H36" s="1241"/>
      <c r="L36" s="244" t="s">
        <v>4663</v>
      </c>
      <c r="M36" s="1297">
        <f t="shared" si="12"/>
        <v>0</v>
      </c>
      <c r="N36" s="1297">
        <f t="shared" si="13"/>
        <v>0</v>
      </c>
      <c r="O36" s="1297">
        <f t="shared" si="14"/>
        <v>0</v>
      </c>
      <c r="P36" s="1297">
        <f t="shared" si="15"/>
        <v>0</v>
      </c>
      <c r="Q36" s="1231">
        <f t="shared" si="16"/>
        <v>0</v>
      </c>
    </row>
    <row r="37" spans="2:17" ht="28.5">
      <c r="B37" s="244" t="s">
        <v>862</v>
      </c>
      <c r="C37" s="1297"/>
      <c r="D37" s="1297"/>
      <c r="E37" s="1297"/>
      <c r="F37" s="1297"/>
      <c r="G37" s="621">
        <f t="shared" si="17"/>
        <v>0</v>
      </c>
      <c r="H37" s="1241"/>
      <c r="L37" s="244" t="s">
        <v>4652</v>
      </c>
      <c r="M37" s="1297">
        <f t="shared" si="12"/>
        <v>0</v>
      </c>
      <c r="N37" s="1297">
        <f t="shared" si="13"/>
        <v>0</v>
      </c>
      <c r="O37" s="1297">
        <f t="shared" si="14"/>
        <v>0</v>
      </c>
      <c r="P37" s="1297">
        <f t="shared" si="15"/>
        <v>0</v>
      </c>
      <c r="Q37" s="621">
        <f t="shared" si="16"/>
        <v>0</v>
      </c>
    </row>
    <row r="38" spans="2:17" ht="28.5">
      <c r="B38" s="244" t="s">
        <v>858</v>
      </c>
      <c r="C38" s="1297"/>
      <c r="D38" s="1297"/>
      <c r="E38" s="1297"/>
      <c r="F38" s="1297"/>
      <c r="G38" s="621">
        <f t="shared" si="17"/>
        <v>0</v>
      </c>
      <c r="H38" s="1241"/>
      <c r="L38" s="244" t="s">
        <v>4653</v>
      </c>
      <c r="M38" s="1297">
        <f t="shared" si="12"/>
        <v>0</v>
      </c>
      <c r="N38" s="1297">
        <f t="shared" si="13"/>
        <v>0</v>
      </c>
      <c r="O38" s="1297">
        <f t="shared" si="14"/>
        <v>0</v>
      </c>
      <c r="P38" s="1297">
        <f t="shared" si="15"/>
        <v>0</v>
      </c>
      <c r="Q38" s="621">
        <f t="shared" si="16"/>
        <v>0</v>
      </c>
    </row>
    <row r="39" spans="2:17" ht="28.5">
      <c r="B39" s="244" t="s">
        <v>859</v>
      </c>
      <c r="C39" s="1297"/>
      <c r="D39" s="1297"/>
      <c r="E39" s="1297"/>
      <c r="F39" s="1297"/>
      <c r="G39" s="621">
        <f t="shared" si="17"/>
        <v>0</v>
      </c>
      <c r="H39" s="1241"/>
      <c r="L39" s="244" t="s">
        <v>4654</v>
      </c>
      <c r="M39" s="1297">
        <f t="shared" si="12"/>
        <v>0</v>
      </c>
      <c r="N39" s="1297">
        <f t="shared" si="13"/>
        <v>0</v>
      </c>
      <c r="O39" s="1297">
        <f t="shared" si="14"/>
        <v>0</v>
      </c>
      <c r="P39" s="1297">
        <f t="shared" si="15"/>
        <v>0</v>
      </c>
      <c r="Q39" s="621">
        <f t="shared" si="16"/>
        <v>0</v>
      </c>
    </row>
    <row r="40" spans="2:17" ht="15" customHeight="1">
      <c r="B40" s="244" t="s">
        <v>894</v>
      </c>
      <c r="C40" s="1297"/>
      <c r="D40" s="1297"/>
      <c r="E40" s="1297"/>
      <c r="F40" s="1297"/>
      <c r="G40" s="621">
        <f t="shared" si="17"/>
        <v>0</v>
      </c>
      <c r="H40" s="1241"/>
      <c r="L40" s="244" t="s">
        <v>4696</v>
      </c>
      <c r="M40" s="1297">
        <f t="shared" si="12"/>
        <v>0</v>
      </c>
      <c r="N40" s="1297">
        <f t="shared" si="13"/>
        <v>0</v>
      </c>
      <c r="O40" s="1297">
        <f t="shared" si="14"/>
        <v>0</v>
      </c>
      <c r="P40" s="1297">
        <f t="shared" si="15"/>
        <v>0</v>
      </c>
      <c r="Q40" s="621">
        <f t="shared" si="16"/>
        <v>0</v>
      </c>
    </row>
    <row r="41" spans="2:17" ht="28.5">
      <c r="B41" s="244" t="s">
        <v>865</v>
      </c>
      <c r="C41" s="1297"/>
      <c r="D41" s="1297"/>
      <c r="E41" s="1297"/>
      <c r="F41" s="1297"/>
      <c r="G41" s="621">
        <f t="shared" si="17"/>
        <v>0</v>
      </c>
      <c r="H41" s="1241"/>
      <c r="L41" s="244" t="s">
        <v>4656</v>
      </c>
      <c r="M41" s="1297">
        <f t="shared" si="12"/>
        <v>0</v>
      </c>
      <c r="N41" s="1297">
        <f t="shared" si="13"/>
        <v>0</v>
      </c>
      <c r="O41" s="1297">
        <f t="shared" si="14"/>
        <v>0</v>
      </c>
      <c r="P41" s="1297">
        <f t="shared" si="15"/>
        <v>0</v>
      </c>
      <c r="Q41" s="621">
        <f t="shared" si="16"/>
        <v>0</v>
      </c>
    </row>
    <row r="42" spans="2:17">
      <c r="B42" s="244" t="s">
        <v>866</v>
      </c>
      <c r="C42" s="1297">
        <f>SUM(C34:C41)</f>
        <v>0</v>
      </c>
      <c r="D42" s="1297">
        <f>SUM(D34:D41)</f>
        <v>0</v>
      </c>
      <c r="E42" s="1297">
        <f>SUM(E34:E41)</f>
        <v>0</v>
      </c>
      <c r="F42" s="1297">
        <f>SUM(F34:F41)</f>
        <v>0</v>
      </c>
      <c r="G42" s="1231">
        <f>SUM(G34:G41)</f>
        <v>0</v>
      </c>
      <c r="H42" s="1241"/>
      <c r="L42" s="244" t="s">
        <v>4657</v>
      </c>
      <c r="M42" s="1297">
        <f>SUM(M34:M41)</f>
        <v>0</v>
      </c>
      <c r="N42" s="1297">
        <f>SUM(N34:N41)</f>
        <v>0</v>
      </c>
      <c r="O42" s="1297">
        <f>SUM(O34:O41)</f>
        <v>0</v>
      </c>
      <c r="P42" s="1297">
        <f>SUM(P34:P41)</f>
        <v>0</v>
      </c>
      <c r="Q42" s="1231">
        <f>SUM(Q34:Q41)</f>
        <v>0</v>
      </c>
    </row>
    <row r="43" spans="2:17" ht="15" customHeight="1">
      <c r="B43" s="1239" t="str">
        <f>CONCATENATE("Салдо към 31.12.",НАЧАЛО!AC1-1)</f>
        <v>Салдо към 31.12.2012</v>
      </c>
      <c r="C43" s="1240">
        <f>C33+C42</f>
        <v>0</v>
      </c>
      <c r="D43" s="1240">
        <f>D33+D42</f>
        <v>0</v>
      </c>
      <c r="E43" s="1240">
        <f>E33+E42</f>
        <v>0</v>
      </c>
      <c r="F43" s="1240">
        <f>F33+F42</f>
        <v>0</v>
      </c>
      <c r="G43" s="1240">
        <f>G33+G42</f>
        <v>0</v>
      </c>
      <c r="L43" s="1239" t="s">
        <v>4658</v>
      </c>
      <c r="M43" s="1240">
        <f>M33+M42</f>
        <v>0</v>
      </c>
      <c r="N43" s="1240">
        <f>N33+N42</f>
        <v>0</v>
      </c>
      <c r="O43" s="1240">
        <f>O33+O42</f>
        <v>0</v>
      </c>
      <c r="P43" s="1240">
        <f>P33+P42</f>
        <v>0</v>
      </c>
      <c r="Q43" s="1240">
        <f>Q33+Q42</f>
        <v>0</v>
      </c>
    </row>
    <row r="44" spans="2:17" ht="15" customHeight="1">
      <c r="B44" s="243" t="s">
        <v>857</v>
      </c>
      <c r="C44" s="1297"/>
      <c r="D44" s="1297"/>
      <c r="E44" s="1297"/>
      <c r="F44" s="1297"/>
      <c r="G44" s="621">
        <f t="shared" ref="G44:G51" si="18">SUM(C44:F44)</f>
        <v>0</v>
      </c>
      <c r="H44" s="1241"/>
      <c r="L44" s="243" t="s">
        <v>4661</v>
      </c>
      <c r="M44" s="1297">
        <f t="shared" ref="M44:M51" si="19">C44</f>
        <v>0</v>
      </c>
      <c r="N44" s="1297">
        <f t="shared" ref="N44:N51" si="20">D44</f>
        <v>0</v>
      </c>
      <c r="O44" s="1297">
        <f t="shared" ref="O44:O51" si="21">E44</f>
        <v>0</v>
      </c>
      <c r="P44" s="1297">
        <f t="shared" ref="P44:P51" si="22">F44</f>
        <v>0</v>
      </c>
      <c r="Q44" s="621">
        <f t="shared" ref="Q44:Q51" si="23">SUM(M44:P44)</f>
        <v>0</v>
      </c>
    </row>
    <row r="45" spans="2:17" ht="15" customHeight="1">
      <c r="B45" s="243" t="s">
        <v>886</v>
      </c>
      <c r="C45" s="1297"/>
      <c r="D45" s="1297"/>
      <c r="E45" s="1297"/>
      <c r="F45" s="1297"/>
      <c r="G45" s="621">
        <f t="shared" si="18"/>
        <v>0</v>
      </c>
      <c r="H45" s="1241"/>
      <c r="L45" s="243" t="s">
        <v>4662</v>
      </c>
      <c r="M45" s="1297">
        <f t="shared" si="19"/>
        <v>0</v>
      </c>
      <c r="N45" s="1297">
        <f t="shared" si="20"/>
        <v>0</v>
      </c>
      <c r="O45" s="1297">
        <f t="shared" si="21"/>
        <v>0</v>
      </c>
      <c r="P45" s="1297">
        <f t="shared" si="22"/>
        <v>0</v>
      </c>
      <c r="Q45" s="621">
        <f t="shared" si="23"/>
        <v>0</v>
      </c>
    </row>
    <row r="46" spans="2:17" ht="27.6" customHeight="1">
      <c r="B46" s="244" t="s">
        <v>3363</v>
      </c>
      <c r="C46" s="1297"/>
      <c r="D46" s="1297"/>
      <c r="E46" s="1297"/>
      <c r="F46" s="1297"/>
      <c r="G46" s="1231">
        <f t="shared" si="18"/>
        <v>0</v>
      </c>
      <c r="H46" s="1241"/>
      <c r="L46" s="244" t="s">
        <v>4663</v>
      </c>
      <c r="M46" s="1297">
        <f t="shared" si="19"/>
        <v>0</v>
      </c>
      <c r="N46" s="1297">
        <f t="shared" si="20"/>
        <v>0</v>
      </c>
      <c r="O46" s="1297">
        <f t="shared" si="21"/>
        <v>0</v>
      </c>
      <c r="P46" s="1297">
        <f t="shared" si="22"/>
        <v>0</v>
      </c>
      <c r="Q46" s="1231">
        <f t="shared" si="23"/>
        <v>0</v>
      </c>
    </row>
    <row r="47" spans="2:17" ht="28.5">
      <c r="B47" s="244" t="s">
        <v>3832</v>
      </c>
      <c r="C47" s="1297"/>
      <c r="D47" s="1297"/>
      <c r="E47" s="1297"/>
      <c r="F47" s="1297"/>
      <c r="G47" s="621">
        <f t="shared" si="18"/>
        <v>0</v>
      </c>
      <c r="H47" s="1241"/>
      <c r="L47" s="244" t="s">
        <v>4652</v>
      </c>
      <c r="M47" s="1297">
        <f t="shared" si="19"/>
        <v>0</v>
      </c>
      <c r="N47" s="1297">
        <f t="shared" si="20"/>
        <v>0</v>
      </c>
      <c r="O47" s="1297">
        <f t="shared" si="21"/>
        <v>0</v>
      </c>
      <c r="P47" s="1297">
        <f t="shared" si="22"/>
        <v>0</v>
      </c>
      <c r="Q47" s="621">
        <f t="shared" si="23"/>
        <v>0</v>
      </c>
    </row>
    <row r="48" spans="2:17" ht="28.5">
      <c r="B48" s="244" t="s">
        <v>858</v>
      </c>
      <c r="C48" s="1297"/>
      <c r="D48" s="1297"/>
      <c r="E48" s="1297"/>
      <c r="F48" s="1297"/>
      <c r="G48" s="621">
        <f t="shared" si="18"/>
        <v>0</v>
      </c>
      <c r="H48" s="1241"/>
      <c r="L48" s="244" t="s">
        <v>4653</v>
      </c>
      <c r="M48" s="1297">
        <f t="shared" si="19"/>
        <v>0</v>
      </c>
      <c r="N48" s="1297">
        <f t="shared" si="20"/>
        <v>0</v>
      </c>
      <c r="O48" s="1297">
        <f t="shared" si="21"/>
        <v>0</v>
      </c>
      <c r="P48" s="1297">
        <f t="shared" si="22"/>
        <v>0</v>
      </c>
      <c r="Q48" s="621">
        <f t="shared" si="23"/>
        <v>0</v>
      </c>
    </row>
    <row r="49" spans="1:43" ht="28.5">
      <c r="B49" s="244" t="s">
        <v>859</v>
      </c>
      <c r="C49" s="1297"/>
      <c r="D49" s="1297"/>
      <c r="E49" s="1297"/>
      <c r="F49" s="1297"/>
      <c r="G49" s="621">
        <f t="shared" si="18"/>
        <v>0</v>
      </c>
      <c r="H49" s="1241"/>
      <c r="L49" s="244" t="s">
        <v>4654</v>
      </c>
      <c r="M49" s="1297">
        <f t="shared" si="19"/>
        <v>0</v>
      </c>
      <c r="N49" s="1297">
        <f t="shared" si="20"/>
        <v>0</v>
      </c>
      <c r="O49" s="1297">
        <f t="shared" si="21"/>
        <v>0</v>
      </c>
      <c r="P49" s="1297">
        <f t="shared" si="22"/>
        <v>0</v>
      </c>
      <c r="Q49" s="621">
        <f t="shared" si="23"/>
        <v>0</v>
      </c>
    </row>
    <row r="50" spans="1:43" ht="15" customHeight="1">
      <c r="B50" s="244" t="s">
        <v>894</v>
      </c>
      <c r="C50" s="1297"/>
      <c r="D50" s="1297"/>
      <c r="E50" s="1297"/>
      <c r="F50" s="1297"/>
      <c r="G50" s="621">
        <f t="shared" si="18"/>
        <v>0</v>
      </c>
      <c r="H50" s="1241"/>
      <c r="L50" s="244" t="s">
        <v>4696</v>
      </c>
      <c r="M50" s="1297">
        <f t="shared" si="19"/>
        <v>0</v>
      </c>
      <c r="N50" s="1297">
        <f t="shared" si="20"/>
        <v>0</v>
      </c>
      <c r="O50" s="1297">
        <f t="shared" si="21"/>
        <v>0</v>
      </c>
      <c r="P50" s="1297">
        <f t="shared" si="22"/>
        <v>0</v>
      </c>
      <c r="Q50" s="621">
        <f t="shared" si="23"/>
        <v>0</v>
      </c>
    </row>
    <row r="51" spans="1:43" ht="28.5">
      <c r="B51" s="244" t="s">
        <v>865</v>
      </c>
      <c r="C51" s="1297"/>
      <c r="D51" s="1297"/>
      <c r="E51" s="1297"/>
      <c r="F51" s="1297"/>
      <c r="G51" s="1231">
        <f t="shared" si="18"/>
        <v>0</v>
      </c>
      <c r="H51" s="1241"/>
      <c r="L51" s="244" t="s">
        <v>4656</v>
      </c>
      <c r="M51" s="1297">
        <f t="shared" si="19"/>
        <v>0</v>
      </c>
      <c r="N51" s="1297">
        <f t="shared" si="20"/>
        <v>0</v>
      </c>
      <c r="O51" s="1297">
        <f t="shared" si="21"/>
        <v>0</v>
      </c>
      <c r="P51" s="1297">
        <f t="shared" si="22"/>
        <v>0</v>
      </c>
      <c r="Q51" s="1231">
        <f t="shared" si="23"/>
        <v>0</v>
      </c>
    </row>
    <row r="52" spans="1:43">
      <c r="B52" s="244" t="s">
        <v>866</v>
      </c>
      <c r="C52" s="1297">
        <f>SUM(C44:C51)</f>
        <v>0</v>
      </c>
      <c r="D52" s="1297">
        <f>SUM(D44:D51)</f>
        <v>0</v>
      </c>
      <c r="E52" s="1297">
        <f>SUM(E44:E51)</f>
        <v>0</v>
      </c>
      <c r="F52" s="1297">
        <f>SUM(F44:F51)</f>
        <v>0</v>
      </c>
      <c r="G52" s="1231">
        <f>SUM(G44:G51)</f>
        <v>0</v>
      </c>
      <c r="H52" s="1241"/>
      <c r="L52" s="244" t="s">
        <v>4657</v>
      </c>
      <c r="M52" s="1297">
        <f>SUM(M44:M51)</f>
        <v>0</v>
      </c>
      <c r="N52" s="1297">
        <f>SUM(N44:N51)</f>
        <v>0</v>
      </c>
      <c r="O52" s="1297">
        <f>SUM(O44:O51)</f>
        <v>0</v>
      </c>
      <c r="P52" s="1297">
        <f>SUM(P44:P51)</f>
        <v>0</v>
      </c>
      <c r="Q52" s="1231">
        <f>SUM(Q44:Q51)</f>
        <v>0</v>
      </c>
    </row>
    <row r="53" spans="1:43" s="1232" customFormat="1" ht="15" customHeight="1">
      <c r="B53" s="1239" t="str">
        <f>CONCATENATE("Салдо към ",НАЧАЛО!AA1,".",НАЧАЛО!AB1,".",НАЧАЛО!AC1)</f>
        <v>Салдо към 31.12.2013</v>
      </c>
      <c r="C53" s="1240">
        <f>C43+C52</f>
        <v>0</v>
      </c>
      <c r="D53" s="1240">
        <f>D43+D52</f>
        <v>0</v>
      </c>
      <c r="E53" s="1240">
        <f>E43+E52</f>
        <v>0</v>
      </c>
      <c r="F53" s="1240">
        <f>F43+F52</f>
        <v>0</v>
      </c>
      <c r="G53" s="1240">
        <f>G43+G52</f>
        <v>0</v>
      </c>
      <c r="L53" s="1239" t="s">
        <v>4695</v>
      </c>
      <c r="M53" s="1240">
        <f>M43+M52</f>
        <v>0</v>
      </c>
      <c r="N53" s="1240">
        <f>N43+N52</f>
        <v>0</v>
      </c>
      <c r="O53" s="1240">
        <f>O43+O52</f>
        <v>0</v>
      </c>
      <c r="P53" s="1240">
        <f>P43+P52</f>
        <v>0</v>
      </c>
      <c r="Q53" s="1240">
        <f>Q43+Q52</f>
        <v>0</v>
      </c>
    </row>
    <row r="54" spans="1:43" ht="15" customHeight="1">
      <c r="B54" s="1226" t="s">
        <v>74</v>
      </c>
      <c r="C54" s="1248"/>
      <c r="D54" s="1248"/>
      <c r="E54" s="1248"/>
      <c r="F54" s="1248"/>
      <c r="G54" s="1249"/>
      <c r="L54" s="1226" t="s">
        <v>4644</v>
      </c>
      <c r="M54" s="1248"/>
      <c r="N54" s="1248"/>
      <c r="O54" s="1248"/>
      <c r="P54" s="1248"/>
      <c r="Q54" s="1249"/>
    </row>
    <row r="55" spans="1:43" ht="23.25" customHeight="1">
      <c r="B55" s="1298" t="str">
        <f>CONCATENATE("Балансова стойност към 31.12.",НАЧАЛО!AC1-1)</f>
        <v>Балансова стойност към 31.12.2012</v>
      </c>
      <c r="C55" s="621">
        <f>C18+C43</f>
        <v>0</v>
      </c>
      <c r="D55" s="621">
        <f>D18+D43</f>
        <v>0</v>
      </c>
      <c r="E55" s="621">
        <f>E18+E43</f>
        <v>0</v>
      </c>
      <c r="F55" s="621">
        <f>F18+F43</f>
        <v>0</v>
      </c>
      <c r="G55" s="621">
        <f>G18+G43</f>
        <v>0</v>
      </c>
      <c r="L55" s="1239" t="s">
        <v>4658</v>
      </c>
      <c r="M55" s="621">
        <f>M18+M43</f>
        <v>0</v>
      </c>
      <c r="N55" s="621">
        <f>N18+N43</f>
        <v>0</v>
      </c>
      <c r="O55" s="621">
        <f>O18+O43</f>
        <v>0</v>
      </c>
      <c r="P55" s="621">
        <f>P18+P43</f>
        <v>0</v>
      </c>
      <c r="Q55" s="621">
        <f>Q18+Q43</f>
        <v>0</v>
      </c>
    </row>
    <row r="56" spans="1:43" ht="23.25" customHeight="1">
      <c r="B56" s="1299" t="str">
        <f>CONCATENATE("Балансова стойност към ",НАЧАЛО!AA1,".",НАЧАЛО!AB1,".",НАЧАЛО!AC1)</f>
        <v>Балансова стойност към 31.12.2013</v>
      </c>
      <c r="C56" s="1252">
        <f>C31+C53</f>
        <v>0</v>
      </c>
      <c r="D56" s="1252">
        <f>D31+D53</f>
        <v>0</v>
      </c>
      <c r="E56" s="1252">
        <f>E31+E53</f>
        <v>0</v>
      </c>
      <c r="F56" s="1252">
        <f>F31+F53</f>
        <v>0</v>
      </c>
      <c r="G56" s="1252">
        <f>G31+G53</f>
        <v>0</v>
      </c>
      <c r="L56" s="1239" t="s">
        <v>4695</v>
      </c>
      <c r="M56" s="1252">
        <f>M31+M53</f>
        <v>0</v>
      </c>
      <c r="N56" s="1252">
        <f>N31+N53</f>
        <v>0</v>
      </c>
      <c r="O56" s="1252">
        <f>O31+O53</f>
        <v>0</v>
      </c>
      <c r="P56" s="1252">
        <f>P31+P53</f>
        <v>0</v>
      </c>
      <c r="Q56" s="1252">
        <f>Q31+Q53</f>
        <v>0</v>
      </c>
    </row>
    <row r="57" spans="1:43">
      <c r="G57" s="1241"/>
      <c r="Q57" s="1241"/>
    </row>
    <row r="58" spans="1:43">
      <c r="A58" s="2113" t="s">
        <v>1636</v>
      </c>
      <c r="B58" s="2184" t="s">
        <v>4434</v>
      </c>
      <c r="C58" s="2184"/>
      <c r="D58" s="2184"/>
      <c r="G58" s="1241"/>
      <c r="L58" s="2184" t="s">
        <v>4697</v>
      </c>
      <c r="M58" s="2184"/>
      <c r="N58" s="2184"/>
      <c r="Q58" s="1241"/>
    </row>
    <row r="59" spans="1:43">
      <c r="A59" s="2113"/>
      <c r="B59" s="29"/>
      <c r="C59" s="1700">
        <f>НАЧАЛО!AA2</f>
        <v>41639</v>
      </c>
      <c r="D59" s="1027" t="str">
        <f>CONCATENATE("31.12.",YEAR(C59)-1," г.")</f>
        <v>31.12.2012 г.</v>
      </c>
      <c r="G59" s="1241"/>
      <c r="L59" s="29"/>
      <c r="M59" s="1700">
        <f>НАЧАЛО!AK2</f>
        <v>2</v>
      </c>
      <c r="N59" s="1027" t="str">
        <f>CONCATENATE("31.12.",YEAR(M59)-1," г.")</f>
        <v>31.12.1899 г.</v>
      </c>
      <c r="Q59" s="1241"/>
    </row>
    <row r="60" spans="1:43" ht="15">
      <c r="A60" s="824" t="s">
        <v>537</v>
      </c>
      <c r="B60" s="245" t="s">
        <v>909</v>
      </c>
      <c r="C60" s="1297"/>
      <c r="D60" s="1297"/>
      <c r="G60" s="1241"/>
      <c r="L60" s="245" t="s">
        <v>4437</v>
      </c>
      <c r="M60" s="1297">
        <f t="shared" ref="M60:N62" si="24">C60</f>
        <v>0</v>
      </c>
      <c r="N60" s="1297">
        <f t="shared" si="24"/>
        <v>0</v>
      </c>
      <c r="Q60" s="1241"/>
    </row>
    <row r="61" spans="1:43" ht="57">
      <c r="B61" s="245" t="s">
        <v>910</v>
      </c>
      <c r="C61" s="1297"/>
      <c r="D61" s="1297"/>
      <c r="E61" s="265" t="s">
        <v>4435</v>
      </c>
      <c r="G61" s="1241"/>
      <c r="L61" s="245" t="s">
        <v>4438</v>
      </c>
      <c r="M61" s="1297">
        <f t="shared" si="24"/>
        <v>0</v>
      </c>
      <c r="N61" s="1297">
        <f t="shared" si="24"/>
        <v>0</v>
      </c>
      <c r="O61" s="265" t="s">
        <v>4435</v>
      </c>
      <c r="Q61" s="1241"/>
    </row>
    <row r="62" spans="1:43" ht="57">
      <c r="B62" s="245" t="s">
        <v>911</v>
      </c>
      <c r="C62" s="1297"/>
      <c r="D62" s="1297"/>
      <c r="G62" s="1241"/>
      <c r="L62" s="245" t="s">
        <v>4439</v>
      </c>
      <c r="M62" s="1297">
        <f t="shared" si="24"/>
        <v>0</v>
      </c>
      <c r="N62" s="1297">
        <f t="shared" si="24"/>
        <v>0</v>
      </c>
      <c r="Q62" s="1241"/>
    </row>
    <row r="63" spans="1:43">
      <c r="B63" s="1299" t="s">
        <v>4436</v>
      </c>
      <c r="C63" s="1252">
        <f>SUM(C60:C62)</f>
        <v>0</v>
      </c>
      <c r="D63" s="1252">
        <f>SUM(D60:D62)</f>
        <v>0</v>
      </c>
      <c r="G63" s="1241"/>
      <c r="L63" s="1299" t="s">
        <v>4440</v>
      </c>
      <c r="M63" s="1252">
        <f>SUM(M60:M62)</f>
        <v>0</v>
      </c>
      <c r="N63" s="1252">
        <f>SUM(N60:N62)</f>
        <v>0</v>
      </c>
      <c r="Q63" s="1241"/>
    </row>
    <row r="64" spans="1:43" s="1260" customFormat="1" ht="15" customHeight="1">
      <c r="B64" s="1301"/>
      <c r="C64" s="1301"/>
      <c r="G64" s="1241"/>
      <c r="H64" s="1259"/>
      <c r="I64" s="1259"/>
      <c r="J64" s="1259"/>
      <c r="K64" s="1259"/>
      <c r="L64" s="1301"/>
      <c r="M64" s="1301"/>
      <c r="Q64" s="1241"/>
      <c r="R64" s="1259"/>
      <c r="S64" s="1259"/>
      <c r="T64" s="1259"/>
      <c r="U64" s="1259"/>
      <c r="V64" s="1259"/>
      <c r="W64" s="1259"/>
      <c r="X64" s="1259"/>
      <c r="Y64" s="1259"/>
      <c r="Z64" s="1259"/>
      <c r="AA64" s="1259"/>
      <c r="AB64" s="1259"/>
      <c r="AC64" s="1259"/>
      <c r="AD64" s="1259"/>
      <c r="AE64" s="1259"/>
      <c r="AF64" s="1259"/>
      <c r="AG64" s="1259"/>
      <c r="AH64" s="1259"/>
      <c r="AI64" s="1259"/>
      <c r="AJ64" s="1259"/>
      <c r="AK64" s="1259"/>
      <c r="AL64" s="1259"/>
      <c r="AM64" s="1259"/>
      <c r="AN64" s="1259"/>
      <c r="AO64" s="1259"/>
      <c r="AP64" s="1259"/>
      <c r="AQ64" s="1259"/>
    </row>
    <row r="65" spans="1:43" s="1260" customFormat="1">
      <c r="A65" s="2113" t="s">
        <v>1636</v>
      </c>
      <c r="B65" s="2184" t="s">
        <v>908</v>
      </c>
      <c r="C65" s="2184"/>
      <c r="D65" s="2184"/>
      <c r="G65" s="1241"/>
      <c r="H65" s="1259"/>
      <c r="I65" s="1259"/>
      <c r="J65" s="1259"/>
      <c r="K65" s="1259"/>
      <c r="L65" s="2184" t="s">
        <v>4698</v>
      </c>
      <c r="M65" s="2184"/>
      <c r="N65" s="2184"/>
      <c r="Q65" s="1241"/>
      <c r="R65" s="1259"/>
      <c r="S65" s="1259"/>
      <c r="T65" s="1259"/>
      <c r="U65" s="1259"/>
      <c r="V65" s="1259"/>
      <c r="W65" s="1259"/>
      <c r="X65" s="1259"/>
      <c r="Y65" s="1259"/>
      <c r="Z65" s="1259"/>
      <c r="AA65" s="1259"/>
      <c r="AB65" s="1259"/>
      <c r="AC65" s="1259"/>
      <c r="AD65" s="1259"/>
      <c r="AE65" s="1259"/>
      <c r="AF65" s="1259"/>
      <c r="AG65" s="1259"/>
      <c r="AH65" s="1259"/>
      <c r="AI65" s="1259"/>
      <c r="AJ65" s="1259"/>
      <c r="AK65" s="1259"/>
      <c r="AL65" s="1259"/>
      <c r="AM65" s="1259"/>
      <c r="AN65" s="1259"/>
      <c r="AO65" s="1259"/>
      <c r="AP65" s="1259"/>
      <c r="AQ65" s="1259"/>
    </row>
    <row r="66" spans="1:43" s="1260" customFormat="1" ht="14.25" customHeight="1">
      <c r="A66" s="2113"/>
      <c r="B66" s="29"/>
      <c r="C66" s="1700">
        <f>НАЧАЛО!AA2</f>
        <v>41639</v>
      </c>
      <c r="D66" s="1027" t="str">
        <f>CONCATENATE("31.12.",YEAR(C66)-1," г.")</f>
        <v>31.12.2012 г.</v>
      </c>
      <c r="G66" s="1241"/>
      <c r="H66" s="1259"/>
      <c r="I66" s="1259"/>
      <c r="J66" s="1259"/>
      <c r="K66" s="1259"/>
      <c r="L66" s="29"/>
      <c r="M66" s="1700">
        <f>НАЧАЛО!AK2</f>
        <v>2</v>
      </c>
      <c r="N66" s="1027" t="str">
        <f>CONCATENATE("31.12.",YEAR(M66)-1," г.")</f>
        <v>31.12.1899 г.</v>
      </c>
      <c r="Q66" s="1241"/>
      <c r="R66" s="1259"/>
      <c r="S66" s="1259"/>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row>
    <row r="67" spans="1:43" s="1260" customFormat="1" ht="85.5">
      <c r="A67" s="824" t="s">
        <v>537</v>
      </c>
      <c r="B67" s="245" t="s">
        <v>912</v>
      </c>
      <c r="C67" s="1297"/>
      <c r="D67" s="1297"/>
      <c r="G67" s="1241"/>
      <c r="H67" s="1259"/>
      <c r="I67" s="1259"/>
      <c r="J67" s="1259"/>
      <c r="K67" s="1259"/>
      <c r="L67" s="1851" t="s">
        <v>5772</v>
      </c>
      <c r="M67" s="1297">
        <f t="shared" ref="M67:M72" si="25">C67</f>
        <v>0</v>
      </c>
      <c r="N67" s="1297">
        <f t="shared" ref="N67:N72" si="26">D67</f>
        <v>0</v>
      </c>
      <c r="Q67" s="1241"/>
      <c r="R67" s="1259"/>
      <c r="S67" s="1259"/>
      <c r="T67" s="1259"/>
      <c r="U67" s="1259"/>
      <c r="V67" s="1259"/>
      <c r="W67" s="1259"/>
      <c r="X67" s="1259"/>
      <c r="Y67" s="1259"/>
      <c r="Z67" s="1259"/>
      <c r="AA67" s="1259"/>
      <c r="AB67" s="1259"/>
      <c r="AC67" s="1259"/>
      <c r="AD67" s="1259"/>
      <c r="AE67" s="1259"/>
      <c r="AF67" s="1259"/>
      <c r="AG67" s="1259"/>
      <c r="AH67" s="1259"/>
      <c r="AI67" s="1259"/>
      <c r="AJ67" s="1259"/>
      <c r="AK67" s="1259"/>
      <c r="AL67" s="1259"/>
      <c r="AM67" s="1259"/>
      <c r="AN67" s="1259"/>
      <c r="AO67" s="1259"/>
      <c r="AP67" s="1259"/>
      <c r="AQ67" s="1259"/>
    </row>
    <row r="68" spans="1:43" s="1260" customFormat="1" ht="57">
      <c r="B68" s="245" t="s">
        <v>913</v>
      </c>
      <c r="C68" s="1297"/>
      <c r="D68" s="1297"/>
      <c r="G68" s="1241"/>
      <c r="H68" s="1259"/>
      <c r="I68" s="1259"/>
      <c r="J68" s="1259"/>
      <c r="K68" s="1259"/>
      <c r="L68" s="245" t="s">
        <v>4699</v>
      </c>
      <c r="M68" s="1297">
        <f t="shared" si="25"/>
        <v>0</v>
      </c>
      <c r="N68" s="1297">
        <f t="shared" si="26"/>
        <v>0</v>
      </c>
      <c r="Q68" s="1241"/>
      <c r="R68" s="1259"/>
      <c r="S68" s="1259"/>
      <c r="T68" s="1259"/>
      <c r="U68" s="1259"/>
      <c r="V68" s="1259"/>
      <c r="W68" s="1259"/>
      <c r="X68" s="1259"/>
      <c r="Y68" s="1259"/>
      <c r="Z68" s="1259"/>
      <c r="AA68" s="1259"/>
      <c r="AB68" s="1259"/>
      <c r="AC68" s="1259"/>
      <c r="AD68" s="1259"/>
      <c r="AE68" s="1259"/>
      <c r="AF68" s="1259"/>
      <c r="AG68" s="1259"/>
      <c r="AH68" s="1259"/>
      <c r="AI68" s="1259"/>
      <c r="AJ68" s="1259"/>
      <c r="AK68" s="1259"/>
      <c r="AL68" s="1259"/>
      <c r="AM68" s="1259"/>
      <c r="AN68" s="1259"/>
      <c r="AO68" s="1259"/>
      <c r="AP68" s="1259"/>
      <c r="AQ68" s="1259"/>
    </row>
    <row r="69" spans="1:43" s="1260" customFormat="1" ht="57">
      <c r="B69" s="245" t="s">
        <v>914</v>
      </c>
      <c r="C69" s="1297"/>
      <c r="D69" s="1297"/>
      <c r="G69" s="1241"/>
      <c r="H69" s="1259"/>
      <c r="I69" s="1259"/>
      <c r="J69" s="1259"/>
      <c r="K69" s="1259"/>
      <c r="L69" s="245" t="s">
        <v>4700</v>
      </c>
      <c r="M69" s="1297">
        <f t="shared" si="25"/>
        <v>0</v>
      </c>
      <c r="N69" s="1297">
        <f t="shared" si="26"/>
        <v>0</v>
      </c>
      <c r="Q69" s="1241"/>
      <c r="R69" s="1259"/>
      <c r="S69" s="1259"/>
      <c r="T69" s="1259"/>
      <c r="U69" s="1259"/>
      <c r="V69" s="1259"/>
      <c r="W69" s="1259"/>
      <c r="X69" s="1259"/>
      <c r="Y69" s="1259"/>
      <c r="Z69" s="1259"/>
      <c r="AA69" s="1259"/>
      <c r="AB69" s="1259"/>
      <c r="AC69" s="1259"/>
      <c r="AD69" s="1259"/>
      <c r="AE69" s="1259"/>
      <c r="AF69" s="1259"/>
      <c r="AG69" s="1259"/>
      <c r="AH69" s="1259"/>
      <c r="AI69" s="1259"/>
      <c r="AJ69" s="1259"/>
      <c r="AK69" s="1259"/>
      <c r="AL69" s="1259"/>
      <c r="AM69" s="1259"/>
      <c r="AN69" s="1259"/>
      <c r="AO69" s="1259"/>
      <c r="AP69" s="1259"/>
      <c r="AQ69" s="1259"/>
    </row>
    <row r="70" spans="1:43" s="1260" customFormat="1" ht="42.75">
      <c r="B70" s="245" t="s">
        <v>915</v>
      </c>
      <c r="C70" s="1297"/>
      <c r="D70" s="1297"/>
      <c r="G70" s="1241"/>
      <c r="H70" s="1259"/>
      <c r="I70" s="1259"/>
      <c r="J70" s="1259"/>
      <c r="K70" s="1259"/>
      <c r="L70" s="245" t="s">
        <v>4701</v>
      </c>
      <c r="M70" s="1297">
        <f t="shared" si="25"/>
        <v>0</v>
      </c>
      <c r="N70" s="1297">
        <f t="shared" si="26"/>
        <v>0</v>
      </c>
      <c r="Q70" s="1241"/>
      <c r="R70" s="1259"/>
      <c r="S70" s="1259"/>
      <c r="T70" s="1259"/>
      <c r="U70" s="1259"/>
      <c r="V70" s="1259"/>
      <c r="W70" s="1259"/>
      <c r="X70" s="1259"/>
      <c r="Y70" s="1259"/>
      <c r="Z70" s="1259"/>
      <c r="AA70" s="1259"/>
      <c r="AB70" s="1259"/>
      <c r="AC70" s="1259"/>
      <c r="AD70" s="1259"/>
      <c r="AE70" s="1259"/>
      <c r="AF70" s="1259"/>
      <c r="AG70" s="1259"/>
      <c r="AH70" s="1259"/>
      <c r="AI70" s="1259"/>
      <c r="AJ70" s="1259"/>
      <c r="AK70" s="1259"/>
      <c r="AL70" s="1259"/>
      <c r="AM70" s="1259"/>
      <c r="AN70" s="1259"/>
      <c r="AO70" s="1259"/>
      <c r="AP70" s="1259"/>
      <c r="AQ70" s="1259"/>
    </row>
    <row r="71" spans="1:43" s="1260" customFormat="1" ht="25.5">
      <c r="B71" s="249" t="s">
        <v>916</v>
      </c>
      <c r="C71" s="1297"/>
      <c r="D71" s="1297"/>
      <c r="G71" s="1241"/>
      <c r="H71" s="1259"/>
      <c r="I71" s="1259"/>
      <c r="J71" s="1259"/>
      <c r="K71" s="1259"/>
      <c r="L71" s="249" t="s">
        <v>4702</v>
      </c>
      <c r="M71" s="1297">
        <f t="shared" si="25"/>
        <v>0</v>
      </c>
      <c r="N71" s="1297">
        <f t="shared" si="26"/>
        <v>0</v>
      </c>
      <c r="Q71" s="1241"/>
      <c r="R71" s="1259"/>
      <c r="S71" s="1259"/>
      <c r="T71" s="1259"/>
      <c r="U71" s="1259"/>
      <c r="V71" s="1259"/>
      <c r="W71" s="1259"/>
      <c r="X71" s="1259"/>
      <c r="Y71" s="1259"/>
      <c r="Z71" s="1259"/>
      <c r="AA71" s="1259"/>
      <c r="AB71" s="1259"/>
      <c r="AC71" s="1259"/>
      <c r="AD71" s="1259"/>
      <c r="AE71" s="1259"/>
      <c r="AF71" s="1259"/>
      <c r="AG71" s="1259"/>
      <c r="AH71" s="1259"/>
      <c r="AI71" s="1259"/>
      <c r="AJ71" s="1259"/>
      <c r="AK71" s="1259"/>
      <c r="AL71" s="1259"/>
      <c r="AM71" s="1259"/>
      <c r="AN71" s="1259"/>
      <c r="AO71" s="1259"/>
      <c r="AP71" s="1259"/>
      <c r="AQ71" s="1259"/>
    </row>
    <row r="72" spans="1:43" s="1260" customFormat="1">
      <c r="B72" s="249" t="s">
        <v>917</v>
      </c>
      <c r="C72" s="1297"/>
      <c r="D72" s="1297"/>
      <c r="G72" s="1241"/>
      <c r="H72" s="1259"/>
      <c r="I72" s="1259"/>
      <c r="J72" s="1259"/>
      <c r="K72" s="1259"/>
      <c r="L72" s="249" t="s">
        <v>4703</v>
      </c>
      <c r="M72" s="1297">
        <f t="shared" si="25"/>
        <v>0</v>
      </c>
      <c r="N72" s="1297">
        <f t="shared" si="26"/>
        <v>0</v>
      </c>
      <c r="Q72" s="1241"/>
      <c r="R72" s="1259"/>
      <c r="S72" s="1259"/>
      <c r="T72" s="1259"/>
      <c r="U72" s="1259"/>
      <c r="V72" s="1259"/>
      <c r="W72" s="1259"/>
      <c r="X72" s="1259"/>
      <c r="Y72" s="1259"/>
      <c r="Z72" s="1259"/>
      <c r="AA72" s="1259"/>
      <c r="AB72" s="1259"/>
      <c r="AC72" s="1259"/>
      <c r="AD72" s="1259"/>
      <c r="AE72" s="1259"/>
      <c r="AF72" s="1259"/>
      <c r="AG72" s="1259"/>
      <c r="AH72" s="1259"/>
      <c r="AI72" s="1259"/>
      <c r="AJ72" s="1259"/>
      <c r="AK72" s="1259"/>
      <c r="AL72" s="1259"/>
      <c r="AM72" s="1259"/>
      <c r="AN72" s="1259"/>
      <c r="AO72" s="1259"/>
      <c r="AP72" s="1259"/>
      <c r="AQ72" s="1259"/>
    </row>
    <row r="73" spans="1:43">
      <c r="B73" s="1302"/>
      <c r="C73" s="1302"/>
      <c r="G73" s="1291"/>
      <c r="H73" s="1262"/>
      <c r="I73" s="1262"/>
      <c r="J73" s="1262"/>
      <c r="K73" s="1262"/>
      <c r="L73" s="1302"/>
      <c r="M73" s="1302"/>
      <c r="Q73" s="1291"/>
      <c r="R73" s="1262"/>
      <c r="S73" s="1262"/>
      <c r="T73" s="1262"/>
      <c r="U73" s="1262"/>
      <c r="V73" s="1262"/>
      <c r="W73" s="1262"/>
      <c r="X73" s="1262"/>
      <c r="Y73" s="1262"/>
      <c r="Z73" s="1262"/>
      <c r="AA73" s="1262"/>
      <c r="AB73" s="1262"/>
      <c r="AC73" s="1262"/>
      <c r="AD73" s="1262"/>
      <c r="AE73" s="1262"/>
      <c r="AF73" s="1262"/>
      <c r="AG73" s="1262"/>
      <c r="AH73" s="1262"/>
      <c r="AI73" s="1262"/>
      <c r="AJ73" s="1262"/>
      <c r="AK73" s="1262"/>
      <c r="AL73" s="1262"/>
      <c r="AM73" s="1262"/>
      <c r="AN73" s="1262"/>
      <c r="AO73" s="1262"/>
      <c r="AP73" s="1262"/>
      <c r="AQ73" s="1262"/>
    </row>
    <row r="74" spans="1:43" ht="27" customHeight="1">
      <c r="A74" s="2113" t="s">
        <v>1636</v>
      </c>
      <c r="B74" s="2181" t="s">
        <v>4442</v>
      </c>
      <c r="C74" s="2181"/>
      <c r="D74" s="2181"/>
      <c r="E74" s="2181"/>
      <c r="G74" s="1291"/>
      <c r="H74" s="1262"/>
      <c r="I74" s="1262"/>
      <c r="J74" s="1262"/>
      <c r="K74" s="1262"/>
      <c r="L74" s="1825" t="s">
        <v>4441</v>
      </c>
      <c r="M74" s="1302"/>
      <c r="Q74" s="1291"/>
      <c r="R74" s="1262"/>
      <c r="S74" s="1262"/>
      <c r="T74" s="1262"/>
      <c r="U74" s="1262"/>
      <c r="V74" s="1262"/>
      <c r="W74" s="1262"/>
      <c r="X74" s="1262"/>
      <c r="Y74" s="1262"/>
      <c r="Z74" s="1262"/>
      <c r="AA74" s="1262"/>
      <c r="AB74" s="1262"/>
      <c r="AC74" s="1262"/>
      <c r="AD74" s="1262"/>
      <c r="AE74" s="1262"/>
      <c r="AF74" s="1262"/>
      <c r="AG74" s="1262"/>
      <c r="AH74" s="1262"/>
      <c r="AI74" s="1262"/>
      <c r="AJ74" s="1262"/>
      <c r="AK74" s="1262"/>
      <c r="AL74" s="1262"/>
      <c r="AM74" s="1262"/>
      <c r="AN74" s="1262"/>
      <c r="AO74" s="1262"/>
      <c r="AP74" s="1262"/>
      <c r="AQ74" s="1262"/>
    </row>
    <row r="75" spans="1:43">
      <c r="A75" s="2113"/>
      <c r="B75" s="2182" t="s">
        <v>181</v>
      </c>
      <c r="C75" s="2179" t="s">
        <v>4445</v>
      </c>
      <c r="D75" s="2179" t="s">
        <v>4446</v>
      </c>
      <c r="E75" s="2179" t="s">
        <v>4451</v>
      </c>
      <c r="G75" s="1291"/>
      <c r="H75" s="1262"/>
      <c r="I75" s="1262"/>
      <c r="J75" s="1262"/>
      <c r="K75" s="1262"/>
      <c r="L75" s="2182" t="s">
        <v>5314</v>
      </c>
      <c r="M75" s="2179" t="s">
        <v>4452</v>
      </c>
      <c r="N75" s="2179" t="s">
        <v>4453</v>
      </c>
      <c r="O75" s="2179" t="s">
        <v>4220</v>
      </c>
      <c r="Q75" s="1291"/>
      <c r="R75" s="1262"/>
      <c r="S75" s="1262"/>
      <c r="T75" s="1262"/>
      <c r="U75" s="1262"/>
      <c r="V75" s="1262"/>
      <c r="W75" s="1262"/>
      <c r="X75" s="1262"/>
      <c r="Y75" s="1262"/>
      <c r="Z75" s="1262"/>
      <c r="AA75" s="1262"/>
      <c r="AB75" s="1262"/>
      <c r="AC75" s="1262"/>
      <c r="AD75" s="1262"/>
      <c r="AE75" s="1262"/>
      <c r="AF75" s="1262"/>
      <c r="AG75" s="1262"/>
      <c r="AH75" s="1262"/>
      <c r="AI75" s="1262"/>
      <c r="AJ75" s="1262"/>
      <c r="AK75" s="1262"/>
      <c r="AL75" s="1262"/>
      <c r="AM75" s="1262"/>
      <c r="AN75" s="1262"/>
      <c r="AO75" s="1262"/>
      <c r="AP75" s="1262"/>
      <c r="AQ75" s="1262"/>
    </row>
    <row r="76" spans="1:43" ht="22.5" customHeight="1">
      <c r="A76" s="824" t="s">
        <v>537</v>
      </c>
      <c r="B76" s="2183"/>
      <c r="C76" s="2180"/>
      <c r="D76" s="2180"/>
      <c r="E76" s="2180"/>
      <c r="G76" s="1291"/>
      <c r="H76" s="1262"/>
      <c r="I76" s="1262"/>
      <c r="J76" s="1262"/>
      <c r="K76" s="1262"/>
      <c r="L76" s="2183"/>
      <c r="M76" s="2180"/>
      <c r="N76" s="2180"/>
      <c r="O76" s="2180"/>
      <c r="Q76" s="1291"/>
      <c r="R76" s="1262"/>
      <c r="S76" s="1262"/>
      <c r="T76" s="1262"/>
      <c r="U76" s="1262"/>
      <c r="V76" s="1262"/>
      <c r="W76" s="1262"/>
      <c r="X76" s="1262"/>
      <c r="Y76" s="1262"/>
      <c r="Z76" s="1262"/>
      <c r="AA76" s="1262"/>
      <c r="AB76" s="1262"/>
      <c r="AC76" s="1262"/>
      <c r="AD76" s="1262"/>
      <c r="AE76" s="1262"/>
      <c r="AF76" s="1262"/>
      <c r="AG76" s="1262"/>
      <c r="AH76" s="1262"/>
      <c r="AI76" s="1262"/>
      <c r="AJ76" s="1262"/>
      <c r="AK76" s="1262"/>
      <c r="AL76" s="1262"/>
      <c r="AM76" s="1262"/>
      <c r="AN76" s="1262"/>
      <c r="AO76" s="1262"/>
      <c r="AP76" s="1262"/>
      <c r="AQ76" s="1262"/>
    </row>
    <row r="77" spans="1:43" ht="36">
      <c r="B77" s="244" t="s">
        <v>4444</v>
      </c>
      <c r="C77" s="1297"/>
      <c r="D77" s="1826" t="s">
        <v>4447</v>
      </c>
      <c r="E77" s="1297"/>
      <c r="G77" s="1262"/>
      <c r="H77" s="1262"/>
      <c r="I77" s="1262"/>
      <c r="J77" s="1262"/>
      <c r="K77" s="1262"/>
      <c r="L77" s="244" t="s">
        <v>4704</v>
      </c>
      <c r="M77" s="1297"/>
      <c r="N77" s="1826" t="s">
        <v>4454</v>
      </c>
      <c r="O77" s="1297">
        <f>E77</f>
        <v>0</v>
      </c>
      <c r="Q77" s="1262"/>
      <c r="R77" s="1262"/>
      <c r="S77" s="1262"/>
      <c r="T77" s="1262"/>
      <c r="U77" s="1262"/>
      <c r="V77" s="1262"/>
      <c r="W77" s="1262"/>
      <c r="X77" s="1262"/>
      <c r="Y77" s="1262"/>
      <c r="Z77" s="1262"/>
      <c r="AA77" s="1262"/>
      <c r="AB77" s="1262"/>
      <c r="AC77" s="1262"/>
      <c r="AD77" s="1262"/>
      <c r="AE77" s="1262"/>
      <c r="AF77" s="1262"/>
      <c r="AG77" s="1262"/>
      <c r="AH77" s="1262"/>
      <c r="AI77" s="1262"/>
      <c r="AJ77" s="1262"/>
      <c r="AK77" s="1262"/>
      <c r="AL77" s="1262"/>
      <c r="AM77" s="1262"/>
      <c r="AN77" s="1262"/>
      <c r="AO77" s="1262"/>
      <c r="AP77" s="1262"/>
      <c r="AQ77" s="1262"/>
    </row>
    <row r="78" spans="1:43" ht="36">
      <c r="B78" s="244"/>
      <c r="C78" s="1297"/>
      <c r="D78" s="1826" t="s">
        <v>4448</v>
      </c>
      <c r="E78" s="1297"/>
      <c r="G78" s="1262"/>
      <c r="H78" s="1262"/>
      <c r="I78" s="1262"/>
      <c r="J78" s="1262"/>
      <c r="K78" s="1262"/>
      <c r="L78" s="244"/>
      <c r="M78" s="1297"/>
      <c r="N78" s="1826" t="s">
        <v>4455</v>
      </c>
      <c r="O78" s="1297">
        <f t="shared" ref="O78:O104" si="27">E78</f>
        <v>0</v>
      </c>
      <c r="Q78" s="1262"/>
      <c r="R78" s="1262"/>
      <c r="S78" s="1262"/>
      <c r="T78" s="1262"/>
      <c r="U78" s="1262"/>
      <c r="V78" s="1262"/>
      <c r="W78" s="1262"/>
      <c r="X78" s="1262"/>
      <c r="Y78" s="1262"/>
      <c r="Z78" s="1262"/>
      <c r="AA78" s="1262"/>
      <c r="AB78" s="1262"/>
      <c r="AC78" s="1262"/>
      <c r="AD78" s="1262"/>
      <c r="AE78" s="1262"/>
      <c r="AF78" s="1262"/>
      <c r="AG78" s="1262"/>
      <c r="AH78" s="1262"/>
      <c r="AI78" s="1262"/>
      <c r="AJ78" s="1262"/>
      <c r="AK78" s="1262"/>
      <c r="AL78" s="1262"/>
      <c r="AM78" s="1262"/>
      <c r="AN78" s="1262"/>
      <c r="AO78" s="1262"/>
      <c r="AP78" s="1262"/>
      <c r="AQ78" s="1262"/>
    </row>
    <row r="79" spans="1:43" ht="24">
      <c r="B79" s="244"/>
      <c r="C79" s="1297"/>
      <c r="D79" s="1826" t="s">
        <v>4449</v>
      </c>
      <c r="E79" s="1297"/>
      <c r="G79" s="1262"/>
      <c r="H79" s="1262"/>
      <c r="I79" s="1262"/>
      <c r="J79" s="1262"/>
      <c r="K79" s="1262"/>
      <c r="L79" s="244"/>
      <c r="M79" s="1297"/>
      <c r="N79" s="1826" t="s">
        <v>4456</v>
      </c>
      <c r="O79" s="1297">
        <f t="shared" si="27"/>
        <v>0</v>
      </c>
      <c r="Q79" s="1262"/>
      <c r="R79" s="1262"/>
      <c r="S79" s="1262"/>
      <c r="T79" s="1262"/>
      <c r="U79" s="1262"/>
      <c r="V79" s="1262"/>
      <c r="W79" s="1262"/>
      <c r="X79" s="1262"/>
      <c r="Y79" s="1262"/>
      <c r="Z79" s="1262"/>
      <c r="AA79" s="1262"/>
      <c r="AB79" s="1262"/>
      <c r="AC79" s="1262"/>
      <c r="AD79" s="1262"/>
      <c r="AE79" s="1262"/>
      <c r="AF79" s="1262"/>
      <c r="AG79" s="1262"/>
      <c r="AH79" s="1262"/>
      <c r="AI79" s="1262"/>
      <c r="AJ79" s="1262"/>
      <c r="AK79" s="1262"/>
      <c r="AL79" s="1262"/>
      <c r="AM79" s="1262"/>
      <c r="AN79" s="1262"/>
      <c r="AO79" s="1262"/>
      <c r="AP79" s="1262"/>
      <c r="AQ79" s="1262"/>
    </row>
    <row r="80" spans="1:43" ht="24">
      <c r="B80" s="244"/>
      <c r="C80" s="1297"/>
      <c r="D80" s="1826" t="s">
        <v>4450</v>
      </c>
      <c r="E80" s="1297"/>
      <c r="G80" s="1262"/>
      <c r="H80" s="1262"/>
      <c r="I80" s="1262"/>
      <c r="J80" s="1262"/>
      <c r="K80" s="1262"/>
      <c r="L80" s="244"/>
      <c r="M80" s="1297"/>
      <c r="N80" s="1826" t="s">
        <v>4457</v>
      </c>
      <c r="O80" s="1297">
        <f t="shared" si="27"/>
        <v>0</v>
      </c>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c r="AL80" s="1262"/>
      <c r="AM80" s="1262"/>
      <c r="AN80" s="1262"/>
      <c r="AO80" s="1262"/>
      <c r="AP80" s="1262"/>
      <c r="AQ80" s="1262"/>
    </row>
    <row r="81" spans="2:43">
      <c r="B81" s="244" t="s">
        <v>4444</v>
      </c>
      <c r="C81" s="1297"/>
      <c r="D81" s="1297"/>
      <c r="E81" s="1297"/>
      <c r="G81" s="1262"/>
      <c r="H81" s="1262"/>
      <c r="I81" s="1262"/>
      <c r="J81" s="1262"/>
      <c r="K81" s="1262"/>
      <c r="L81" s="244" t="s">
        <v>4704</v>
      </c>
      <c r="M81" s="1297"/>
      <c r="N81" s="1297"/>
      <c r="O81" s="1297">
        <f t="shared" si="27"/>
        <v>0</v>
      </c>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c r="AL81" s="1262"/>
      <c r="AM81" s="1262"/>
      <c r="AN81" s="1262"/>
      <c r="AO81" s="1262"/>
      <c r="AP81" s="1262"/>
      <c r="AQ81" s="1262"/>
    </row>
    <row r="82" spans="2:43">
      <c r="B82" s="244"/>
      <c r="C82" s="1297"/>
      <c r="D82" s="1297"/>
      <c r="E82" s="1297"/>
      <c r="G82" s="1262"/>
      <c r="H82" s="1262"/>
      <c r="I82" s="1262"/>
      <c r="J82" s="1262"/>
      <c r="K82" s="1262"/>
      <c r="L82" s="244"/>
      <c r="M82" s="1297"/>
      <c r="N82" s="1297"/>
      <c r="O82" s="1297">
        <f t="shared" si="27"/>
        <v>0</v>
      </c>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c r="AL82" s="1262"/>
      <c r="AM82" s="1262"/>
      <c r="AN82" s="1262"/>
      <c r="AO82" s="1262"/>
      <c r="AP82" s="1262"/>
      <c r="AQ82" s="1262"/>
    </row>
    <row r="83" spans="2:43">
      <c r="B83" s="244"/>
      <c r="C83" s="1297"/>
      <c r="D83" s="1297"/>
      <c r="E83" s="1297"/>
      <c r="G83" s="1262"/>
      <c r="H83" s="1262"/>
      <c r="I83" s="1262"/>
      <c r="J83" s="1262"/>
      <c r="K83" s="1262"/>
      <c r="L83" s="244"/>
      <c r="M83" s="1297"/>
      <c r="N83" s="1297"/>
      <c r="O83" s="1297">
        <f t="shared" si="27"/>
        <v>0</v>
      </c>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row>
    <row r="84" spans="2:43">
      <c r="B84" s="244"/>
      <c r="C84" s="1297"/>
      <c r="D84" s="1297"/>
      <c r="E84" s="1297"/>
      <c r="G84" s="1262"/>
      <c r="H84" s="1262"/>
      <c r="I84" s="1262"/>
      <c r="J84" s="1262"/>
      <c r="K84" s="1262"/>
      <c r="L84" s="244"/>
      <c r="M84" s="1297"/>
      <c r="N84" s="1297"/>
      <c r="O84" s="1297">
        <f t="shared" si="27"/>
        <v>0</v>
      </c>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row>
    <row r="85" spans="2:43">
      <c r="B85" s="244" t="s">
        <v>4444</v>
      </c>
      <c r="C85" s="1297"/>
      <c r="D85" s="1297"/>
      <c r="E85" s="1297"/>
      <c r="G85" s="1262"/>
      <c r="H85" s="1262"/>
      <c r="I85" s="1262"/>
      <c r="J85" s="1262"/>
      <c r="K85" s="1262"/>
      <c r="L85" s="244" t="s">
        <v>4704</v>
      </c>
      <c r="M85" s="1297"/>
      <c r="N85" s="1297"/>
      <c r="O85" s="1297">
        <f t="shared" si="27"/>
        <v>0</v>
      </c>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c r="AL85" s="1262"/>
      <c r="AM85" s="1262"/>
      <c r="AN85" s="1262"/>
      <c r="AO85" s="1262"/>
      <c r="AP85" s="1262"/>
      <c r="AQ85" s="1262"/>
    </row>
    <row r="86" spans="2:43">
      <c r="B86" s="244"/>
      <c r="C86" s="1297"/>
      <c r="D86" s="1297"/>
      <c r="E86" s="1297"/>
      <c r="G86" s="1262"/>
      <c r="H86" s="1262"/>
      <c r="I86" s="1262"/>
      <c r="J86" s="1262"/>
      <c r="K86" s="1262"/>
      <c r="L86" s="244"/>
      <c r="M86" s="1297"/>
      <c r="N86" s="1297"/>
      <c r="O86" s="1297">
        <f t="shared" si="27"/>
        <v>0</v>
      </c>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row>
    <row r="87" spans="2:43">
      <c r="B87" s="244"/>
      <c r="C87" s="1297"/>
      <c r="D87" s="1297"/>
      <c r="E87" s="1297"/>
      <c r="G87" s="1262"/>
      <c r="H87" s="1262"/>
      <c r="I87" s="1262"/>
      <c r="J87" s="1262"/>
      <c r="K87" s="1262"/>
      <c r="L87" s="244"/>
      <c r="M87" s="1297"/>
      <c r="N87" s="1297"/>
      <c r="O87" s="1297">
        <f t="shared" si="27"/>
        <v>0</v>
      </c>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row>
    <row r="88" spans="2:43">
      <c r="B88" s="244"/>
      <c r="C88" s="1297"/>
      <c r="D88" s="1297"/>
      <c r="E88" s="1297"/>
      <c r="G88" s="1262"/>
      <c r="H88" s="1262"/>
      <c r="I88" s="1262"/>
      <c r="J88" s="1262"/>
      <c r="K88" s="1262"/>
      <c r="L88" s="244"/>
      <c r="M88" s="1297"/>
      <c r="N88" s="1297"/>
      <c r="O88" s="1297">
        <f t="shared" si="27"/>
        <v>0</v>
      </c>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c r="AL88" s="1262"/>
      <c r="AM88" s="1262"/>
      <c r="AN88" s="1262"/>
      <c r="AO88" s="1262"/>
      <c r="AP88" s="1262"/>
      <c r="AQ88" s="1262"/>
    </row>
    <row r="89" spans="2:43">
      <c r="B89" s="244" t="s">
        <v>4443</v>
      </c>
      <c r="C89" s="1297"/>
      <c r="D89" s="1297"/>
      <c r="E89" s="1297"/>
      <c r="G89" s="1262"/>
      <c r="H89" s="1262"/>
      <c r="I89" s="1262"/>
      <c r="J89" s="1262"/>
      <c r="K89" s="1262"/>
      <c r="L89" s="244" t="s">
        <v>4705</v>
      </c>
      <c r="M89" s="1297"/>
      <c r="N89" s="1297"/>
      <c r="O89" s="1297">
        <f t="shared" si="27"/>
        <v>0</v>
      </c>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c r="AL89" s="1262"/>
      <c r="AM89" s="1262"/>
      <c r="AN89" s="1262"/>
      <c r="AO89" s="1262"/>
      <c r="AP89" s="1262"/>
      <c r="AQ89" s="1262"/>
    </row>
    <row r="90" spans="2:43">
      <c r="B90" s="244"/>
      <c r="C90" s="1297"/>
      <c r="D90" s="1297"/>
      <c r="E90" s="1297"/>
      <c r="G90" s="1262"/>
      <c r="H90" s="1262"/>
      <c r="I90" s="1262"/>
      <c r="J90" s="1262"/>
      <c r="K90" s="1262"/>
      <c r="L90" s="244"/>
      <c r="M90" s="1297"/>
      <c r="N90" s="1297"/>
      <c r="O90" s="1297">
        <f t="shared" si="27"/>
        <v>0</v>
      </c>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c r="AL90" s="1262"/>
      <c r="AM90" s="1262"/>
      <c r="AN90" s="1262"/>
      <c r="AO90" s="1262"/>
      <c r="AP90" s="1262"/>
      <c r="AQ90" s="1262"/>
    </row>
    <row r="91" spans="2:43">
      <c r="B91" s="244"/>
      <c r="C91" s="1297"/>
      <c r="D91" s="1297"/>
      <c r="E91" s="1297"/>
      <c r="G91" s="1262"/>
      <c r="H91" s="1262"/>
      <c r="I91" s="1262"/>
      <c r="J91" s="1262"/>
      <c r="K91" s="1262"/>
      <c r="L91" s="244"/>
      <c r="M91" s="1297"/>
      <c r="N91" s="1297"/>
      <c r="O91" s="1297">
        <f t="shared" si="27"/>
        <v>0</v>
      </c>
      <c r="Q91" s="1262"/>
      <c r="R91" s="1262"/>
      <c r="S91" s="1262"/>
      <c r="T91" s="1262"/>
      <c r="U91" s="1262"/>
      <c r="V91" s="1262"/>
      <c r="W91" s="1262"/>
      <c r="X91" s="1262"/>
      <c r="Y91" s="1262"/>
      <c r="Z91" s="1262"/>
      <c r="AA91" s="1262"/>
      <c r="AB91" s="1262"/>
      <c r="AC91" s="1262"/>
      <c r="AD91" s="1262"/>
      <c r="AE91" s="1262"/>
      <c r="AF91" s="1262"/>
      <c r="AG91" s="1262"/>
      <c r="AH91" s="1262"/>
      <c r="AI91" s="1262"/>
      <c r="AJ91" s="1262"/>
      <c r="AK91" s="1262"/>
      <c r="AL91" s="1262"/>
      <c r="AM91" s="1262"/>
      <c r="AN91" s="1262"/>
      <c r="AO91" s="1262"/>
      <c r="AP91" s="1262"/>
      <c r="AQ91" s="1262"/>
    </row>
    <row r="92" spans="2:43">
      <c r="B92" s="244"/>
      <c r="C92" s="1297"/>
      <c r="D92" s="1297"/>
      <c r="E92" s="1297"/>
      <c r="G92" s="1262"/>
      <c r="H92" s="1262"/>
      <c r="I92" s="1262"/>
      <c r="J92" s="1262"/>
      <c r="K92" s="1262"/>
      <c r="L92" s="244"/>
      <c r="M92" s="1297"/>
      <c r="N92" s="1297"/>
      <c r="O92" s="1297">
        <f t="shared" si="27"/>
        <v>0</v>
      </c>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c r="AL92" s="1262"/>
      <c r="AM92" s="1262"/>
      <c r="AN92" s="1262"/>
      <c r="AO92" s="1262"/>
      <c r="AP92" s="1262"/>
      <c r="AQ92" s="1262"/>
    </row>
    <row r="93" spans="2:43">
      <c r="B93" s="244" t="s">
        <v>4443</v>
      </c>
      <c r="C93" s="1297"/>
      <c r="D93" s="1297"/>
      <c r="E93" s="1297"/>
      <c r="G93" s="1262"/>
      <c r="H93" s="1262"/>
      <c r="I93" s="1262"/>
      <c r="J93" s="1262"/>
      <c r="K93" s="1262"/>
      <c r="L93" s="244" t="s">
        <v>4705</v>
      </c>
      <c r="M93" s="1297"/>
      <c r="N93" s="1297"/>
      <c r="O93" s="1297">
        <f t="shared" si="27"/>
        <v>0</v>
      </c>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c r="AL93" s="1262"/>
      <c r="AM93" s="1262"/>
      <c r="AN93" s="1262"/>
      <c r="AO93" s="1262"/>
      <c r="AP93" s="1262"/>
      <c r="AQ93" s="1262"/>
    </row>
    <row r="94" spans="2:43">
      <c r="B94" s="244"/>
      <c r="C94" s="1297"/>
      <c r="D94" s="1297"/>
      <c r="E94" s="1297"/>
      <c r="G94" s="1262"/>
      <c r="H94" s="1262"/>
      <c r="I94" s="1262"/>
      <c r="J94" s="1262"/>
      <c r="K94" s="1262"/>
      <c r="L94" s="244"/>
      <c r="M94" s="1297"/>
      <c r="N94" s="1297"/>
      <c r="O94" s="1297">
        <f t="shared" si="27"/>
        <v>0</v>
      </c>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c r="AL94" s="1262"/>
      <c r="AM94" s="1262"/>
      <c r="AN94" s="1262"/>
      <c r="AO94" s="1262"/>
      <c r="AP94" s="1262"/>
      <c r="AQ94" s="1262"/>
    </row>
    <row r="95" spans="2:43">
      <c r="B95" s="244"/>
      <c r="C95" s="1297"/>
      <c r="D95" s="1297"/>
      <c r="E95" s="1297"/>
      <c r="G95" s="1262"/>
      <c r="H95" s="1262"/>
      <c r="I95" s="1262"/>
      <c r="J95" s="1262"/>
      <c r="K95" s="1262"/>
      <c r="L95" s="244"/>
      <c r="M95" s="1297"/>
      <c r="N95" s="1297"/>
      <c r="O95" s="1297">
        <f t="shared" si="27"/>
        <v>0</v>
      </c>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c r="AL95" s="1262"/>
      <c r="AM95" s="1262"/>
      <c r="AN95" s="1262"/>
      <c r="AO95" s="1262"/>
      <c r="AP95" s="1262"/>
      <c r="AQ95" s="1262"/>
    </row>
    <row r="96" spans="2:43">
      <c r="B96" s="244"/>
      <c r="C96" s="1297"/>
      <c r="D96" s="1297"/>
      <c r="E96" s="1297"/>
      <c r="G96" s="1262"/>
      <c r="H96" s="1262"/>
      <c r="I96" s="1262"/>
      <c r="J96" s="1262"/>
      <c r="K96" s="1262"/>
      <c r="L96" s="244"/>
      <c r="M96" s="1297"/>
      <c r="N96" s="1297"/>
      <c r="O96" s="1297">
        <f t="shared" si="27"/>
        <v>0</v>
      </c>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c r="AL96" s="1262"/>
      <c r="AM96" s="1262"/>
      <c r="AN96" s="1262"/>
      <c r="AO96" s="1262"/>
      <c r="AP96" s="1262"/>
      <c r="AQ96" s="1262"/>
    </row>
    <row r="97" spans="2:43">
      <c r="B97" s="244" t="s">
        <v>4443</v>
      </c>
      <c r="C97" s="1297"/>
      <c r="D97" s="1297"/>
      <c r="E97" s="1297"/>
      <c r="G97" s="1262"/>
      <c r="H97" s="1262"/>
      <c r="I97" s="1262"/>
      <c r="J97" s="1262"/>
      <c r="K97" s="1262"/>
      <c r="L97" s="244" t="s">
        <v>4705</v>
      </c>
      <c r="M97" s="1297"/>
      <c r="N97" s="1297"/>
      <c r="O97" s="1297">
        <f t="shared" si="27"/>
        <v>0</v>
      </c>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c r="AL97" s="1262"/>
      <c r="AM97" s="1262"/>
      <c r="AN97" s="1262"/>
      <c r="AO97" s="1262"/>
      <c r="AP97" s="1262"/>
      <c r="AQ97" s="1262"/>
    </row>
    <row r="98" spans="2:43">
      <c r="B98" s="244"/>
      <c r="C98" s="1297"/>
      <c r="D98" s="1297"/>
      <c r="E98" s="1297"/>
      <c r="G98" s="1262"/>
      <c r="H98" s="1262"/>
      <c r="I98" s="1262"/>
      <c r="J98" s="1262"/>
      <c r="K98" s="1262"/>
      <c r="L98" s="244"/>
      <c r="M98" s="1297"/>
      <c r="N98" s="1297"/>
      <c r="O98" s="1297">
        <f t="shared" si="27"/>
        <v>0</v>
      </c>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c r="AL98" s="1262"/>
      <c r="AM98" s="1262"/>
      <c r="AN98" s="1262"/>
      <c r="AO98" s="1262"/>
      <c r="AP98" s="1262"/>
      <c r="AQ98" s="1262"/>
    </row>
    <row r="99" spans="2:43">
      <c r="B99" s="244"/>
      <c r="C99" s="1297"/>
      <c r="D99" s="1297"/>
      <c r="E99" s="1297"/>
      <c r="G99" s="1262"/>
      <c r="H99" s="1262"/>
      <c r="I99" s="1262"/>
      <c r="J99" s="1262"/>
      <c r="K99" s="1262"/>
      <c r="L99" s="244"/>
      <c r="M99" s="1297"/>
      <c r="N99" s="1297"/>
      <c r="O99" s="1297">
        <f t="shared" si="27"/>
        <v>0</v>
      </c>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c r="AL99" s="1262"/>
      <c r="AM99" s="1262"/>
      <c r="AN99" s="1262"/>
      <c r="AO99" s="1262"/>
      <c r="AP99" s="1262"/>
      <c r="AQ99" s="1262"/>
    </row>
    <row r="100" spans="2:43">
      <c r="B100" s="244"/>
      <c r="C100" s="1297"/>
      <c r="D100" s="1297"/>
      <c r="E100" s="1297"/>
      <c r="G100" s="1262"/>
      <c r="H100" s="1262"/>
      <c r="I100" s="1262"/>
      <c r="J100" s="1262"/>
      <c r="K100" s="1262"/>
      <c r="L100" s="244"/>
      <c r="M100" s="1297"/>
      <c r="N100" s="1297"/>
      <c r="O100" s="1297">
        <f t="shared" si="27"/>
        <v>0</v>
      </c>
      <c r="Q100" s="1262"/>
      <c r="R100" s="1262"/>
      <c r="S100" s="1262"/>
      <c r="T100" s="1262"/>
      <c r="U100" s="1262"/>
      <c r="V100" s="1262"/>
      <c r="W100" s="1262"/>
      <c r="X100" s="1262"/>
      <c r="Y100" s="1262"/>
      <c r="Z100" s="1262"/>
      <c r="AA100" s="1262"/>
      <c r="AB100" s="1262"/>
      <c r="AC100" s="1262"/>
      <c r="AD100" s="1262"/>
      <c r="AE100" s="1262"/>
      <c r="AF100" s="1262"/>
      <c r="AG100" s="1262"/>
      <c r="AH100" s="1262"/>
      <c r="AI100" s="1262"/>
      <c r="AJ100" s="1262"/>
      <c r="AK100" s="1262"/>
      <c r="AL100" s="1262"/>
      <c r="AM100" s="1262"/>
      <c r="AN100" s="1262"/>
      <c r="AO100" s="1262"/>
      <c r="AP100" s="1262"/>
      <c r="AQ100" s="1262"/>
    </row>
    <row r="101" spans="2:43" ht="28.5">
      <c r="B101" s="244" t="s">
        <v>2016</v>
      </c>
      <c r="C101" s="1297"/>
      <c r="D101" s="1297"/>
      <c r="E101" s="1297"/>
      <c r="G101" s="1262"/>
      <c r="H101" s="1262"/>
      <c r="I101" s="1262"/>
      <c r="J101" s="1262"/>
      <c r="K101" s="1262"/>
      <c r="L101" s="244" t="s">
        <v>4685</v>
      </c>
      <c r="M101" s="1297"/>
      <c r="N101" s="1297"/>
      <c r="O101" s="1297">
        <f t="shared" si="27"/>
        <v>0</v>
      </c>
      <c r="Q101" s="1262"/>
      <c r="R101" s="1262"/>
      <c r="S101" s="1262"/>
      <c r="T101" s="1262"/>
      <c r="U101" s="1262"/>
      <c r="V101" s="1262"/>
      <c r="W101" s="1262"/>
      <c r="X101" s="1262"/>
      <c r="Y101" s="1262"/>
      <c r="Z101" s="1262"/>
      <c r="AA101" s="1262"/>
      <c r="AB101" s="1262"/>
      <c r="AC101" s="1262"/>
      <c r="AD101" s="1262"/>
      <c r="AE101" s="1262"/>
      <c r="AF101" s="1262"/>
      <c r="AG101" s="1262"/>
      <c r="AH101" s="1262"/>
      <c r="AI101" s="1262"/>
      <c r="AJ101" s="1262"/>
      <c r="AK101" s="1262"/>
      <c r="AL101" s="1262"/>
      <c r="AM101" s="1262"/>
      <c r="AN101" s="1262"/>
      <c r="AO101" s="1262"/>
      <c r="AP101" s="1262"/>
      <c r="AQ101" s="1262"/>
    </row>
    <row r="102" spans="2:43">
      <c r="B102" s="244"/>
      <c r="C102" s="1297"/>
      <c r="D102" s="1297"/>
      <c r="E102" s="1297"/>
      <c r="G102" s="1262"/>
      <c r="H102" s="1262"/>
      <c r="I102" s="1262"/>
      <c r="J102" s="1262"/>
      <c r="K102" s="1262"/>
      <c r="L102" s="244"/>
      <c r="M102" s="1297"/>
      <c r="N102" s="1297"/>
      <c r="O102" s="1297">
        <f t="shared" si="27"/>
        <v>0</v>
      </c>
      <c r="Q102" s="1262"/>
      <c r="R102" s="1262"/>
      <c r="S102" s="1262"/>
      <c r="T102" s="1262"/>
      <c r="U102" s="1262"/>
      <c r="V102" s="1262"/>
      <c r="W102" s="1262"/>
      <c r="X102" s="1262"/>
      <c r="Y102" s="1262"/>
      <c r="Z102" s="1262"/>
      <c r="AA102" s="1262"/>
      <c r="AB102" s="1262"/>
      <c r="AC102" s="1262"/>
      <c r="AD102" s="1262"/>
      <c r="AE102" s="1262"/>
      <c r="AF102" s="1262"/>
      <c r="AG102" s="1262"/>
      <c r="AH102" s="1262"/>
      <c r="AI102" s="1262"/>
      <c r="AJ102" s="1262"/>
      <c r="AK102" s="1262"/>
      <c r="AL102" s="1262"/>
      <c r="AM102" s="1262"/>
      <c r="AN102" s="1262"/>
      <c r="AO102" s="1262"/>
      <c r="AP102" s="1262"/>
      <c r="AQ102" s="1262"/>
    </row>
    <row r="103" spans="2:43">
      <c r="B103" s="244"/>
      <c r="C103" s="1297"/>
      <c r="D103" s="1297"/>
      <c r="E103" s="1297"/>
      <c r="G103" s="1262"/>
      <c r="H103" s="1262"/>
      <c r="I103" s="1262"/>
      <c r="J103" s="1262"/>
      <c r="K103" s="1262"/>
      <c r="L103" s="244"/>
      <c r="M103" s="1297"/>
      <c r="N103" s="1297"/>
      <c r="O103" s="1297">
        <f t="shared" si="27"/>
        <v>0</v>
      </c>
      <c r="Q103" s="1262"/>
      <c r="R103" s="1262"/>
      <c r="S103" s="1262"/>
      <c r="T103" s="1262"/>
      <c r="U103" s="1262"/>
      <c r="V103" s="1262"/>
      <c r="W103" s="1262"/>
      <c r="X103" s="1262"/>
      <c r="Y103" s="1262"/>
      <c r="Z103" s="1262"/>
      <c r="AA103" s="1262"/>
      <c r="AB103" s="1262"/>
      <c r="AC103" s="1262"/>
      <c r="AD103" s="1262"/>
      <c r="AE103" s="1262"/>
      <c r="AF103" s="1262"/>
      <c r="AG103" s="1262"/>
      <c r="AH103" s="1262"/>
      <c r="AI103" s="1262"/>
      <c r="AJ103" s="1262"/>
      <c r="AK103" s="1262"/>
      <c r="AL103" s="1262"/>
      <c r="AM103" s="1262"/>
      <c r="AN103" s="1262"/>
      <c r="AO103" s="1262"/>
      <c r="AP103" s="1262"/>
      <c r="AQ103" s="1262"/>
    </row>
    <row r="104" spans="2:43">
      <c r="B104" s="244" t="s">
        <v>27</v>
      </c>
      <c r="C104" s="1297"/>
      <c r="D104" s="1297"/>
      <c r="E104" s="1297"/>
      <c r="G104" s="1262"/>
      <c r="H104" s="1262"/>
      <c r="I104" s="1262"/>
      <c r="J104" s="1262"/>
      <c r="K104" s="1262"/>
      <c r="L104" s="244" t="s">
        <v>27</v>
      </c>
      <c r="M104" s="1297"/>
      <c r="N104" s="1297"/>
      <c r="O104" s="1297">
        <f t="shared" si="27"/>
        <v>0</v>
      </c>
      <c r="Q104" s="1262"/>
      <c r="R104" s="1262"/>
      <c r="S104" s="1262"/>
      <c r="T104" s="1262"/>
      <c r="U104" s="1262"/>
      <c r="V104" s="1262"/>
      <c r="W104" s="1262"/>
      <c r="X104" s="1262"/>
      <c r="Y104" s="1262"/>
      <c r="Z104" s="1262"/>
      <c r="AA104" s="1262"/>
      <c r="AB104" s="1262"/>
      <c r="AC104" s="1262"/>
      <c r="AD104" s="1262"/>
      <c r="AE104" s="1262"/>
      <c r="AF104" s="1262"/>
      <c r="AG104" s="1262"/>
      <c r="AH104" s="1262"/>
      <c r="AI104" s="1262"/>
      <c r="AJ104" s="1262"/>
      <c r="AK104" s="1262"/>
      <c r="AL104" s="1262"/>
      <c r="AM104" s="1262"/>
      <c r="AN104" s="1262"/>
      <c r="AO104" s="1262"/>
      <c r="AP104" s="1262"/>
      <c r="AQ104" s="1262"/>
    </row>
    <row r="105" spans="2:43">
      <c r="B105" s="1262"/>
      <c r="C105" s="1262"/>
      <c r="G105" s="1262"/>
      <c r="H105" s="1262"/>
      <c r="I105" s="1262"/>
      <c r="J105" s="1262"/>
      <c r="K105" s="1262"/>
      <c r="L105" s="1262"/>
      <c r="M105" s="1262"/>
      <c r="Q105" s="1262"/>
      <c r="R105" s="1262"/>
      <c r="S105" s="1262"/>
      <c r="T105" s="1262"/>
      <c r="U105" s="1262"/>
      <c r="V105" s="1262"/>
      <c r="W105" s="1262"/>
      <c r="X105" s="1262"/>
      <c r="Y105" s="1262"/>
      <c r="Z105" s="1262"/>
      <c r="AA105" s="1262"/>
      <c r="AB105" s="1262"/>
      <c r="AC105" s="1262"/>
      <c r="AD105" s="1262"/>
      <c r="AE105" s="1262"/>
      <c r="AF105" s="1262"/>
      <c r="AG105" s="1262"/>
      <c r="AH105" s="1262"/>
      <c r="AI105" s="1262"/>
      <c r="AJ105" s="1262"/>
      <c r="AK105" s="1262"/>
      <c r="AL105" s="1262"/>
      <c r="AM105" s="1262"/>
      <c r="AN105" s="1262"/>
      <c r="AO105" s="1262"/>
      <c r="AP105" s="1262"/>
      <c r="AQ105" s="1262"/>
    </row>
    <row r="106" spans="2:43">
      <c r="B106" s="1262"/>
      <c r="C106" s="1262"/>
      <c r="G106" s="1262"/>
      <c r="H106" s="1262"/>
      <c r="I106" s="1262"/>
      <c r="J106" s="1262"/>
      <c r="K106" s="1262"/>
      <c r="L106" s="1262"/>
      <c r="M106" s="1262"/>
      <c r="Q106" s="1262"/>
      <c r="R106" s="1262"/>
      <c r="S106" s="1262"/>
      <c r="T106" s="1262"/>
      <c r="U106" s="1262"/>
      <c r="V106" s="1262"/>
      <c r="W106" s="1262"/>
      <c r="X106" s="1262"/>
      <c r="Y106" s="1262"/>
      <c r="Z106" s="1262"/>
      <c r="AA106" s="1262"/>
      <c r="AB106" s="1262"/>
      <c r="AC106" s="1262"/>
      <c r="AD106" s="1262"/>
      <c r="AE106" s="1262"/>
      <c r="AF106" s="1262"/>
      <c r="AG106" s="1262"/>
      <c r="AH106" s="1262"/>
      <c r="AI106" s="1262"/>
      <c r="AJ106" s="1262"/>
      <c r="AK106" s="1262"/>
      <c r="AL106" s="1262"/>
      <c r="AM106" s="1262"/>
      <c r="AN106" s="1262"/>
      <c r="AO106" s="1262"/>
      <c r="AP106" s="1262"/>
      <c r="AQ106" s="1262"/>
    </row>
    <row r="107" spans="2:43">
      <c r="B107" s="1262"/>
      <c r="C107" s="1262"/>
      <c r="G107" s="1262"/>
      <c r="H107" s="1262"/>
      <c r="I107" s="1262"/>
      <c r="J107" s="1262"/>
      <c r="K107" s="1262"/>
      <c r="L107" s="1262"/>
      <c r="M107" s="1262"/>
      <c r="Q107" s="1262"/>
      <c r="R107" s="1262"/>
      <c r="S107" s="1262"/>
      <c r="T107" s="1262"/>
      <c r="U107" s="1262"/>
      <c r="V107" s="1262"/>
      <c r="W107" s="1262"/>
      <c r="X107" s="1262"/>
      <c r="Y107" s="1262"/>
      <c r="Z107" s="1262"/>
      <c r="AA107" s="1262"/>
      <c r="AB107" s="1262"/>
      <c r="AC107" s="1262"/>
      <c r="AD107" s="1262"/>
      <c r="AE107" s="1262"/>
      <c r="AF107" s="1262"/>
      <c r="AG107" s="1262"/>
      <c r="AH107" s="1262"/>
      <c r="AI107" s="1262"/>
      <c r="AJ107" s="1262"/>
      <c r="AK107" s="1262"/>
      <c r="AL107" s="1262"/>
      <c r="AM107" s="1262"/>
      <c r="AN107" s="1262"/>
      <c r="AO107" s="1262"/>
      <c r="AP107" s="1262"/>
      <c r="AQ107" s="1262"/>
    </row>
    <row r="108" spans="2:43">
      <c r="B108" s="1262"/>
      <c r="C108" s="1262"/>
      <c r="G108" s="1262"/>
      <c r="H108" s="1262"/>
      <c r="I108" s="1262"/>
      <c r="J108" s="1262"/>
      <c r="K108" s="1262"/>
      <c r="L108" s="1262"/>
      <c r="M108" s="1262"/>
      <c r="Q108" s="1262"/>
      <c r="R108" s="1262"/>
      <c r="S108" s="1262"/>
      <c r="T108" s="1262"/>
      <c r="U108" s="1262"/>
      <c r="V108" s="1262"/>
      <c r="W108" s="1262"/>
      <c r="X108" s="1262"/>
      <c r="Y108" s="1262"/>
      <c r="Z108" s="1262"/>
      <c r="AA108" s="1262"/>
      <c r="AB108" s="1262"/>
      <c r="AC108" s="1262"/>
      <c r="AD108" s="1262"/>
      <c r="AE108" s="1262"/>
      <c r="AF108" s="1262"/>
      <c r="AG108" s="1262"/>
      <c r="AH108" s="1262"/>
      <c r="AI108" s="1262"/>
      <c r="AJ108" s="1262"/>
      <c r="AK108" s="1262"/>
      <c r="AL108" s="1262"/>
      <c r="AM108" s="1262"/>
      <c r="AN108" s="1262"/>
      <c r="AO108" s="1262"/>
      <c r="AP108" s="1262"/>
      <c r="AQ108" s="1262"/>
    </row>
    <row r="109" spans="2:43">
      <c r="B109" s="1262"/>
      <c r="C109" s="1262"/>
      <c r="G109" s="1262"/>
      <c r="H109" s="1262"/>
      <c r="I109" s="1262"/>
      <c r="J109" s="1262"/>
      <c r="K109" s="1262"/>
      <c r="L109" s="1262"/>
      <c r="M109" s="1262"/>
      <c r="Q109" s="1262"/>
      <c r="R109" s="1262"/>
      <c r="S109" s="1262"/>
      <c r="T109" s="1262"/>
      <c r="U109" s="1262"/>
      <c r="V109" s="1262"/>
      <c r="W109" s="1262"/>
      <c r="X109" s="1262"/>
      <c r="Y109" s="1262"/>
      <c r="Z109" s="1262"/>
      <c r="AA109" s="1262"/>
      <c r="AB109" s="1262"/>
      <c r="AC109" s="1262"/>
      <c r="AD109" s="1262"/>
      <c r="AE109" s="1262"/>
      <c r="AF109" s="1262"/>
      <c r="AG109" s="1262"/>
      <c r="AH109" s="1262"/>
      <c r="AI109" s="1262"/>
      <c r="AJ109" s="1262"/>
      <c r="AK109" s="1262"/>
      <c r="AL109" s="1262"/>
      <c r="AM109" s="1262"/>
      <c r="AN109" s="1262"/>
      <c r="AO109" s="1262"/>
      <c r="AP109" s="1262"/>
      <c r="AQ109" s="1262"/>
    </row>
    <row r="110" spans="2:43">
      <c r="B110" s="1262"/>
      <c r="C110" s="1262"/>
      <c r="G110" s="1262"/>
      <c r="H110" s="1262"/>
      <c r="I110" s="1262"/>
      <c r="J110" s="1262"/>
      <c r="K110" s="1262"/>
      <c r="L110" s="1262"/>
      <c r="M110" s="1262"/>
      <c r="Q110" s="1262"/>
      <c r="R110" s="1262"/>
      <c r="S110" s="1262"/>
      <c r="T110" s="1262"/>
      <c r="U110" s="1262"/>
      <c r="V110" s="1262"/>
      <c r="W110" s="1262"/>
      <c r="X110" s="1262"/>
      <c r="Y110" s="1262"/>
      <c r="Z110" s="1262"/>
      <c r="AA110" s="1262"/>
      <c r="AB110" s="1262"/>
      <c r="AC110" s="1262"/>
      <c r="AD110" s="1262"/>
      <c r="AE110" s="1262"/>
      <c r="AF110" s="1262"/>
      <c r="AG110" s="1262"/>
      <c r="AH110" s="1262"/>
      <c r="AI110" s="1262"/>
      <c r="AJ110" s="1262"/>
      <c r="AK110" s="1262"/>
      <c r="AL110" s="1262"/>
      <c r="AM110" s="1262"/>
      <c r="AN110" s="1262"/>
      <c r="AO110" s="1262"/>
      <c r="AP110" s="1262"/>
      <c r="AQ110" s="1262"/>
    </row>
    <row r="111" spans="2:43">
      <c r="B111" s="1262"/>
      <c r="C111" s="1262"/>
      <c r="G111" s="1262"/>
      <c r="H111" s="1262"/>
      <c r="I111" s="1262"/>
      <c r="J111" s="1262"/>
      <c r="K111" s="1262"/>
      <c r="L111" s="1262"/>
      <c r="M111" s="1262"/>
      <c r="Q111" s="1262"/>
      <c r="R111" s="1262"/>
      <c r="S111" s="1262"/>
      <c r="T111" s="1262"/>
      <c r="U111" s="1262"/>
      <c r="V111" s="1262"/>
      <c r="W111" s="1262"/>
      <c r="X111" s="1262"/>
      <c r="Y111" s="1262"/>
      <c r="Z111" s="1262"/>
      <c r="AA111" s="1262"/>
      <c r="AB111" s="1262"/>
      <c r="AC111" s="1262"/>
      <c r="AD111" s="1262"/>
      <c r="AE111" s="1262"/>
      <c r="AF111" s="1262"/>
      <c r="AG111" s="1262"/>
      <c r="AH111" s="1262"/>
      <c r="AI111" s="1262"/>
      <c r="AJ111" s="1262"/>
      <c r="AK111" s="1262"/>
      <c r="AL111" s="1262"/>
      <c r="AM111" s="1262"/>
      <c r="AN111" s="1262"/>
      <c r="AO111" s="1262"/>
      <c r="AP111" s="1262"/>
      <c r="AQ111" s="1262"/>
    </row>
    <row r="112" spans="2:43">
      <c r="B112" s="1262"/>
      <c r="C112" s="1262"/>
      <c r="G112" s="1262"/>
      <c r="H112" s="1262"/>
      <c r="I112" s="1262"/>
      <c r="J112" s="1262"/>
      <c r="K112" s="1262"/>
      <c r="L112" s="1262"/>
      <c r="M112" s="1262"/>
      <c r="Q112" s="1262"/>
      <c r="R112" s="1262"/>
      <c r="S112" s="1262"/>
      <c r="T112" s="1262"/>
      <c r="U112" s="1262"/>
      <c r="V112" s="1262"/>
      <c r="W112" s="1262"/>
      <c r="X112" s="1262"/>
      <c r="Y112" s="1262"/>
      <c r="Z112" s="1262"/>
      <c r="AA112" s="1262"/>
      <c r="AB112" s="1262"/>
      <c r="AC112" s="1262"/>
      <c r="AD112" s="1262"/>
      <c r="AE112" s="1262"/>
      <c r="AF112" s="1262"/>
      <c r="AG112" s="1262"/>
      <c r="AH112" s="1262"/>
      <c r="AI112" s="1262"/>
      <c r="AJ112" s="1262"/>
      <c r="AK112" s="1262"/>
      <c r="AL112" s="1262"/>
      <c r="AM112" s="1262"/>
      <c r="AN112" s="1262"/>
      <c r="AO112" s="1262"/>
      <c r="AP112" s="1262"/>
      <c r="AQ112" s="1262"/>
    </row>
    <row r="113" spans="2:43">
      <c r="B113" s="1262"/>
      <c r="C113" s="1262"/>
      <c r="G113" s="1262"/>
      <c r="H113" s="1262"/>
      <c r="I113" s="1262"/>
      <c r="J113" s="1262"/>
      <c r="K113" s="1262"/>
      <c r="L113" s="1262"/>
      <c r="M113" s="1262"/>
      <c r="Q113" s="1262"/>
      <c r="R113" s="1262"/>
      <c r="S113" s="1262"/>
      <c r="T113" s="1262"/>
      <c r="U113" s="1262"/>
      <c r="V113" s="1262"/>
      <c r="W113" s="1262"/>
      <c r="X113" s="1262"/>
      <c r="Y113" s="1262"/>
      <c r="Z113" s="1262"/>
      <c r="AA113" s="1262"/>
      <c r="AB113" s="1262"/>
      <c r="AC113" s="1262"/>
      <c r="AD113" s="1262"/>
      <c r="AE113" s="1262"/>
      <c r="AF113" s="1262"/>
      <c r="AG113" s="1262"/>
      <c r="AH113" s="1262"/>
      <c r="AI113" s="1262"/>
      <c r="AJ113" s="1262"/>
      <c r="AK113" s="1262"/>
      <c r="AL113" s="1262"/>
      <c r="AM113" s="1262"/>
      <c r="AN113" s="1262"/>
      <c r="AO113" s="1262"/>
      <c r="AP113" s="1262"/>
      <c r="AQ113" s="1262"/>
    </row>
    <row r="114" spans="2:43">
      <c r="B114" s="1262"/>
      <c r="C114" s="1262"/>
      <c r="G114" s="1262"/>
      <c r="H114" s="1262"/>
      <c r="I114" s="1262"/>
      <c r="J114" s="1262"/>
      <c r="K114" s="1262"/>
      <c r="L114" s="1262"/>
      <c r="M114" s="1262"/>
      <c r="Q114" s="1262"/>
      <c r="R114" s="1262"/>
      <c r="S114" s="1262"/>
      <c r="T114" s="1262"/>
      <c r="U114" s="1262"/>
      <c r="V114" s="1262"/>
      <c r="W114" s="1262"/>
      <c r="X114" s="1262"/>
      <c r="Y114" s="1262"/>
      <c r="Z114" s="1262"/>
      <c r="AA114" s="1262"/>
      <c r="AB114" s="1262"/>
      <c r="AC114" s="1262"/>
      <c r="AD114" s="1262"/>
      <c r="AE114" s="1262"/>
      <c r="AF114" s="1262"/>
      <c r="AG114" s="1262"/>
      <c r="AH114" s="1262"/>
      <c r="AI114" s="1262"/>
      <c r="AJ114" s="1262"/>
      <c r="AK114" s="1262"/>
      <c r="AL114" s="1262"/>
      <c r="AM114" s="1262"/>
      <c r="AN114" s="1262"/>
      <c r="AO114" s="1262"/>
      <c r="AP114" s="1262"/>
      <c r="AQ114" s="1262"/>
    </row>
    <row r="115" spans="2:43">
      <c r="B115" s="1262"/>
      <c r="C115" s="1262"/>
      <c r="G115" s="1262"/>
      <c r="H115" s="1262"/>
      <c r="I115" s="1262"/>
      <c r="J115" s="1262"/>
      <c r="K115" s="1262"/>
      <c r="L115" s="1262"/>
      <c r="M115" s="1262"/>
      <c r="Q115" s="1262"/>
      <c r="R115" s="1262"/>
      <c r="S115" s="1262"/>
      <c r="T115" s="1262"/>
      <c r="U115" s="1262"/>
      <c r="V115" s="1262"/>
      <c r="W115" s="1262"/>
      <c r="X115" s="1262"/>
      <c r="Y115" s="1262"/>
      <c r="Z115" s="1262"/>
      <c r="AA115" s="1262"/>
      <c r="AB115" s="1262"/>
      <c r="AC115" s="1262"/>
      <c r="AD115" s="1262"/>
      <c r="AE115" s="1262"/>
      <c r="AF115" s="1262"/>
      <c r="AG115" s="1262"/>
      <c r="AH115" s="1262"/>
      <c r="AI115" s="1262"/>
      <c r="AJ115" s="1262"/>
      <c r="AK115" s="1262"/>
      <c r="AL115" s="1262"/>
      <c r="AM115" s="1262"/>
      <c r="AN115" s="1262"/>
      <c r="AO115" s="1262"/>
      <c r="AP115" s="1262"/>
      <c r="AQ115" s="1262"/>
    </row>
    <row r="116" spans="2:43">
      <c r="B116" s="1262"/>
      <c r="C116" s="1262"/>
      <c r="G116" s="1262"/>
      <c r="H116" s="1262"/>
      <c r="I116" s="1262"/>
      <c r="J116" s="1262"/>
      <c r="K116" s="1262"/>
      <c r="L116" s="1262"/>
      <c r="M116" s="1262"/>
      <c r="Q116" s="1262"/>
      <c r="R116" s="1262"/>
      <c r="S116" s="1262"/>
      <c r="T116" s="1262"/>
      <c r="U116" s="1262"/>
      <c r="V116" s="1262"/>
      <c r="W116" s="1262"/>
      <c r="X116" s="1262"/>
      <c r="Y116" s="1262"/>
      <c r="Z116" s="1262"/>
      <c r="AA116" s="1262"/>
      <c r="AB116" s="1262"/>
      <c r="AC116" s="1262"/>
      <c r="AD116" s="1262"/>
      <c r="AE116" s="1262"/>
      <c r="AF116" s="1262"/>
      <c r="AG116" s="1262"/>
      <c r="AH116" s="1262"/>
      <c r="AI116" s="1262"/>
      <c r="AJ116" s="1262"/>
      <c r="AK116" s="1262"/>
      <c r="AL116" s="1262"/>
      <c r="AM116" s="1262"/>
      <c r="AN116" s="1262"/>
      <c r="AO116" s="1262"/>
      <c r="AP116" s="1262"/>
      <c r="AQ116" s="1262"/>
    </row>
    <row r="117" spans="2:43">
      <c r="B117" s="1262"/>
      <c r="C117" s="1262"/>
      <c r="G117" s="1262"/>
      <c r="H117" s="1262"/>
      <c r="I117" s="1262"/>
      <c r="J117" s="1262"/>
      <c r="K117" s="1262"/>
      <c r="L117" s="1262"/>
      <c r="M117" s="1262"/>
      <c r="Q117" s="1262"/>
      <c r="R117" s="1262"/>
      <c r="S117" s="1262"/>
      <c r="T117" s="1262"/>
      <c r="U117" s="1262"/>
      <c r="V117" s="1262"/>
      <c r="W117" s="1262"/>
      <c r="X117" s="1262"/>
      <c r="Y117" s="1262"/>
      <c r="Z117" s="1262"/>
      <c r="AA117" s="1262"/>
      <c r="AB117" s="1262"/>
      <c r="AC117" s="1262"/>
      <c r="AD117" s="1262"/>
      <c r="AE117" s="1262"/>
      <c r="AF117" s="1262"/>
      <c r="AG117" s="1262"/>
      <c r="AH117" s="1262"/>
      <c r="AI117" s="1262"/>
      <c r="AJ117" s="1262"/>
      <c r="AK117" s="1262"/>
      <c r="AL117" s="1262"/>
      <c r="AM117" s="1262"/>
      <c r="AN117" s="1262"/>
      <c r="AO117" s="1262"/>
      <c r="AP117" s="1262"/>
      <c r="AQ117" s="1262"/>
    </row>
    <row r="118" spans="2:43">
      <c r="B118" s="1262"/>
      <c r="C118" s="1262"/>
      <c r="G118" s="1262"/>
      <c r="H118" s="1262"/>
      <c r="I118" s="1262"/>
      <c r="J118" s="1262"/>
      <c r="K118" s="1262"/>
      <c r="L118" s="1262"/>
      <c r="M118" s="1262"/>
      <c r="Q118" s="1262"/>
      <c r="R118" s="1262"/>
      <c r="S118" s="1262"/>
      <c r="T118" s="1262"/>
      <c r="U118" s="1262"/>
      <c r="V118" s="1262"/>
      <c r="W118" s="1262"/>
      <c r="X118" s="1262"/>
      <c r="Y118" s="1262"/>
      <c r="Z118" s="1262"/>
      <c r="AA118" s="1262"/>
      <c r="AB118" s="1262"/>
      <c r="AC118" s="1262"/>
      <c r="AD118" s="1262"/>
      <c r="AE118" s="1262"/>
      <c r="AF118" s="1262"/>
      <c r="AG118" s="1262"/>
      <c r="AH118" s="1262"/>
      <c r="AI118" s="1262"/>
      <c r="AJ118" s="1262"/>
      <c r="AK118" s="1262"/>
      <c r="AL118" s="1262"/>
      <c r="AM118" s="1262"/>
      <c r="AN118" s="1262"/>
      <c r="AO118" s="1262"/>
      <c r="AP118" s="1262"/>
      <c r="AQ118" s="1262"/>
    </row>
    <row r="119" spans="2:43">
      <c r="B119" s="1262"/>
      <c r="C119" s="1262"/>
      <c r="G119" s="1262"/>
      <c r="H119" s="1262"/>
      <c r="I119" s="1262"/>
      <c r="J119" s="1262"/>
      <c r="K119" s="1262"/>
      <c r="L119" s="1262"/>
      <c r="M119" s="1262"/>
      <c r="Q119" s="1262"/>
      <c r="R119" s="1262"/>
      <c r="S119" s="1262"/>
      <c r="T119" s="1262"/>
      <c r="U119" s="1262"/>
      <c r="V119" s="1262"/>
      <c r="W119" s="1262"/>
      <c r="X119" s="1262"/>
      <c r="Y119" s="1262"/>
      <c r="Z119" s="1262"/>
      <c r="AA119" s="1262"/>
      <c r="AB119" s="1262"/>
      <c r="AC119" s="1262"/>
      <c r="AD119" s="1262"/>
      <c r="AE119" s="1262"/>
      <c r="AF119" s="1262"/>
      <c r="AG119" s="1262"/>
      <c r="AH119" s="1262"/>
      <c r="AI119" s="1262"/>
      <c r="AJ119" s="1262"/>
      <c r="AK119" s="1262"/>
      <c r="AL119" s="1262"/>
      <c r="AM119" s="1262"/>
      <c r="AN119" s="1262"/>
      <c r="AO119" s="1262"/>
      <c r="AP119" s="1262"/>
      <c r="AQ119" s="1262"/>
    </row>
    <row r="120" spans="2:43">
      <c r="B120" s="1262"/>
      <c r="C120" s="1262"/>
      <c r="G120" s="1262"/>
      <c r="H120" s="1262"/>
      <c r="I120" s="1262"/>
      <c r="J120" s="1262"/>
      <c r="K120" s="1262"/>
      <c r="L120" s="1262"/>
      <c r="M120" s="1262"/>
      <c r="Q120" s="1262"/>
      <c r="R120" s="1262"/>
      <c r="S120" s="1262"/>
      <c r="T120" s="1262"/>
      <c r="U120" s="1262"/>
      <c r="V120" s="1262"/>
      <c r="W120" s="1262"/>
      <c r="X120" s="1262"/>
      <c r="Y120" s="1262"/>
      <c r="Z120" s="1262"/>
      <c r="AA120" s="1262"/>
      <c r="AB120" s="1262"/>
      <c r="AC120" s="1262"/>
      <c r="AD120" s="1262"/>
      <c r="AE120" s="1262"/>
      <c r="AF120" s="1262"/>
      <c r="AG120" s="1262"/>
      <c r="AH120" s="1262"/>
      <c r="AI120" s="1262"/>
      <c r="AJ120" s="1262"/>
      <c r="AK120" s="1262"/>
      <c r="AL120" s="1262"/>
      <c r="AM120" s="1262"/>
      <c r="AN120" s="1262"/>
      <c r="AO120" s="1262"/>
      <c r="AP120" s="1262"/>
      <c r="AQ120" s="1262"/>
    </row>
    <row r="121" spans="2:43">
      <c r="B121" s="1262"/>
      <c r="C121" s="1262"/>
      <c r="G121" s="1262"/>
      <c r="H121" s="1262"/>
      <c r="I121" s="1262"/>
      <c r="J121" s="1262"/>
      <c r="K121" s="1262"/>
      <c r="L121" s="1262"/>
      <c r="M121" s="1262"/>
      <c r="Q121" s="1262"/>
      <c r="R121" s="1262"/>
      <c r="S121" s="1262"/>
      <c r="T121" s="1262"/>
      <c r="U121" s="1262"/>
      <c r="V121" s="1262"/>
      <c r="W121" s="1262"/>
      <c r="X121" s="1262"/>
      <c r="Y121" s="1262"/>
      <c r="Z121" s="1262"/>
      <c r="AA121" s="1262"/>
      <c r="AB121" s="1262"/>
      <c r="AC121" s="1262"/>
      <c r="AD121" s="1262"/>
      <c r="AE121" s="1262"/>
      <c r="AF121" s="1262"/>
      <c r="AG121" s="1262"/>
      <c r="AH121" s="1262"/>
      <c r="AI121" s="1262"/>
      <c r="AJ121" s="1262"/>
      <c r="AK121" s="1262"/>
      <c r="AL121" s="1262"/>
      <c r="AM121" s="1262"/>
      <c r="AN121" s="1262"/>
      <c r="AO121" s="1262"/>
      <c r="AP121" s="1262"/>
      <c r="AQ121" s="1262"/>
    </row>
    <row r="122" spans="2:43">
      <c r="B122" s="1262"/>
      <c r="C122" s="1262"/>
      <c r="G122" s="1262"/>
      <c r="H122" s="1262"/>
      <c r="I122" s="1262"/>
      <c r="J122" s="1262"/>
      <c r="K122" s="1262"/>
      <c r="L122" s="1262"/>
      <c r="M122" s="1262"/>
      <c r="Q122" s="1262"/>
      <c r="R122" s="1262"/>
      <c r="S122" s="1262"/>
      <c r="T122" s="1262"/>
      <c r="U122" s="1262"/>
      <c r="V122" s="1262"/>
      <c r="W122" s="1262"/>
      <c r="X122" s="1262"/>
      <c r="Y122" s="1262"/>
      <c r="Z122" s="1262"/>
      <c r="AA122" s="1262"/>
      <c r="AB122" s="1262"/>
      <c r="AC122" s="1262"/>
      <c r="AD122" s="1262"/>
      <c r="AE122" s="1262"/>
      <c r="AF122" s="1262"/>
      <c r="AG122" s="1262"/>
      <c r="AH122" s="1262"/>
      <c r="AI122" s="1262"/>
      <c r="AJ122" s="1262"/>
      <c r="AK122" s="1262"/>
      <c r="AL122" s="1262"/>
      <c r="AM122" s="1262"/>
      <c r="AN122" s="1262"/>
      <c r="AO122" s="1262"/>
      <c r="AP122" s="1262"/>
      <c r="AQ122" s="1262"/>
    </row>
    <row r="123" spans="2:43">
      <c r="B123" s="1262"/>
      <c r="C123" s="1262"/>
      <c r="G123" s="1262"/>
      <c r="H123" s="1262"/>
      <c r="I123" s="1262"/>
      <c r="J123" s="1262"/>
      <c r="K123" s="1262"/>
      <c r="L123" s="1262"/>
      <c r="M123" s="1262"/>
      <c r="Q123" s="1262"/>
      <c r="R123" s="1262"/>
      <c r="S123" s="1262"/>
      <c r="T123" s="1262"/>
      <c r="U123" s="1262"/>
      <c r="V123" s="1262"/>
      <c r="W123" s="1262"/>
      <c r="X123" s="1262"/>
      <c r="Y123" s="1262"/>
      <c r="Z123" s="1262"/>
      <c r="AA123" s="1262"/>
      <c r="AB123" s="1262"/>
      <c r="AC123" s="1262"/>
      <c r="AD123" s="1262"/>
      <c r="AE123" s="1262"/>
      <c r="AF123" s="1262"/>
      <c r="AG123" s="1262"/>
      <c r="AH123" s="1262"/>
      <c r="AI123" s="1262"/>
      <c r="AJ123" s="1262"/>
      <c r="AK123" s="1262"/>
      <c r="AL123" s="1262"/>
      <c r="AM123" s="1262"/>
      <c r="AN123" s="1262"/>
      <c r="AO123" s="1262"/>
      <c r="AP123" s="1262"/>
      <c r="AQ123" s="1262"/>
    </row>
    <row r="124" spans="2:43">
      <c r="B124" s="1262"/>
      <c r="C124" s="1262"/>
      <c r="G124" s="1262"/>
      <c r="H124" s="1262"/>
      <c r="I124" s="1262"/>
      <c r="J124" s="1262"/>
      <c r="K124" s="1262"/>
      <c r="L124" s="1262"/>
      <c r="M124" s="1262"/>
      <c r="Q124" s="1262"/>
      <c r="R124" s="1262"/>
      <c r="S124" s="1262"/>
      <c r="T124" s="1262"/>
      <c r="U124" s="1262"/>
      <c r="V124" s="1262"/>
      <c r="W124" s="1262"/>
      <c r="X124" s="1262"/>
      <c r="Y124" s="1262"/>
      <c r="Z124" s="1262"/>
      <c r="AA124" s="1262"/>
      <c r="AB124" s="1262"/>
      <c r="AC124" s="1262"/>
      <c r="AD124" s="1262"/>
      <c r="AE124" s="1262"/>
      <c r="AF124" s="1262"/>
      <c r="AG124" s="1262"/>
      <c r="AH124" s="1262"/>
      <c r="AI124" s="1262"/>
      <c r="AJ124" s="1262"/>
      <c r="AK124" s="1262"/>
      <c r="AL124" s="1262"/>
      <c r="AM124" s="1262"/>
      <c r="AN124" s="1262"/>
      <c r="AO124" s="1262"/>
      <c r="AP124" s="1262"/>
      <c r="AQ124" s="1262"/>
    </row>
    <row r="125" spans="2:43">
      <c r="B125" s="1262"/>
      <c r="C125" s="1262"/>
      <c r="G125" s="1262"/>
      <c r="H125" s="1262"/>
      <c r="I125" s="1262"/>
      <c r="J125" s="1262"/>
      <c r="K125" s="1262"/>
      <c r="L125" s="1262"/>
      <c r="M125" s="1262"/>
      <c r="Q125" s="1262"/>
      <c r="R125" s="1262"/>
      <c r="S125" s="1262"/>
      <c r="T125" s="1262"/>
      <c r="U125" s="1262"/>
      <c r="V125" s="1262"/>
      <c r="W125" s="1262"/>
      <c r="X125" s="1262"/>
      <c r="Y125" s="1262"/>
      <c r="Z125" s="1262"/>
      <c r="AA125" s="1262"/>
      <c r="AB125" s="1262"/>
      <c r="AC125" s="1262"/>
      <c r="AD125" s="1262"/>
      <c r="AE125" s="1262"/>
      <c r="AF125" s="1262"/>
      <c r="AG125" s="1262"/>
      <c r="AH125" s="1262"/>
      <c r="AI125" s="1262"/>
      <c r="AJ125" s="1262"/>
      <c r="AK125" s="1262"/>
      <c r="AL125" s="1262"/>
      <c r="AM125" s="1262"/>
      <c r="AN125" s="1262"/>
      <c r="AO125" s="1262"/>
      <c r="AP125" s="1262"/>
      <c r="AQ125" s="1262"/>
    </row>
    <row r="126" spans="2:43">
      <c r="B126" s="1262"/>
      <c r="C126" s="1262"/>
      <c r="G126" s="1262"/>
      <c r="H126" s="1262"/>
      <c r="I126" s="1262"/>
      <c r="J126" s="1262"/>
      <c r="K126" s="1262"/>
      <c r="L126" s="1262"/>
      <c r="M126" s="1262"/>
      <c r="Q126" s="1262"/>
      <c r="R126" s="1262"/>
      <c r="S126" s="1262"/>
      <c r="T126" s="1262"/>
      <c r="U126" s="1262"/>
      <c r="V126" s="1262"/>
      <c r="W126" s="1262"/>
      <c r="X126" s="1262"/>
      <c r="Y126" s="1262"/>
      <c r="Z126" s="1262"/>
      <c r="AA126" s="1262"/>
      <c r="AB126" s="1262"/>
      <c r="AC126" s="1262"/>
      <c r="AD126" s="1262"/>
      <c r="AE126" s="1262"/>
      <c r="AF126" s="1262"/>
      <c r="AG126" s="1262"/>
      <c r="AH126" s="1262"/>
      <c r="AI126" s="1262"/>
      <c r="AJ126" s="1262"/>
      <c r="AK126" s="1262"/>
      <c r="AL126" s="1262"/>
      <c r="AM126" s="1262"/>
      <c r="AN126" s="1262"/>
      <c r="AO126" s="1262"/>
      <c r="AP126" s="1262"/>
      <c r="AQ126" s="1262"/>
    </row>
    <row r="127" spans="2:43">
      <c r="B127" s="1262"/>
      <c r="C127" s="1262"/>
      <c r="G127" s="1262"/>
      <c r="H127" s="1262"/>
      <c r="I127" s="1262"/>
      <c r="J127" s="1262"/>
      <c r="K127" s="1262"/>
      <c r="L127" s="1262"/>
      <c r="M127" s="1262"/>
      <c r="Q127" s="1262"/>
      <c r="R127" s="1262"/>
      <c r="S127" s="1262"/>
      <c r="T127" s="1262"/>
      <c r="U127" s="1262"/>
      <c r="V127" s="1262"/>
      <c r="W127" s="1262"/>
      <c r="X127" s="1262"/>
      <c r="Y127" s="1262"/>
      <c r="Z127" s="1262"/>
      <c r="AA127" s="1262"/>
      <c r="AB127" s="1262"/>
      <c r="AC127" s="1262"/>
      <c r="AD127" s="1262"/>
      <c r="AE127" s="1262"/>
      <c r="AF127" s="1262"/>
      <c r="AG127" s="1262"/>
      <c r="AH127" s="1262"/>
      <c r="AI127" s="1262"/>
      <c r="AJ127" s="1262"/>
      <c r="AK127" s="1262"/>
      <c r="AL127" s="1262"/>
      <c r="AM127" s="1262"/>
      <c r="AN127" s="1262"/>
      <c r="AO127" s="1262"/>
      <c r="AP127" s="1262"/>
      <c r="AQ127" s="1262"/>
    </row>
    <row r="128" spans="2:43">
      <c r="B128" s="1262"/>
      <c r="C128" s="1262"/>
      <c r="G128" s="1262"/>
      <c r="H128" s="1262"/>
      <c r="I128" s="1262"/>
      <c r="J128" s="1262"/>
      <c r="K128" s="1262"/>
      <c r="L128" s="1262"/>
      <c r="M128" s="1262"/>
      <c r="Q128" s="1262"/>
      <c r="R128" s="1262"/>
      <c r="S128" s="1262"/>
      <c r="T128" s="1262"/>
      <c r="U128" s="1262"/>
      <c r="V128" s="1262"/>
      <c r="W128" s="1262"/>
      <c r="X128" s="1262"/>
      <c r="Y128" s="1262"/>
      <c r="Z128" s="1262"/>
      <c r="AA128" s="1262"/>
      <c r="AB128" s="1262"/>
      <c r="AC128" s="1262"/>
      <c r="AD128" s="1262"/>
      <c r="AE128" s="1262"/>
      <c r="AF128" s="1262"/>
      <c r="AG128" s="1262"/>
      <c r="AH128" s="1262"/>
      <c r="AI128" s="1262"/>
      <c r="AJ128" s="1262"/>
      <c r="AK128" s="1262"/>
      <c r="AL128" s="1262"/>
      <c r="AM128" s="1262"/>
      <c r="AN128" s="1262"/>
      <c r="AO128" s="1262"/>
      <c r="AP128" s="1262"/>
      <c r="AQ128" s="1262"/>
    </row>
    <row r="129" spans="2:43">
      <c r="B129" s="1262"/>
      <c r="C129" s="1262"/>
      <c r="G129" s="1262"/>
      <c r="H129" s="1262"/>
      <c r="I129" s="1262"/>
      <c r="J129" s="1262"/>
      <c r="K129" s="1262"/>
      <c r="L129" s="1262"/>
      <c r="M129" s="1262"/>
      <c r="Q129" s="1262"/>
      <c r="R129" s="1262"/>
      <c r="S129" s="1262"/>
      <c r="T129" s="1262"/>
      <c r="U129" s="1262"/>
      <c r="V129" s="1262"/>
      <c r="W129" s="1262"/>
      <c r="X129" s="1262"/>
      <c r="Y129" s="1262"/>
      <c r="Z129" s="1262"/>
      <c r="AA129" s="1262"/>
      <c r="AB129" s="1262"/>
      <c r="AC129" s="1262"/>
      <c r="AD129" s="1262"/>
      <c r="AE129" s="1262"/>
      <c r="AF129" s="1262"/>
      <c r="AG129" s="1262"/>
      <c r="AH129" s="1262"/>
      <c r="AI129" s="1262"/>
      <c r="AJ129" s="1262"/>
      <c r="AK129" s="1262"/>
      <c r="AL129" s="1262"/>
      <c r="AM129" s="1262"/>
      <c r="AN129" s="1262"/>
      <c r="AO129" s="1262"/>
      <c r="AP129" s="1262"/>
      <c r="AQ129" s="1262"/>
    </row>
    <row r="130" spans="2:43">
      <c r="B130" s="1262"/>
      <c r="C130" s="1262"/>
      <c r="G130" s="1262"/>
      <c r="H130" s="1262"/>
      <c r="I130" s="1262"/>
      <c r="J130" s="1262"/>
      <c r="K130" s="1262"/>
      <c r="L130" s="1262"/>
      <c r="M130" s="1262"/>
      <c r="Q130" s="1262"/>
      <c r="R130" s="1262"/>
      <c r="S130" s="1262"/>
      <c r="T130" s="1262"/>
      <c r="U130" s="1262"/>
      <c r="V130" s="1262"/>
      <c r="W130" s="1262"/>
      <c r="X130" s="1262"/>
      <c r="Y130" s="1262"/>
      <c r="Z130" s="1262"/>
      <c r="AA130" s="1262"/>
      <c r="AB130" s="1262"/>
      <c r="AC130" s="1262"/>
      <c r="AD130" s="1262"/>
      <c r="AE130" s="1262"/>
      <c r="AF130" s="1262"/>
      <c r="AG130" s="1262"/>
      <c r="AH130" s="1262"/>
      <c r="AI130" s="1262"/>
      <c r="AJ130" s="1262"/>
      <c r="AK130" s="1262"/>
      <c r="AL130" s="1262"/>
      <c r="AM130" s="1262"/>
      <c r="AN130" s="1262"/>
      <c r="AO130" s="1262"/>
      <c r="AP130" s="1262"/>
      <c r="AQ130" s="1262"/>
    </row>
    <row r="131" spans="2:43">
      <c r="B131" s="1262"/>
      <c r="C131" s="1262"/>
      <c r="G131" s="1262"/>
      <c r="H131" s="1262"/>
      <c r="I131" s="1262"/>
      <c r="J131" s="1262"/>
      <c r="K131" s="1262"/>
      <c r="L131" s="1262"/>
      <c r="M131" s="1262"/>
      <c r="Q131" s="1262"/>
      <c r="R131" s="1262"/>
      <c r="S131" s="1262"/>
      <c r="T131" s="1262"/>
      <c r="U131" s="1262"/>
      <c r="V131" s="1262"/>
      <c r="W131" s="1262"/>
      <c r="X131" s="1262"/>
      <c r="Y131" s="1262"/>
      <c r="Z131" s="1262"/>
      <c r="AA131" s="1262"/>
      <c r="AB131" s="1262"/>
      <c r="AC131" s="1262"/>
      <c r="AD131" s="1262"/>
      <c r="AE131" s="1262"/>
      <c r="AF131" s="1262"/>
      <c r="AG131" s="1262"/>
      <c r="AH131" s="1262"/>
      <c r="AI131" s="1262"/>
      <c r="AJ131" s="1262"/>
      <c r="AK131" s="1262"/>
      <c r="AL131" s="1262"/>
      <c r="AM131" s="1262"/>
      <c r="AN131" s="1262"/>
      <c r="AO131" s="1262"/>
      <c r="AP131" s="1262"/>
      <c r="AQ131" s="1262"/>
    </row>
    <row r="132" spans="2:43">
      <c r="B132" s="1262"/>
      <c r="C132" s="1262"/>
      <c r="G132" s="1262"/>
      <c r="H132" s="1262"/>
      <c r="I132" s="1262"/>
      <c r="J132" s="1262"/>
      <c r="K132" s="1262"/>
      <c r="L132" s="1262"/>
      <c r="M132" s="1262"/>
      <c r="Q132" s="1262"/>
      <c r="R132" s="1262"/>
      <c r="S132" s="1262"/>
      <c r="T132" s="1262"/>
      <c r="U132" s="1262"/>
      <c r="V132" s="1262"/>
      <c r="W132" s="1262"/>
      <c r="X132" s="1262"/>
      <c r="Y132" s="1262"/>
      <c r="Z132" s="1262"/>
      <c r="AA132" s="1262"/>
      <c r="AB132" s="1262"/>
      <c r="AC132" s="1262"/>
      <c r="AD132" s="1262"/>
      <c r="AE132" s="1262"/>
      <c r="AF132" s="1262"/>
      <c r="AG132" s="1262"/>
      <c r="AH132" s="1262"/>
      <c r="AI132" s="1262"/>
      <c r="AJ132" s="1262"/>
      <c r="AK132" s="1262"/>
      <c r="AL132" s="1262"/>
      <c r="AM132" s="1262"/>
      <c r="AN132" s="1262"/>
      <c r="AO132" s="1262"/>
      <c r="AP132" s="1262"/>
      <c r="AQ132" s="1262"/>
    </row>
    <row r="133" spans="2:43">
      <c r="B133" s="1262"/>
      <c r="C133" s="1262"/>
      <c r="G133" s="1262"/>
      <c r="H133" s="1262"/>
      <c r="I133" s="1262"/>
      <c r="J133" s="1262"/>
      <c r="K133" s="1262"/>
      <c r="L133" s="1262"/>
      <c r="M133" s="1262"/>
      <c r="Q133" s="1262"/>
      <c r="R133" s="1262"/>
      <c r="S133" s="1262"/>
      <c r="T133" s="1262"/>
      <c r="U133" s="1262"/>
      <c r="V133" s="1262"/>
      <c r="W133" s="1262"/>
      <c r="X133" s="1262"/>
      <c r="Y133" s="1262"/>
      <c r="Z133" s="1262"/>
      <c r="AA133" s="1262"/>
      <c r="AB133" s="1262"/>
      <c r="AC133" s="1262"/>
      <c r="AD133" s="1262"/>
      <c r="AE133" s="1262"/>
      <c r="AF133" s="1262"/>
      <c r="AG133" s="1262"/>
      <c r="AH133" s="1262"/>
      <c r="AI133" s="1262"/>
      <c r="AJ133" s="1262"/>
      <c r="AK133" s="1262"/>
      <c r="AL133" s="1262"/>
      <c r="AM133" s="1262"/>
      <c r="AN133" s="1262"/>
      <c r="AO133" s="1262"/>
      <c r="AP133" s="1262"/>
      <c r="AQ133" s="1262"/>
    </row>
    <row r="134" spans="2:43">
      <c r="B134" s="1262"/>
      <c r="C134" s="1262"/>
      <c r="G134" s="1262"/>
      <c r="H134" s="1262"/>
      <c r="I134" s="1262"/>
      <c r="J134" s="1262"/>
      <c r="K134" s="1262"/>
      <c r="L134" s="1262"/>
      <c r="M134" s="1262"/>
      <c r="Q134" s="1262"/>
      <c r="R134" s="1262"/>
      <c r="S134" s="1262"/>
      <c r="T134" s="1262"/>
      <c r="U134" s="1262"/>
      <c r="V134" s="1262"/>
      <c r="W134" s="1262"/>
      <c r="X134" s="1262"/>
      <c r="Y134" s="1262"/>
      <c r="Z134" s="1262"/>
      <c r="AA134" s="1262"/>
      <c r="AB134" s="1262"/>
      <c r="AC134" s="1262"/>
      <c r="AD134" s="1262"/>
      <c r="AE134" s="1262"/>
      <c r="AF134" s="1262"/>
      <c r="AG134" s="1262"/>
      <c r="AH134" s="1262"/>
      <c r="AI134" s="1262"/>
      <c r="AJ134" s="1262"/>
      <c r="AK134" s="1262"/>
      <c r="AL134" s="1262"/>
      <c r="AM134" s="1262"/>
      <c r="AN134" s="1262"/>
      <c r="AO134" s="1262"/>
      <c r="AP134" s="1262"/>
      <c r="AQ134" s="1262"/>
    </row>
    <row r="135" spans="2:43">
      <c r="B135" s="1262"/>
      <c r="C135" s="1262"/>
      <c r="G135" s="1262"/>
      <c r="H135" s="1262"/>
      <c r="I135" s="1262"/>
      <c r="J135" s="1262"/>
      <c r="K135" s="1262"/>
      <c r="L135" s="1262"/>
      <c r="M135" s="1262"/>
      <c r="Q135" s="1262"/>
      <c r="R135" s="1262"/>
      <c r="S135" s="1262"/>
      <c r="T135" s="1262"/>
      <c r="U135" s="1262"/>
      <c r="V135" s="1262"/>
      <c r="W135" s="1262"/>
      <c r="X135" s="1262"/>
      <c r="Y135" s="1262"/>
      <c r="Z135" s="1262"/>
      <c r="AA135" s="1262"/>
      <c r="AB135" s="1262"/>
      <c r="AC135" s="1262"/>
      <c r="AD135" s="1262"/>
      <c r="AE135" s="1262"/>
      <c r="AF135" s="1262"/>
      <c r="AG135" s="1262"/>
      <c r="AH135" s="1262"/>
      <c r="AI135" s="1262"/>
      <c r="AJ135" s="1262"/>
      <c r="AK135" s="1262"/>
      <c r="AL135" s="1262"/>
      <c r="AM135" s="1262"/>
      <c r="AN135" s="1262"/>
      <c r="AO135" s="1262"/>
      <c r="AP135" s="1262"/>
      <c r="AQ135" s="1262"/>
    </row>
    <row r="136" spans="2:43">
      <c r="B136" s="1262"/>
      <c r="C136" s="1262"/>
      <c r="G136" s="1262"/>
      <c r="H136" s="1262"/>
      <c r="I136" s="1262"/>
      <c r="J136" s="1262"/>
      <c r="K136" s="1262"/>
      <c r="L136" s="1262"/>
      <c r="M136" s="1262"/>
      <c r="Q136" s="1262"/>
      <c r="R136" s="1262"/>
      <c r="S136" s="1262"/>
      <c r="T136" s="1262"/>
      <c r="U136" s="1262"/>
      <c r="V136" s="1262"/>
      <c r="W136" s="1262"/>
      <c r="X136" s="1262"/>
      <c r="Y136" s="1262"/>
      <c r="Z136" s="1262"/>
      <c r="AA136" s="1262"/>
      <c r="AB136" s="1262"/>
      <c r="AC136" s="1262"/>
      <c r="AD136" s="1262"/>
      <c r="AE136" s="1262"/>
      <c r="AF136" s="1262"/>
      <c r="AG136" s="1262"/>
      <c r="AH136" s="1262"/>
      <c r="AI136" s="1262"/>
      <c r="AJ136" s="1262"/>
      <c r="AK136" s="1262"/>
      <c r="AL136" s="1262"/>
      <c r="AM136" s="1262"/>
      <c r="AN136" s="1262"/>
      <c r="AO136" s="1262"/>
      <c r="AP136" s="1262"/>
      <c r="AQ136" s="1262"/>
    </row>
    <row r="137" spans="2:43">
      <c r="B137" s="1262"/>
      <c r="C137" s="1262"/>
      <c r="G137" s="1262"/>
      <c r="H137" s="1262"/>
      <c r="I137" s="1262"/>
      <c r="J137" s="1262"/>
      <c r="K137" s="1262"/>
      <c r="L137" s="1262"/>
      <c r="M137" s="1262"/>
      <c r="Q137" s="1262"/>
      <c r="R137" s="1262"/>
      <c r="S137" s="1262"/>
      <c r="T137" s="1262"/>
      <c r="U137" s="1262"/>
      <c r="V137" s="1262"/>
      <c r="W137" s="1262"/>
      <c r="X137" s="1262"/>
      <c r="Y137" s="1262"/>
      <c r="Z137" s="1262"/>
      <c r="AA137" s="1262"/>
      <c r="AB137" s="1262"/>
      <c r="AC137" s="1262"/>
      <c r="AD137" s="1262"/>
      <c r="AE137" s="1262"/>
      <c r="AF137" s="1262"/>
      <c r="AG137" s="1262"/>
      <c r="AH137" s="1262"/>
      <c r="AI137" s="1262"/>
      <c r="AJ137" s="1262"/>
      <c r="AK137" s="1262"/>
      <c r="AL137" s="1262"/>
      <c r="AM137" s="1262"/>
      <c r="AN137" s="1262"/>
      <c r="AO137" s="1262"/>
      <c r="AP137" s="1262"/>
      <c r="AQ137" s="1262"/>
    </row>
    <row r="138" spans="2:43">
      <c r="B138" s="1262"/>
      <c r="C138" s="1262"/>
      <c r="G138" s="1262"/>
      <c r="H138" s="1262"/>
      <c r="I138" s="1262"/>
      <c r="J138" s="1262"/>
      <c r="K138" s="1262"/>
      <c r="L138" s="1262"/>
      <c r="M138" s="1262"/>
      <c r="Q138" s="1262"/>
      <c r="R138" s="1262"/>
      <c r="S138" s="1262"/>
      <c r="T138" s="1262"/>
      <c r="U138" s="1262"/>
      <c r="V138" s="1262"/>
      <c r="W138" s="1262"/>
      <c r="X138" s="1262"/>
      <c r="Y138" s="1262"/>
      <c r="Z138" s="1262"/>
      <c r="AA138" s="1262"/>
      <c r="AB138" s="1262"/>
      <c r="AC138" s="1262"/>
      <c r="AD138" s="1262"/>
      <c r="AE138" s="1262"/>
      <c r="AF138" s="1262"/>
      <c r="AG138" s="1262"/>
      <c r="AH138" s="1262"/>
      <c r="AI138" s="1262"/>
      <c r="AJ138" s="1262"/>
      <c r="AK138" s="1262"/>
      <c r="AL138" s="1262"/>
      <c r="AM138" s="1262"/>
      <c r="AN138" s="1262"/>
      <c r="AO138" s="1262"/>
      <c r="AP138" s="1262"/>
      <c r="AQ138" s="1262"/>
    </row>
    <row r="139" spans="2:43">
      <c r="B139" s="1262"/>
      <c r="C139" s="1262"/>
      <c r="G139" s="1262"/>
      <c r="H139" s="1262"/>
      <c r="I139" s="1262"/>
      <c r="J139" s="1262"/>
      <c r="K139" s="1262"/>
      <c r="L139" s="1262"/>
      <c r="M139" s="1262"/>
      <c r="Q139" s="1262"/>
      <c r="R139" s="1262"/>
      <c r="S139" s="1262"/>
      <c r="T139" s="1262"/>
      <c r="U139" s="1262"/>
      <c r="V139" s="1262"/>
      <c r="W139" s="1262"/>
      <c r="X139" s="1262"/>
      <c r="Y139" s="1262"/>
      <c r="Z139" s="1262"/>
      <c r="AA139" s="1262"/>
      <c r="AB139" s="1262"/>
      <c r="AC139" s="1262"/>
      <c r="AD139" s="1262"/>
      <c r="AE139" s="1262"/>
      <c r="AF139" s="1262"/>
      <c r="AG139" s="1262"/>
      <c r="AH139" s="1262"/>
      <c r="AI139" s="1262"/>
      <c r="AJ139" s="1262"/>
      <c r="AK139" s="1262"/>
      <c r="AL139" s="1262"/>
      <c r="AM139" s="1262"/>
      <c r="AN139" s="1262"/>
      <c r="AO139" s="1262"/>
      <c r="AP139" s="1262"/>
      <c r="AQ139" s="1262"/>
    </row>
    <row r="140" spans="2:43">
      <c r="B140" s="1262"/>
      <c r="C140" s="1262"/>
      <c r="G140" s="1262"/>
      <c r="H140" s="1262"/>
      <c r="I140" s="1262"/>
      <c r="J140" s="1262"/>
      <c r="K140" s="1262"/>
      <c r="L140" s="1262"/>
      <c r="M140" s="1262"/>
      <c r="Q140" s="1262"/>
      <c r="R140" s="1262"/>
      <c r="S140" s="1262"/>
      <c r="T140" s="1262"/>
      <c r="U140" s="1262"/>
      <c r="V140" s="1262"/>
      <c r="W140" s="1262"/>
      <c r="X140" s="1262"/>
      <c r="Y140" s="1262"/>
      <c r="Z140" s="1262"/>
      <c r="AA140" s="1262"/>
      <c r="AB140" s="1262"/>
      <c r="AC140" s="1262"/>
      <c r="AD140" s="1262"/>
      <c r="AE140" s="1262"/>
      <c r="AF140" s="1262"/>
      <c r="AG140" s="1262"/>
      <c r="AH140" s="1262"/>
      <c r="AI140" s="1262"/>
      <c r="AJ140" s="1262"/>
      <c r="AK140" s="1262"/>
      <c r="AL140" s="1262"/>
      <c r="AM140" s="1262"/>
      <c r="AN140" s="1262"/>
      <c r="AO140" s="1262"/>
      <c r="AP140" s="1262"/>
      <c r="AQ140" s="1262"/>
    </row>
    <row r="141" spans="2:43">
      <c r="B141" s="1262"/>
      <c r="C141" s="1262"/>
      <c r="G141" s="1262"/>
      <c r="H141" s="1262"/>
      <c r="I141" s="1262"/>
      <c r="J141" s="1262"/>
      <c r="K141" s="1262"/>
      <c r="L141" s="1262"/>
      <c r="M141" s="1262"/>
      <c r="Q141" s="1262"/>
      <c r="R141" s="1262"/>
      <c r="S141" s="1262"/>
      <c r="T141" s="1262"/>
      <c r="U141" s="1262"/>
      <c r="V141" s="1262"/>
      <c r="W141" s="1262"/>
      <c r="X141" s="1262"/>
      <c r="Y141" s="1262"/>
      <c r="Z141" s="1262"/>
      <c r="AA141" s="1262"/>
      <c r="AB141" s="1262"/>
      <c r="AC141" s="1262"/>
      <c r="AD141" s="1262"/>
      <c r="AE141" s="1262"/>
      <c r="AF141" s="1262"/>
      <c r="AG141" s="1262"/>
      <c r="AH141" s="1262"/>
      <c r="AI141" s="1262"/>
      <c r="AJ141" s="1262"/>
      <c r="AK141" s="1262"/>
      <c r="AL141" s="1262"/>
      <c r="AM141" s="1262"/>
      <c r="AN141" s="1262"/>
      <c r="AO141" s="1262"/>
      <c r="AP141" s="1262"/>
      <c r="AQ141" s="1262"/>
    </row>
    <row r="142" spans="2:43">
      <c r="B142" s="1262"/>
      <c r="C142" s="1262"/>
      <c r="G142" s="1262"/>
      <c r="H142" s="1262"/>
      <c r="I142" s="1262"/>
      <c r="J142" s="1262"/>
      <c r="K142" s="1262"/>
      <c r="L142" s="1262"/>
      <c r="M142" s="1262"/>
      <c r="Q142" s="1262"/>
      <c r="R142" s="1262"/>
      <c r="S142" s="1262"/>
      <c r="T142" s="1262"/>
      <c r="U142" s="1262"/>
      <c r="V142" s="1262"/>
      <c r="W142" s="1262"/>
      <c r="X142" s="1262"/>
      <c r="Y142" s="1262"/>
      <c r="Z142" s="1262"/>
      <c r="AA142" s="1262"/>
      <c r="AB142" s="1262"/>
      <c r="AC142" s="1262"/>
      <c r="AD142" s="1262"/>
      <c r="AE142" s="1262"/>
      <c r="AF142" s="1262"/>
      <c r="AG142" s="1262"/>
      <c r="AH142" s="1262"/>
      <c r="AI142" s="1262"/>
      <c r="AJ142" s="1262"/>
      <c r="AK142" s="1262"/>
      <c r="AL142" s="1262"/>
      <c r="AM142" s="1262"/>
      <c r="AN142" s="1262"/>
      <c r="AO142" s="1262"/>
      <c r="AP142" s="1262"/>
      <c r="AQ142" s="1262"/>
    </row>
    <row r="143" spans="2:43">
      <c r="B143" s="1262"/>
      <c r="C143" s="1262"/>
      <c r="G143" s="1262"/>
      <c r="H143" s="1262"/>
      <c r="I143" s="1262"/>
      <c r="J143" s="1262"/>
      <c r="K143" s="1262"/>
      <c r="L143" s="1262"/>
      <c r="M143" s="1262"/>
      <c r="Q143" s="1262"/>
      <c r="R143" s="1262"/>
      <c r="S143" s="1262"/>
      <c r="T143" s="1262"/>
      <c r="U143" s="1262"/>
      <c r="V143" s="1262"/>
      <c r="W143" s="1262"/>
      <c r="X143" s="1262"/>
      <c r="Y143" s="1262"/>
      <c r="Z143" s="1262"/>
      <c r="AA143" s="1262"/>
      <c r="AB143" s="1262"/>
      <c r="AC143" s="1262"/>
      <c r="AD143" s="1262"/>
      <c r="AE143" s="1262"/>
      <c r="AF143" s="1262"/>
      <c r="AG143" s="1262"/>
      <c r="AH143" s="1262"/>
      <c r="AI143" s="1262"/>
      <c r="AJ143" s="1262"/>
      <c r="AK143" s="1262"/>
      <c r="AL143" s="1262"/>
      <c r="AM143" s="1262"/>
      <c r="AN143" s="1262"/>
      <c r="AO143" s="1262"/>
      <c r="AP143" s="1262"/>
      <c r="AQ143" s="1262"/>
    </row>
    <row r="144" spans="2:43">
      <c r="B144" s="1262"/>
      <c r="C144" s="1262"/>
      <c r="G144" s="1262"/>
      <c r="H144" s="1262"/>
      <c r="I144" s="1262"/>
      <c r="J144" s="1262"/>
      <c r="K144" s="1262"/>
      <c r="L144" s="1262"/>
      <c r="M144" s="1262"/>
      <c r="Q144" s="1262"/>
      <c r="R144" s="1262"/>
      <c r="S144" s="1262"/>
      <c r="T144" s="1262"/>
      <c r="U144" s="1262"/>
      <c r="V144" s="1262"/>
      <c r="W144" s="1262"/>
      <c r="X144" s="1262"/>
      <c r="Y144" s="1262"/>
      <c r="Z144" s="1262"/>
      <c r="AA144" s="1262"/>
      <c r="AB144" s="1262"/>
      <c r="AC144" s="1262"/>
      <c r="AD144" s="1262"/>
      <c r="AE144" s="1262"/>
      <c r="AF144" s="1262"/>
      <c r="AG144" s="1262"/>
      <c r="AH144" s="1262"/>
      <c r="AI144" s="1262"/>
      <c r="AJ144" s="1262"/>
      <c r="AK144" s="1262"/>
      <c r="AL144" s="1262"/>
      <c r="AM144" s="1262"/>
      <c r="AN144" s="1262"/>
      <c r="AO144" s="1262"/>
      <c r="AP144" s="1262"/>
      <c r="AQ144" s="1262"/>
    </row>
    <row r="145" spans="2:43">
      <c r="B145" s="1262"/>
      <c r="C145" s="1262"/>
      <c r="G145" s="1262"/>
      <c r="H145" s="1262"/>
      <c r="I145" s="1262"/>
      <c r="J145" s="1262"/>
      <c r="K145" s="1262"/>
      <c r="L145" s="1262"/>
      <c r="M145" s="1262"/>
      <c r="Q145" s="1262"/>
      <c r="R145" s="1262"/>
      <c r="S145" s="1262"/>
      <c r="T145" s="1262"/>
      <c r="U145" s="1262"/>
      <c r="V145" s="1262"/>
      <c r="W145" s="1262"/>
      <c r="X145" s="1262"/>
      <c r="Y145" s="1262"/>
      <c r="Z145" s="1262"/>
      <c r="AA145" s="1262"/>
      <c r="AB145" s="1262"/>
      <c r="AC145" s="1262"/>
      <c r="AD145" s="1262"/>
      <c r="AE145" s="1262"/>
      <c r="AF145" s="1262"/>
      <c r="AG145" s="1262"/>
      <c r="AH145" s="1262"/>
      <c r="AI145" s="1262"/>
      <c r="AJ145" s="1262"/>
      <c r="AK145" s="1262"/>
      <c r="AL145" s="1262"/>
      <c r="AM145" s="1262"/>
      <c r="AN145" s="1262"/>
      <c r="AO145" s="1262"/>
      <c r="AP145" s="1262"/>
      <c r="AQ145" s="1262"/>
    </row>
    <row r="146" spans="2:43">
      <c r="B146" s="1262"/>
      <c r="C146" s="1262"/>
      <c r="G146" s="1262"/>
      <c r="H146" s="1262"/>
      <c r="I146" s="1262"/>
      <c r="J146" s="1262"/>
      <c r="K146" s="1262"/>
      <c r="L146" s="1262"/>
      <c r="M146" s="1262"/>
      <c r="Q146" s="1262"/>
      <c r="R146" s="1262"/>
      <c r="S146" s="1262"/>
      <c r="T146" s="1262"/>
      <c r="U146" s="1262"/>
      <c r="V146" s="1262"/>
      <c r="W146" s="1262"/>
      <c r="X146" s="1262"/>
      <c r="Y146" s="1262"/>
      <c r="Z146" s="1262"/>
      <c r="AA146" s="1262"/>
      <c r="AB146" s="1262"/>
      <c r="AC146" s="1262"/>
      <c r="AD146" s="1262"/>
      <c r="AE146" s="1262"/>
      <c r="AF146" s="1262"/>
      <c r="AG146" s="1262"/>
      <c r="AH146" s="1262"/>
      <c r="AI146" s="1262"/>
      <c r="AJ146" s="1262"/>
      <c r="AK146" s="1262"/>
      <c r="AL146" s="1262"/>
      <c r="AM146" s="1262"/>
      <c r="AN146" s="1262"/>
      <c r="AO146" s="1262"/>
      <c r="AP146" s="1262"/>
      <c r="AQ146" s="1262"/>
    </row>
    <row r="147" spans="2:43">
      <c r="B147" s="1262"/>
      <c r="C147" s="1262"/>
      <c r="G147" s="1262"/>
      <c r="H147" s="1262"/>
      <c r="I147" s="1262"/>
      <c r="J147" s="1262"/>
      <c r="K147" s="1262"/>
      <c r="L147" s="1262"/>
      <c r="M147" s="1262"/>
      <c r="Q147" s="1262"/>
      <c r="R147" s="1262"/>
      <c r="S147" s="1262"/>
      <c r="T147" s="1262"/>
      <c r="U147" s="1262"/>
      <c r="V147" s="1262"/>
      <c r="W147" s="1262"/>
      <c r="X147" s="1262"/>
      <c r="Y147" s="1262"/>
      <c r="Z147" s="1262"/>
      <c r="AA147" s="1262"/>
      <c r="AB147" s="1262"/>
      <c r="AC147" s="1262"/>
      <c r="AD147" s="1262"/>
      <c r="AE147" s="1262"/>
      <c r="AF147" s="1262"/>
      <c r="AG147" s="1262"/>
      <c r="AH147" s="1262"/>
      <c r="AI147" s="1262"/>
      <c r="AJ147" s="1262"/>
      <c r="AK147" s="1262"/>
      <c r="AL147" s="1262"/>
      <c r="AM147" s="1262"/>
      <c r="AN147" s="1262"/>
      <c r="AO147" s="1262"/>
      <c r="AP147" s="1262"/>
      <c r="AQ147" s="1262"/>
    </row>
    <row r="148" spans="2:43">
      <c r="B148" s="1262"/>
      <c r="C148" s="1262"/>
      <c r="G148" s="1262"/>
      <c r="H148" s="1262"/>
      <c r="I148" s="1262"/>
      <c r="J148" s="1262"/>
      <c r="K148" s="1262"/>
      <c r="L148" s="1262"/>
      <c r="M148" s="1262"/>
      <c r="Q148" s="1262"/>
      <c r="R148" s="1262"/>
      <c r="S148" s="1262"/>
      <c r="T148" s="1262"/>
      <c r="U148" s="1262"/>
      <c r="V148" s="1262"/>
      <c r="W148" s="1262"/>
      <c r="X148" s="1262"/>
      <c r="Y148" s="1262"/>
      <c r="Z148" s="1262"/>
      <c r="AA148" s="1262"/>
      <c r="AB148" s="1262"/>
      <c r="AC148" s="1262"/>
      <c r="AD148" s="1262"/>
      <c r="AE148" s="1262"/>
      <c r="AF148" s="1262"/>
      <c r="AG148" s="1262"/>
      <c r="AH148" s="1262"/>
      <c r="AI148" s="1262"/>
      <c r="AJ148" s="1262"/>
      <c r="AK148" s="1262"/>
      <c r="AL148" s="1262"/>
      <c r="AM148" s="1262"/>
      <c r="AN148" s="1262"/>
      <c r="AO148" s="1262"/>
      <c r="AP148" s="1262"/>
      <c r="AQ148" s="1262"/>
    </row>
    <row r="149" spans="2:43">
      <c r="B149" s="1262"/>
      <c r="C149" s="1262"/>
      <c r="G149" s="1262"/>
      <c r="H149" s="1262"/>
      <c r="I149" s="1262"/>
      <c r="J149" s="1262"/>
      <c r="K149" s="1262"/>
      <c r="L149" s="1262"/>
      <c r="M149" s="1262"/>
      <c r="Q149" s="1262"/>
      <c r="R149" s="1262"/>
      <c r="S149" s="1262"/>
      <c r="T149" s="1262"/>
      <c r="U149" s="1262"/>
      <c r="V149" s="1262"/>
      <c r="W149" s="1262"/>
      <c r="X149" s="1262"/>
      <c r="Y149" s="1262"/>
      <c r="Z149" s="1262"/>
      <c r="AA149" s="1262"/>
      <c r="AB149" s="1262"/>
      <c r="AC149" s="1262"/>
      <c r="AD149" s="1262"/>
      <c r="AE149" s="1262"/>
      <c r="AF149" s="1262"/>
      <c r="AG149" s="1262"/>
      <c r="AH149" s="1262"/>
      <c r="AI149" s="1262"/>
      <c r="AJ149" s="1262"/>
      <c r="AK149" s="1262"/>
      <c r="AL149" s="1262"/>
      <c r="AM149" s="1262"/>
      <c r="AN149" s="1262"/>
      <c r="AO149" s="1262"/>
      <c r="AP149" s="1262"/>
      <c r="AQ149" s="1262"/>
    </row>
    <row r="150" spans="2:43">
      <c r="B150" s="1262"/>
      <c r="C150" s="1262"/>
      <c r="G150" s="1262"/>
      <c r="H150" s="1262"/>
      <c r="I150" s="1262"/>
      <c r="J150" s="1262"/>
      <c r="K150" s="1262"/>
      <c r="L150" s="1262"/>
      <c r="M150" s="1262"/>
      <c r="Q150" s="1262"/>
      <c r="R150" s="1262"/>
      <c r="S150" s="1262"/>
      <c r="T150" s="1262"/>
      <c r="U150" s="1262"/>
      <c r="V150" s="1262"/>
      <c r="W150" s="1262"/>
      <c r="X150" s="1262"/>
      <c r="Y150" s="1262"/>
      <c r="Z150" s="1262"/>
      <c r="AA150" s="1262"/>
      <c r="AB150" s="1262"/>
      <c r="AC150" s="1262"/>
      <c r="AD150" s="1262"/>
      <c r="AE150" s="1262"/>
      <c r="AF150" s="1262"/>
      <c r="AG150" s="1262"/>
      <c r="AH150" s="1262"/>
      <c r="AI150" s="1262"/>
      <c r="AJ150" s="1262"/>
      <c r="AK150" s="1262"/>
      <c r="AL150" s="1262"/>
      <c r="AM150" s="1262"/>
      <c r="AN150" s="1262"/>
      <c r="AO150" s="1262"/>
      <c r="AP150" s="1262"/>
      <c r="AQ150" s="1262"/>
    </row>
    <row r="151" spans="2:43">
      <c r="B151" s="1262"/>
      <c r="C151" s="1262"/>
      <c r="G151" s="1262"/>
      <c r="H151" s="1262"/>
      <c r="I151" s="1262"/>
      <c r="J151" s="1262"/>
      <c r="K151" s="1262"/>
      <c r="L151" s="1262"/>
      <c r="M151" s="1262"/>
      <c r="Q151" s="1262"/>
      <c r="R151" s="1262"/>
      <c r="S151" s="1262"/>
      <c r="T151" s="1262"/>
      <c r="U151" s="1262"/>
      <c r="V151" s="1262"/>
      <c r="W151" s="1262"/>
      <c r="X151" s="1262"/>
      <c r="Y151" s="1262"/>
      <c r="Z151" s="1262"/>
      <c r="AA151" s="1262"/>
      <c r="AB151" s="1262"/>
      <c r="AC151" s="1262"/>
      <c r="AD151" s="1262"/>
      <c r="AE151" s="1262"/>
      <c r="AF151" s="1262"/>
      <c r="AG151" s="1262"/>
      <c r="AH151" s="1262"/>
      <c r="AI151" s="1262"/>
      <c r="AJ151" s="1262"/>
      <c r="AK151" s="1262"/>
      <c r="AL151" s="1262"/>
      <c r="AM151" s="1262"/>
      <c r="AN151" s="1262"/>
      <c r="AO151" s="1262"/>
      <c r="AP151" s="1262"/>
      <c r="AQ151" s="1262"/>
    </row>
    <row r="152" spans="2:43">
      <c r="B152" s="1262"/>
      <c r="C152" s="1262"/>
      <c r="G152" s="1262"/>
      <c r="H152" s="1262"/>
      <c r="I152" s="1262"/>
      <c r="J152" s="1262"/>
      <c r="K152" s="1262"/>
      <c r="L152" s="1262"/>
      <c r="M152" s="1262"/>
      <c r="Q152" s="1262"/>
      <c r="R152" s="1262"/>
      <c r="S152" s="1262"/>
      <c r="T152" s="1262"/>
      <c r="U152" s="1262"/>
      <c r="V152" s="1262"/>
      <c r="W152" s="1262"/>
      <c r="X152" s="1262"/>
      <c r="Y152" s="1262"/>
      <c r="Z152" s="1262"/>
      <c r="AA152" s="1262"/>
      <c r="AB152" s="1262"/>
      <c r="AC152" s="1262"/>
      <c r="AD152" s="1262"/>
      <c r="AE152" s="1262"/>
      <c r="AF152" s="1262"/>
      <c r="AG152" s="1262"/>
      <c r="AH152" s="1262"/>
      <c r="AI152" s="1262"/>
      <c r="AJ152" s="1262"/>
      <c r="AK152" s="1262"/>
      <c r="AL152" s="1262"/>
      <c r="AM152" s="1262"/>
      <c r="AN152" s="1262"/>
      <c r="AO152" s="1262"/>
      <c r="AP152" s="1262"/>
      <c r="AQ152" s="1262"/>
    </row>
    <row r="153" spans="2:43">
      <c r="B153" s="1262"/>
      <c r="C153" s="1262"/>
      <c r="G153" s="1262"/>
      <c r="H153" s="1262"/>
      <c r="I153" s="1262"/>
      <c r="J153" s="1262"/>
      <c r="K153" s="1262"/>
      <c r="L153" s="1262"/>
      <c r="M153" s="1262"/>
      <c r="Q153" s="1262"/>
      <c r="R153" s="1262"/>
      <c r="S153" s="1262"/>
      <c r="T153" s="1262"/>
      <c r="U153" s="1262"/>
      <c r="V153" s="1262"/>
      <c r="W153" s="1262"/>
      <c r="X153" s="1262"/>
      <c r="Y153" s="1262"/>
      <c r="Z153" s="1262"/>
      <c r="AA153" s="1262"/>
      <c r="AB153" s="1262"/>
      <c r="AC153" s="1262"/>
      <c r="AD153" s="1262"/>
      <c r="AE153" s="1262"/>
      <c r="AF153" s="1262"/>
      <c r="AG153" s="1262"/>
      <c r="AH153" s="1262"/>
      <c r="AI153" s="1262"/>
      <c r="AJ153" s="1262"/>
      <c r="AK153" s="1262"/>
      <c r="AL153" s="1262"/>
      <c r="AM153" s="1262"/>
      <c r="AN153" s="1262"/>
      <c r="AO153" s="1262"/>
      <c r="AP153" s="1262"/>
      <c r="AQ153" s="1262"/>
    </row>
    <row r="154" spans="2:43">
      <c r="B154" s="1262"/>
      <c r="C154" s="1262"/>
      <c r="G154" s="1262"/>
      <c r="H154" s="1262"/>
      <c r="I154" s="1262"/>
      <c r="J154" s="1262"/>
      <c r="K154" s="1262"/>
      <c r="L154" s="1262"/>
      <c r="M154" s="1262"/>
      <c r="Q154" s="1262"/>
      <c r="R154" s="1262"/>
      <c r="S154" s="1262"/>
      <c r="T154" s="1262"/>
      <c r="U154" s="1262"/>
      <c r="V154" s="1262"/>
      <c r="W154" s="1262"/>
      <c r="X154" s="1262"/>
      <c r="Y154" s="1262"/>
      <c r="Z154" s="1262"/>
      <c r="AA154" s="1262"/>
      <c r="AB154" s="1262"/>
      <c r="AC154" s="1262"/>
      <c r="AD154" s="1262"/>
      <c r="AE154" s="1262"/>
      <c r="AF154" s="1262"/>
      <c r="AG154" s="1262"/>
      <c r="AH154" s="1262"/>
      <c r="AI154" s="1262"/>
      <c r="AJ154" s="1262"/>
      <c r="AK154" s="1262"/>
      <c r="AL154" s="1262"/>
      <c r="AM154" s="1262"/>
      <c r="AN154" s="1262"/>
      <c r="AO154" s="1262"/>
      <c r="AP154" s="1262"/>
      <c r="AQ154" s="1262"/>
    </row>
    <row r="155" spans="2:43">
      <c r="B155" s="1262"/>
      <c r="C155" s="1262"/>
      <c r="G155" s="1262"/>
      <c r="H155" s="1262"/>
      <c r="I155" s="1262"/>
      <c r="J155" s="1262"/>
      <c r="K155" s="1262"/>
      <c r="L155" s="1262"/>
      <c r="M155" s="1262"/>
      <c r="Q155" s="1262"/>
      <c r="R155" s="1262"/>
      <c r="S155" s="1262"/>
      <c r="T155" s="1262"/>
      <c r="U155" s="1262"/>
      <c r="V155" s="1262"/>
      <c r="W155" s="1262"/>
      <c r="X155" s="1262"/>
      <c r="Y155" s="1262"/>
      <c r="Z155" s="1262"/>
      <c r="AA155" s="1262"/>
      <c r="AB155" s="1262"/>
      <c r="AC155" s="1262"/>
      <c r="AD155" s="1262"/>
      <c r="AE155" s="1262"/>
      <c r="AF155" s="1262"/>
      <c r="AG155" s="1262"/>
      <c r="AH155" s="1262"/>
      <c r="AI155" s="1262"/>
      <c r="AJ155" s="1262"/>
      <c r="AK155" s="1262"/>
      <c r="AL155" s="1262"/>
      <c r="AM155" s="1262"/>
      <c r="AN155" s="1262"/>
      <c r="AO155" s="1262"/>
      <c r="AP155" s="1262"/>
      <c r="AQ155" s="1262"/>
    </row>
    <row r="156" spans="2:43">
      <c r="B156" s="1262"/>
      <c r="C156" s="1262"/>
      <c r="G156" s="1262"/>
      <c r="H156" s="1262"/>
      <c r="I156" s="1262"/>
      <c r="J156" s="1262"/>
      <c r="K156" s="1262"/>
      <c r="L156" s="1262"/>
      <c r="M156" s="1262"/>
      <c r="Q156" s="1262"/>
      <c r="R156" s="1262"/>
      <c r="S156" s="1262"/>
      <c r="T156" s="1262"/>
      <c r="U156" s="1262"/>
      <c r="V156" s="1262"/>
      <c r="W156" s="1262"/>
      <c r="X156" s="1262"/>
      <c r="Y156" s="1262"/>
      <c r="Z156" s="1262"/>
      <c r="AA156" s="1262"/>
      <c r="AB156" s="1262"/>
      <c r="AC156" s="1262"/>
      <c r="AD156" s="1262"/>
      <c r="AE156" s="1262"/>
      <c r="AF156" s="1262"/>
      <c r="AG156" s="1262"/>
      <c r="AH156" s="1262"/>
      <c r="AI156" s="1262"/>
      <c r="AJ156" s="1262"/>
      <c r="AK156" s="1262"/>
      <c r="AL156" s="1262"/>
      <c r="AM156" s="1262"/>
      <c r="AN156" s="1262"/>
      <c r="AO156" s="1262"/>
      <c r="AP156" s="1262"/>
      <c r="AQ156" s="1262"/>
    </row>
    <row r="157" spans="2:43">
      <c r="B157" s="1262"/>
      <c r="C157" s="1262"/>
      <c r="G157" s="1262"/>
      <c r="H157" s="1262"/>
      <c r="I157" s="1262"/>
      <c r="J157" s="1262"/>
      <c r="K157" s="1262"/>
      <c r="L157" s="1262"/>
      <c r="M157" s="1262"/>
      <c r="Q157" s="1262"/>
      <c r="R157" s="1262"/>
      <c r="S157" s="1262"/>
      <c r="T157" s="1262"/>
      <c r="U157" s="1262"/>
      <c r="V157" s="1262"/>
      <c r="W157" s="1262"/>
      <c r="X157" s="1262"/>
      <c r="Y157" s="1262"/>
      <c r="Z157" s="1262"/>
      <c r="AA157" s="1262"/>
      <c r="AB157" s="1262"/>
      <c r="AC157" s="1262"/>
      <c r="AD157" s="1262"/>
      <c r="AE157" s="1262"/>
      <c r="AF157" s="1262"/>
      <c r="AG157" s="1262"/>
      <c r="AH157" s="1262"/>
      <c r="AI157" s="1262"/>
      <c r="AJ157" s="1262"/>
      <c r="AK157" s="1262"/>
      <c r="AL157" s="1262"/>
      <c r="AM157" s="1262"/>
      <c r="AN157" s="1262"/>
      <c r="AO157" s="1262"/>
      <c r="AP157" s="1262"/>
      <c r="AQ157" s="1262"/>
    </row>
    <row r="158" spans="2:43">
      <c r="B158" s="1262"/>
      <c r="C158" s="1262"/>
      <c r="G158" s="1262"/>
      <c r="H158" s="1262"/>
      <c r="I158" s="1262"/>
      <c r="J158" s="1262"/>
      <c r="K158" s="1262"/>
      <c r="L158" s="1262"/>
      <c r="M158" s="1262"/>
      <c r="Q158" s="1262"/>
      <c r="R158" s="1262"/>
      <c r="S158" s="1262"/>
      <c r="T158" s="1262"/>
      <c r="U158" s="1262"/>
      <c r="V158" s="1262"/>
      <c r="W158" s="1262"/>
      <c r="X158" s="1262"/>
      <c r="Y158" s="1262"/>
      <c r="Z158" s="1262"/>
      <c r="AA158" s="1262"/>
      <c r="AB158" s="1262"/>
      <c r="AC158" s="1262"/>
      <c r="AD158" s="1262"/>
      <c r="AE158" s="1262"/>
      <c r="AF158" s="1262"/>
      <c r="AG158" s="1262"/>
      <c r="AH158" s="1262"/>
      <c r="AI158" s="1262"/>
      <c r="AJ158" s="1262"/>
      <c r="AK158" s="1262"/>
      <c r="AL158" s="1262"/>
      <c r="AM158" s="1262"/>
      <c r="AN158" s="1262"/>
      <c r="AO158" s="1262"/>
      <c r="AP158" s="1262"/>
      <c r="AQ158" s="1262"/>
    </row>
    <row r="159" spans="2:43">
      <c r="B159" s="1262"/>
      <c r="C159" s="1262"/>
      <c r="G159" s="1262"/>
      <c r="H159" s="1262"/>
      <c r="I159" s="1262"/>
      <c r="J159" s="1262"/>
      <c r="K159" s="1262"/>
      <c r="L159" s="1262"/>
      <c r="M159" s="1262"/>
      <c r="Q159" s="1262"/>
      <c r="R159" s="1262"/>
      <c r="S159" s="1262"/>
      <c r="T159" s="1262"/>
      <c r="U159" s="1262"/>
      <c r="V159" s="1262"/>
      <c r="W159" s="1262"/>
      <c r="X159" s="1262"/>
      <c r="Y159" s="1262"/>
      <c r="Z159" s="1262"/>
      <c r="AA159" s="1262"/>
      <c r="AB159" s="1262"/>
      <c r="AC159" s="1262"/>
      <c r="AD159" s="1262"/>
      <c r="AE159" s="1262"/>
      <c r="AF159" s="1262"/>
      <c r="AG159" s="1262"/>
      <c r="AH159" s="1262"/>
      <c r="AI159" s="1262"/>
      <c r="AJ159" s="1262"/>
      <c r="AK159" s="1262"/>
      <c r="AL159" s="1262"/>
      <c r="AM159" s="1262"/>
      <c r="AN159" s="1262"/>
      <c r="AO159" s="1262"/>
      <c r="AP159" s="1262"/>
      <c r="AQ159" s="1262"/>
    </row>
    <row r="160" spans="2:43">
      <c r="B160" s="1262"/>
      <c r="C160" s="1262"/>
      <c r="G160" s="1262"/>
      <c r="H160" s="1262"/>
      <c r="I160" s="1262"/>
      <c r="J160" s="1262"/>
      <c r="K160" s="1262"/>
      <c r="L160" s="1262"/>
      <c r="M160" s="1262"/>
      <c r="Q160" s="1262"/>
      <c r="R160" s="1262"/>
      <c r="S160" s="1262"/>
      <c r="T160" s="1262"/>
      <c r="U160" s="1262"/>
      <c r="V160" s="1262"/>
      <c r="W160" s="1262"/>
      <c r="X160" s="1262"/>
      <c r="Y160" s="1262"/>
      <c r="Z160" s="1262"/>
      <c r="AA160" s="1262"/>
      <c r="AB160" s="1262"/>
      <c r="AC160" s="1262"/>
      <c r="AD160" s="1262"/>
      <c r="AE160" s="1262"/>
      <c r="AF160" s="1262"/>
      <c r="AG160" s="1262"/>
      <c r="AH160" s="1262"/>
      <c r="AI160" s="1262"/>
      <c r="AJ160" s="1262"/>
      <c r="AK160" s="1262"/>
      <c r="AL160" s="1262"/>
      <c r="AM160" s="1262"/>
      <c r="AN160" s="1262"/>
      <c r="AO160" s="1262"/>
      <c r="AP160" s="1262"/>
      <c r="AQ160" s="1262"/>
    </row>
    <row r="161" spans="2:43">
      <c r="B161" s="1262"/>
      <c r="C161" s="1262"/>
      <c r="G161" s="1262"/>
      <c r="H161" s="1262"/>
      <c r="I161" s="1262"/>
      <c r="J161" s="1262"/>
      <c r="K161" s="1262"/>
      <c r="L161" s="1262"/>
      <c r="M161" s="1262"/>
      <c r="Q161" s="1262"/>
      <c r="R161" s="1262"/>
      <c r="S161" s="1262"/>
      <c r="T161" s="1262"/>
      <c r="U161" s="1262"/>
      <c r="V161" s="1262"/>
      <c r="W161" s="1262"/>
      <c r="X161" s="1262"/>
      <c r="Y161" s="1262"/>
      <c r="Z161" s="1262"/>
      <c r="AA161" s="1262"/>
      <c r="AB161" s="1262"/>
      <c r="AC161" s="1262"/>
      <c r="AD161" s="1262"/>
      <c r="AE161" s="1262"/>
      <c r="AF161" s="1262"/>
      <c r="AG161" s="1262"/>
      <c r="AH161" s="1262"/>
      <c r="AI161" s="1262"/>
      <c r="AJ161" s="1262"/>
      <c r="AK161" s="1262"/>
      <c r="AL161" s="1262"/>
      <c r="AM161" s="1262"/>
      <c r="AN161" s="1262"/>
      <c r="AO161" s="1262"/>
      <c r="AP161" s="1262"/>
      <c r="AQ161" s="1262"/>
    </row>
    <row r="162" spans="2:43">
      <c r="B162" s="1262"/>
      <c r="C162" s="1262"/>
      <c r="G162" s="1262"/>
      <c r="H162" s="1262"/>
      <c r="I162" s="1262"/>
      <c r="J162" s="1262"/>
      <c r="K162" s="1262"/>
      <c r="L162" s="1262"/>
      <c r="M162" s="1262"/>
      <c r="Q162" s="1262"/>
      <c r="R162" s="1262"/>
      <c r="S162" s="1262"/>
      <c r="T162" s="1262"/>
      <c r="U162" s="1262"/>
      <c r="V162" s="1262"/>
      <c r="W162" s="1262"/>
      <c r="X162" s="1262"/>
      <c r="Y162" s="1262"/>
      <c r="Z162" s="1262"/>
      <c r="AA162" s="1262"/>
      <c r="AB162" s="1262"/>
      <c r="AC162" s="1262"/>
      <c r="AD162" s="1262"/>
      <c r="AE162" s="1262"/>
      <c r="AF162" s="1262"/>
      <c r="AG162" s="1262"/>
      <c r="AH162" s="1262"/>
      <c r="AI162" s="1262"/>
      <c r="AJ162" s="1262"/>
      <c r="AK162" s="1262"/>
      <c r="AL162" s="1262"/>
      <c r="AM162" s="1262"/>
      <c r="AN162" s="1262"/>
      <c r="AO162" s="1262"/>
      <c r="AP162" s="1262"/>
      <c r="AQ162" s="1262"/>
    </row>
    <row r="163" spans="2:43">
      <c r="B163" s="1262"/>
      <c r="C163" s="1262"/>
      <c r="G163" s="1262"/>
      <c r="H163" s="1262"/>
      <c r="I163" s="1262"/>
      <c r="J163" s="1262"/>
      <c r="K163" s="1262"/>
      <c r="L163" s="1262"/>
      <c r="M163" s="1262"/>
      <c r="Q163" s="1262"/>
      <c r="R163" s="1262"/>
      <c r="S163" s="1262"/>
      <c r="T163" s="1262"/>
      <c r="U163" s="1262"/>
      <c r="V163" s="1262"/>
      <c r="W163" s="1262"/>
      <c r="X163" s="1262"/>
      <c r="Y163" s="1262"/>
      <c r="Z163" s="1262"/>
      <c r="AA163" s="1262"/>
      <c r="AB163" s="1262"/>
      <c r="AC163" s="1262"/>
      <c r="AD163" s="1262"/>
      <c r="AE163" s="1262"/>
      <c r="AF163" s="1262"/>
      <c r="AG163" s="1262"/>
      <c r="AH163" s="1262"/>
      <c r="AI163" s="1262"/>
      <c r="AJ163" s="1262"/>
      <c r="AK163" s="1262"/>
      <c r="AL163" s="1262"/>
      <c r="AM163" s="1262"/>
      <c r="AN163" s="1262"/>
      <c r="AO163" s="1262"/>
      <c r="AP163" s="1262"/>
      <c r="AQ163" s="1262"/>
    </row>
    <row r="164" spans="2:43">
      <c r="B164" s="1262"/>
      <c r="C164" s="1262"/>
      <c r="G164" s="1262"/>
      <c r="H164" s="1262"/>
      <c r="I164" s="1262"/>
      <c r="J164" s="1262"/>
      <c r="K164" s="1262"/>
      <c r="L164" s="1262"/>
      <c r="M164" s="1262"/>
      <c r="Q164" s="1262"/>
      <c r="R164" s="1262"/>
      <c r="S164" s="1262"/>
      <c r="T164" s="1262"/>
      <c r="U164" s="1262"/>
      <c r="V164" s="1262"/>
      <c r="W164" s="1262"/>
      <c r="X164" s="1262"/>
      <c r="Y164" s="1262"/>
      <c r="Z164" s="1262"/>
      <c r="AA164" s="1262"/>
      <c r="AB164" s="1262"/>
      <c r="AC164" s="1262"/>
      <c r="AD164" s="1262"/>
      <c r="AE164" s="1262"/>
      <c r="AF164" s="1262"/>
      <c r="AG164" s="1262"/>
      <c r="AH164" s="1262"/>
      <c r="AI164" s="1262"/>
      <c r="AJ164" s="1262"/>
      <c r="AK164" s="1262"/>
      <c r="AL164" s="1262"/>
      <c r="AM164" s="1262"/>
      <c r="AN164" s="1262"/>
      <c r="AO164" s="1262"/>
      <c r="AP164" s="1262"/>
      <c r="AQ164" s="1262"/>
    </row>
    <row r="165" spans="2:43">
      <c r="B165" s="1262"/>
      <c r="C165" s="1262"/>
      <c r="G165" s="1262"/>
      <c r="H165" s="1262"/>
      <c r="I165" s="1262"/>
      <c r="J165" s="1262"/>
      <c r="K165" s="1262"/>
      <c r="L165" s="1262"/>
      <c r="M165" s="1262"/>
      <c r="Q165" s="1262"/>
      <c r="R165" s="1262"/>
      <c r="S165" s="1262"/>
      <c r="T165" s="1262"/>
      <c r="U165" s="1262"/>
      <c r="V165" s="1262"/>
      <c r="W165" s="1262"/>
      <c r="X165" s="1262"/>
      <c r="Y165" s="1262"/>
      <c r="Z165" s="1262"/>
      <c r="AA165" s="1262"/>
      <c r="AB165" s="1262"/>
      <c r="AC165" s="1262"/>
      <c r="AD165" s="1262"/>
      <c r="AE165" s="1262"/>
      <c r="AF165" s="1262"/>
      <c r="AG165" s="1262"/>
      <c r="AH165" s="1262"/>
      <c r="AI165" s="1262"/>
      <c r="AJ165" s="1262"/>
      <c r="AK165" s="1262"/>
      <c r="AL165" s="1262"/>
      <c r="AM165" s="1262"/>
      <c r="AN165" s="1262"/>
      <c r="AO165" s="1262"/>
      <c r="AP165" s="1262"/>
      <c r="AQ165" s="1262"/>
    </row>
    <row r="166" spans="2:43">
      <c r="B166" s="1262"/>
      <c r="C166" s="1262"/>
      <c r="G166" s="1262"/>
      <c r="H166" s="1262"/>
      <c r="I166" s="1262"/>
      <c r="J166" s="1262"/>
      <c r="K166" s="1262"/>
      <c r="L166" s="1262"/>
      <c r="M166" s="1262"/>
      <c r="Q166" s="1262"/>
      <c r="R166" s="1262"/>
      <c r="S166" s="1262"/>
      <c r="T166" s="1262"/>
      <c r="U166" s="1262"/>
      <c r="V166" s="1262"/>
      <c r="W166" s="1262"/>
      <c r="X166" s="1262"/>
      <c r="Y166" s="1262"/>
      <c r="Z166" s="1262"/>
      <c r="AA166" s="1262"/>
      <c r="AB166" s="1262"/>
      <c r="AC166" s="1262"/>
      <c r="AD166" s="1262"/>
      <c r="AE166" s="1262"/>
      <c r="AF166" s="1262"/>
      <c r="AG166" s="1262"/>
      <c r="AH166" s="1262"/>
      <c r="AI166" s="1262"/>
      <c r="AJ166" s="1262"/>
      <c r="AK166" s="1262"/>
      <c r="AL166" s="1262"/>
      <c r="AM166" s="1262"/>
      <c r="AN166" s="1262"/>
      <c r="AO166" s="1262"/>
      <c r="AP166" s="1262"/>
      <c r="AQ166" s="1262"/>
    </row>
    <row r="167" spans="2:43">
      <c r="B167" s="1262"/>
      <c r="C167" s="1262"/>
      <c r="G167" s="1262"/>
      <c r="H167" s="1262"/>
      <c r="I167" s="1262"/>
      <c r="J167" s="1262"/>
      <c r="K167" s="1262"/>
      <c r="L167" s="1262"/>
      <c r="M167" s="1262"/>
      <c r="Q167" s="1262"/>
      <c r="R167" s="1262"/>
      <c r="S167" s="1262"/>
      <c r="T167" s="1262"/>
      <c r="U167" s="1262"/>
      <c r="V167" s="1262"/>
      <c r="W167" s="1262"/>
      <c r="X167" s="1262"/>
      <c r="Y167" s="1262"/>
      <c r="Z167" s="1262"/>
      <c r="AA167" s="1262"/>
      <c r="AB167" s="1262"/>
      <c r="AC167" s="1262"/>
      <c r="AD167" s="1262"/>
      <c r="AE167" s="1262"/>
      <c r="AF167" s="1262"/>
      <c r="AG167" s="1262"/>
      <c r="AH167" s="1262"/>
      <c r="AI167" s="1262"/>
      <c r="AJ167" s="1262"/>
      <c r="AK167" s="1262"/>
      <c r="AL167" s="1262"/>
      <c r="AM167" s="1262"/>
      <c r="AN167" s="1262"/>
      <c r="AO167" s="1262"/>
      <c r="AP167" s="1262"/>
      <c r="AQ167" s="1262"/>
    </row>
    <row r="168" spans="2:43">
      <c r="B168" s="1262"/>
      <c r="C168" s="1262"/>
      <c r="G168" s="1262"/>
      <c r="H168" s="1262"/>
      <c r="I168" s="1262"/>
      <c r="J168" s="1262"/>
      <c r="K168" s="1262"/>
      <c r="L168" s="1262"/>
      <c r="M168" s="1262"/>
      <c r="Q168" s="1262"/>
      <c r="R168" s="1262"/>
      <c r="S168" s="1262"/>
      <c r="T168" s="1262"/>
      <c r="U168" s="1262"/>
      <c r="V168" s="1262"/>
      <c r="W168" s="1262"/>
      <c r="X168" s="1262"/>
      <c r="Y168" s="1262"/>
      <c r="Z168" s="1262"/>
      <c r="AA168" s="1262"/>
      <c r="AB168" s="1262"/>
      <c r="AC168" s="1262"/>
      <c r="AD168" s="1262"/>
      <c r="AE168" s="1262"/>
      <c r="AF168" s="1262"/>
      <c r="AG168" s="1262"/>
      <c r="AH168" s="1262"/>
      <c r="AI168" s="1262"/>
      <c r="AJ168" s="1262"/>
      <c r="AK168" s="1262"/>
      <c r="AL168" s="1262"/>
      <c r="AM168" s="1262"/>
      <c r="AN168" s="1262"/>
      <c r="AO168" s="1262"/>
      <c r="AP168" s="1262"/>
      <c r="AQ168" s="1262"/>
    </row>
    <row r="169" spans="2:43">
      <c r="B169" s="1262"/>
      <c r="C169" s="1262"/>
      <c r="G169" s="1262"/>
      <c r="H169" s="1262"/>
      <c r="I169" s="1262"/>
      <c r="J169" s="1262"/>
      <c r="K169" s="1262"/>
      <c r="L169" s="1262"/>
      <c r="M169" s="1262"/>
      <c r="Q169" s="1262"/>
      <c r="R169" s="1262"/>
      <c r="S169" s="1262"/>
      <c r="T169" s="1262"/>
      <c r="U169" s="1262"/>
      <c r="V169" s="1262"/>
      <c r="W169" s="1262"/>
      <c r="X169" s="1262"/>
      <c r="Y169" s="1262"/>
      <c r="Z169" s="1262"/>
      <c r="AA169" s="1262"/>
      <c r="AB169" s="1262"/>
      <c r="AC169" s="1262"/>
      <c r="AD169" s="1262"/>
      <c r="AE169" s="1262"/>
      <c r="AF169" s="1262"/>
      <c r="AG169" s="1262"/>
      <c r="AH169" s="1262"/>
      <c r="AI169" s="1262"/>
      <c r="AJ169" s="1262"/>
      <c r="AK169" s="1262"/>
      <c r="AL169" s="1262"/>
      <c r="AM169" s="1262"/>
      <c r="AN169" s="1262"/>
      <c r="AO169" s="1262"/>
      <c r="AP169" s="1262"/>
      <c r="AQ169" s="1262"/>
    </row>
    <row r="170" spans="2:43">
      <c r="B170" s="1262"/>
      <c r="C170" s="1262"/>
      <c r="G170" s="1262"/>
      <c r="H170" s="1262"/>
      <c r="I170" s="1262"/>
      <c r="J170" s="1262"/>
      <c r="K170" s="1262"/>
      <c r="L170" s="1262"/>
      <c r="M170" s="1262"/>
      <c r="Q170" s="1262"/>
      <c r="R170" s="1262"/>
      <c r="S170" s="1262"/>
      <c r="T170" s="1262"/>
      <c r="U170" s="1262"/>
      <c r="V170" s="1262"/>
      <c r="W170" s="1262"/>
      <c r="X170" s="1262"/>
      <c r="Y170" s="1262"/>
      <c r="Z170" s="1262"/>
      <c r="AA170" s="1262"/>
      <c r="AB170" s="1262"/>
      <c r="AC170" s="1262"/>
      <c r="AD170" s="1262"/>
      <c r="AE170" s="1262"/>
      <c r="AF170" s="1262"/>
      <c r="AG170" s="1262"/>
      <c r="AH170" s="1262"/>
      <c r="AI170" s="1262"/>
      <c r="AJ170" s="1262"/>
      <c r="AK170" s="1262"/>
      <c r="AL170" s="1262"/>
      <c r="AM170" s="1262"/>
      <c r="AN170" s="1262"/>
      <c r="AO170" s="1262"/>
      <c r="AP170" s="1262"/>
      <c r="AQ170" s="1262"/>
    </row>
    <row r="171" spans="2:43">
      <c r="B171" s="1262"/>
      <c r="C171" s="1262"/>
      <c r="G171" s="1262"/>
      <c r="H171" s="1262"/>
      <c r="I171" s="1262"/>
      <c r="J171" s="1262"/>
      <c r="K171" s="1262"/>
      <c r="L171" s="1262"/>
      <c r="M171" s="1262"/>
      <c r="Q171" s="1262"/>
      <c r="R171" s="1262"/>
      <c r="S171" s="1262"/>
      <c r="T171" s="1262"/>
      <c r="U171" s="1262"/>
      <c r="V171" s="1262"/>
      <c r="W171" s="1262"/>
      <c r="X171" s="1262"/>
      <c r="Y171" s="1262"/>
      <c r="Z171" s="1262"/>
      <c r="AA171" s="1262"/>
      <c r="AB171" s="1262"/>
      <c r="AC171" s="1262"/>
      <c r="AD171" s="1262"/>
      <c r="AE171" s="1262"/>
      <c r="AF171" s="1262"/>
      <c r="AG171" s="1262"/>
      <c r="AH171" s="1262"/>
      <c r="AI171" s="1262"/>
      <c r="AJ171" s="1262"/>
      <c r="AK171" s="1262"/>
      <c r="AL171" s="1262"/>
      <c r="AM171" s="1262"/>
      <c r="AN171" s="1262"/>
      <c r="AO171" s="1262"/>
      <c r="AP171" s="1262"/>
      <c r="AQ171" s="1262"/>
    </row>
    <row r="172" spans="2:43">
      <c r="B172" s="1262"/>
      <c r="C172" s="1262"/>
      <c r="G172" s="1262"/>
      <c r="H172" s="1262"/>
      <c r="I172" s="1262"/>
      <c r="J172" s="1262"/>
      <c r="K172" s="1262"/>
      <c r="L172" s="1262"/>
      <c r="M172" s="1262"/>
      <c r="Q172" s="1262"/>
      <c r="R172" s="1262"/>
      <c r="S172" s="1262"/>
      <c r="T172" s="1262"/>
      <c r="U172" s="1262"/>
      <c r="V172" s="1262"/>
      <c r="W172" s="1262"/>
      <c r="X172" s="1262"/>
      <c r="Y172" s="1262"/>
      <c r="Z172" s="1262"/>
      <c r="AA172" s="1262"/>
      <c r="AB172" s="1262"/>
      <c r="AC172" s="1262"/>
      <c r="AD172" s="1262"/>
      <c r="AE172" s="1262"/>
      <c r="AF172" s="1262"/>
      <c r="AG172" s="1262"/>
      <c r="AH172" s="1262"/>
      <c r="AI172" s="1262"/>
      <c r="AJ172" s="1262"/>
      <c r="AK172" s="1262"/>
      <c r="AL172" s="1262"/>
      <c r="AM172" s="1262"/>
      <c r="AN172" s="1262"/>
      <c r="AO172" s="1262"/>
      <c r="AP172" s="1262"/>
      <c r="AQ172" s="1262"/>
    </row>
    <row r="173" spans="2:43">
      <c r="B173" s="1262"/>
      <c r="C173" s="1262"/>
      <c r="G173" s="1262"/>
      <c r="H173" s="1262"/>
      <c r="I173" s="1262"/>
      <c r="J173" s="1262"/>
      <c r="K173" s="1262"/>
      <c r="L173" s="1262"/>
      <c r="M173" s="1262"/>
      <c r="Q173" s="1262"/>
      <c r="R173" s="1262"/>
      <c r="S173" s="1262"/>
      <c r="T173" s="1262"/>
      <c r="U173" s="1262"/>
      <c r="V173" s="1262"/>
      <c r="W173" s="1262"/>
      <c r="X173" s="1262"/>
      <c r="Y173" s="1262"/>
      <c r="Z173" s="1262"/>
      <c r="AA173" s="1262"/>
      <c r="AB173" s="1262"/>
      <c r="AC173" s="1262"/>
      <c r="AD173" s="1262"/>
      <c r="AE173" s="1262"/>
      <c r="AF173" s="1262"/>
      <c r="AG173" s="1262"/>
      <c r="AH173" s="1262"/>
      <c r="AI173" s="1262"/>
      <c r="AJ173" s="1262"/>
      <c r="AK173" s="1262"/>
      <c r="AL173" s="1262"/>
      <c r="AM173" s="1262"/>
      <c r="AN173" s="1262"/>
      <c r="AO173" s="1262"/>
      <c r="AP173" s="1262"/>
      <c r="AQ173" s="1262"/>
    </row>
    <row r="174" spans="2:43">
      <c r="B174" s="1262"/>
      <c r="C174" s="1262"/>
      <c r="G174" s="1262"/>
      <c r="H174" s="1262"/>
      <c r="I174" s="1262"/>
      <c r="J174" s="1262"/>
      <c r="K174" s="1262"/>
      <c r="L174" s="1262"/>
      <c r="M174" s="1262"/>
      <c r="Q174" s="1262"/>
      <c r="R174" s="1262"/>
      <c r="S174" s="1262"/>
      <c r="T174" s="1262"/>
      <c r="U174" s="1262"/>
      <c r="V174" s="1262"/>
      <c r="W174" s="1262"/>
      <c r="X174" s="1262"/>
      <c r="Y174" s="1262"/>
      <c r="Z174" s="1262"/>
      <c r="AA174" s="1262"/>
      <c r="AB174" s="1262"/>
      <c r="AC174" s="1262"/>
      <c r="AD174" s="1262"/>
      <c r="AE174" s="1262"/>
      <c r="AF174" s="1262"/>
      <c r="AG174" s="1262"/>
      <c r="AH174" s="1262"/>
      <c r="AI174" s="1262"/>
      <c r="AJ174" s="1262"/>
      <c r="AK174" s="1262"/>
      <c r="AL174" s="1262"/>
      <c r="AM174" s="1262"/>
      <c r="AN174" s="1262"/>
      <c r="AO174" s="1262"/>
      <c r="AP174" s="1262"/>
      <c r="AQ174" s="1262"/>
    </row>
    <row r="175" spans="2:43">
      <c r="B175" s="1262"/>
      <c r="C175" s="1262"/>
      <c r="G175" s="1262"/>
      <c r="H175" s="1262"/>
      <c r="I175" s="1262"/>
      <c r="J175" s="1262"/>
      <c r="K175" s="1262"/>
      <c r="L175" s="1262"/>
      <c r="M175" s="1262"/>
      <c r="Q175" s="1262"/>
      <c r="R175" s="1262"/>
      <c r="S175" s="1262"/>
      <c r="T175" s="1262"/>
      <c r="U175" s="1262"/>
      <c r="V175" s="1262"/>
      <c r="W175" s="1262"/>
      <c r="X175" s="1262"/>
      <c r="Y175" s="1262"/>
      <c r="Z175" s="1262"/>
      <c r="AA175" s="1262"/>
      <c r="AB175" s="1262"/>
      <c r="AC175" s="1262"/>
      <c r="AD175" s="1262"/>
      <c r="AE175" s="1262"/>
      <c r="AF175" s="1262"/>
      <c r="AG175" s="1262"/>
      <c r="AH175" s="1262"/>
      <c r="AI175" s="1262"/>
      <c r="AJ175" s="1262"/>
      <c r="AK175" s="1262"/>
      <c r="AL175" s="1262"/>
      <c r="AM175" s="1262"/>
      <c r="AN175" s="1262"/>
      <c r="AO175" s="1262"/>
      <c r="AP175" s="1262"/>
      <c r="AQ175" s="1262"/>
    </row>
    <row r="176" spans="2:43">
      <c r="B176" s="1262"/>
      <c r="C176" s="1262"/>
      <c r="G176" s="1262"/>
      <c r="H176" s="1262"/>
      <c r="I176" s="1262"/>
      <c r="J176" s="1262"/>
      <c r="K176" s="1262"/>
      <c r="L176" s="1262"/>
      <c r="M176" s="1262"/>
      <c r="Q176" s="1262"/>
      <c r="R176" s="1262"/>
      <c r="S176" s="1262"/>
      <c r="T176" s="1262"/>
      <c r="U176" s="1262"/>
      <c r="V176" s="1262"/>
      <c r="W176" s="1262"/>
      <c r="X176" s="1262"/>
      <c r="Y176" s="1262"/>
      <c r="Z176" s="1262"/>
      <c r="AA176" s="1262"/>
      <c r="AB176" s="1262"/>
      <c r="AC176" s="1262"/>
      <c r="AD176" s="1262"/>
      <c r="AE176" s="1262"/>
      <c r="AF176" s="1262"/>
      <c r="AG176" s="1262"/>
      <c r="AH176" s="1262"/>
      <c r="AI176" s="1262"/>
      <c r="AJ176" s="1262"/>
      <c r="AK176" s="1262"/>
      <c r="AL176" s="1262"/>
      <c r="AM176" s="1262"/>
      <c r="AN176" s="1262"/>
      <c r="AO176" s="1262"/>
      <c r="AP176" s="1262"/>
      <c r="AQ176" s="1262"/>
    </row>
    <row r="177" spans="2:43">
      <c r="B177" s="1262"/>
      <c r="C177" s="1262"/>
      <c r="G177" s="1262"/>
      <c r="H177" s="1262"/>
      <c r="I177" s="1262"/>
      <c r="J177" s="1262"/>
      <c r="K177" s="1262"/>
      <c r="L177" s="1262"/>
      <c r="M177" s="1262"/>
      <c r="Q177" s="1262"/>
      <c r="R177" s="1262"/>
      <c r="S177" s="1262"/>
      <c r="T177" s="1262"/>
      <c r="U177" s="1262"/>
      <c r="V177" s="1262"/>
      <c r="W177" s="1262"/>
      <c r="X177" s="1262"/>
      <c r="Y177" s="1262"/>
      <c r="Z177" s="1262"/>
      <c r="AA177" s="1262"/>
      <c r="AB177" s="1262"/>
      <c r="AC177" s="1262"/>
      <c r="AD177" s="1262"/>
      <c r="AE177" s="1262"/>
      <c r="AF177" s="1262"/>
      <c r="AG177" s="1262"/>
      <c r="AH177" s="1262"/>
      <c r="AI177" s="1262"/>
      <c r="AJ177" s="1262"/>
      <c r="AK177" s="1262"/>
      <c r="AL177" s="1262"/>
      <c r="AM177" s="1262"/>
      <c r="AN177" s="1262"/>
      <c r="AO177" s="1262"/>
      <c r="AP177" s="1262"/>
      <c r="AQ177" s="1262"/>
    </row>
    <row r="178" spans="2:43">
      <c r="B178" s="1262"/>
      <c r="C178" s="1262"/>
      <c r="G178" s="1262"/>
      <c r="H178" s="1262"/>
      <c r="I178" s="1262"/>
      <c r="J178" s="1262"/>
      <c r="K178" s="1262"/>
      <c r="L178" s="1262"/>
      <c r="M178" s="1262"/>
      <c r="Q178" s="1262"/>
      <c r="R178" s="1262"/>
      <c r="S178" s="1262"/>
      <c r="T178" s="1262"/>
      <c r="U178" s="1262"/>
      <c r="V178" s="1262"/>
      <c r="W178" s="1262"/>
      <c r="X178" s="1262"/>
      <c r="Y178" s="1262"/>
      <c r="Z178" s="1262"/>
      <c r="AA178" s="1262"/>
      <c r="AB178" s="1262"/>
      <c r="AC178" s="1262"/>
      <c r="AD178" s="1262"/>
      <c r="AE178" s="1262"/>
      <c r="AF178" s="1262"/>
      <c r="AG178" s="1262"/>
      <c r="AH178" s="1262"/>
      <c r="AI178" s="1262"/>
      <c r="AJ178" s="1262"/>
      <c r="AK178" s="1262"/>
      <c r="AL178" s="1262"/>
      <c r="AM178" s="1262"/>
      <c r="AN178" s="1262"/>
      <c r="AO178" s="1262"/>
      <c r="AP178" s="1262"/>
      <c r="AQ178" s="1262"/>
    </row>
    <row r="179" spans="2:43">
      <c r="B179" s="1262"/>
      <c r="C179" s="1262"/>
      <c r="G179" s="1262"/>
      <c r="H179" s="1262"/>
      <c r="I179" s="1262"/>
      <c r="J179" s="1262"/>
      <c r="K179" s="1262"/>
      <c r="L179" s="1262"/>
      <c r="M179" s="1262"/>
      <c r="Q179" s="1262"/>
      <c r="R179" s="1262"/>
      <c r="S179" s="1262"/>
      <c r="T179" s="1262"/>
      <c r="U179" s="1262"/>
      <c r="V179" s="1262"/>
      <c r="W179" s="1262"/>
      <c r="X179" s="1262"/>
      <c r="Y179" s="1262"/>
      <c r="Z179" s="1262"/>
      <c r="AA179" s="1262"/>
      <c r="AB179" s="1262"/>
      <c r="AC179" s="1262"/>
      <c r="AD179" s="1262"/>
      <c r="AE179" s="1262"/>
      <c r="AF179" s="1262"/>
      <c r="AG179" s="1262"/>
      <c r="AH179" s="1262"/>
      <c r="AI179" s="1262"/>
      <c r="AJ179" s="1262"/>
      <c r="AK179" s="1262"/>
      <c r="AL179" s="1262"/>
      <c r="AM179" s="1262"/>
      <c r="AN179" s="1262"/>
      <c r="AO179" s="1262"/>
      <c r="AP179" s="1262"/>
      <c r="AQ179" s="1262"/>
    </row>
    <row r="180" spans="2:43">
      <c r="B180" s="1262"/>
      <c r="C180" s="1262"/>
      <c r="G180" s="1262"/>
      <c r="H180" s="1262"/>
      <c r="I180" s="1262"/>
      <c r="J180" s="1262"/>
      <c r="K180" s="1262"/>
      <c r="L180" s="1262"/>
      <c r="M180" s="1262"/>
      <c r="Q180" s="1262"/>
      <c r="R180" s="1262"/>
      <c r="S180" s="1262"/>
      <c r="T180" s="1262"/>
      <c r="U180" s="1262"/>
      <c r="V180" s="1262"/>
      <c r="W180" s="1262"/>
      <c r="X180" s="1262"/>
      <c r="Y180" s="1262"/>
      <c r="Z180" s="1262"/>
      <c r="AA180" s="1262"/>
      <c r="AB180" s="1262"/>
      <c r="AC180" s="1262"/>
      <c r="AD180" s="1262"/>
      <c r="AE180" s="1262"/>
      <c r="AF180" s="1262"/>
      <c r="AG180" s="1262"/>
      <c r="AH180" s="1262"/>
      <c r="AI180" s="1262"/>
      <c r="AJ180" s="1262"/>
      <c r="AK180" s="1262"/>
      <c r="AL180" s="1262"/>
      <c r="AM180" s="1262"/>
      <c r="AN180" s="1262"/>
      <c r="AO180" s="1262"/>
      <c r="AP180" s="1262"/>
      <c r="AQ180" s="1262"/>
    </row>
    <row r="181" spans="2:43">
      <c r="B181" s="1262"/>
      <c r="C181" s="1262"/>
      <c r="G181" s="1262"/>
      <c r="H181" s="1262"/>
      <c r="I181" s="1262"/>
      <c r="J181" s="1262"/>
      <c r="K181" s="1262"/>
      <c r="L181" s="1262"/>
      <c r="M181" s="1262"/>
      <c r="Q181" s="1262"/>
      <c r="R181" s="1262"/>
      <c r="S181" s="1262"/>
      <c r="T181" s="1262"/>
      <c r="U181" s="1262"/>
      <c r="V181" s="1262"/>
      <c r="W181" s="1262"/>
      <c r="X181" s="1262"/>
      <c r="Y181" s="1262"/>
      <c r="Z181" s="1262"/>
      <c r="AA181" s="1262"/>
      <c r="AB181" s="1262"/>
      <c r="AC181" s="1262"/>
      <c r="AD181" s="1262"/>
      <c r="AE181" s="1262"/>
      <c r="AF181" s="1262"/>
      <c r="AG181" s="1262"/>
      <c r="AH181" s="1262"/>
      <c r="AI181" s="1262"/>
      <c r="AJ181" s="1262"/>
      <c r="AK181" s="1262"/>
      <c r="AL181" s="1262"/>
      <c r="AM181" s="1262"/>
      <c r="AN181" s="1262"/>
      <c r="AO181" s="1262"/>
      <c r="AP181" s="1262"/>
      <c r="AQ181" s="1262"/>
    </row>
    <row r="182" spans="2:43">
      <c r="B182" s="1262"/>
      <c r="C182" s="1262"/>
      <c r="G182" s="1262"/>
      <c r="H182" s="1262"/>
      <c r="I182" s="1262"/>
      <c r="J182" s="1262"/>
      <c r="K182" s="1262"/>
      <c r="L182" s="1262"/>
      <c r="M182" s="1262"/>
      <c r="Q182" s="1262"/>
      <c r="R182" s="1262"/>
      <c r="S182" s="1262"/>
      <c r="T182" s="1262"/>
      <c r="U182" s="1262"/>
      <c r="V182" s="1262"/>
      <c r="W182" s="1262"/>
      <c r="X182" s="1262"/>
      <c r="Y182" s="1262"/>
      <c r="Z182" s="1262"/>
      <c r="AA182" s="1262"/>
      <c r="AB182" s="1262"/>
      <c r="AC182" s="1262"/>
      <c r="AD182" s="1262"/>
      <c r="AE182" s="1262"/>
      <c r="AF182" s="1262"/>
      <c r="AG182" s="1262"/>
      <c r="AH182" s="1262"/>
      <c r="AI182" s="1262"/>
      <c r="AJ182" s="1262"/>
      <c r="AK182" s="1262"/>
      <c r="AL182" s="1262"/>
      <c r="AM182" s="1262"/>
      <c r="AN182" s="1262"/>
      <c r="AO182" s="1262"/>
      <c r="AP182" s="1262"/>
      <c r="AQ182" s="1262"/>
    </row>
    <row r="183" spans="2:43">
      <c r="B183" s="1262"/>
      <c r="C183" s="1262"/>
      <c r="G183" s="1262"/>
      <c r="H183" s="1262"/>
      <c r="I183" s="1262"/>
      <c r="J183" s="1262"/>
      <c r="K183" s="1262"/>
      <c r="L183" s="1262"/>
      <c r="M183" s="1262"/>
      <c r="Q183" s="1262"/>
      <c r="R183" s="1262"/>
      <c r="S183" s="1262"/>
      <c r="T183" s="1262"/>
      <c r="U183" s="1262"/>
      <c r="V183" s="1262"/>
      <c r="W183" s="1262"/>
      <c r="X183" s="1262"/>
      <c r="Y183" s="1262"/>
      <c r="Z183" s="1262"/>
      <c r="AA183" s="1262"/>
      <c r="AB183" s="1262"/>
      <c r="AC183" s="1262"/>
      <c r="AD183" s="1262"/>
      <c r="AE183" s="1262"/>
      <c r="AF183" s="1262"/>
      <c r="AG183" s="1262"/>
      <c r="AH183" s="1262"/>
      <c r="AI183" s="1262"/>
      <c r="AJ183" s="1262"/>
      <c r="AK183" s="1262"/>
      <c r="AL183" s="1262"/>
      <c r="AM183" s="1262"/>
      <c r="AN183" s="1262"/>
      <c r="AO183" s="1262"/>
      <c r="AP183" s="1262"/>
      <c r="AQ183" s="1262"/>
    </row>
    <row r="184" spans="2:43">
      <c r="B184" s="1262"/>
      <c r="C184" s="1262"/>
      <c r="G184" s="1262"/>
      <c r="H184" s="1262"/>
      <c r="I184" s="1262"/>
      <c r="J184" s="1262"/>
      <c r="K184" s="1262"/>
      <c r="L184" s="1262"/>
      <c r="M184" s="1262"/>
      <c r="Q184" s="1262"/>
      <c r="R184" s="1262"/>
      <c r="S184" s="1262"/>
      <c r="T184" s="1262"/>
      <c r="U184" s="1262"/>
      <c r="V184" s="1262"/>
      <c r="W184" s="1262"/>
      <c r="X184" s="1262"/>
      <c r="Y184" s="1262"/>
      <c r="Z184" s="1262"/>
      <c r="AA184" s="1262"/>
      <c r="AB184" s="1262"/>
      <c r="AC184" s="1262"/>
      <c r="AD184" s="1262"/>
      <c r="AE184" s="1262"/>
      <c r="AF184" s="1262"/>
      <c r="AG184" s="1262"/>
      <c r="AH184" s="1262"/>
      <c r="AI184" s="1262"/>
      <c r="AJ184" s="1262"/>
      <c r="AK184" s="1262"/>
      <c r="AL184" s="1262"/>
      <c r="AM184" s="1262"/>
      <c r="AN184" s="1262"/>
      <c r="AO184" s="1262"/>
      <c r="AP184" s="1262"/>
      <c r="AQ184" s="1262"/>
    </row>
    <row r="185" spans="2:43">
      <c r="B185" s="1262"/>
      <c r="C185" s="1262"/>
      <c r="G185" s="1262"/>
      <c r="H185" s="1262"/>
      <c r="I185" s="1262"/>
      <c r="J185" s="1262"/>
      <c r="K185" s="1262"/>
      <c r="L185" s="1262"/>
      <c r="M185" s="1262"/>
      <c r="Q185" s="1262"/>
      <c r="R185" s="1262"/>
      <c r="S185" s="1262"/>
      <c r="T185" s="1262"/>
      <c r="U185" s="1262"/>
      <c r="V185" s="1262"/>
      <c r="W185" s="1262"/>
      <c r="X185" s="1262"/>
      <c r="Y185" s="1262"/>
      <c r="Z185" s="1262"/>
      <c r="AA185" s="1262"/>
      <c r="AB185" s="1262"/>
      <c r="AC185" s="1262"/>
      <c r="AD185" s="1262"/>
      <c r="AE185" s="1262"/>
      <c r="AF185" s="1262"/>
      <c r="AG185" s="1262"/>
      <c r="AH185" s="1262"/>
      <c r="AI185" s="1262"/>
      <c r="AJ185" s="1262"/>
      <c r="AK185" s="1262"/>
      <c r="AL185" s="1262"/>
      <c r="AM185" s="1262"/>
      <c r="AN185" s="1262"/>
      <c r="AO185" s="1262"/>
      <c r="AP185" s="1262"/>
      <c r="AQ185" s="1262"/>
    </row>
    <row r="186" spans="2:43">
      <c r="B186" s="1262"/>
      <c r="C186" s="1262"/>
      <c r="G186" s="1262"/>
      <c r="H186" s="1262"/>
      <c r="I186" s="1262"/>
      <c r="J186" s="1262"/>
      <c r="K186" s="1262"/>
      <c r="L186" s="1262"/>
      <c r="M186" s="1262"/>
      <c r="Q186" s="1262"/>
      <c r="R186" s="1262"/>
      <c r="S186" s="1262"/>
      <c r="T186" s="1262"/>
      <c r="U186" s="1262"/>
      <c r="V186" s="1262"/>
      <c r="W186" s="1262"/>
      <c r="X186" s="1262"/>
      <c r="Y186" s="1262"/>
      <c r="Z186" s="1262"/>
      <c r="AA186" s="1262"/>
      <c r="AB186" s="1262"/>
      <c r="AC186" s="1262"/>
      <c r="AD186" s="1262"/>
      <c r="AE186" s="1262"/>
      <c r="AF186" s="1262"/>
      <c r="AG186" s="1262"/>
      <c r="AH186" s="1262"/>
      <c r="AI186" s="1262"/>
      <c r="AJ186" s="1262"/>
      <c r="AK186" s="1262"/>
      <c r="AL186" s="1262"/>
      <c r="AM186" s="1262"/>
      <c r="AN186" s="1262"/>
      <c r="AO186" s="1262"/>
      <c r="AP186" s="1262"/>
      <c r="AQ186" s="1262"/>
    </row>
    <row r="187" spans="2:43">
      <c r="B187" s="1262"/>
      <c r="C187" s="1262"/>
      <c r="G187" s="1262"/>
      <c r="H187" s="1262"/>
      <c r="I187" s="1262"/>
      <c r="J187" s="1262"/>
      <c r="K187" s="1262"/>
      <c r="L187" s="1262"/>
      <c r="M187" s="1262"/>
      <c r="Q187" s="1262"/>
      <c r="R187" s="1262"/>
      <c r="S187" s="1262"/>
      <c r="T187" s="1262"/>
      <c r="U187" s="1262"/>
      <c r="V187" s="1262"/>
      <c r="W187" s="1262"/>
      <c r="X187" s="1262"/>
      <c r="Y187" s="1262"/>
      <c r="Z187" s="1262"/>
      <c r="AA187" s="1262"/>
      <c r="AB187" s="1262"/>
      <c r="AC187" s="1262"/>
      <c r="AD187" s="1262"/>
      <c r="AE187" s="1262"/>
      <c r="AF187" s="1262"/>
      <c r="AG187" s="1262"/>
      <c r="AH187" s="1262"/>
      <c r="AI187" s="1262"/>
      <c r="AJ187" s="1262"/>
      <c r="AK187" s="1262"/>
      <c r="AL187" s="1262"/>
      <c r="AM187" s="1262"/>
      <c r="AN187" s="1262"/>
      <c r="AO187" s="1262"/>
      <c r="AP187" s="1262"/>
      <c r="AQ187" s="1262"/>
    </row>
    <row r="188" spans="2:43">
      <c r="B188" s="1262"/>
      <c r="C188" s="1262"/>
      <c r="G188" s="1262"/>
      <c r="H188" s="1262"/>
      <c r="I188" s="1262"/>
      <c r="J188" s="1262"/>
      <c r="K188" s="1262"/>
      <c r="L188" s="1262"/>
      <c r="M188" s="1262"/>
      <c r="Q188" s="1262"/>
      <c r="R188" s="1262"/>
      <c r="S188" s="1262"/>
      <c r="T188" s="1262"/>
      <c r="U188" s="1262"/>
      <c r="V188" s="1262"/>
      <c r="W188" s="1262"/>
      <c r="X188" s="1262"/>
      <c r="Y188" s="1262"/>
      <c r="Z188" s="1262"/>
      <c r="AA188" s="1262"/>
      <c r="AB188" s="1262"/>
      <c r="AC188" s="1262"/>
      <c r="AD188" s="1262"/>
      <c r="AE188" s="1262"/>
      <c r="AF188" s="1262"/>
      <c r="AG188" s="1262"/>
      <c r="AH188" s="1262"/>
      <c r="AI188" s="1262"/>
      <c r="AJ188" s="1262"/>
      <c r="AK188" s="1262"/>
      <c r="AL188" s="1262"/>
      <c r="AM188" s="1262"/>
      <c r="AN188" s="1262"/>
      <c r="AO188" s="1262"/>
      <c r="AP188" s="1262"/>
      <c r="AQ188" s="1262"/>
    </row>
    <row r="189" spans="2:43">
      <c r="B189" s="1262"/>
      <c r="C189" s="1262"/>
      <c r="G189" s="1262"/>
      <c r="H189" s="1262"/>
      <c r="I189" s="1262"/>
      <c r="J189" s="1262"/>
      <c r="K189" s="1262"/>
      <c r="L189" s="1262"/>
      <c r="M189" s="1262"/>
      <c r="Q189" s="1262"/>
      <c r="R189" s="1262"/>
      <c r="S189" s="1262"/>
      <c r="T189" s="1262"/>
      <c r="U189" s="1262"/>
      <c r="V189" s="1262"/>
      <c r="W189" s="1262"/>
      <c r="X189" s="1262"/>
      <c r="Y189" s="1262"/>
      <c r="Z189" s="1262"/>
      <c r="AA189" s="1262"/>
      <c r="AB189" s="1262"/>
      <c r="AC189" s="1262"/>
      <c r="AD189" s="1262"/>
      <c r="AE189" s="1262"/>
      <c r="AF189" s="1262"/>
      <c r="AG189" s="1262"/>
      <c r="AH189" s="1262"/>
      <c r="AI189" s="1262"/>
      <c r="AJ189" s="1262"/>
      <c r="AK189" s="1262"/>
      <c r="AL189" s="1262"/>
      <c r="AM189" s="1262"/>
      <c r="AN189" s="1262"/>
      <c r="AO189" s="1262"/>
      <c r="AP189" s="1262"/>
      <c r="AQ189" s="1262"/>
    </row>
    <row r="190" spans="2:43">
      <c r="B190" s="1262"/>
      <c r="C190" s="1262"/>
      <c r="G190" s="1262"/>
      <c r="H190" s="1262"/>
      <c r="I190" s="1262"/>
      <c r="J190" s="1262"/>
      <c r="K190" s="1262"/>
      <c r="L190" s="1262"/>
      <c r="M190" s="1262"/>
      <c r="Q190" s="1262"/>
      <c r="R190" s="1262"/>
      <c r="S190" s="1262"/>
      <c r="T190" s="1262"/>
      <c r="U190" s="1262"/>
      <c r="V190" s="1262"/>
      <c r="W190" s="1262"/>
      <c r="X190" s="1262"/>
      <c r="Y190" s="1262"/>
      <c r="Z190" s="1262"/>
      <c r="AA190" s="1262"/>
      <c r="AB190" s="1262"/>
      <c r="AC190" s="1262"/>
      <c r="AD190" s="1262"/>
      <c r="AE190" s="1262"/>
      <c r="AF190" s="1262"/>
      <c r="AG190" s="1262"/>
      <c r="AH190" s="1262"/>
      <c r="AI190" s="1262"/>
      <c r="AJ190" s="1262"/>
      <c r="AK190" s="1262"/>
      <c r="AL190" s="1262"/>
      <c r="AM190" s="1262"/>
      <c r="AN190" s="1262"/>
      <c r="AO190" s="1262"/>
      <c r="AP190" s="1262"/>
      <c r="AQ190" s="1262"/>
    </row>
    <row r="191" spans="2:43">
      <c r="B191" s="1262"/>
      <c r="C191" s="1262"/>
      <c r="G191" s="1262"/>
      <c r="H191" s="1262"/>
      <c r="I191" s="1262"/>
      <c r="J191" s="1262"/>
      <c r="K191" s="1262"/>
      <c r="L191" s="1262"/>
      <c r="M191" s="1262"/>
      <c r="Q191" s="1262"/>
      <c r="R191" s="1262"/>
      <c r="S191" s="1262"/>
      <c r="T191" s="1262"/>
      <c r="U191" s="1262"/>
      <c r="V191" s="1262"/>
      <c r="W191" s="1262"/>
      <c r="X191" s="1262"/>
      <c r="Y191" s="1262"/>
      <c r="Z191" s="1262"/>
      <c r="AA191" s="1262"/>
      <c r="AB191" s="1262"/>
      <c r="AC191" s="1262"/>
      <c r="AD191" s="1262"/>
      <c r="AE191" s="1262"/>
      <c r="AF191" s="1262"/>
      <c r="AG191" s="1262"/>
      <c r="AH191" s="1262"/>
      <c r="AI191" s="1262"/>
      <c r="AJ191" s="1262"/>
      <c r="AK191" s="1262"/>
      <c r="AL191" s="1262"/>
      <c r="AM191" s="1262"/>
      <c r="AN191" s="1262"/>
      <c r="AO191" s="1262"/>
      <c r="AP191" s="1262"/>
      <c r="AQ191" s="1262"/>
    </row>
    <row r="192" spans="2:43">
      <c r="B192" s="1262"/>
      <c r="C192" s="1262"/>
      <c r="G192" s="1262"/>
      <c r="H192" s="1262"/>
      <c r="I192" s="1262"/>
      <c r="J192" s="1262"/>
      <c r="K192" s="1262"/>
      <c r="L192" s="1262"/>
      <c r="M192" s="1262"/>
      <c r="Q192" s="1262"/>
      <c r="R192" s="1262"/>
      <c r="S192" s="1262"/>
      <c r="T192" s="1262"/>
      <c r="U192" s="1262"/>
      <c r="V192" s="1262"/>
      <c r="W192" s="1262"/>
      <c r="X192" s="1262"/>
      <c r="Y192" s="1262"/>
      <c r="Z192" s="1262"/>
      <c r="AA192" s="1262"/>
      <c r="AB192" s="1262"/>
      <c r="AC192" s="1262"/>
      <c r="AD192" s="1262"/>
      <c r="AE192" s="1262"/>
      <c r="AF192" s="1262"/>
      <c r="AG192" s="1262"/>
      <c r="AH192" s="1262"/>
      <c r="AI192" s="1262"/>
      <c r="AJ192" s="1262"/>
      <c r="AK192" s="1262"/>
      <c r="AL192" s="1262"/>
      <c r="AM192" s="1262"/>
      <c r="AN192" s="1262"/>
      <c r="AO192" s="1262"/>
      <c r="AP192" s="1262"/>
      <c r="AQ192" s="1262"/>
    </row>
    <row r="193" spans="2:43">
      <c r="B193" s="1262"/>
      <c r="C193" s="1262"/>
      <c r="G193" s="1262"/>
      <c r="H193" s="1262"/>
      <c r="I193" s="1262"/>
      <c r="J193" s="1262"/>
      <c r="K193" s="1262"/>
      <c r="L193" s="1262"/>
      <c r="M193" s="1262"/>
      <c r="Q193" s="1262"/>
      <c r="R193" s="1262"/>
      <c r="S193" s="1262"/>
      <c r="T193" s="1262"/>
      <c r="U193" s="1262"/>
      <c r="V193" s="1262"/>
      <c r="W193" s="1262"/>
      <c r="X193" s="1262"/>
      <c r="Y193" s="1262"/>
      <c r="Z193" s="1262"/>
      <c r="AA193" s="1262"/>
      <c r="AB193" s="1262"/>
      <c r="AC193" s="1262"/>
      <c r="AD193" s="1262"/>
      <c r="AE193" s="1262"/>
      <c r="AF193" s="1262"/>
      <c r="AG193" s="1262"/>
      <c r="AH193" s="1262"/>
      <c r="AI193" s="1262"/>
      <c r="AJ193" s="1262"/>
      <c r="AK193" s="1262"/>
      <c r="AL193" s="1262"/>
      <c r="AM193" s="1262"/>
      <c r="AN193" s="1262"/>
      <c r="AO193" s="1262"/>
      <c r="AP193" s="1262"/>
      <c r="AQ193" s="1262"/>
    </row>
    <row r="194" spans="2:43">
      <c r="B194" s="1262"/>
      <c r="C194" s="1262"/>
      <c r="G194" s="1262"/>
      <c r="H194" s="1262"/>
      <c r="I194" s="1262"/>
      <c r="J194" s="1262"/>
      <c r="K194" s="1262"/>
      <c r="L194" s="1262"/>
      <c r="M194" s="1262"/>
      <c r="Q194" s="1262"/>
      <c r="R194" s="1262"/>
      <c r="S194" s="1262"/>
      <c r="T194" s="1262"/>
      <c r="U194" s="1262"/>
      <c r="V194" s="1262"/>
      <c r="W194" s="1262"/>
      <c r="X194" s="1262"/>
      <c r="Y194" s="1262"/>
      <c r="Z194" s="1262"/>
      <c r="AA194" s="1262"/>
      <c r="AB194" s="1262"/>
      <c r="AC194" s="1262"/>
      <c r="AD194" s="1262"/>
      <c r="AE194" s="1262"/>
      <c r="AF194" s="1262"/>
      <c r="AG194" s="1262"/>
      <c r="AH194" s="1262"/>
      <c r="AI194" s="1262"/>
      <c r="AJ194" s="1262"/>
      <c r="AK194" s="1262"/>
      <c r="AL194" s="1262"/>
      <c r="AM194" s="1262"/>
      <c r="AN194" s="1262"/>
      <c r="AO194" s="1262"/>
      <c r="AP194" s="1262"/>
      <c r="AQ194" s="1262"/>
    </row>
    <row r="195" spans="2:43">
      <c r="B195" s="1262"/>
      <c r="C195" s="1262"/>
      <c r="G195" s="1262"/>
      <c r="H195" s="1262"/>
      <c r="I195" s="1262"/>
      <c r="J195" s="1262"/>
      <c r="K195" s="1262"/>
      <c r="L195" s="1262"/>
      <c r="M195" s="1262"/>
      <c r="Q195" s="1262"/>
      <c r="R195" s="1262"/>
      <c r="S195" s="1262"/>
      <c r="T195" s="1262"/>
      <c r="U195" s="1262"/>
      <c r="V195" s="1262"/>
      <c r="W195" s="1262"/>
      <c r="X195" s="1262"/>
      <c r="Y195" s="1262"/>
      <c r="Z195" s="1262"/>
      <c r="AA195" s="1262"/>
      <c r="AB195" s="1262"/>
      <c r="AC195" s="1262"/>
      <c r="AD195" s="1262"/>
      <c r="AE195" s="1262"/>
      <c r="AF195" s="1262"/>
      <c r="AG195" s="1262"/>
      <c r="AH195" s="1262"/>
      <c r="AI195" s="1262"/>
      <c r="AJ195" s="1262"/>
      <c r="AK195" s="1262"/>
      <c r="AL195" s="1262"/>
      <c r="AM195" s="1262"/>
      <c r="AN195" s="1262"/>
      <c r="AO195" s="1262"/>
      <c r="AP195" s="1262"/>
      <c r="AQ195" s="1262"/>
    </row>
    <row r="196" spans="2:43">
      <c r="B196" s="1262"/>
      <c r="C196" s="1262"/>
      <c r="G196" s="1262"/>
      <c r="H196" s="1262"/>
      <c r="I196" s="1262"/>
      <c r="J196" s="1262"/>
      <c r="K196" s="1262"/>
      <c r="L196" s="1262"/>
      <c r="M196" s="1262"/>
      <c r="Q196" s="1262"/>
      <c r="R196" s="1262"/>
      <c r="S196" s="1262"/>
      <c r="T196" s="1262"/>
      <c r="U196" s="1262"/>
      <c r="V196" s="1262"/>
      <c r="W196" s="1262"/>
      <c r="X196" s="1262"/>
      <c r="Y196" s="1262"/>
      <c r="Z196" s="1262"/>
      <c r="AA196" s="1262"/>
      <c r="AB196" s="1262"/>
      <c r="AC196" s="1262"/>
      <c r="AD196" s="1262"/>
      <c r="AE196" s="1262"/>
      <c r="AF196" s="1262"/>
      <c r="AG196" s="1262"/>
      <c r="AH196" s="1262"/>
      <c r="AI196" s="1262"/>
      <c r="AJ196" s="1262"/>
      <c r="AK196" s="1262"/>
      <c r="AL196" s="1262"/>
      <c r="AM196" s="1262"/>
      <c r="AN196" s="1262"/>
      <c r="AO196" s="1262"/>
      <c r="AP196" s="1262"/>
      <c r="AQ196" s="1262"/>
    </row>
    <row r="197" spans="2:43">
      <c r="B197" s="1262"/>
      <c r="C197" s="1262"/>
      <c r="G197" s="1262"/>
      <c r="H197" s="1262"/>
      <c r="I197" s="1262"/>
      <c r="J197" s="1262"/>
      <c r="K197" s="1262"/>
      <c r="L197" s="1262"/>
      <c r="M197" s="1262"/>
      <c r="Q197" s="1262"/>
      <c r="R197" s="1262"/>
      <c r="S197" s="1262"/>
      <c r="T197" s="1262"/>
      <c r="U197" s="1262"/>
      <c r="V197" s="1262"/>
      <c r="W197" s="1262"/>
      <c r="X197" s="1262"/>
      <c r="Y197" s="1262"/>
      <c r="Z197" s="1262"/>
      <c r="AA197" s="1262"/>
      <c r="AB197" s="1262"/>
      <c r="AC197" s="1262"/>
      <c r="AD197" s="1262"/>
      <c r="AE197" s="1262"/>
      <c r="AF197" s="1262"/>
      <c r="AG197" s="1262"/>
      <c r="AH197" s="1262"/>
      <c r="AI197" s="1262"/>
      <c r="AJ197" s="1262"/>
      <c r="AK197" s="1262"/>
      <c r="AL197" s="1262"/>
      <c r="AM197" s="1262"/>
      <c r="AN197" s="1262"/>
      <c r="AO197" s="1262"/>
      <c r="AP197" s="1262"/>
      <c r="AQ197" s="1262"/>
    </row>
    <row r="198" spans="2:43">
      <c r="B198" s="1262"/>
      <c r="C198" s="1262"/>
      <c r="G198" s="1262"/>
      <c r="H198" s="1262"/>
      <c r="I198" s="1262"/>
      <c r="J198" s="1262"/>
      <c r="K198" s="1262"/>
      <c r="L198" s="1262"/>
      <c r="M198" s="1262"/>
      <c r="Q198" s="1262"/>
      <c r="R198" s="1262"/>
      <c r="S198" s="1262"/>
      <c r="T198" s="1262"/>
      <c r="U198" s="1262"/>
      <c r="V198" s="1262"/>
      <c r="W198" s="1262"/>
      <c r="X198" s="1262"/>
      <c r="Y198" s="1262"/>
      <c r="Z198" s="1262"/>
      <c r="AA198" s="1262"/>
      <c r="AB198" s="1262"/>
      <c r="AC198" s="1262"/>
      <c r="AD198" s="1262"/>
      <c r="AE198" s="1262"/>
      <c r="AF198" s="1262"/>
      <c r="AG198" s="1262"/>
      <c r="AH198" s="1262"/>
      <c r="AI198" s="1262"/>
      <c r="AJ198" s="1262"/>
      <c r="AK198" s="1262"/>
      <c r="AL198" s="1262"/>
      <c r="AM198" s="1262"/>
      <c r="AN198" s="1262"/>
      <c r="AO198" s="1262"/>
      <c r="AP198" s="1262"/>
      <c r="AQ198" s="1262"/>
    </row>
    <row r="199" spans="2:43">
      <c r="B199" s="1262"/>
      <c r="C199" s="1262"/>
      <c r="G199" s="1262"/>
      <c r="H199" s="1262"/>
      <c r="I199" s="1262"/>
      <c r="J199" s="1262"/>
      <c r="K199" s="1262"/>
      <c r="L199" s="1262"/>
      <c r="M199" s="1262"/>
      <c r="Q199" s="1262"/>
      <c r="R199" s="1262"/>
      <c r="S199" s="1262"/>
      <c r="T199" s="1262"/>
      <c r="U199" s="1262"/>
      <c r="V199" s="1262"/>
      <c r="W199" s="1262"/>
      <c r="X199" s="1262"/>
      <c r="Y199" s="1262"/>
      <c r="Z199" s="1262"/>
      <c r="AA199" s="1262"/>
      <c r="AB199" s="1262"/>
      <c r="AC199" s="1262"/>
      <c r="AD199" s="1262"/>
      <c r="AE199" s="1262"/>
      <c r="AF199" s="1262"/>
      <c r="AG199" s="1262"/>
      <c r="AH199" s="1262"/>
      <c r="AI199" s="1262"/>
      <c r="AJ199" s="1262"/>
      <c r="AK199" s="1262"/>
      <c r="AL199" s="1262"/>
      <c r="AM199" s="1262"/>
      <c r="AN199" s="1262"/>
      <c r="AO199" s="1262"/>
      <c r="AP199" s="1262"/>
      <c r="AQ199" s="1262"/>
    </row>
    <row r="200" spans="2:43">
      <c r="B200" s="1262"/>
      <c r="C200" s="1262"/>
      <c r="G200" s="1262"/>
      <c r="H200" s="1262"/>
      <c r="I200" s="1262"/>
      <c r="J200" s="1262"/>
      <c r="K200" s="1262"/>
      <c r="L200" s="1262"/>
      <c r="M200" s="1262"/>
      <c r="Q200" s="1262"/>
      <c r="R200" s="1262"/>
      <c r="S200" s="1262"/>
      <c r="T200" s="1262"/>
      <c r="U200" s="1262"/>
      <c r="V200" s="1262"/>
      <c r="W200" s="1262"/>
      <c r="X200" s="1262"/>
      <c r="Y200" s="1262"/>
      <c r="Z200" s="1262"/>
      <c r="AA200" s="1262"/>
      <c r="AB200" s="1262"/>
      <c r="AC200" s="1262"/>
      <c r="AD200" s="1262"/>
      <c r="AE200" s="1262"/>
      <c r="AF200" s="1262"/>
      <c r="AG200" s="1262"/>
      <c r="AH200" s="1262"/>
      <c r="AI200" s="1262"/>
      <c r="AJ200" s="1262"/>
      <c r="AK200" s="1262"/>
      <c r="AL200" s="1262"/>
      <c r="AM200" s="1262"/>
      <c r="AN200" s="1262"/>
      <c r="AO200" s="1262"/>
      <c r="AP200" s="1262"/>
      <c r="AQ200" s="1262"/>
    </row>
    <row r="201" spans="2:43">
      <c r="B201" s="1262"/>
      <c r="C201" s="1262"/>
      <c r="G201" s="1262"/>
      <c r="H201" s="1262"/>
      <c r="I201" s="1262"/>
      <c r="J201" s="1262"/>
      <c r="K201" s="1262"/>
      <c r="L201" s="1262"/>
      <c r="M201" s="1262"/>
      <c r="Q201" s="1262"/>
      <c r="R201" s="1262"/>
      <c r="S201" s="1262"/>
      <c r="T201" s="1262"/>
      <c r="U201" s="1262"/>
      <c r="V201" s="1262"/>
      <c r="W201" s="1262"/>
      <c r="X201" s="1262"/>
      <c r="Y201" s="1262"/>
      <c r="Z201" s="1262"/>
      <c r="AA201" s="1262"/>
      <c r="AB201" s="1262"/>
      <c r="AC201" s="1262"/>
      <c r="AD201" s="1262"/>
      <c r="AE201" s="1262"/>
      <c r="AF201" s="1262"/>
      <c r="AG201" s="1262"/>
      <c r="AH201" s="1262"/>
      <c r="AI201" s="1262"/>
      <c r="AJ201" s="1262"/>
      <c r="AK201" s="1262"/>
      <c r="AL201" s="1262"/>
      <c r="AM201" s="1262"/>
      <c r="AN201" s="1262"/>
      <c r="AO201" s="1262"/>
      <c r="AP201" s="1262"/>
      <c r="AQ201" s="1262"/>
    </row>
    <row r="202" spans="2:43">
      <c r="B202" s="1262"/>
      <c r="C202" s="1262"/>
      <c r="G202" s="1262"/>
      <c r="H202" s="1262"/>
      <c r="I202" s="1262"/>
      <c r="J202" s="1262"/>
      <c r="K202" s="1262"/>
      <c r="L202" s="1262"/>
      <c r="M202" s="1262"/>
      <c r="Q202" s="1262"/>
      <c r="R202" s="1262"/>
      <c r="S202" s="1262"/>
      <c r="T202" s="1262"/>
      <c r="U202" s="1262"/>
      <c r="V202" s="1262"/>
      <c r="W202" s="1262"/>
      <c r="X202" s="1262"/>
      <c r="Y202" s="1262"/>
      <c r="Z202" s="1262"/>
      <c r="AA202" s="1262"/>
      <c r="AB202" s="1262"/>
      <c r="AC202" s="1262"/>
      <c r="AD202" s="1262"/>
      <c r="AE202" s="1262"/>
      <c r="AF202" s="1262"/>
      <c r="AG202" s="1262"/>
      <c r="AH202" s="1262"/>
      <c r="AI202" s="1262"/>
      <c r="AJ202" s="1262"/>
      <c r="AK202" s="1262"/>
      <c r="AL202" s="1262"/>
      <c r="AM202" s="1262"/>
      <c r="AN202" s="1262"/>
      <c r="AO202" s="1262"/>
      <c r="AP202" s="1262"/>
      <c r="AQ202" s="1262"/>
    </row>
    <row r="203" spans="2:43">
      <c r="B203" s="1262"/>
      <c r="C203" s="1262"/>
      <c r="G203" s="1262"/>
      <c r="H203" s="1262"/>
      <c r="I203" s="1262"/>
      <c r="J203" s="1262"/>
      <c r="K203" s="1262"/>
      <c r="L203" s="1262"/>
      <c r="M203" s="1262"/>
      <c r="Q203" s="1262"/>
      <c r="R203" s="1262"/>
      <c r="S203" s="1262"/>
      <c r="T203" s="1262"/>
      <c r="U203" s="1262"/>
      <c r="V203" s="1262"/>
      <c r="W203" s="1262"/>
      <c r="X203" s="1262"/>
      <c r="Y203" s="1262"/>
      <c r="Z203" s="1262"/>
      <c r="AA203" s="1262"/>
      <c r="AB203" s="1262"/>
      <c r="AC203" s="1262"/>
      <c r="AD203" s="1262"/>
      <c r="AE203" s="1262"/>
      <c r="AF203" s="1262"/>
      <c r="AG203" s="1262"/>
      <c r="AH203" s="1262"/>
      <c r="AI203" s="1262"/>
      <c r="AJ203" s="1262"/>
      <c r="AK203" s="1262"/>
      <c r="AL203" s="1262"/>
      <c r="AM203" s="1262"/>
      <c r="AN203" s="1262"/>
      <c r="AO203" s="1262"/>
      <c r="AP203" s="1262"/>
      <c r="AQ203" s="1262"/>
    </row>
    <row r="204" spans="2:43">
      <c r="B204" s="1262"/>
      <c r="C204" s="1262"/>
      <c r="G204" s="1262"/>
      <c r="H204" s="1262"/>
      <c r="I204" s="1262"/>
      <c r="J204" s="1262"/>
      <c r="K204" s="1262"/>
      <c r="L204" s="1262"/>
      <c r="M204" s="1262"/>
      <c r="Q204" s="1262"/>
      <c r="R204" s="1262"/>
      <c r="S204" s="1262"/>
      <c r="T204" s="1262"/>
      <c r="U204" s="1262"/>
      <c r="V204" s="1262"/>
      <c r="W204" s="1262"/>
      <c r="X204" s="1262"/>
      <c r="Y204" s="1262"/>
      <c r="Z204" s="1262"/>
      <c r="AA204" s="1262"/>
      <c r="AB204" s="1262"/>
      <c r="AC204" s="1262"/>
      <c r="AD204" s="1262"/>
      <c r="AE204" s="1262"/>
      <c r="AF204" s="1262"/>
      <c r="AG204" s="1262"/>
      <c r="AH204" s="1262"/>
      <c r="AI204" s="1262"/>
      <c r="AJ204" s="1262"/>
      <c r="AK204" s="1262"/>
      <c r="AL204" s="1262"/>
      <c r="AM204" s="1262"/>
      <c r="AN204" s="1262"/>
      <c r="AO204" s="1262"/>
      <c r="AP204" s="1262"/>
      <c r="AQ204" s="1262"/>
    </row>
    <row r="205" spans="2:43">
      <c r="B205" s="1262"/>
      <c r="C205" s="1262"/>
      <c r="G205" s="1262"/>
      <c r="H205" s="1262"/>
      <c r="I205" s="1262"/>
      <c r="J205" s="1262"/>
      <c r="K205" s="1262"/>
      <c r="L205" s="1262"/>
      <c r="M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c r="AL205" s="1262"/>
      <c r="AM205" s="1262"/>
      <c r="AN205" s="1262"/>
      <c r="AO205" s="1262"/>
      <c r="AP205" s="1262"/>
      <c r="AQ205" s="1262"/>
    </row>
    <row r="206" spans="2:43">
      <c r="B206" s="1262"/>
      <c r="C206" s="1262"/>
      <c r="G206" s="1262"/>
      <c r="H206" s="1262"/>
      <c r="I206" s="1262"/>
      <c r="J206" s="1262"/>
      <c r="K206" s="1262"/>
      <c r="L206" s="1262"/>
      <c r="M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c r="AL206" s="1262"/>
      <c r="AM206" s="1262"/>
      <c r="AN206" s="1262"/>
      <c r="AO206" s="1262"/>
      <c r="AP206" s="1262"/>
      <c r="AQ206" s="1262"/>
    </row>
    <row r="207" spans="2:43">
      <c r="B207" s="1262"/>
      <c r="C207" s="1262"/>
      <c r="G207" s="1262"/>
      <c r="H207" s="1262"/>
      <c r="I207" s="1262"/>
      <c r="J207" s="1262"/>
      <c r="K207" s="1262"/>
      <c r="L207" s="1262"/>
      <c r="M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c r="AL207" s="1262"/>
      <c r="AM207" s="1262"/>
      <c r="AN207" s="1262"/>
      <c r="AO207" s="1262"/>
      <c r="AP207" s="1262"/>
      <c r="AQ207" s="1262"/>
    </row>
    <row r="208" spans="2:43">
      <c r="B208" s="1262"/>
      <c r="C208" s="1262"/>
      <c r="G208" s="1262"/>
      <c r="H208" s="1262"/>
      <c r="I208" s="1262"/>
      <c r="J208" s="1262"/>
      <c r="K208" s="1262"/>
      <c r="L208" s="1262"/>
      <c r="M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c r="AL208" s="1262"/>
      <c r="AM208" s="1262"/>
      <c r="AN208" s="1262"/>
      <c r="AO208" s="1262"/>
      <c r="AP208" s="1262"/>
      <c r="AQ208" s="1262"/>
    </row>
    <row r="209" spans="2:43">
      <c r="B209" s="1262"/>
      <c r="C209" s="1262"/>
      <c r="G209" s="1262"/>
      <c r="H209" s="1262"/>
      <c r="I209" s="1262"/>
      <c r="J209" s="1262"/>
      <c r="K209" s="1262"/>
      <c r="L209" s="1262"/>
      <c r="M209" s="1262"/>
      <c r="Q209" s="1262"/>
      <c r="R209" s="1262"/>
      <c r="S209" s="1262"/>
      <c r="T209" s="1262"/>
      <c r="U209" s="1262"/>
      <c r="V209" s="1262"/>
      <c r="W209" s="1262"/>
      <c r="X209" s="1262"/>
      <c r="Y209" s="1262"/>
      <c r="Z209" s="1262"/>
      <c r="AA209" s="1262"/>
      <c r="AB209" s="1262"/>
      <c r="AC209" s="1262"/>
      <c r="AD209" s="1262"/>
      <c r="AE209" s="1262"/>
      <c r="AF209" s="1262"/>
      <c r="AG209" s="1262"/>
      <c r="AH209" s="1262"/>
      <c r="AI209" s="1262"/>
      <c r="AJ209" s="1262"/>
      <c r="AK209" s="1262"/>
      <c r="AL209" s="1262"/>
      <c r="AM209" s="1262"/>
      <c r="AN209" s="1262"/>
      <c r="AO209" s="1262"/>
      <c r="AP209" s="1262"/>
      <c r="AQ209" s="1262"/>
    </row>
    <row r="210" spans="2:43">
      <c r="B210" s="1262"/>
      <c r="C210" s="1262"/>
      <c r="G210" s="1262"/>
      <c r="H210" s="1262"/>
      <c r="I210" s="1262"/>
      <c r="J210" s="1262"/>
      <c r="K210" s="1262"/>
      <c r="L210" s="1262"/>
      <c r="M210" s="1262"/>
      <c r="Q210" s="1262"/>
      <c r="R210" s="1262"/>
      <c r="S210" s="1262"/>
      <c r="T210" s="1262"/>
      <c r="U210" s="1262"/>
      <c r="V210" s="1262"/>
      <c r="W210" s="1262"/>
      <c r="X210" s="1262"/>
      <c r="Y210" s="1262"/>
      <c r="Z210" s="1262"/>
      <c r="AA210" s="1262"/>
      <c r="AB210" s="1262"/>
      <c r="AC210" s="1262"/>
      <c r="AD210" s="1262"/>
      <c r="AE210" s="1262"/>
      <c r="AF210" s="1262"/>
      <c r="AG210" s="1262"/>
      <c r="AH210" s="1262"/>
      <c r="AI210" s="1262"/>
      <c r="AJ210" s="1262"/>
      <c r="AK210" s="1262"/>
      <c r="AL210" s="1262"/>
      <c r="AM210" s="1262"/>
      <c r="AN210" s="1262"/>
      <c r="AO210" s="1262"/>
      <c r="AP210" s="1262"/>
      <c r="AQ210" s="1262"/>
    </row>
    <row r="211" spans="2:43">
      <c r="B211" s="1262"/>
      <c r="C211" s="1262"/>
      <c r="G211" s="1262"/>
      <c r="H211" s="1262"/>
      <c r="I211" s="1262"/>
      <c r="J211" s="1262"/>
      <c r="K211" s="1262"/>
      <c r="L211" s="1262"/>
      <c r="M211" s="1262"/>
      <c r="Q211" s="1262"/>
      <c r="R211" s="1262"/>
      <c r="S211" s="1262"/>
      <c r="T211" s="1262"/>
      <c r="U211" s="1262"/>
      <c r="V211" s="1262"/>
      <c r="W211" s="1262"/>
      <c r="X211" s="1262"/>
      <c r="Y211" s="1262"/>
      <c r="Z211" s="1262"/>
      <c r="AA211" s="1262"/>
      <c r="AB211" s="1262"/>
      <c r="AC211" s="1262"/>
      <c r="AD211" s="1262"/>
      <c r="AE211" s="1262"/>
      <c r="AF211" s="1262"/>
      <c r="AG211" s="1262"/>
      <c r="AH211" s="1262"/>
      <c r="AI211" s="1262"/>
      <c r="AJ211" s="1262"/>
      <c r="AK211" s="1262"/>
      <c r="AL211" s="1262"/>
      <c r="AM211" s="1262"/>
      <c r="AN211" s="1262"/>
      <c r="AO211" s="1262"/>
      <c r="AP211" s="1262"/>
      <c r="AQ211" s="1262"/>
    </row>
    <row r="212" spans="2:43">
      <c r="B212" s="1262"/>
      <c r="C212" s="1262"/>
      <c r="G212" s="1262"/>
      <c r="H212" s="1262"/>
      <c r="I212" s="1262"/>
      <c r="J212" s="1262"/>
      <c r="K212" s="1262"/>
      <c r="L212" s="1262"/>
      <c r="M212" s="1262"/>
      <c r="Q212" s="1262"/>
      <c r="R212" s="1262"/>
      <c r="S212" s="1262"/>
      <c r="T212" s="1262"/>
      <c r="U212" s="1262"/>
      <c r="V212" s="1262"/>
      <c r="W212" s="1262"/>
      <c r="X212" s="1262"/>
      <c r="Y212" s="1262"/>
      <c r="Z212" s="1262"/>
      <c r="AA212" s="1262"/>
      <c r="AB212" s="1262"/>
      <c r="AC212" s="1262"/>
      <c r="AD212" s="1262"/>
      <c r="AE212" s="1262"/>
      <c r="AF212" s="1262"/>
      <c r="AG212" s="1262"/>
      <c r="AH212" s="1262"/>
      <c r="AI212" s="1262"/>
      <c r="AJ212" s="1262"/>
      <c r="AK212" s="1262"/>
      <c r="AL212" s="1262"/>
      <c r="AM212" s="1262"/>
      <c r="AN212" s="1262"/>
      <c r="AO212" s="1262"/>
      <c r="AP212" s="1262"/>
      <c r="AQ212" s="1262"/>
    </row>
    <row r="213" spans="2:43">
      <c r="B213" s="1262"/>
      <c r="C213" s="1262"/>
      <c r="G213" s="1262"/>
      <c r="H213" s="1262"/>
      <c r="I213" s="1262"/>
      <c r="J213" s="1262"/>
      <c r="K213" s="1262"/>
      <c r="L213" s="1262"/>
      <c r="M213" s="1262"/>
      <c r="Q213" s="1262"/>
      <c r="R213" s="1262"/>
      <c r="S213" s="1262"/>
      <c r="T213" s="1262"/>
      <c r="U213" s="1262"/>
      <c r="V213" s="1262"/>
      <c r="W213" s="1262"/>
      <c r="X213" s="1262"/>
      <c r="Y213" s="1262"/>
      <c r="Z213" s="1262"/>
      <c r="AA213" s="1262"/>
      <c r="AB213" s="1262"/>
      <c r="AC213" s="1262"/>
      <c r="AD213" s="1262"/>
      <c r="AE213" s="1262"/>
      <c r="AF213" s="1262"/>
      <c r="AG213" s="1262"/>
      <c r="AH213" s="1262"/>
      <c r="AI213" s="1262"/>
      <c r="AJ213" s="1262"/>
      <c r="AK213" s="1262"/>
      <c r="AL213" s="1262"/>
      <c r="AM213" s="1262"/>
      <c r="AN213" s="1262"/>
      <c r="AO213" s="1262"/>
      <c r="AP213" s="1262"/>
      <c r="AQ213" s="1262"/>
    </row>
    <row r="214" spans="2:43">
      <c r="B214" s="1262"/>
      <c r="C214" s="1262"/>
      <c r="G214" s="1262"/>
      <c r="H214" s="1262"/>
      <c r="I214" s="1262"/>
      <c r="J214" s="1262"/>
      <c r="K214" s="1262"/>
      <c r="L214" s="1262"/>
      <c r="M214" s="1262"/>
      <c r="Q214" s="1262"/>
      <c r="R214" s="1262"/>
      <c r="S214" s="1262"/>
      <c r="T214" s="1262"/>
      <c r="U214" s="1262"/>
      <c r="V214" s="1262"/>
      <c r="W214" s="1262"/>
      <c r="X214" s="1262"/>
      <c r="Y214" s="1262"/>
      <c r="Z214" s="1262"/>
      <c r="AA214" s="1262"/>
      <c r="AB214" s="1262"/>
      <c r="AC214" s="1262"/>
      <c r="AD214" s="1262"/>
      <c r="AE214" s="1262"/>
      <c r="AF214" s="1262"/>
      <c r="AG214" s="1262"/>
      <c r="AH214" s="1262"/>
      <c r="AI214" s="1262"/>
      <c r="AJ214" s="1262"/>
      <c r="AK214" s="1262"/>
      <c r="AL214" s="1262"/>
      <c r="AM214" s="1262"/>
      <c r="AN214" s="1262"/>
      <c r="AO214" s="1262"/>
      <c r="AP214" s="1262"/>
      <c r="AQ214" s="1262"/>
    </row>
    <row r="215" spans="2:43">
      <c r="B215" s="1262"/>
      <c r="C215" s="1262"/>
      <c r="G215" s="1262"/>
      <c r="H215" s="1262"/>
      <c r="I215" s="1262"/>
      <c r="J215" s="1262"/>
      <c r="K215" s="1262"/>
      <c r="L215" s="1262"/>
      <c r="M215" s="1262"/>
      <c r="Q215" s="1262"/>
      <c r="R215" s="1262"/>
      <c r="S215" s="1262"/>
      <c r="T215" s="1262"/>
      <c r="U215" s="1262"/>
      <c r="V215" s="1262"/>
      <c r="W215" s="1262"/>
      <c r="X215" s="1262"/>
      <c r="Y215" s="1262"/>
      <c r="Z215" s="1262"/>
      <c r="AA215" s="1262"/>
      <c r="AB215" s="1262"/>
      <c r="AC215" s="1262"/>
      <c r="AD215" s="1262"/>
      <c r="AE215" s="1262"/>
      <c r="AF215" s="1262"/>
      <c r="AG215" s="1262"/>
      <c r="AH215" s="1262"/>
      <c r="AI215" s="1262"/>
      <c r="AJ215" s="1262"/>
      <c r="AK215" s="1262"/>
      <c r="AL215" s="1262"/>
      <c r="AM215" s="1262"/>
      <c r="AN215" s="1262"/>
      <c r="AO215" s="1262"/>
      <c r="AP215" s="1262"/>
      <c r="AQ215" s="1262"/>
    </row>
    <row r="216" spans="2:43">
      <c r="B216" s="1262"/>
      <c r="C216" s="1262"/>
      <c r="G216" s="1262"/>
      <c r="H216" s="1262"/>
      <c r="I216" s="1262"/>
      <c r="J216" s="1262"/>
      <c r="K216" s="1262"/>
      <c r="L216" s="1262"/>
      <c r="M216" s="1262"/>
      <c r="Q216" s="1262"/>
      <c r="R216" s="1262"/>
      <c r="S216" s="1262"/>
      <c r="T216" s="1262"/>
      <c r="U216" s="1262"/>
      <c r="V216" s="1262"/>
      <c r="W216" s="1262"/>
      <c r="X216" s="1262"/>
      <c r="Y216" s="1262"/>
      <c r="Z216" s="1262"/>
      <c r="AA216" s="1262"/>
      <c r="AB216" s="1262"/>
      <c r="AC216" s="1262"/>
      <c r="AD216" s="1262"/>
      <c r="AE216" s="1262"/>
      <c r="AF216" s="1262"/>
      <c r="AG216" s="1262"/>
      <c r="AH216" s="1262"/>
      <c r="AI216" s="1262"/>
      <c r="AJ216" s="1262"/>
      <c r="AK216" s="1262"/>
      <c r="AL216" s="1262"/>
      <c r="AM216" s="1262"/>
      <c r="AN216" s="1262"/>
      <c r="AO216" s="1262"/>
      <c r="AP216" s="1262"/>
      <c r="AQ216" s="1262"/>
    </row>
    <row r="217" spans="2:43">
      <c r="B217" s="1262"/>
      <c r="C217" s="1262"/>
      <c r="G217" s="1262"/>
      <c r="H217" s="1262"/>
      <c r="I217" s="1262"/>
      <c r="J217" s="1262"/>
      <c r="K217" s="1262"/>
      <c r="L217" s="1262"/>
      <c r="M217" s="1262"/>
      <c r="Q217" s="1262"/>
      <c r="R217" s="1262"/>
      <c r="S217" s="1262"/>
      <c r="T217" s="1262"/>
      <c r="U217" s="1262"/>
      <c r="V217" s="1262"/>
      <c r="W217" s="1262"/>
      <c r="X217" s="1262"/>
      <c r="Y217" s="1262"/>
      <c r="Z217" s="1262"/>
      <c r="AA217" s="1262"/>
      <c r="AB217" s="1262"/>
      <c r="AC217" s="1262"/>
      <c r="AD217" s="1262"/>
      <c r="AE217" s="1262"/>
      <c r="AF217" s="1262"/>
      <c r="AG217" s="1262"/>
      <c r="AH217" s="1262"/>
      <c r="AI217" s="1262"/>
      <c r="AJ217" s="1262"/>
      <c r="AK217" s="1262"/>
      <c r="AL217" s="1262"/>
      <c r="AM217" s="1262"/>
      <c r="AN217" s="1262"/>
      <c r="AO217" s="1262"/>
      <c r="AP217" s="1262"/>
      <c r="AQ217" s="1262"/>
    </row>
    <row r="218" spans="2:43">
      <c r="B218" s="1262"/>
      <c r="C218" s="1262"/>
      <c r="G218" s="1262"/>
      <c r="H218" s="1262"/>
      <c r="I218" s="1262"/>
      <c r="J218" s="1262"/>
      <c r="K218" s="1262"/>
      <c r="L218" s="1262"/>
      <c r="M218" s="1262"/>
      <c r="Q218" s="1262"/>
      <c r="R218" s="1262"/>
      <c r="S218" s="1262"/>
      <c r="T218" s="1262"/>
      <c r="U218" s="1262"/>
      <c r="V218" s="1262"/>
      <c r="W218" s="1262"/>
      <c r="X218" s="1262"/>
      <c r="Y218" s="1262"/>
      <c r="Z218" s="1262"/>
      <c r="AA218" s="1262"/>
      <c r="AB218" s="1262"/>
      <c r="AC218" s="1262"/>
      <c r="AD218" s="1262"/>
      <c r="AE218" s="1262"/>
      <c r="AF218" s="1262"/>
      <c r="AG218" s="1262"/>
      <c r="AH218" s="1262"/>
      <c r="AI218" s="1262"/>
      <c r="AJ218" s="1262"/>
      <c r="AK218" s="1262"/>
      <c r="AL218" s="1262"/>
      <c r="AM218" s="1262"/>
      <c r="AN218" s="1262"/>
      <c r="AO218" s="1262"/>
      <c r="AP218" s="1262"/>
      <c r="AQ218" s="1262"/>
    </row>
    <row r="219" spans="2:43">
      <c r="B219" s="1262"/>
      <c r="C219" s="1262"/>
      <c r="G219" s="1262"/>
      <c r="H219" s="1262"/>
      <c r="I219" s="1262"/>
      <c r="J219" s="1262"/>
      <c r="K219" s="1262"/>
      <c r="L219" s="1262"/>
      <c r="M219" s="1262"/>
      <c r="Q219" s="1262"/>
      <c r="R219" s="1262"/>
      <c r="S219" s="1262"/>
      <c r="T219" s="1262"/>
      <c r="U219" s="1262"/>
      <c r="V219" s="1262"/>
      <c r="W219" s="1262"/>
      <c r="X219" s="1262"/>
      <c r="Y219" s="1262"/>
      <c r="Z219" s="1262"/>
      <c r="AA219" s="1262"/>
      <c r="AB219" s="1262"/>
      <c r="AC219" s="1262"/>
      <c r="AD219" s="1262"/>
      <c r="AE219" s="1262"/>
      <c r="AF219" s="1262"/>
      <c r="AG219" s="1262"/>
      <c r="AH219" s="1262"/>
      <c r="AI219" s="1262"/>
      <c r="AJ219" s="1262"/>
      <c r="AK219" s="1262"/>
      <c r="AL219" s="1262"/>
      <c r="AM219" s="1262"/>
      <c r="AN219" s="1262"/>
      <c r="AO219" s="1262"/>
      <c r="AP219" s="1262"/>
      <c r="AQ219" s="1262"/>
    </row>
    <row r="220" spans="2:43">
      <c r="B220" s="1262"/>
      <c r="C220" s="1262"/>
      <c r="G220" s="1262"/>
      <c r="H220" s="1262"/>
      <c r="I220" s="1262"/>
      <c r="J220" s="1262"/>
      <c r="K220" s="1262"/>
      <c r="L220" s="1262"/>
      <c r="M220" s="1262"/>
      <c r="Q220" s="1262"/>
      <c r="R220" s="1262"/>
      <c r="S220" s="1262"/>
      <c r="T220" s="1262"/>
      <c r="U220" s="1262"/>
      <c r="V220" s="1262"/>
      <c r="W220" s="1262"/>
      <c r="X220" s="1262"/>
      <c r="Y220" s="1262"/>
      <c r="Z220" s="1262"/>
      <c r="AA220" s="1262"/>
      <c r="AB220" s="1262"/>
      <c r="AC220" s="1262"/>
      <c r="AD220" s="1262"/>
      <c r="AE220" s="1262"/>
      <c r="AF220" s="1262"/>
      <c r="AG220" s="1262"/>
      <c r="AH220" s="1262"/>
      <c r="AI220" s="1262"/>
      <c r="AJ220" s="1262"/>
      <c r="AK220" s="1262"/>
      <c r="AL220" s="1262"/>
      <c r="AM220" s="1262"/>
      <c r="AN220" s="1262"/>
      <c r="AO220" s="1262"/>
      <c r="AP220" s="1262"/>
      <c r="AQ220" s="1262"/>
    </row>
    <row r="221" spans="2:43">
      <c r="B221" s="1262"/>
      <c r="C221" s="1262"/>
      <c r="G221" s="1262"/>
      <c r="H221" s="1262"/>
      <c r="I221" s="1262"/>
      <c r="J221" s="1262"/>
      <c r="K221" s="1262"/>
      <c r="L221" s="1262"/>
      <c r="M221" s="1262"/>
      <c r="Q221" s="1262"/>
      <c r="R221" s="1262"/>
      <c r="S221" s="1262"/>
      <c r="T221" s="1262"/>
      <c r="U221" s="1262"/>
      <c r="V221" s="1262"/>
      <c r="W221" s="1262"/>
      <c r="X221" s="1262"/>
      <c r="Y221" s="1262"/>
      <c r="Z221" s="1262"/>
      <c r="AA221" s="1262"/>
      <c r="AB221" s="1262"/>
      <c r="AC221" s="1262"/>
      <c r="AD221" s="1262"/>
      <c r="AE221" s="1262"/>
      <c r="AF221" s="1262"/>
      <c r="AG221" s="1262"/>
      <c r="AH221" s="1262"/>
      <c r="AI221" s="1262"/>
      <c r="AJ221" s="1262"/>
      <c r="AK221" s="1262"/>
      <c r="AL221" s="1262"/>
      <c r="AM221" s="1262"/>
      <c r="AN221" s="1262"/>
      <c r="AO221" s="1262"/>
      <c r="AP221" s="1262"/>
      <c r="AQ221" s="1262"/>
    </row>
    <row r="222" spans="2:43">
      <c r="B222" s="1262"/>
      <c r="C222" s="1262"/>
      <c r="G222" s="1262"/>
      <c r="H222" s="1262"/>
      <c r="I222" s="1262"/>
      <c r="J222" s="1262"/>
      <c r="K222" s="1262"/>
      <c r="L222" s="1262"/>
      <c r="M222" s="1262"/>
      <c r="Q222" s="1262"/>
      <c r="R222" s="1262"/>
      <c r="S222" s="1262"/>
      <c r="T222" s="1262"/>
      <c r="U222" s="1262"/>
      <c r="V222" s="1262"/>
      <c r="W222" s="1262"/>
      <c r="X222" s="1262"/>
      <c r="Y222" s="1262"/>
      <c r="Z222" s="1262"/>
      <c r="AA222" s="1262"/>
      <c r="AB222" s="1262"/>
      <c r="AC222" s="1262"/>
      <c r="AD222" s="1262"/>
      <c r="AE222" s="1262"/>
      <c r="AF222" s="1262"/>
      <c r="AG222" s="1262"/>
      <c r="AH222" s="1262"/>
      <c r="AI222" s="1262"/>
      <c r="AJ222" s="1262"/>
      <c r="AK222" s="1262"/>
      <c r="AL222" s="1262"/>
      <c r="AM222" s="1262"/>
      <c r="AN222" s="1262"/>
      <c r="AO222" s="1262"/>
      <c r="AP222" s="1262"/>
      <c r="AQ222" s="1262"/>
    </row>
    <row r="223" spans="2:43">
      <c r="B223" s="1262"/>
      <c r="C223" s="1262"/>
      <c r="G223" s="1262"/>
      <c r="H223" s="1262"/>
      <c r="I223" s="1262"/>
      <c r="J223" s="1262"/>
      <c r="K223" s="1262"/>
      <c r="L223" s="1262"/>
      <c r="M223" s="1262"/>
      <c r="Q223" s="1262"/>
      <c r="R223" s="1262"/>
      <c r="S223" s="1262"/>
      <c r="T223" s="1262"/>
      <c r="U223" s="1262"/>
      <c r="V223" s="1262"/>
      <c r="W223" s="1262"/>
      <c r="X223" s="1262"/>
      <c r="Y223" s="1262"/>
      <c r="Z223" s="1262"/>
      <c r="AA223" s="1262"/>
      <c r="AB223" s="1262"/>
      <c r="AC223" s="1262"/>
      <c r="AD223" s="1262"/>
      <c r="AE223" s="1262"/>
      <c r="AF223" s="1262"/>
      <c r="AG223" s="1262"/>
      <c r="AH223" s="1262"/>
      <c r="AI223" s="1262"/>
      <c r="AJ223" s="1262"/>
      <c r="AK223" s="1262"/>
      <c r="AL223" s="1262"/>
      <c r="AM223" s="1262"/>
      <c r="AN223" s="1262"/>
      <c r="AO223" s="1262"/>
      <c r="AP223" s="1262"/>
      <c r="AQ223" s="1262"/>
    </row>
    <row r="224" spans="2:43">
      <c r="B224" s="1262"/>
      <c r="C224" s="1262"/>
      <c r="G224" s="1262"/>
      <c r="H224" s="1262"/>
      <c r="I224" s="1262"/>
      <c r="J224" s="1262"/>
      <c r="K224" s="1262"/>
      <c r="L224" s="1262"/>
      <c r="M224" s="1262"/>
      <c r="Q224" s="1262"/>
      <c r="R224" s="1262"/>
      <c r="S224" s="1262"/>
      <c r="T224" s="1262"/>
      <c r="U224" s="1262"/>
      <c r="V224" s="1262"/>
      <c r="W224" s="1262"/>
      <c r="X224" s="1262"/>
      <c r="Y224" s="1262"/>
      <c r="Z224" s="1262"/>
      <c r="AA224" s="1262"/>
      <c r="AB224" s="1262"/>
      <c r="AC224" s="1262"/>
      <c r="AD224" s="1262"/>
      <c r="AE224" s="1262"/>
      <c r="AF224" s="1262"/>
      <c r="AG224" s="1262"/>
      <c r="AH224" s="1262"/>
      <c r="AI224" s="1262"/>
      <c r="AJ224" s="1262"/>
      <c r="AK224" s="1262"/>
      <c r="AL224" s="1262"/>
      <c r="AM224" s="1262"/>
      <c r="AN224" s="1262"/>
      <c r="AO224" s="1262"/>
      <c r="AP224" s="1262"/>
      <c r="AQ224" s="1262"/>
    </row>
    <row r="225" spans="2:43">
      <c r="B225" s="1262"/>
      <c r="C225" s="1262"/>
      <c r="G225" s="1262"/>
      <c r="H225" s="1262"/>
      <c r="I225" s="1262"/>
      <c r="J225" s="1262"/>
      <c r="K225" s="1262"/>
      <c r="L225" s="1262"/>
      <c r="M225" s="1262"/>
      <c r="Q225" s="1262"/>
      <c r="R225" s="1262"/>
      <c r="S225" s="1262"/>
      <c r="T225" s="1262"/>
      <c r="U225" s="1262"/>
      <c r="V225" s="1262"/>
      <c r="W225" s="1262"/>
      <c r="X225" s="1262"/>
      <c r="Y225" s="1262"/>
      <c r="Z225" s="1262"/>
      <c r="AA225" s="1262"/>
      <c r="AB225" s="1262"/>
      <c r="AC225" s="1262"/>
      <c r="AD225" s="1262"/>
      <c r="AE225" s="1262"/>
      <c r="AF225" s="1262"/>
      <c r="AG225" s="1262"/>
      <c r="AH225" s="1262"/>
      <c r="AI225" s="1262"/>
      <c r="AJ225" s="1262"/>
      <c r="AK225" s="1262"/>
      <c r="AL225" s="1262"/>
      <c r="AM225" s="1262"/>
      <c r="AN225" s="1262"/>
      <c r="AO225" s="1262"/>
      <c r="AP225" s="1262"/>
      <c r="AQ225" s="1262"/>
    </row>
    <row r="226" spans="2:43">
      <c r="B226" s="1262"/>
      <c r="C226" s="1262"/>
      <c r="G226" s="1262"/>
      <c r="H226" s="1262"/>
      <c r="I226" s="1262"/>
      <c r="J226" s="1262"/>
      <c r="K226" s="1262"/>
      <c r="L226" s="1262"/>
      <c r="M226" s="1262"/>
      <c r="Q226" s="1262"/>
      <c r="R226" s="1262"/>
      <c r="S226" s="1262"/>
      <c r="T226" s="1262"/>
      <c r="U226" s="1262"/>
      <c r="V226" s="1262"/>
      <c r="W226" s="1262"/>
      <c r="X226" s="1262"/>
      <c r="Y226" s="1262"/>
      <c r="Z226" s="1262"/>
      <c r="AA226" s="1262"/>
      <c r="AB226" s="1262"/>
      <c r="AC226" s="1262"/>
      <c r="AD226" s="1262"/>
      <c r="AE226" s="1262"/>
      <c r="AF226" s="1262"/>
      <c r="AG226" s="1262"/>
      <c r="AH226" s="1262"/>
      <c r="AI226" s="1262"/>
      <c r="AJ226" s="1262"/>
      <c r="AK226" s="1262"/>
      <c r="AL226" s="1262"/>
      <c r="AM226" s="1262"/>
      <c r="AN226" s="1262"/>
      <c r="AO226" s="1262"/>
      <c r="AP226" s="1262"/>
      <c r="AQ226" s="1262"/>
    </row>
    <row r="227" spans="2:43">
      <c r="B227" s="1262"/>
      <c r="C227" s="1262"/>
      <c r="G227" s="1262"/>
      <c r="H227" s="1262"/>
      <c r="I227" s="1262"/>
      <c r="J227" s="1262"/>
      <c r="K227" s="1262"/>
      <c r="L227" s="1262"/>
      <c r="M227" s="1262"/>
      <c r="Q227" s="1262"/>
      <c r="R227" s="1262"/>
      <c r="S227" s="1262"/>
      <c r="T227" s="1262"/>
      <c r="U227" s="1262"/>
      <c r="V227" s="1262"/>
      <c r="W227" s="1262"/>
      <c r="X227" s="1262"/>
      <c r="Y227" s="1262"/>
      <c r="Z227" s="1262"/>
      <c r="AA227" s="1262"/>
      <c r="AB227" s="1262"/>
      <c r="AC227" s="1262"/>
      <c r="AD227" s="1262"/>
      <c r="AE227" s="1262"/>
      <c r="AF227" s="1262"/>
      <c r="AG227" s="1262"/>
      <c r="AH227" s="1262"/>
      <c r="AI227" s="1262"/>
      <c r="AJ227" s="1262"/>
      <c r="AK227" s="1262"/>
      <c r="AL227" s="1262"/>
      <c r="AM227" s="1262"/>
      <c r="AN227" s="1262"/>
      <c r="AO227" s="1262"/>
      <c r="AP227" s="1262"/>
      <c r="AQ227" s="1262"/>
    </row>
    <row r="228" spans="2:43">
      <c r="B228" s="1262"/>
      <c r="C228" s="1262"/>
      <c r="G228" s="1262"/>
      <c r="H228" s="1262"/>
      <c r="I228" s="1262"/>
      <c r="J228" s="1262"/>
      <c r="K228" s="1262"/>
      <c r="L228" s="1262"/>
      <c r="M228" s="1262"/>
      <c r="Q228" s="1262"/>
      <c r="R228" s="1262"/>
      <c r="S228" s="1262"/>
      <c r="T228" s="1262"/>
      <c r="U228" s="1262"/>
      <c r="V228" s="1262"/>
      <c r="W228" s="1262"/>
      <c r="X228" s="1262"/>
      <c r="Y228" s="1262"/>
      <c r="Z228" s="1262"/>
      <c r="AA228" s="1262"/>
      <c r="AB228" s="1262"/>
      <c r="AC228" s="1262"/>
      <c r="AD228" s="1262"/>
      <c r="AE228" s="1262"/>
      <c r="AF228" s="1262"/>
      <c r="AG228" s="1262"/>
      <c r="AH228" s="1262"/>
      <c r="AI228" s="1262"/>
      <c r="AJ228" s="1262"/>
      <c r="AK228" s="1262"/>
      <c r="AL228" s="1262"/>
      <c r="AM228" s="1262"/>
      <c r="AN228" s="1262"/>
      <c r="AO228" s="1262"/>
      <c r="AP228" s="1262"/>
      <c r="AQ228" s="1262"/>
    </row>
    <row r="229" spans="2:43">
      <c r="B229" s="1262"/>
      <c r="C229" s="1262"/>
      <c r="G229" s="1262"/>
      <c r="H229" s="1262"/>
      <c r="I229" s="1262"/>
      <c r="J229" s="1262"/>
      <c r="K229" s="1262"/>
      <c r="L229" s="1262"/>
      <c r="M229" s="1262"/>
      <c r="Q229" s="1262"/>
      <c r="R229" s="1262"/>
      <c r="S229" s="1262"/>
      <c r="T229" s="1262"/>
      <c r="U229" s="1262"/>
      <c r="V229" s="1262"/>
      <c r="W229" s="1262"/>
      <c r="X229" s="1262"/>
      <c r="Y229" s="1262"/>
      <c r="Z229" s="1262"/>
      <c r="AA229" s="1262"/>
      <c r="AB229" s="1262"/>
      <c r="AC229" s="1262"/>
      <c r="AD229" s="1262"/>
      <c r="AE229" s="1262"/>
      <c r="AF229" s="1262"/>
      <c r="AG229" s="1262"/>
      <c r="AH229" s="1262"/>
      <c r="AI229" s="1262"/>
      <c r="AJ229" s="1262"/>
      <c r="AK229" s="1262"/>
      <c r="AL229" s="1262"/>
      <c r="AM229" s="1262"/>
      <c r="AN229" s="1262"/>
      <c r="AO229" s="1262"/>
      <c r="AP229" s="1262"/>
      <c r="AQ229" s="1262"/>
    </row>
    <row r="230" spans="2:43">
      <c r="B230" s="1262"/>
      <c r="C230" s="1262"/>
      <c r="G230" s="1262"/>
      <c r="H230" s="1262"/>
      <c r="I230" s="1262"/>
      <c r="J230" s="1262"/>
      <c r="K230" s="1262"/>
      <c r="L230" s="1262"/>
      <c r="M230" s="1262"/>
      <c r="Q230" s="1262"/>
      <c r="R230" s="1262"/>
      <c r="S230" s="1262"/>
      <c r="T230" s="1262"/>
      <c r="U230" s="1262"/>
      <c r="V230" s="1262"/>
      <c r="W230" s="1262"/>
      <c r="X230" s="1262"/>
      <c r="Y230" s="1262"/>
      <c r="Z230" s="1262"/>
      <c r="AA230" s="1262"/>
      <c r="AB230" s="1262"/>
      <c r="AC230" s="1262"/>
      <c r="AD230" s="1262"/>
      <c r="AE230" s="1262"/>
      <c r="AF230" s="1262"/>
      <c r="AG230" s="1262"/>
      <c r="AH230" s="1262"/>
      <c r="AI230" s="1262"/>
      <c r="AJ230" s="1262"/>
      <c r="AK230" s="1262"/>
      <c r="AL230" s="1262"/>
      <c r="AM230" s="1262"/>
      <c r="AN230" s="1262"/>
      <c r="AO230" s="1262"/>
      <c r="AP230" s="1262"/>
      <c r="AQ230" s="1262"/>
    </row>
    <row r="231" spans="2:43">
      <c r="B231" s="1262"/>
      <c r="C231" s="1262"/>
      <c r="G231" s="1262"/>
      <c r="H231" s="1262"/>
      <c r="I231" s="1262"/>
      <c r="J231" s="1262"/>
      <c r="K231" s="1262"/>
      <c r="L231" s="1262"/>
      <c r="M231" s="1262"/>
      <c r="Q231" s="1262"/>
      <c r="R231" s="1262"/>
      <c r="S231" s="1262"/>
      <c r="T231" s="1262"/>
      <c r="U231" s="1262"/>
      <c r="V231" s="1262"/>
      <c r="W231" s="1262"/>
      <c r="X231" s="1262"/>
      <c r="Y231" s="1262"/>
      <c r="Z231" s="1262"/>
      <c r="AA231" s="1262"/>
      <c r="AB231" s="1262"/>
      <c r="AC231" s="1262"/>
      <c r="AD231" s="1262"/>
      <c r="AE231" s="1262"/>
      <c r="AF231" s="1262"/>
      <c r="AG231" s="1262"/>
      <c r="AH231" s="1262"/>
      <c r="AI231" s="1262"/>
      <c r="AJ231" s="1262"/>
      <c r="AK231" s="1262"/>
      <c r="AL231" s="1262"/>
      <c r="AM231" s="1262"/>
      <c r="AN231" s="1262"/>
      <c r="AO231" s="1262"/>
      <c r="AP231" s="1262"/>
      <c r="AQ231" s="1262"/>
    </row>
    <row r="232" spans="2:43">
      <c r="B232" s="1262"/>
      <c r="C232" s="1262"/>
      <c r="G232" s="1262"/>
      <c r="H232" s="1262"/>
      <c r="I232" s="1262"/>
      <c r="J232" s="1262"/>
      <c r="K232" s="1262"/>
      <c r="L232" s="1262"/>
      <c r="M232" s="1262"/>
      <c r="Q232" s="1262"/>
      <c r="R232" s="1262"/>
      <c r="S232" s="1262"/>
      <c r="T232" s="1262"/>
      <c r="U232" s="1262"/>
      <c r="V232" s="1262"/>
      <c r="W232" s="1262"/>
      <c r="X232" s="1262"/>
      <c r="Y232" s="1262"/>
      <c r="Z232" s="1262"/>
      <c r="AA232" s="1262"/>
      <c r="AB232" s="1262"/>
      <c r="AC232" s="1262"/>
      <c r="AD232" s="1262"/>
      <c r="AE232" s="1262"/>
      <c r="AF232" s="1262"/>
      <c r="AG232" s="1262"/>
      <c r="AH232" s="1262"/>
      <c r="AI232" s="1262"/>
      <c r="AJ232" s="1262"/>
      <c r="AK232" s="1262"/>
      <c r="AL232" s="1262"/>
      <c r="AM232" s="1262"/>
      <c r="AN232" s="1262"/>
      <c r="AO232" s="1262"/>
      <c r="AP232" s="1262"/>
      <c r="AQ232" s="1262"/>
    </row>
    <row r="233" spans="2:43">
      <c r="B233" s="1262"/>
      <c r="C233" s="1262"/>
      <c r="G233" s="1262"/>
      <c r="H233" s="1262"/>
      <c r="I233" s="1262"/>
      <c r="J233" s="1262"/>
      <c r="K233" s="1262"/>
      <c r="L233" s="1262"/>
      <c r="M233" s="1262"/>
      <c r="Q233" s="1262"/>
      <c r="R233" s="1262"/>
      <c r="S233" s="1262"/>
      <c r="T233" s="1262"/>
      <c r="U233" s="1262"/>
      <c r="V233" s="1262"/>
      <c r="W233" s="1262"/>
      <c r="X233" s="1262"/>
      <c r="Y233" s="1262"/>
      <c r="Z233" s="1262"/>
      <c r="AA233" s="1262"/>
      <c r="AB233" s="1262"/>
      <c r="AC233" s="1262"/>
      <c r="AD233" s="1262"/>
      <c r="AE233" s="1262"/>
      <c r="AF233" s="1262"/>
      <c r="AG233" s="1262"/>
      <c r="AH233" s="1262"/>
      <c r="AI233" s="1262"/>
      <c r="AJ233" s="1262"/>
      <c r="AK233" s="1262"/>
      <c r="AL233" s="1262"/>
      <c r="AM233" s="1262"/>
      <c r="AN233" s="1262"/>
      <c r="AO233" s="1262"/>
      <c r="AP233" s="1262"/>
      <c r="AQ233" s="1262"/>
    </row>
    <row r="234" spans="2:43">
      <c r="B234" s="1262"/>
      <c r="C234" s="1262"/>
      <c r="G234" s="1262"/>
      <c r="H234" s="1262"/>
      <c r="I234" s="1262"/>
      <c r="J234" s="1262"/>
      <c r="K234" s="1262"/>
      <c r="L234" s="1262"/>
      <c r="M234" s="1262"/>
      <c r="Q234" s="1262"/>
      <c r="R234" s="1262"/>
      <c r="S234" s="1262"/>
      <c r="T234" s="1262"/>
      <c r="U234" s="1262"/>
      <c r="V234" s="1262"/>
      <c r="W234" s="1262"/>
      <c r="X234" s="1262"/>
      <c r="Y234" s="1262"/>
      <c r="Z234" s="1262"/>
      <c r="AA234" s="1262"/>
      <c r="AB234" s="1262"/>
      <c r="AC234" s="1262"/>
      <c r="AD234" s="1262"/>
      <c r="AE234" s="1262"/>
      <c r="AF234" s="1262"/>
      <c r="AG234" s="1262"/>
      <c r="AH234" s="1262"/>
      <c r="AI234" s="1262"/>
      <c r="AJ234" s="1262"/>
      <c r="AK234" s="1262"/>
      <c r="AL234" s="1262"/>
      <c r="AM234" s="1262"/>
      <c r="AN234" s="1262"/>
      <c r="AO234" s="1262"/>
      <c r="AP234" s="1262"/>
      <c r="AQ234" s="1262"/>
    </row>
    <row r="235" spans="2:43">
      <c r="B235" s="1262"/>
      <c r="C235" s="1262"/>
      <c r="G235" s="1262"/>
      <c r="H235" s="1262"/>
      <c r="I235" s="1262"/>
      <c r="J235" s="1262"/>
      <c r="K235" s="1262"/>
      <c r="L235" s="1262"/>
      <c r="M235" s="1262"/>
      <c r="Q235" s="1262"/>
      <c r="R235" s="1262"/>
      <c r="S235" s="1262"/>
      <c r="T235" s="1262"/>
      <c r="U235" s="1262"/>
      <c r="V235" s="1262"/>
      <c r="W235" s="1262"/>
      <c r="X235" s="1262"/>
      <c r="Y235" s="1262"/>
      <c r="Z235" s="1262"/>
      <c r="AA235" s="1262"/>
      <c r="AB235" s="1262"/>
      <c r="AC235" s="1262"/>
      <c r="AD235" s="1262"/>
      <c r="AE235" s="1262"/>
      <c r="AF235" s="1262"/>
      <c r="AG235" s="1262"/>
      <c r="AH235" s="1262"/>
      <c r="AI235" s="1262"/>
      <c r="AJ235" s="1262"/>
      <c r="AK235" s="1262"/>
      <c r="AL235" s="1262"/>
      <c r="AM235" s="1262"/>
      <c r="AN235" s="1262"/>
      <c r="AO235" s="1262"/>
      <c r="AP235" s="1262"/>
      <c r="AQ235" s="1262"/>
    </row>
    <row r="236" spans="2:43">
      <c r="B236" s="1262"/>
      <c r="C236" s="1262"/>
      <c r="G236" s="1262"/>
      <c r="H236" s="1262"/>
      <c r="I236" s="1262"/>
      <c r="J236" s="1262"/>
      <c r="K236" s="1262"/>
      <c r="L236" s="1262"/>
      <c r="M236" s="1262"/>
      <c r="Q236" s="1262"/>
      <c r="R236" s="1262"/>
      <c r="S236" s="1262"/>
      <c r="T236" s="1262"/>
      <c r="U236" s="1262"/>
      <c r="V236" s="1262"/>
      <c r="W236" s="1262"/>
      <c r="X236" s="1262"/>
      <c r="Y236" s="1262"/>
      <c r="Z236" s="1262"/>
      <c r="AA236" s="1262"/>
      <c r="AB236" s="1262"/>
      <c r="AC236" s="1262"/>
      <c r="AD236" s="1262"/>
      <c r="AE236" s="1262"/>
      <c r="AF236" s="1262"/>
      <c r="AG236" s="1262"/>
      <c r="AH236" s="1262"/>
      <c r="AI236" s="1262"/>
      <c r="AJ236" s="1262"/>
      <c r="AK236" s="1262"/>
      <c r="AL236" s="1262"/>
      <c r="AM236" s="1262"/>
      <c r="AN236" s="1262"/>
      <c r="AO236" s="1262"/>
      <c r="AP236" s="1262"/>
      <c r="AQ236" s="1262"/>
    </row>
    <row r="237" spans="2:43">
      <c r="B237" s="1262"/>
      <c r="C237" s="1262"/>
      <c r="G237" s="1262"/>
      <c r="H237" s="1262"/>
      <c r="I237" s="1262"/>
      <c r="J237" s="1262"/>
      <c r="K237" s="1262"/>
      <c r="L237" s="1262"/>
      <c r="M237" s="1262"/>
      <c r="Q237" s="1262"/>
      <c r="R237" s="1262"/>
      <c r="S237" s="1262"/>
      <c r="T237" s="1262"/>
      <c r="U237" s="1262"/>
      <c r="V237" s="1262"/>
      <c r="W237" s="1262"/>
      <c r="X237" s="1262"/>
      <c r="Y237" s="1262"/>
      <c r="Z237" s="1262"/>
      <c r="AA237" s="1262"/>
      <c r="AB237" s="1262"/>
      <c r="AC237" s="1262"/>
      <c r="AD237" s="1262"/>
      <c r="AE237" s="1262"/>
      <c r="AF237" s="1262"/>
      <c r="AG237" s="1262"/>
      <c r="AH237" s="1262"/>
      <c r="AI237" s="1262"/>
      <c r="AJ237" s="1262"/>
      <c r="AK237" s="1262"/>
      <c r="AL237" s="1262"/>
      <c r="AM237" s="1262"/>
      <c r="AN237" s="1262"/>
      <c r="AO237" s="1262"/>
      <c r="AP237" s="1262"/>
      <c r="AQ237" s="1262"/>
    </row>
    <row r="238" spans="2:43">
      <c r="B238" s="1262"/>
      <c r="C238" s="1262"/>
      <c r="G238" s="1262"/>
      <c r="H238" s="1262"/>
      <c r="I238" s="1262"/>
      <c r="J238" s="1262"/>
      <c r="K238" s="1262"/>
      <c r="L238" s="1262"/>
      <c r="M238" s="1262"/>
      <c r="Q238" s="1262"/>
      <c r="R238" s="1262"/>
      <c r="S238" s="1262"/>
      <c r="T238" s="1262"/>
      <c r="U238" s="1262"/>
      <c r="V238" s="1262"/>
      <c r="W238" s="1262"/>
      <c r="X238" s="1262"/>
      <c r="Y238" s="1262"/>
      <c r="Z238" s="1262"/>
      <c r="AA238" s="1262"/>
      <c r="AB238" s="1262"/>
      <c r="AC238" s="1262"/>
      <c r="AD238" s="1262"/>
      <c r="AE238" s="1262"/>
      <c r="AF238" s="1262"/>
      <c r="AG238" s="1262"/>
      <c r="AH238" s="1262"/>
      <c r="AI238" s="1262"/>
      <c r="AJ238" s="1262"/>
      <c r="AK238" s="1262"/>
      <c r="AL238" s="1262"/>
      <c r="AM238" s="1262"/>
      <c r="AN238" s="1262"/>
      <c r="AO238" s="1262"/>
      <c r="AP238" s="1262"/>
      <c r="AQ238" s="1262"/>
    </row>
    <row r="239" spans="2:43">
      <c r="B239" s="1262"/>
      <c r="C239" s="1262"/>
      <c r="G239" s="1262"/>
      <c r="H239" s="1262"/>
      <c r="I239" s="1262"/>
      <c r="J239" s="1262"/>
      <c r="K239" s="1262"/>
      <c r="L239" s="1262"/>
      <c r="M239" s="1262"/>
      <c r="Q239" s="1262"/>
      <c r="R239" s="1262"/>
      <c r="S239" s="1262"/>
      <c r="T239" s="1262"/>
      <c r="U239" s="1262"/>
      <c r="V239" s="1262"/>
      <c r="W239" s="1262"/>
      <c r="X239" s="1262"/>
      <c r="Y239" s="1262"/>
      <c r="Z239" s="1262"/>
      <c r="AA239" s="1262"/>
      <c r="AB239" s="1262"/>
      <c r="AC239" s="1262"/>
      <c r="AD239" s="1262"/>
      <c r="AE239" s="1262"/>
      <c r="AF239" s="1262"/>
      <c r="AG239" s="1262"/>
      <c r="AH239" s="1262"/>
      <c r="AI239" s="1262"/>
      <c r="AJ239" s="1262"/>
      <c r="AK239" s="1262"/>
      <c r="AL239" s="1262"/>
      <c r="AM239" s="1262"/>
      <c r="AN239" s="1262"/>
      <c r="AO239" s="1262"/>
      <c r="AP239" s="1262"/>
      <c r="AQ239" s="1262"/>
    </row>
    <row r="240" spans="2:43">
      <c r="B240" s="1262"/>
      <c r="C240" s="1262"/>
      <c r="G240" s="1262"/>
      <c r="H240" s="1262"/>
      <c r="I240" s="1262"/>
      <c r="J240" s="1262"/>
      <c r="K240" s="1262"/>
      <c r="L240" s="1262"/>
      <c r="M240" s="1262"/>
      <c r="Q240" s="1262"/>
      <c r="R240" s="1262"/>
      <c r="S240" s="1262"/>
      <c r="T240" s="1262"/>
      <c r="U240" s="1262"/>
      <c r="V240" s="1262"/>
      <c r="W240" s="1262"/>
      <c r="X240" s="1262"/>
      <c r="Y240" s="1262"/>
      <c r="Z240" s="1262"/>
      <c r="AA240" s="1262"/>
      <c r="AB240" s="1262"/>
      <c r="AC240" s="1262"/>
      <c r="AD240" s="1262"/>
      <c r="AE240" s="1262"/>
      <c r="AF240" s="1262"/>
      <c r="AG240" s="1262"/>
      <c r="AH240" s="1262"/>
      <c r="AI240" s="1262"/>
      <c r="AJ240" s="1262"/>
      <c r="AK240" s="1262"/>
      <c r="AL240" s="1262"/>
      <c r="AM240" s="1262"/>
      <c r="AN240" s="1262"/>
      <c r="AO240" s="1262"/>
      <c r="AP240" s="1262"/>
      <c r="AQ240" s="1262"/>
    </row>
    <row r="241" spans="2:43">
      <c r="B241" s="1262"/>
      <c r="C241" s="1262"/>
      <c r="G241" s="1262"/>
      <c r="H241" s="1262"/>
      <c r="I241" s="1262"/>
      <c r="J241" s="1262"/>
      <c r="K241" s="1262"/>
      <c r="L241" s="1262"/>
      <c r="M241" s="1262"/>
      <c r="Q241" s="1262"/>
      <c r="R241" s="1262"/>
      <c r="S241" s="1262"/>
      <c r="T241" s="1262"/>
      <c r="U241" s="1262"/>
      <c r="V241" s="1262"/>
      <c r="W241" s="1262"/>
      <c r="X241" s="1262"/>
      <c r="Y241" s="1262"/>
      <c r="Z241" s="1262"/>
      <c r="AA241" s="1262"/>
      <c r="AB241" s="1262"/>
      <c r="AC241" s="1262"/>
      <c r="AD241" s="1262"/>
      <c r="AE241" s="1262"/>
      <c r="AF241" s="1262"/>
      <c r="AG241" s="1262"/>
      <c r="AH241" s="1262"/>
      <c r="AI241" s="1262"/>
      <c r="AJ241" s="1262"/>
      <c r="AK241" s="1262"/>
      <c r="AL241" s="1262"/>
      <c r="AM241" s="1262"/>
      <c r="AN241" s="1262"/>
      <c r="AO241" s="1262"/>
      <c r="AP241" s="1262"/>
      <c r="AQ241" s="1262"/>
    </row>
    <row r="242" spans="2:43">
      <c r="B242" s="1262"/>
      <c r="C242" s="1262"/>
      <c r="G242" s="1262"/>
      <c r="H242" s="1262"/>
      <c r="I242" s="1262"/>
      <c r="J242" s="1262"/>
      <c r="K242" s="1262"/>
      <c r="L242" s="1262"/>
      <c r="M242" s="1262"/>
      <c r="Q242" s="1262"/>
      <c r="R242" s="1262"/>
      <c r="S242" s="1262"/>
      <c r="T242" s="1262"/>
      <c r="U242" s="1262"/>
      <c r="V242" s="1262"/>
      <c r="W242" s="1262"/>
      <c r="X242" s="1262"/>
      <c r="Y242" s="1262"/>
      <c r="Z242" s="1262"/>
      <c r="AA242" s="1262"/>
      <c r="AB242" s="1262"/>
      <c r="AC242" s="1262"/>
      <c r="AD242" s="1262"/>
      <c r="AE242" s="1262"/>
      <c r="AF242" s="1262"/>
      <c r="AG242" s="1262"/>
      <c r="AH242" s="1262"/>
      <c r="AI242" s="1262"/>
      <c r="AJ242" s="1262"/>
      <c r="AK242" s="1262"/>
      <c r="AL242" s="1262"/>
      <c r="AM242" s="1262"/>
      <c r="AN242" s="1262"/>
      <c r="AO242" s="1262"/>
      <c r="AP242" s="1262"/>
      <c r="AQ242" s="1262"/>
    </row>
    <row r="243" spans="2:43">
      <c r="B243" s="1262"/>
      <c r="C243" s="1262"/>
      <c r="G243" s="1262"/>
      <c r="H243" s="1262"/>
      <c r="I243" s="1262"/>
      <c r="J243" s="1262"/>
      <c r="K243" s="1262"/>
      <c r="L243" s="1262"/>
      <c r="M243" s="1262"/>
      <c r="Q243" s="1262"/>
      <c r="R243" s="1262"/>
      <c r="S243" s="1262"/>
      <c r="T243" s="1262"/>
      <c r="U243" s="1262"/>
      <c r="V243" s="1262"/>
      <c r="W243" s="1262"/>
      <c r="X243" s="1262"/>
      <c r="Y243" s="1262"/>
      <c r="Z243" s="1262"/>
      <c r="AA243" s="1262"/>
      <c r="AB243" s="1262"/>
      <c r="AC243" s="1262"/>
      <c r="AD243" s="1262"/>
      <c r="AE243" s="1262"/>
      <c r="AF243" s="1262"/>
      <c r="AG243" s="1262"/>
      <c r="AH243" s="1262"/>
      <c r="AI243" s="1262"/>
      <c r="AJ243" s="1262"/>
      <c r="AK243" s="1262"/>
      <c r="AL243" s="1262"/>
      <c r="AM243" s="1262"/>
      <c r="AN243" s="1262"/>
      <c r="AO243" s="1262"/>
      <c r="AP243" s="1262"/>
      <c r="AQ243" s="1262"/>
    </row>
    <row r="244" spans="2:43">
      <c r="B244" s="1262"/>
      <c r="C244" s="1262"/>
      <c r="G244" s="1262"/>
      <c r="H244" s="1262"/>
      <c r="I244" s="1262"/>
      <c r="J244" s="1262"/>
      <c r="K244" s="1262"/>
      <c r="L244" s="1262"/>
      <c r="M244" s="1262"/>
      <c r="Q244" s="1262"/>
      <c r="R244" s="1262"/>
      <c r="S244" s="1262"/>
      <c r="T244" s="1262"/>
      <c r="U244" s="1262"/>
      <c r="V244" s="1262"/>
      <c r="W244" s="1262"/>
      <c r="X244" s="1262"/>
      <c r="Y244" s="1262"/>
      <c r="Z244" s="1262"/>
      <c r="AA244" s="1262"/>
      <c r="AB244" s="1262"/>
      <c r="AC244" s="1262"/>
      <c r="AD244" s="1262"/>
      <c r="AE244" s="1262"/>
      <c r="AF244" s="1262"/>
      <c r="AG244" s="1262"/>
      <c r="AH244" s="1262"/>
      <c r="AI244" s="1262"/>
      <c r="AJ244" s="1262"/>
      <c r="AK244" s="1262"/>
      <c r="AL244" s="1262"/>
      <c r="AM244" s="1262"/>
      <c r="AN244" s="1262"/>
      <c r="AO244" s="1262"/>
      <c r="AP244" s="1262"/>
      <c r="AQ244" s="1262"/>
    </row>
    <row r="245" spans="2:43">
      <c r="B245" s="1262"/>
      <c r="C245" s="1262"/>
      <c r="G245" s="1262"/>
      <c r="H245" s="1262"/>
      <c r="I245" s="1262"/>
      <c r="J245" s="1262"/>
      <c r="K245" s="1262"/>
      <c r="L245" s="1262"/>
      <c r="M245" s="1262"/>
      <c r="Q245" s="1262"/>
      <c r="R245" s="1262"/>
      <c r="S245" s="1262"/>
      <c r="T245" s="1262"/>
      <c r="U245" s="1262"/>
      <c r="V245" s="1262"/>
      <c r="W245" s="1262"/>
      <c r="X245" s="1262"/>
      <c r="Y245" s="1262"/>
      <c r="Z245" s="1262"/>
      <c r="AA245" s="1262"/>
      <c r="AB245" s="1262"/>
      <c r="AC245" s="1262"/>
      <c r="AD245" s="1262"/>
      <c r="AE245" s="1262"/>
      <c r="AF245" s="1262"/>
      <c r="AG245" s="1262"/>
      <c r="AH245" s="1262"/>
      <c r="AI245" s="1262"/>
      <c r="AJ245" s="1262"/>
      <c r="AK245" s="1262"/>
      <c r="AL245" s="1262"/>
      <c r="AM245" s="1262"/>
      <c r="AN245" s="1262"/>
      <c r="AO245" s="1262"/>
      <c r="AP245" s="1262"/>
      <c r="AQ245" s="1262"/>
    </row>
    <row r="246" spans="2:43">
      <c r="B246" s="1262"/>
      <c r="C246" s="1262"/>
      <c r="G246" s="1262"/>
      <c r="H246" s="1262"/>
      <c r="I246" s="1262"/>
      <c r="J246" s="1262"/>
      <c r="K246" s="1262"/>
      <c r="L246" s="1262"/>
      <c r="M246" s="1262"/>
      <c r="Q246" s="1262"/>
      <c r="R246" s="1262"/>
      <c r="S246" s="1262"/>
      <c r="T246" s="1262"/>
      <c r="U246" s="1262"/>
      <c r="V246" s="1262"/>
      <c r="W246" s="1262"/>
      <c r="X246" s="1262"/>
      <c r="Y246" s="1262"/>
      <c r="Z246" s="1262"/>
      <c r="AA246" s="1262"/>
      <c r="AB246" s="1262"/>
      <c r="AC246" s="1262"/>
      <c r="AD246" s="1262"/>
      <c r="AE246" s="1262"/>
      <c r="AF246" s="1262"/>
      <c r="AG246" s="1262"/>
      <c r="AH246" s="1262"/>
      <c r="AI246" s="1262"/>
      <c r="AJ246" s="1262"/>
      <c r="AK246" s="1262"/>
      <c r="AL246" s="1262"/>
      <c r="AM246" s="1262"/>
      <c r="AN246" s="1262"/>
      <c r="AO246" s="1262"/>
      <c r="AP246" s="1262"/>
      <c r="AQ246" s="1262"/>
    </row>
    <row r="247" spans="2:43">
      <c r="B247" s="1262"/>
      <c r="C247" s="1262"/>
      <c r="G247" s="1262"/>
      <c r="H247" s="1262"/>
      <c r="I247" s="1262"/>
      <c r="J247" s="1262"/>
      <c r="K247" s="1262"/>
      <c r="L247" s="1262"/>
      <c r="M247" s="1262"/>
      <c r="Q247" s="1262"/>
      <c r="R247" s="1262"/>
      <c r="S247" s="1262"/>
      <c r="T247" s="1262"/>
      <c r="U247" s="1262"/>
      <c r="V247" s="1262"/>
      <c r="W247" s="1262"/>
      <c r="X247" s="1262"/>
      <c r="Y247" s="1262"/>
      <c r="Z247" s="1262"/>
      <c r="AA247" s="1262"/>
      <c r="AB247" s="1262"/>
      <c r="AC247" s="1262"/>
      <c r="AD247" s="1262"/>
      <c r="AE247" s="1262"/>
      <c r="AF247" s="1262"/>
      <c r="AG247" s="1262"/>
      <c r="AH247" s="1262"/>
      <c r="AI247" s="1262"/>
      <c r="AJ247" s="1262"/>
      <c r="AK247" s="1262"/>
      <c r="AL247" s="1262"/>
      <c r="AM247" s="1262"/>
      <c r="AN247" s="1262"/>
      <c r="AO247" s="1262"/>
      <c r="AP247" s="1262"/>
      <c r="AQ247" s="1262"/>
    </row>
    <row r="248" spans="2:43">
      <c r="B248" s="1262"/>
      <c r="C248" s="1262"/>
      <c r="G248" s="1262"/>
      <c r="H248" s="1262"/>
      <c r="I248" s="1262"/>
      <c r="J248" s="1262"/>
      <c r="K248" s="1262"/>
      <c r="L248" s="1262"/>
      <c r="M248" s="1262"/>
      <c r="Q248" s="1262"/>
      <c r="R248" s="1262"/>
      <c r="S248" s="1262"/>
      <c r="T248" s="1262"/>
      <c r="U248" s="1262"/>
      <c r="V248" s="1262"/>
      <c r="W248" s="1262"/>
      <c r="X248" s="1262"/>
      <c r="Y248" s="1262"/>
      <c r="Z248" s="1262"/>
      <c r="AA248" s="1262"/>
      <c r="AB248" s="1262"/>
      <c r="AC248" s="1262"/>
      <c r="AD248" s="1262"/>
      <c r="AE248" s="1262"/>
      <c r="AF248" s="1262"/>
      <c r="AG248" s="1262"/>
      <c r="AH248" s="1262"/>
      <c r="AI248" s="1262"/>
      <c r="AJ248" s="1262"/>
      <c r="AK248" s="1262"/>
      <c r="AL248" s="1262"/>
      <c r="AM248" s="1262"/>
      <c r="AN248" s="1262"/>
      <c r="AO248" s="1262"/>
      <c r="AP248" s="1262"/>
      <c r="AQ248" s="1262"/>
    </row>
    <row r="249" spans="2:43">
      <c r="B249" s="1262"/>
      <c r="C249" s="1262"/>
      <c r="G249" s="1262"/>
      <c r="H249" s="1262"/>
      <c r="I249" s="1262"/>
      <c r="J249" s="1262"/>
      <c r="K249" s="1262"/>
      <c r="L249" s="1262"/>
      <c r="M249" s="1262"/>
      <c r="Q249" s="1262"/>
      <c r="R249" s="1262"/>
      <c r="S249" s="1262"/>
      <c r="T249" s="1262"/>
      <c r="U249" s="1262"/>
      <c r="V249" s="1262"/>
      <c r="W249" s="1262"/>
      <c r="X249" s="1262"/>
      <c r="Y249" s="1262"/>
      <c r="Z249" s="1262"/>
      <c r="AA249" s="1262"/>
      <c r="AB249" s="1262"/>
      <c r="AC249" s="1262"/>
      <c r="AD249" s="1262"/>
      <c r="AE249" s="1262"/>
      <c r="AF249" s="1262"/>
      <c r="AG249" s="1262"/>
      <c r="AH249" s="1262"/>
      <c r="AI249" s="1262"/>
      <c r="AJ249" s="1262"/>
      <c r="AK249" s="1262"/>
      <c r="AL249" s="1262"/>
      <c r="AM249" s="1262"/>
      <c r="AN249" s="1262"/>
      <c r="AO249" s="1262"/>
      <c r="AP249" s="1262"/>
      <c r="AQ249" s="1262"/>
    </row>
    <row r="250" spans="2:43">
      <c r="B250" s="1262"/>
      <c r="C250" s="1262"/>
      <c r="G250" s="1262"/>
      <c r="H250" s="1262"/>
      <c r="I250" s="1262"/>
      <c r="J250" s="1262"/>
      <c r="K250" s="1262"/>
      <c r="L250" s="1262"/>
      <c r="M250" s="1262"/>
      <c r="Q250" s="1262"/>
      <c r="R250" s="1262"/>
      <c r="S250" s="1262"/>
      <c r="T250" s="1262"/>
      <c r="U250" s="1262"/>
      <c r="V250" s="1262"/>
      <c r="W250" s="1262"/>
      <c r="X250" s="1262"/>
      <c r="Y250" s="1262"/>
      <c r="Z250" s="1262"/>
      <c r="AA250" s="1262"/>
      <c r="AB250" s="1262"/>
      <c r="AC250" s="1262"/>
      <c r="AD250" s="1262"/>
      <c r="AE250" s="1262"/>
      <c r="AF250" s="1262"/>
      <c r="AG250" s="1262"/>
      <c r="AH250" s="1262"/>
      <c r="AI250" s="1262"/>
      <c r="AJ250" s="1262"/>
      <c r="AK250" s="1262"/>
      <c r="AL250" s="1262"/>
      <c r="AM250" s="1262"/>
      <c r="AN250" s="1262"/>
      <c r="AO250" s="1262"/>
      <c r="AP250" s="1262"/>
      <c r="AQ250" s="1262"/>
    </row>
  </sheetData>
  <sheetProtection formatCells="0" formatColumns="0" formatRows="0" insertColumns="0" insertRows="0"/>
  <mergeCells count="30">
    <mergeCell ref="L65:N65"/>
    <mergeCell ref="L1:Q1"/>
    <mergeCell ref="L2:L3"/>
    <mergeCell ref="M2:M3"/>
    <mergeCell ref="N2:N3"/>
    <mergeCell ref="O2:O3"/>
    <mergeCell ref="P2:P3"/>
    <mergeCell ref="Q2:Q3"/>
    <mergeCell ref="L58:N58"/>
    <mergeCell ref="G2:G3"/>
    <mergeCell ref="B1:G1"/>
    <mergeCell ref="B2:B3"/>
    <mergeCell ref="C2:C3"/>
    <mergeCell ref="D2:D3"/>
    <mergeCell ref="F2:F3"/>
    <mergeCell ref="E2:E3"/>
    <mergeCell ref="A58:A59"/>
    <mergeCell ref="A74:A75"/>
    <mergeCell ref="B75:B76"/>
    <mergeCell ref="C75:C76"/>
    <mergeCell ref="D75:D76"/>
    <mergeCell ref="A65:A66"/>
    <mergeCell ref="B65:D65"/>
    <mergeCell ref="B58:D58"/>
    <mergeCell ref="O75:O76"/>
    <mergeCell ref="B74:E74"/>
    <mergeCell ref="L75:L76"/>
    <mergeCell ref="M75:M76"/>
    <mergeCell ref="N75:N76"/>
    <mergeCell ref="E75:E76"/>
  </mergeCells>
  <hyperlinks>
    <hyperlink ref="H1" location="баланс!A1" display="баланс!A1"/>
    <hyperlink ref="H2" location="'Съдържание 1'!A1" display="'Съдържание 1'!A1"/>
    <hyperlink ref="A2" location="'More information'!A104" display="'More information'!A104"/>
  </hyperlinks>
  <printOptions horizontalCentered="1" verticalCentered="1"/>
  <pageMargins left="0.74803149606299213" right="0.74803149606299213" top="0.98425196850393704" bottom="0.98425196850393704" header="0.51181102362204722" footer="0.51181102362204722"/>
  <pageSetup paperSize="9" scale="79" orientation="landscape" r:id="rId1"/>
  <headerFooter alignWithMargins="0"/>
  <rowBreaks count="1" manualBreakCount="1">
    <brk id="53" min="1" max="17" man="1"/>
  </rowBreaks>
  <ignoredErrors>
    <ignoredError sqref="G42 G52 C66:D66 C52 C42" unlockedFormula="1"/>
    <ignoredError sqref="G18" formula="1"/>
  </ignoredErrors>
  <legacyDrawing r:id="rId2"/>
</worksheet>
</file>

<file path=xl/worksheets/sheet25.xml><?xml version="1.0" encoding="utf-8"?>
<worksheet xmlns="http://schemas.openxmlformats.org/spreadsheetml/2006/main" xmlns:r="http://schemas.openxmlformats.org/officeDocument/2006/relationships">
  <sheetPr codeName="Sheet22">
    <tabColor theme="4" tint="0.39997558519241921"/>
  </sheetPr>
  <dimension ref="A1:AZ242"/>
  <sheetViews>
    <sheetView topLeftCell="A45" zoomScale="78" zoomScaleNormal="78" workbookViewId="0">
      <selection activeCell="A17" sqref="A17"/>
    </sheetView>
  </sheetViews>
  <sheetFormatPr defaultColWidth="20.85546875" defaultRowHeight="14.25"/>
  <cols>
    <col min="1" max="1" width="7" style="1222" customWidth="1"/>
    <col min="2" max="2" width="65.7109375" style="1222" customWidth="1"/>
    <col min="3" max="18" width="17" style="1222" customWidth="1"/>
    <col min="19" max="19" width="65.7109375" style="1222" customWidth="1"/>
    <col min="20" max="30" width="17" style="1222" customWidth="1"/>
    <col min="31" max="16384" width="20.85546875" style="1222"/>
  </cols>
  <sheetData>
    <row r="1" spans="1:30" ht="14.25" customHeight="1">
      <c r="B1" s="2191" t="s">
        <v>16</v>
      </c>
      <c r="C1" s="2191"/>
      <c r="D1" s="2191"/>
      <c r="E1" s="2191"/>
      <c r="F1" s="2191"/>
      <c r="G1" s="2191"/>
      <c r="H1" s="2191"/>
      <c r="I1" s="2191"/>
      <c r="J1" s="2191"/>
      <c r="K1" s="2191"/>
      <c r="L1" s="2191"/>
      <c r="M1" s="2191"/>
      <c r="N1" s="1221" t="s">
        <v>1110</v>
      </c>
      <c r="R1" s="1730" t="s">
        <v>3382</v>
      </c>
      <c r="S1" s="2191" t="s">
        <v>16</v>
      </c>
      <c r="T1" s="2191"/>
      <c r="U1" s="2191"/>
      <c r="V1" s="2191"/>
      <c r="W1" s="2191"/>
      <c r="X1" s="2191"/>
      <c r="Y1" s="2191"/>
      <c r="Z1" s="2191"/>
      <c r="AA1" s="2191"/>
      <c r="AB1" s="2191"/>
      <c r="AC1" s="2191"/>
      <c r="AD1" s="2191"/>
    </row>
    <row r="2" spans="1:30" s="28" customFormat="1" ht="18.75" customHeight="1">
      <c r="A2" s="824" t="s">
        <v>539</v>
      </c>
      <c r="B2" s="2140"/>
      <c r="C2" s="2179" t="s">
        <v>887</v>
      </c>
      <c r="D2" s="2179" t="s">
        <v>893</v>
      </c>
      <c r="E2" s="2179" t="s">
        <v>888</v>
      </c>
      <c r="F2" s="2179" t="s">
        <v>889</v>
      </c>
      <c r="G2" s="2179" t="s">
        <v>890</v>
      </c>
      <c r="H2" s="2179" t="s">
        <v>891</v>
      </c>
      <c r="I2" s="2179" t="s">
        <v>892</v>
      </c>
      <c r="J2" s="2179" t="s">
        <v>2057</v>
      </c>
      <c r="K2" s="2179" t="s">
        <v>4113</v>
      </c>
      <c r="L2" s="2179" t="s">
        <v>133</v>
      </c>
      <c r="M2" s="2185" t="s">
        <v>71</v>
      </c>
      <c r="N2" s="1223" t="s">
        <v>1323</v>
      </c>
      <c r="S2" s="2140"/>
      <c r="T2" s="2179" t="s">
        <v>4726</v>
      </c>
      <c r="U2" s="2179" t="s">
        <v>4731</v>
      </c>
      <c r="V2" s="2179" t="s">
        <v>4727</v>
      </c>
      <c r="W2" s="2179" t="s">
        <v>4732</v>
      </c>
      <c r="X2" s="2179" t="s">
        <v>4733</v>
      </c>
      <c r="Y2" s="2179" t="s">
        <v>4728</v>
      </c>
      <c r="Z2" s="2179" t="s">
        <v>4729</v>
      </c>
      <c r="AA2" s="2179" t="s">
        <v>4730</v>
      </c>
      <c r="AB2" s="2179" t="s">
        <v>4114</v>
      </c>
      <c r="AC2" s="2179" t="s">
        <v>4643</v>
      </c>
      <c r="AD2" s="2185" t="s">
        <v>1378</v>
      </c>
    </row>
    <row r="3" spans="1:30" s="28" customFormat="1" ht="28.15" customHeight="1">
      <c r="A3" s="1285" t="s">
        <v>2573</v>
      </c>
      <c r="B3" s="2141"/>
      <c r="C3" s="2180"/>
      <c r="D3" s="2180"/>
      <c r="E3" s="2180"/>
      <c r="F3" s="2180"/>
      <c r="G3" s="2180"/>
      <c r="H3" s="2180"/>
      <c r="I3" s="2180"/>
      <c r="J3" s="2180"/>
      <c r="K3" s="2180"/>
      <c r="L3" s="2180"/>
      <c r="M3" s="2186"/>
      <c r="S3" s="2141"/>
      <c r="T3" s="2180"/>
      <c r="U3" s="2180"/>
      <c r="V3" s="2180"/>
      <c r="W3" s="2180"/>
      <c r="X3" s="2180"/>
      <c r="Y3" s="2180"/>
      <c r="Z3" s="2180"/>
      <c r="AA3" s="2180"/>
      <c r="AB3" s="2180"/>
      <c r="AC3" s="2180"/>
      <c r="AD3" s="2186"/>
    </row>
    <row r="4" spans="1:30" s="28" customFormat="1" ht="15" customHeight="1">
      <c r="A4" s="1225"/>
      <c r="B4" s="1226" t="s">
        <v>72</v>
      </c>
      <c r="C4" s="1227"/>
      <c r="D4" s="1227"/>
      <c r="E4" s="1227"/>
      <c r="F4" s="1227"/>
      <c r="G4" s="1227"/>
      <c r="H4" s="1227"/>
      <c r="I4" s="1227"/>
      <c r="J4" s="1286"/>
      <c r="K4" s="1286"/>
      <c r="L4" s="1228"/>
      <c r="M4" s="1229"/>
      <c r="S4" s="1226" t="s">
        <v>4644</v>
      </c>
      <c r="T4" s="1227"/>
      <c r="U4" s="1227"/>
      <c r="V4" s="1227"/>
      <c r="W4" s="1227"/>
      <c r="X4" s="1227"/>
      <c r="Y4" s="1227"/>
      <c r="Z4" s="1227"/>
      <c r="AA4" s="1286"/>
      <c r="AB4" s="1286"/>
      <c r="AC4" s="1228"/>
      <c r="AD4" s="1229"/>
    </row>
    <row r="5" spans="1:30" s="28" customFormat="1" ht="15" customHeight="1">
      <c r="A5" s="27"/>
      <c r="B5" s="26" t="str">
        <f>CONCATENATE("Салдо към 31.12.",НАЧАЛО!AC1-2)</f>
        <v>Салдо към 31.12.2011</v>
      </c>
      <c r="C5" s="1238"/>
      <c r="D5" s="1238"/>
      <c r="E5" s="1238"/>
      <c r="F5" s="1238"/>
      <c r="G5" s="1238"/>
      <c r="H5" s="1238"/>
      <c r="I5" s="1238"/>
      <c r="J5" s="1238"/>
      <c r="K5" s="1238"/>
      <c r="L5" s="1238"/>
      <c r="M5" s="1231">
        <f t="shared" ref="M5:M18" si="0">SUM(C5:L5)</f>
        <v>0</v>
      </c>
      <c r="S5" s="26" t="s">
        <v>4645</v>
      </c>
      <c r="T5" s="1238">
        <f>C5</f>
        <v>0</v>
      </c>
      <c r="U5" s="1238">
        <f t="shared" ref="U5:AC5" si="1">D5</f>
        <v>0</v>
      </c>
      <c r="V5" s="1238">
        <f t="shared" si="1"/>
        <v>0</v>
      </c>
      <c r="W5" s="1238">
        <f t="shared" si="1"/>
        <v>0</v>
      </c>
      <c r="X5" s="1238">
        <f t="shared" si="1"/>
        <v>0</v>
      </c>
      <c r="Y5" s="1238">
        <f t="shared" si="1"/>
        <v>0</v>
      </c>
      <c r="Z5" s="1238">
        <f t="shared" si="1"/>
        <v>0</v>
      </c>
      <c r="AA5" s="1238">
        <f t="shared" si="1"/>
        <v>0</v>
      </c>
      <c r="AB5" s="1238">
        <f t="shared" si="1"/>
        <v>0</v>
      </c>
      <c r="AC5" s="1238">
        <f t="shared" si="1"/>
        <v>0</v>
      </c>
      <c r="AD5" s="1231">
        <f>SUM(T5:AC5)</f>
        <v>0</v>
      </c>
    </row>
    <row r="6" spans="1:30" s="1232" customFormat="1" ht="28.5">
      <c r="B6" s="244" t="s">
        <v>2002</v>
      </c>
      <c r="C6" s="1230"/>
      <c r="D6" s="1230"/>
      <c r="E6" s="1230"/>
      <c r="F6" s="1230"/>
      <c r="G6" s="1230"/>
      <c r="H6" s="1230"/>
      <c r="I6" s="1230"/>
      <c r="J6" s="1230"/>
      <c r="K6" s="1230"/>
      <c r="L6" s="1230"/>
      <c r="M6" s="1231">
        <f t="shared" si="0"/>
        <v>0</v>
      </c>
      <c r="N6" s="1233"/>
      <c r="S6" s="1850" t="s">
        <v>5309</v>
      </c>
      <c r="T6" s="1238">
        <f t="shared" ref="T6:T17" si="2">C6</f>
        <v>0</v>
      </c>
      <c r="U6" s="1238">
        <f t="shared" ref="U6:U17" si="3">D6</f>
        <v>0</v>
      </c>
      <c r="V6" s="1238">
        <f t="shared" ref="V6:V17" si="4">E6</f>
        <v>0</v>
      </c>
      <c r="W6" s="1238">
        <f t="shared" ref="W6:W17" si="5">F6</f>
        <v>0</v>
      </c>
      <c r="X6" s="1238">
        <f t="shared" ref="X6:X17" si="6">G6</f>
        <v>0</v>
      </c>
      <c r="Y6" s="1238">
        <f t="shared" ref="Y6:Y17" si="7">H6</f>
        <v>0</v>
      </c>
      <c r="Z6" s="1238">
        <f t="shared" ref="Z6:Z17" si="8">I6</f>
        <v>0</v>
      </c>
      <c r="AA6" s="1238">
        <f t="shared" ref="AA6:AA17" si="9">J6</f>
        <v>0</v>
      </c>
      <c r="AB6" s="1238">
        <f t="shared" ref="AB6:AB17" si="10">K6</f>
        <v>0</v>
      </c>
      <c r="AC6" s="1238">
        <f t="shared" ref="AC6:AC17" si="11">L6</f>
        <v>0</v>
      </c>
      <c r="AD6" s="1231">
        <f>SUM(T6:AC6)</f>
        <v>0</v>
      </c>
    </row>
    <row r="7" spans="1:30" s="1232" customFormat="1">
      <c r="B7" s="243" t="s">
        <v>854</v>
      </c>
      <c r="C7" s="1230"/>
      <c r="D7" s="1230"/>
      <c r="E7" s="1230"/>
      <c r="F7" s="1230"/>
      <c r="G7" s="1230"/>
      <c r="H7" s="1230"/>
      <c r="I7" s="1230"/>
      <c r="J7" s="1230"/>
      <c r="K7" s="1230"/>
      <c r="L7" s="1230"/>
      <c r="M7" s="1231">
        <f t="shared" si="0"/>
        <v>0</v>
      </c>
      <c r="N7" s="1233"/>
      <c r="S7" s="1458" t="s">
        <v>5771</v>
      </c>
      <c r="T7" s="1238">
        <f t="shared" si="2"/>
        <v>0</v>
      </c>
      <c r="U7" s="1238">
        <f t="shared" si="3"/>
        <v>0</v>
      </c>
      <c r="V7" s="1238">
        <f t="shared" si="4"/>
        <v>0</v>
      </c>
      <c r="W7" s="1238">
        <f t="shared" si="5"/>
        <v>0</v>
      </c>
      <c r="X7" s="1238">
        <f t="shared" si="6"/>
        <v>0</v>
      </c>
      <c r="Y7" s="1238">
        <f t="shared" si="7"/>
        <v>0</v>
      </c>
      <c r="Z7" s="1238">
        <f t="shared" si="8"/>
        <v>0</v>
      </c>
      <c r="AA7" s="1238">
        <f t="shared" si="9"/>
        <v>0</v>
      </c>
      <c r="AB7" s="1238">
        <f t="shared" si="10"/>
        <v>0</v>
      </c>
      <c r="AC7" s="1238">
        <f t="shared" si="11"/>
        <v>0</v>
      </c>
      <c r="AD7" s="1231">
        <f>SUM(T7:AC7)</f>
        <v>0</v>
      </c>
    </row>
    <row r="8" spans="1:30" s="1232" customFormat="1">
      <c r="B8" s="243" t="s">
        <v>864</v>
      </c>
      <c r="C8" s="1230"/>
      <c r="D8" s="1230"/>
      <c r="E8" s="1230"/>
      <c r="F8" s="1230"/>
      <c r="G8" s="1230"/>
      <c r="H8" s="1230"/>
      <c r="I8" s="1230"/>
      <c r="J8" s="1230"/>
      <c r="K8" s="1230"/>
      <c r="L8" s="1230"/>
      <c r="M8" s="1231">
        <f>SUM(C8:L8)</f>
        <v>0</v>
      </c>
      <c r="N8" s="1233"/>
      <c r="S8" s="243" t="s">
        <v>4646</v>
      </c>
      <c r="T8" s="1238">
        <f t="shared" si="2"/>
        <v>0</v>
      </c>
      <c r="U8" s="1238">
        <f t="shared" si="3"/>
        <v>0</v>
      </c>
      <c r="V8" s="1238">
        <f t="shared" si="4"/>
        <v>0</v>
      </c>
      <c r="W8" s="1238">
        <f t="shared" si="5"/>
        <v>0</v>
      </c>
      <c r="X8" s="1238">
        <f t="shared" si="6"/>
        <v>0</v>
      </c>
      <c r="Y8" s="1238">
        <f t="shared" si="7"/>
        <v>0</v>
      </c>
      <c r="Z8" s="1238">
        <f t="shared" si="8"/>
        <v>0</v>
      </c>
      <c r="AA8" s="1238">
        <f t="shared" si="9"/>
        <v>0</v>
      </c>
      <c r="AB8" s="1238">
        <f t="shared" si="10"/>
        <v>0</v>
      </c>
      <c r="AC8" s="1238">
        <f t="shared" si="11"/>
        <v>0</v>
      </c>
      <c r="AD8" s="1231">
        <f>SUM(T8:AC8)</f>
        <v>0</v>
      </c>
    </row>
    <row r="9" spans="1:30" s="1232" customFormat="1" ht="28.5">
      <c r="B9" s="244" t="s">
        <v>3364</v>
      </c>
      <c r="C9" s="1230"/>
      <c r="D9" s="1230"/>
      <c r="E9" s="1230"/>
      <c r="F9" s="1230"/>
      <c r="G9" s="1230"/>
      <c r="H9" s="1230"/>
      <c r="I9" s="1230"/>
      <c r="J9" s="1230"/>
      <c r="K9" s="1230"/>
      <c r="L9" s="1230"/>
      <c r="M9" s="1231">
        <f>SUM(C9:L9)</f>
        <v>0</v>
      </c>
      <c r="N9" s="1233"/>
      <c r="S9" s="244" t="s">
        <v>4647</v>
      </c>
      <c r="T9" s="1238">
        <f t="shared" si="2"/>
        <v>0</v>
      </c>
      <c r="U9" s="1238">
        <f t="shared" si="3"/>
        <v>0</v>
      </c>
      <c r="V9" s="1238">
        <f t="shared" si="4"/>
        <v>0</v>
      </c>
      <c r="W9" s="1238">
        <f t="shared" si="5"/>
        <v>0</v>
      </c>
      <c r="X9" s="1238">
        <f t="shared" si="6"/>
        <v>0</v>
      </c>
      <c r="Y9" s="1238">
        <f t="shared" si="7"/>
        <v>0</v>
      </c>
      <c r="Z9" s="1238">
        <f t="shared" si="8"/>
        <v>0</v>
      </c>
      <c r="AA9" s="1238">
        <f t="shared" si="9"/>
        <v>0</v>
      </c>
      <c r="AB9" s="1238">
        <f t="shared" si="10"/>
        <v>0</v>
      </c>
      <c r="AC9" s="1238">
        <f t="shared" si="11"/>
        <v>0</v>
      </c>
      <c r="AD9" s="1231">
        <f>SUM(T9:AC9)</f>
        <v>0</v>
      </c>
    </row>
    <row r="10" spans="1:30" s="1232" customFormat="1" ht="42.75">
      <c r="B10" s="244" t="s">
        <v>856</v>
      </c>
      <c r="C10" s="1230"/>
      <c r="D10" s="1230"/>
      <c r="E10" s="1230"/>
      <c r="F10" s="1230"/>
      <c r="G10" s="1230"/>
      <c r="H10" s="1230"/>
      <c r="I10" s="1230"/>
      <c r="J10" s="1230"/>
      <c r="K10" s="1230"/>
      <c r="L10" s="1230"/>
      <c r="M10" s="1231">
        <f t="shared" si="0"/>
        <v>0</v>
      </c>
      <c r="N10" s="1233"/>
      <c r="S10" s="244" t="s">
        <v>4693</v>
      </c>
      <c r="T10" s="1238">
        <f t="shared" si="2"/>
        <v>0</v>
      </c>
      <c r="U10" s="1238">
        <f t="shared" si="3"/>
        <v>0</v>
      </c>
      <c r="V10" s="1238">
        <f t="shared" si="4"/>
        <v>0</v>
      </c>
      <c r="W10" s="1238">
        <f t="shared" si="5"/>
        <v>0</v>
      </c>
      <c r="X10" s="1238">
        <f t="shared" si="6"/>
        <v>0</v>
      </c>
      <c r="Y10" s="1238">
        <f t="shared" si="7"/>
        <v>0</v>
      </c>
      <c r="Z10" s="1238">
        <f t="shared" si="8"/>
        <v>0</v>
      </c>
      <c r="AA10" s="1238">
        <f t="shared" si="9"/>
        <v>0</v>
      </c>
      <c r="AB10" s="1238">
        <f t="shared" si="10"/>
        <v>0</v>
      </c>
      <c r="AC10" s="1238">
        <f t="shared" si="11"/>
        <v>0</v>
      </c>
      <c r="AD10" s="1231">
        <f t="shared" ref="AD10:AD18" si="12">SUM(T10:AC10)</f>
        <v>0</v>
      </c>
    </row>
    <row r="11" spans="1:30" s="1232" customFormat="1" ht="28.5">
      <c r="B11" s="244" t="s">
        <v>860</v>
      </c>
      <c r="C11" s="1230"/>
      <c r="D11" s="1230"/>
      <c r="E11" s="1230"/>
      <c r="F11" s="1230"/>
      <c r="G11" s="1230"/>
      <c r="H11" s="1230"/>
      <c r="I11" s="1230"/>
      <c r="J11" s="1230"/>
      <c r="K11" s="1230"/>
      <c r="L11" s="1230"/>
      <c r="M11" s="1231">
        <f t="shared" si="0"/>
        <v>0</v>
      </c>
      <c r="N11" s="1233"/>
      <c r="S11" s="244" t="s">
        <v>4649</v>
      </c>
      <c r="T11" s="1238">
        <f t="shared" si="2"/>
        <v>0</v>
      </c>
      <c r="U11" s="1238">
        <f t="shared" si="3"/>
        <v>0</v>
      </c>
      <c r="V11" s="1238">
        <f t="shared" si="4"/>
        <v>0</v>
      </c>
      <c r="W11" s="1238">
        <f t="shared" si="5"/>
        <v>0</v>
      </c>
      <c r="X11" s="1238">
        <f t="shared" si="6"/>
        <v>0</v>
      </c>
      <c r="Y11" s="1238">
        <f t="shared" si="7"/>
        <v>0</v>
      </c>
      <c r="Z11" s="1238">
        <f t="shared" si="8"/>
        <v>0</v>
      </c>
      <c r="AA11" s="1238">
        <f t="shared" si="9"/>
        <v>0</v>
      </c>
      <c r="AB11" s="1238">
        <f t="shared" si="10"/>
        <v>0</v>
      </c>
      <c r="AC11" s="1238">
        <f t="shared" si="11"/>
        <v>0</v>
      </c>
      <c r="AD11" s="1231">
        <f t="shared" si="12"/>
        <v>0</v>
      </c>
    </row>
    <row r="12" spans="1:30" s="1232" customFormat="1" ht="28.5">
      <c r="B12" s="244" t="s">
        <v>861</v>
      </c>
      <c r="C12" s="1230"/>
      <c r="D12" s="1230"/>
      <c r="E12" s="1230"/>
      <c r="F12" s="1230"/>
      <c r="G12" s="1230"/>
      <c r="H12" s="1230"/>
      <c r="I12" s="1230"/>
      <c r="J12" s="1230"/>
      <c r="K12" s="1230"/>
      <c r="L12" s="1230"/>
      <c r="M12" s="1231">
        <f t="shared" si="0"/>
        <v>0</v>
      </c>
      <c r="N12" s="1233"/>
      <c r="S12" s="244" t="s">
        <v>4665</v>
      </c>
      <c r="T12" s="1238">
        <f t="shared" si="2"/>
        <v>0</v>
      </c>
      <c r="U12" s="1238">
        <f t="shared" si="3"/>
        <v>0</v>
      </c>
      <c r="V12" s="1238">
        <f t="shared" si="4"/>
        <v>0</v>
      </c>
      <c r="W12" s="1238">
        <f t="shared" si="5"/>
        <v>0</v>
      </c>
      <c r="X12" s="1238">
        <f t="shared" si="6"/>
        <v>0</v>
      </c>
      <c r="Y12" s="1238">
        <f t="shared" si="7"/>
        <v>0</v>
      </c>
      <c r="Z12" s="1238">
        <f t="shared" si="8"/>
        <v>0</v>
      </c>
      <c r="AA12" s="1238">
        <f t="shared" si="9"/>
        <v>0</v>
      </c>
      <c r="AB12" s="1238">
        <f t="shared" si="10"/>
        <v>0</v>
      </c>
      <c r="AC12" s="1238">
        <f t="shared" si="11"/>
        <v>0</v>
      </c>
      <c r="AD12" s="1231">
        <f t="shared" si="12"/>
        <v>0</v>
      </c>
    </row>
    <row r="13" spans="1:30" s="1232" customFormat="1" ht="28.5">
      <c r="B13" s="244" t="s">
        <v>862</v>
      </c>
      <c r="C13" s="1230"/>
      <c r="D13" s="1230"/>
      <c r="E13" s="1230"/>
      <c r="F13" s="1230"/>
      <c r="G13" s="1230"/>
      <c r="H13" s="1230"/>
      <c r="I13" s="1230"/>
      <c r="J13" s="1230"/>
      <c r="K13" s="1230"/>
      <c r="L13" s="1230"/>
      <c r="M13" s="1231">
        <f t="shared" si="0"/>
        <v>0</v>
      </c>
      <c r="N13" s="1233"/>
      <c r="S13" s="244" t="s">
        <v>4652</v>
      </c>
      <c r="T13" s="1238">
        <f t="shared" si="2"/>
        <v>0</v>
      </c>
      <c r="U13" s="1238">
        <f t="shared" si="3"/>
        <v>0</v>
      </c>
      <c r="V13" s="1238">
        <f t="shared" si="4"/>
        <v>0</v>
      </c>
      <c r="W13" s="1238">
        <f t="shared" si="5"/>
        <v>0</v>
      </c>
      <c r="X13" s="1238">
        <f t="shared" si="6"/>
        <v>0</v>
      </c>
      <c r="Y13" s="1238">
        <f t="shared" si="7"/>
        <v>0</v>
      </c>
      <c r="Z13" s="1238">
        <f t="shared" si="8"/>
        <v>0</v>
      </c>
      <c r="AA13" s="1238">
        <f t="shared" si="9"/>
        <v>0</v>
      </c>
      <c r="AB13" s="1238">
        <f t="shared" si="10"/>
        <v>0</v>
      </c>
      <c r="AC13" s="1238">
        <f t="shared" si="11"/>
        <v>0</v>
      </c>
      <c r="AD13" s="1231">
        <f t="shared" si="12"/>
        <v>0</v>
      </c>
    </row>
    <row r="14" spans="1:30" s="1232" customFormat="1" ht="16.899999999999999" customHeight="1">
      <c r="B14" s="243" t="s">
        <v>858</v>
      </c>
      <c r="C14" s="1230"/>
      <c r="D14" s="1230"/>
      <c r="E14" s="1230"/>
      <c r="F14" s="1230"/>
      <c r="G14" s="1230"/>
      <c r="H14" s="1230"/>
      <c r="I14" s="1230"/>
      <c r="J14" s="1230"/>
      <c r="K14" s="1230"/>
      <c r="L14" s="1230"/>
      <c r="M14" s="1231">
        <f t="shared" si="0"/>
        <v>0</v>
      </c>
      <c r="N14" s="1233"/>
      <c r="S14" s="243" t="s">
        <v>4653</v>
      </c>
      <c r="T14" s="1238">
        <f t="shared" si="2"/>
        <v>0</v>
      </c>
      <c r="U14" s="1238">
        <f t="shared" si="3"/>
        <v>0</v>
      </c>
      <c r="V14" s="1238">
        <f t="shared" si="4"/>
        <v>0</v>
      </c>
      <c r="W14" s="1238">
        <f t="shared" si="5"/>
        <v>0</v>
      </c>
      <c r="X14" s="1238">
        <f t="shared" si="6"/>
        <v>0</v>
      </c>
      <c r="Y14" s="1238">
        <f t="shared" si="7"/>
        <v>0</v>
      </c>
      <c r="Z14" s="1238">
        <f t="shared" si="8"/>
        <v>0</v>
      </c>
      <c r="AA14" s="1238">
        <f t="shared" si="9"/>
        <v>0</v>
      </c>
      <c r="AB14" s="1238">
        <f t="shared" si="10"/>
        <v>0</v>
      </c>
      <c r="AC14" s="1238">
        <f t="shared" si="11"/>
        <v>0</v>
      </c>
      <c r="AD14" s="1231">
        <f t="shared" si="12"/>
        <v>0</v>
      </c>
    </row>
    <row r="15" spans="1:30" s="1232" customFormat="1" ht="28.5">
      <c r="B15" s="244" t="s">
        <v>859</v>
      </c>
      <c r="C15" s="1230"/>
      <c r="D15" s="1230"/>
      <c r="E15" s="1230"/>
      <c r="F15" s="1230"/>
      <c r="G15" s="1230"/>
      <c r="H15" s="1230"/>
      <c r="I15" s="1230"/>
      <c r="J15" s="1230"/>
      <c r="K15" s="1230"/>
      <c r="L15" s="1230"/>
      <c r="M15" s="1231">
        <f t="shared" si="0"/>
        <v>0</v>
      </c>
      <c r="N15" s="1233"/>
      <c r="S15" s="244" t="s">
        <v>4688</v>
      </c>
      <c r="T15" s="1238">
        <f t="shared" si="2"/>
        <v>0</v>
      </c>
      <c r="U15" s="1238">
        <f t="shared" si="3"/>
        <v>0</v>
      </c>
      <c r="V15" s="1238">
        <f t="shared" si="4"/>
        <v>0</v>
      </c>
      <c r="W15" s="1238">
        <f t="shared" si="5"/>
        <v>0</v>
      </c>
      <c r="X15" s="1238">
        <f t="shared" si="6"/>
        <v>0</v>
      </c>
      <c r="Y15" s="1238">
        <f t="shared" si="7"/>
        <v>0</v>
      </c>
      <c r="Z15" s="1238">
        <f t="shared" si="8"/>
        <v>0</v>
      </c>
      <c r="AA15" s="1238">
        <f t="shared" si="9"/>
        <v>0</v>
      </c>
      <c r="AB15" s="1238">
        <f t="shared" si="10"/>
        <v>0</v>
      </c>
      <c r="AC15" s="1238">
        <f t="shared" si="11"/>
        <v>0</v>
      </c>
      <c r="AD15" s="1231">
        <f t="shared" si="12"/>
        <v>0</v>
      </c>
    </row>
    <row r="16" spans="1:30" s="1232" customFormat="1">
      <c r="B16" s="244" t="s">
        <v>894</v>
      </c>
      <c r="C16" s="1230"/>
      <c r="D16" s="1230"/>
      <c r="E16" s="1230"/>
      <c r="F16" s="1230"/>
      <c r="G16" s="1230"/>
      <c r="H16" s="1230"/>
      <c r="I16" s="1230"/>
      <c r="J16" s="1230"/>
      <c r="K16" s="1230"/>
      <c r="L16" s="1230"/>
      <c r="M16" s="1231">
        <f t="shared" si="0"/>
        <v>0</v>
      </c>
      <c r="N16" s="1233"/>
      <c r="S16" s="244" t="s">
        <v>4696</v>
      </c>
      <c r="T16" s="1238">
        <f t="shared" si="2"/>
        <v>0</v>
      </c>
      <c r="U16" s="1238">
        <f t="shared" si="3"/>
        <v>0</v>
      </c>
      <c r="V16" s="1238">
        <f t="shared" si="4"/>
        <v>0</v>
      </c>
      <c r="W16" s="1238">
        <f t="shared" si="5"/>
        <v>0</v>
      </c>
      <c r="X16" s="1238">
        <f t="shared" si="6"/>
        <v>0</v>
      </c>
      <c r="Y16" s="1238">
        <f t="shared" si="7"/>
        <v>0</v>
      </c>
      <c r="Z16" s="1238">
        <f t="shared" si="8"/>
        <v>0</v>
      </c>
      <c r="AA16" s="1238">
        <f t="shared" si="9"/>
        <v>0</v>
      </c>
      <c r="AB16" s="1238">
        <f t="shared" si="10"/>
        <v>0</v>
      </c>
      <c r="AC16" s="1238">
        <f t="shared" si="11"/>
        <v>0</v>
      </c>
      <c r="AD16" s="1231">
        <f t="shared" si="12"/>
        <v>0</v>
      </c>
    </row>
    <row r="17" spans="2:30" s="1232" customFormat="1" ht="28.5">
      <c r="B17" s="244" t="s">
        <v>865</v>
      </c>
      <c r="C17" s="1230"/>
      <c r="D17" s="1230"/>
      <c r="E17" s="1230"/>
      <c r="F17" s="1230"/>
      <c r="G17" s="1230"/>
      <c r="H17" s="1230"/>
      <c r="I17" s="1230"/>
      <c r="J17" s="1230"/>
      <c r="K17" s="1230"/>
      <c r="L17" s="1230"/>
      <c r="M17" s="1231">
        <f t="shared" si="0"/>
        <v>0</v>
      </c>
      <c r="N17" s="1234"/>
      <c r="S17" s="244" t="s">
        <v>4656</v>
      </c>
      <c r="T17" s="1238">
        <f t="shared" si="2"/>
        <v>0</v>
      </c>
      <c r="U17" s="1238">
        <f t="shared" si="3"/>
        <v>0</v>
      </c>
      <c r="V17" s="1238">
        <f t="shared" si="4"/>
        <v>0</v>
      </c>
      <c r="W17" s="1238">
        <f t="shared" si="5"/>
        <v>0</v>
      </c>
      <c r="X17" s="1238">
        <f t="shared" si="6"/>
        <v>0</v>
      </c>
      <c r="Y17" s="1238">
        <f t="shared" si="7"/>
        <v>0</v>
      </c>
      <c r="Z17" s="1238">
        <f t="shared" si="8"/>
        <v>0</v>
      </c>
      <c r="AA17" s="1238">
        <f t="shared" si="9"/>
        <v>0</v>
      </c>
      <c r="AB17" s="1238">
        <f t="shared" si="10"/>
        <v>0</v>
      </c>
      <c r="AC17" s="1238">
        <f t="shared" si="11"/>
        <v>0</v>
      </c>
      <c r="AD17" s="1231">
        <f t="shared" si="12"/>
        <v>0</v>
      </c>
    </row>
    <row r="18" spans="2:30" s="1232" customFormat="1">
      <c r="B18" s="244" t="s">
        <v>866</v>
      </c>
      <c r="C18" s="1230">
        <f t="shared" ref="C18:L18" si="13">SUM(C6:C17)</f>
        <v>0</v>
      </c>
      <c r="D18" s="1230">
        <f t="shared" si="13"/>
        <v>0</v>
      </c>
      <c r="E18" s="1230">
        <f t="shared" si="13"/>
        <v>0</v>
      </c>
      <c r="F18" s="1230">
        <f t="shared" si="13"/>
        <v>0</v>
      </c>
      <c r="G18" s="1230">
        <f t="shared" si="13"/>
        <v>0</v>
      </c>
      <c r="H18" s="1230">
        <f t="shared" si="13"/>
        <v>0</v>
      </c>
      <c r="I18" s="1230">
        <f t="shared" si="13"/>
        <v>0</v>
      </c>
      <c r="J18" s="1230">
        <f t="shared" si="13"/>
        <v>0</v>
      </c>
      <c r="K18" s="1230">
        <f>SUM(K6:K17)</f>
        <v>0</v>
      </c>
      <c r="L18" s="1230">
        <f t="shared" si="13"/>
        <v>0</v>
      </c>
      <c r="M18" s="1231">
        <f t="shared" si="0"/>
        <v>0</v>
      </c>
      <c r="N18" s="1234"/>
      <c r="S18" s="244" t="s">
        <v>4692</v>
      </c>
      <c r="T18" s="1230">
        <f t="shared" ref="T18:AC18" si="14">SUM(T6:T17)</f>
        <v>0</v>
      </c>
      <c r="U18" s="1230">
        <f t="shared" si="14"/>
        <v>0</v>
      </c>
      <c r="V18" s="1230">
        <f t="shared" si="14"/>
        <v>0</v>
      </c>
      <c r="W18" s="1230">
        <f t="shared" si="14"/>
        <v>0</v>
      </c>
      <c r="X18" s="1230">
        <f t="shared" si="14"/>
        <v>0</v>
      </c>
      <c r="Y18" s="1230">
        <f t="shared" si="14"/>
        <v>0</v>
      </c>
      <c r="Z18" s="1230">
        <f t="shared" si="14"/>
        <v>0</v>
      </c>
      <c r="AA18" s="1230">
        <f t="shared" si="14"/>
        <v>0</v>
      </c>
      <c r="AB18" s="1230">
        <f t="shared" si="14"/>
        <v>0</v>
      </c>
      <c r="AC18" s="1230">
        <f t="shared" si="14"/>
        <v>0</v>
      </c>
      <c r="AD18" s="1231">
        <f t="shared" si="12"/>
        <v>0</v>
      </c>
    </row>
    <row r="19" spans="2:30" s="1232" customFormat="1" ht="15" customHeight="1">
      <c r="B19" s="1237" t="str">
        <f>CONCATENATE("Салдо към 31.12.",НАЧАЛО!AC1-1)</f>
        <v>Салдо към 31.12.2012</v>
      </c>
      <c r="C19" s="1238">
        <f t="shared" ref="C19:M19" si="15">C18+C5</f>
        <v>0</v>
      </c>
      <c r="D19" s="1238">
        <f t="shared" si="15"/>
        <v>0</v>
      </c>
      <c r="E19" s="1238">
        <f t="shared" si="15"/>
        <v>0</v>
      </c>
      <c r="F19" s="1238">
        <f t="shared" si="15"/>
        <v>0</v>
      </c>
      <c r="G19" s="1238">
        <f t="shared" si="15"/>
        <v>0</v>
      </c>
      <c r="H19" s="1238">
        <f t="shared" si="15"/>
        <v>0</v>
      </c>
      <c r="I19" s="1238">
        <f t="shared" si="15"/>
        <v>0</v>
      </c>
      <c r="J19" s="1238">
        <f t="shared" si="15"/>
        <v>0</v>
      </c>
      <c r="K19" s="1238">
        <f>K18+K5</f>
        <v>0</v>
      </c>
      <c r="L19" s="1238">
        <f t="shared" si="15"/>
        <v>0</v>
      </c>
      <c r="M19" s="1238">
        <f t="shared" si="15"/>
        <v>0</v>
      </c>
      <c r="N19" s="1234"/>
      <c r="S19" s="1237" t="s">
        <v>4658</v>
      </c>
      <c r="T19" s="1238">
        <f t="shared" ref="T19:AD19" si="16">T18+T5</f>
        <v>0</v>
      </c>
      <c r="U19" s="1238">
        <f t="shared" si="16"/>
        <v>0</v>
      </c>
      <c r="V19" s="1238">
        <f t="shared" si="16"/>
        <v>0</v>
      </c>
      <c r="W19" s="1238">
        <f t="shared" si="16"/>
        <v>0</v>
      </c>
      <c r="X19" s="1238">
        <f t="shared" si="16"/>
        <v>0</v>
      </c>
      <c r="Y19" s="1238">
        <f t="shared" si="16"/>
        <v>0</v>
      </c>
      <c r="Z19" s="1238">
        <f t="shared" si="16"/>
        <v>0</v>
      </c>
      <c r="AA19" s="1238">
        <f t="shared" si="16"/>
        <v>0</v>
      </c>
      <c r="AB19" s="1238">
        <f t="shared" si="16"/>
        <v>0</v>
      </c>
      <c r="AC19" s="1238">
        <f t="shared" si="16"/>
        <v>0</v>
      </c>
      <c r="AD19" s="1238">
        <f t="shared" si="16"/>
        <v>0</v>
      </c>
    </row>
    <row r="20" spans="2:30" s="1232" customFormat="1" ht="26.45" customHeight="1">
      <c r="B20" s="244" t="s">
        <v>2002</v>
      </c>
      <c r="C20" s="1230"/>
      <c r="D20" s="1230"/>
      <c r="E20" s="1230"/>
      <c r="F20" s="1230"/>
      <c r="G20" s="1230"/>
      <c r="H20" s="1230"/>
      <c r="I20" s="1230"/>
      <c r="J20" s="1230"/>
      <c r="K20" s="1230"/>
      <c r="L20" s="1230"/>
      <c r="M20" s="1231">
        <f t="shared" ref="M20:M27" si="17">SUM(C20:L20)</f>
        <v>0</v>
      </c>
      <c r="N20" s="1233"/>
      <c r="S20" s="244" t="s">
        <v>4734</v>
      </c>
      <c r="T20" s="1238">
        <f t="shared" ref="T20:T31" si="18">C20</f>
        <v>0</v>
      </c>
      <c r="U20" s="1238">
        <f t="shared" ref="U20:U31" si="19">D20</f>
        <v>0</v>
      </c>
      <c r="V20" s="1238">
        <f t="shared" ref="V20:V31" si="20">E20</f>
        <v>0</v>
      </c>
      <c r="W20" s="1238">
        <f t="shared" ref="W20:W31" si="21">F20</f>
        <v>0</v>
      </c>
      <c r="X20" s="1238">
        <f t="shared" ref="X20:X31" si="22">G20</f>
        <v>0</v>
      </c>
      <c r="Y20" s="1238">
        <f t="shared" ref="Y20:Y31" si="23">H20</f>
        <v>0</v>
      </c>
      <c r="Z20" s="1238">
        <f t="shared" ref="Z20:Z31" si="24">I20</f>
        <v>0</v>
      </c>
      <c r="AA20" s="1238">
        <f t="shared" ref="AA20:AA31" si="25">J20</f>
        <v>0</v>
      </c>
      <c r="AB20" s="1238">
        <f t="shared" ref="AB20:AB31" si="26">K20</f>
        <v>0</v>
      </c>
      <c r="AC20" s="1238">
        <f t="shared" ref="AC20:AC31" si="27">L20</f>
        <v>0</v>
      </c>
      <c r="AD20" s="1231">
        <f t="shared" ref="AD20:AD32" si="28">SUM(T20:AC20)</f>
        <v>0</v>
      </c>
    </row>
    <row r="21" spans="2:30" s="1232" customFormat="1" ht="15" customHeight="1">
      <c r="B21" s="243" t="s">
        <v>854</v>
      </c>
      <c r="C21" s="1230"/>
      <c r="D21" s="1230"/>
      <c r="E21" s="1230"/>
      <c r="F21" s="1230"/>
      <c r="G21" s="1230"/>
      <c r="H21" s="1230"/>
      <c r="I21" s="1230"/>
      <c r="J21" s="1230"/>
      <c r="K21" s="1230"/>
      <c r="L21" s="1230"/>
      <c r="M21" s="1231">
        <f t="shared" si="17"/>
        <v>0</v>
      </c>
      <c r="N21" s="1233"/>
      <c r="S21" s="243" t="s">
        <v>4735</v>
      </c>
      <c r="T21" s="1238">
        <f t="shared" si="18"/>
        <v>0</v>
      </c>
      <c r="U21" s="1238">
        <f t="shared" si="19"/>
        <v>0</v>
      </c>
      <c r="V21" s="1238">
        <f t="shared" si="20"/>
        <v>0</v>
      </c>
      <c r="W21" s="1238">
        <f t="shared" si="21"/>
        <v>0</v>
      </c>
      <c r="X21" s="1238">
        <f t="shared" si="22"/>
        <v>0</v>
      </c>
      <c r="Y21" s="1238">
        <f t="shared" si="23"/>
        <v>0</v>
      </c>
      <c r="Z21" s="1238">
        <f t="shared" si="24"/>
        <v>0</v>
      </c>
      <c r="AA21" s="1238">
        <f t="shared" si="25"/>
        <v>0</v>
      </c>
      <c r="AB21" s="1238">
        <f t="shared" si="26"/>
        <v>0</v>
      </c>
      <c r="AC21" s="1238">
        <f t="shared" si="27"/>
        <v>0</v>
      </c>
      <c r="AD21" s="1231">
        <f t="shared" si="28"/>
        <v>0</v>
      </c>
    </row>
    <row r="22" spans="2:30" s="1232" customFormat="1" ht="15" customHeight="1">
      <c r="B22" s="243" t="s">
        <v>864</v>
      </c>
      <c r="C22" s="1230"/>
      <c r="D22" s="1230"/>
      <c r="E22" s="1230"/>
      <c r="F22" s="1230"/>
      <c r="G22" s="1230"/>
      <c r="H22" s="1230"/>
      <c r="I22" s="1230"/>
      <c r="J22" s="1230"/>
      <c r="K22" s="1230"/>
      <c r="L22" s="1230"/>
      <c r="M22" s="1231">
        <f>SUM(C22:L22)</f>
        <v>0</v>
      </c>
      <c r="N22" s="1233"/>
      <c r="S22" s="243" t="s">
        <v>4646</v>
      </c>
      <c r="T22" s="1238">
        <f t="shared" si="18"/>
        <v>0</v>
      </c>
      <c r="U22" s="1238">
        <f t="shared" si="19"/>
        <v>0</v>
      </c>
      <c r="V22" s="1238">
        <f t="shared" si="20"/>
        <v>0</v>
      </c>
      <c r="W22" s="1238">
        <f t="shared" si="21"/>
        <v>0</v>
      </c>
      <c r="X22" s="1238">
        <f t="shared" si="22"/>
        <v>0</v>
      </c>
      <c r="Y22" s="1238">
        <f t="shared" si="23"/>
        <v>0</v>
      </c>
      <c r="Z22" s="1238">
        <f t="shared" si="24"/>
        <v>0</v>
      </c>
      <c r="AA22" s="1238">
        <f t="shared" si="25"/>
        <v>0</v>
      </c>
      <c r="AB22" s="1238">
        <f t="shared" si="26"/>
        <v>0</v>
      </c>
      <c r="AC22" s="1238">
        <f t="shared" si="27"/>
        <v>0</v>
      </c>
      <c r="AD22" s="1231">
        <f t="shared" si="28"/>
        <v>0</v>
      </c>
    </row>
    <row r="23" spans="2:30" s="1232" customFormat="1" ht="15" customHeight="1">
      <c r="B23" s="244" t="s">
        <v>3364</v>
      </c>
      <c r="C23" s="1230"/>
      <c r="D23" s="1230"/>
      <c r="E23" s="1230"/>
      <c r="F23" s="1230"/>
      <c r="G23" s="1230"/>
      <c r="H23" s="1230"/>
      <c r="I23" s="1230"/>
      <c r="J23" s="1230"/>
      <c r="K23" s="1230"/>
      <c r="L23" s="1230"/>
      <c r="M23" s="1231">
        <f>SUM(C23:L23)</f>
        <v>0</v>
      </c>
      <c r="N23" s="1233"/>
      <c r="S23" s="244" t="s">
        <v>4647</v>
      </c>
      <c r="T23" s="1238">
        <f t="shared" si="18"/>
        <v>0</v>
      </c>
      <c r="U23" s="1238">
        <f t="shared" si="19"/>
        <v>0</v>
      </c>
      <c r="V23" s="1238">
        <f t="shared" si="20"/>
        <v>0</v>
      </c>
      <c r="W23" s="1238">
        <f t="shared" si="21"/>
        <v>0</v>
      </c>
      <c r="X23" s="1238">
        <f t="shared" si="22"/>
        <v>0</v>
      </c>
      <c r="Y23" s="1238">
        <f t="shared" si="23"/>
        <v>0</v>
      </c>
      <c r="Z23" s="1238">
        <f t="shared" si="24"/>
        <v>0</v>
      </c>
      <c r="AA23" s="1238">
        <f t="shared" si="25"/>
        <v>0</v>
      </c>
      <c r="AB23" s="1238">
        <f t="shared" si="26"/>
        <v>0</v>
      </c>
      <c r="AC23" s="1238">
        <f t="shared" si="27"/>
        <v>0</v>
      </c>
      <c r="AD23" s="1231">
        <f t="shared" si="28"/>
        <v>0</v>
      </c>
    </row>
    <row r="24" spans="2:30" s="1232" customFormat="1" ht="29.45" customHeight="1">
      <c r="B24" s="248" t="s">
        <v>856</v>
      </c>
      <c r="C24" s="1230"/>
      <c r="D24" s="1230"/>
      <c r="E24" s="1230"/>
      <c r="F24" s="1230"/>
      <c r="G24" s="1230"/>
      <c r="H24" s="1230"/>
      <c r="I24" s="1230"/>
      <c r="J24" s="1230"/>
      <c r="K24" s="1230"/>
      <c r="L24" s="1230"/>
      <c r="M24" s="1231">
        <f t="shared" si="17"/>
        <v>0</v>
      </c>
      <c r="N24" s="1233"/>
      <c r="S24" s="244" t="s">
        <v>4693</v>
      </c>
      <c r="T24" s="1238">
        <f t="shared" si="18"/>
        <v>0</v>
      </c>
      <c r="U24" s="1238">
        <f t="shared" si="19"/>
        <v>0</v>
      </c>
      <c r="V24" s="1238">
        <f t="shared" si="20"/>
        <v>0</v>
      </c>
      <c r="W24" s="1238">
        <f t="shared" si="21"/>
        <v>0</v>
      </c>
      <c r="X24" s="1238">
        <f t="shared" si="22"/>
        <v>0</v>
      </c>
      <c r="Y24" s="1238">
        <f t="shared" si="23"/>
        <v>0</v>
      </c>
      <c r="Z24" s="1238">
        <f t="shared" si="24"/>
        <v>0</v>
      </c>
      <c r="AA24" s="1238">
        <f t="shared" si="25"/>
        <v>0</v>
      </c>
      <c r="AB24" s="1238">
        <f t="shared" si="26"/>
        <v>0</v>
      </c>
      <c r="AC24" s="1238">
        <f t="shared" si="27"/>
        <v>0</v>
      </c>
      <c r="AD24" s="1231">
        <f t="shared" si="28"/>
        <v>0</v>
      </c>
    </row>
    <row r="25" spans="2:30" s="1232" customFormat="1" ht="28.5">
      <c r="B25" s="244" t="s">
        <v>860</v>
      </c>
      <c r="C25" s="1230"/>
      <c r="D25" s="1230"/>
      <c r="E25" s="1230"/>
      <c r="F25" s="1230"/>
      <c r="G25" s="1230"/>
      <c r="H25" s="1230"/>
      <c r="I25" s="1230"/>
      <c r="J25" s="1230"/>
      <c r="K25" s="1230"/>
      <c r="L25" s="1230"/>
      <c r="M25" s="1231">
        <f t="shared" si="17"/>
        <v>0</v>
      </c>
      <c r="N25" s="1233"/>
      <c r="S25" s="244" t="s">
        <v>4649</v>
      </c>
      <c r="T25" s="1238">
        <f t="shared" si="18"/>
        <v>0</v>
      </c>
      <c r="U25" s="1238">
        <f t="shared" si="19"/>
        <v>0</v>
      </c>
      <c r="V25" s="1238">
        <f t="shared" si="20"/>
        <v>0</v>
      </c>
      <c r="W25" s="1238">
        <f t="shared" si="21"/>
        <v>0</v>
      </c>
      <c r="X25" s="1238">
        <f t="shared" si="22"/>
        <v>0</v>
      </c>
      <c r="Y25" s="1238">
        <f t="shared" si="23"/>
        <v>0</v>
      </c>
      <c r="Z25" s="1238">
        <f t="shared" si="24"/>
        <v>0</v>
      </c>
      <c r="AA25" s="1238">
        <f t="shared" si="25"/>
        <v>0</v>
      </c>
      <c r="AB25" s="1238">
        <f t="shared" si="26"/>
        <v>0</v>
      </c>
      <c r="AC25" s="1238">
        <f t="shared" si="27"/>
        <v>0</v>
      </c>
      <c r="AD25" s="1231">
        <f t="shared" si="28"/>
        <v>0</v>
      </c>
    </row>
    <row r="26" spans="2:30" s="1232" customFormat="1" ht="28.5">
      <c r="B26" s="244" t="s">
        <v>861</v>
      </c>
      <c r="C26" s="1230"/>
      <c r="D26" s="1230"/>
      <c r="E26" s="1230"/>
      <c r="F26" s="1230"/>
      <c r="G26" s="1230"/>
      <c r="H26" s="1230"/>
      <c r="I26" s="1230"/>
      <c r="J26" s="1230"/>
      <c r="K26" s="1230"/>
      <c r="L26" s="1230"/>
      <c r="M26" s="1231">
        <f t="shared" si="17"/>
        <v>0</v>
      </c>
      <c r="N26" s="1233"/>
      <c r="S26" s="244" t="s">
        <v>4665</v>
      </c>
      <c r="T26" s="1238">
        <f t="shared" si="18"/>
        <v>0</v>
      </c>
      <c r="U26" s="1238">
        <f t="shared" si="19"/>
        <v>0</v>
      </c>
      <c r="V26" s="1238">
        <f t="shared" si="20"/>
        <v>0</v>
      </c>
      <c r="W26" s="1238">
        <f t="shared" si="21"/>
        <v>0</v>
      </c>
      <c r="X26" s="1238">
        <f t="shared" si="22"/>
        <v>0</v>
      </c>
      <c r="Y26" s="1238">
        <f t="shared" si="23"/>
        <v>0</v>
      </c>
      <c r="Z26" s="1238">
        <f t="shared" si="24"/>
        <v>0</v>
      </c>
      <c r="AA26" s="1238">
        <f t="shared" si="25"/>
        <v>0</v>
      </c>
      <c r="AB26" s="1238">
        <f t="shared" si="26"/>
        <v>0</v>
      </c>
      <c r="AC26" s="1238">
        <f t="shared" si="27"/>
        <v>0</v>
      </c>
      <c r="AD26" s="1231">
        <f t="shared" si="28"/>
        <v>0</v>
      </c>
    </row>
    <row r="27" spans="2:30" s="1232" customFormat="1" ht="28.5">
      <c r="B27" s="244" t="s">
        <v>862</v>
      </c>
      <c r="C27" s="1230"/>
      <c r="D27" s="1230"/>
      <c r="E27" s="1230"/>
      <c r="F27" s="1230"/>
      <c r="G27" s="1230"/>
      <c r="H27" s="1230"/>
      <c r="I27" s="1230"/>
      <c r="J27" s="1230"/>
      <c r="K27" s="1230"/>
      <c r="L27" s="1230"/>
      <c r="M27" s="1231">
        <f t="shared" si="17"/>
        <v>0</v>
      </c>
      <c r="N27" s="1233"/>
      <c r="S27" s="244" t="s">
        <v>4652</v>
      </c>
      <c r="T27" s="1238">
        <f t="shared" si="18"/>
        <v>0</v>
      </c>
      <c r="U27" s="1238">
        <f t="shared" si="19"/>
        <v>0</v>
      </c>
      <c r="V27" s="1238">
        <f t="shared" si="20"/>
        <v>0</v>
      </c>
      <c r="W27" s="1238">
        <f t="shared" si="21"/>
        <v>0</v>
      </c>
      <c r="X27" s="1238">
        <f t="shared" si="22"/>
        <v>0</v>
      </c>
      <c r="Y27" s="1238">
        <f t="shared" si="23"/>
        <v>0</v>
      </c>
      <c r="Z27" s="1238">
        <f t="shared" si="24"/>
        <v>0</v>
      </c>
      <c r="AA27" s="1238">
        <f t="shared" si="25"/>
        <v>0</v>
      </c>
      <c r="AB27" s="1238">
        <f t="shared" si="26"/>
        <v>0</v>
      </c>
      <c r="AC27" s="1238">
        <f t="shared" si="27"/>
        <v>0</v>
      </c>
      <c r="AD27" s="1231">
        <f t="shared" si="28"/>
        <v>0</v>
      </c>
    </row>
    <row r="28" spans="2:30" s="1232" customFormat="1">
      <c r="B28" s="243" t="s">
        <v>858</v>
      </c>
      <c r="C28" s="1230"/>
      <c r="D28" s="1230"/>
      <c r="E28" s="1230"/>
      <c r="F28" s="1230"/>
      <c r="G28" s="1230"/>
      <c r="H28" s="1230"/>
      <c r="I28" s="1230"/>
      <c r="J28" s="1230"/>
      <c r="K28" s="1230"/>
      <c r="L28" s="1230"/>
      <c r="M28" s="1231">
        <f>SUM(C28:L28)</f>
        <v>0</v>
      </c>
      <c r="N28" s="1233"/>
      <c r="S28" s="243" t="s">
        <v>4653</v>
      </c>
      <c r="T28" s="1238">
        <f t="shared" si="18"/>
        <v>0</v>
      </c>
      <c r="U28" s="1238">
        <f t="shared" si="19"/>
        <v>0</v>
      </c>
      <c r="V28" s="1238">
        <f t="shared" si="20"/>
        <v>0</v>
      </c>
      <c r="W28" s="1238">
        <f t="shared" si="21"/>
        <v>0</v>
      </c>
      <c r="X28" s="1238">
        <f t="shared" si="22"/>
        <v>0</v>
      </c>
      <c r="Y28" s="1238">
        <f t="shared" si="23"/>
        <v>0</v>
      </c>
      <c r="Z28" s="1238">
        <f t="shared" si="24"/>
        <v>0</v>
      </c>
      <c r="AA28" s="1238">
        <f t="shared" si="25"/>
        <v>0</v>
      </c>
      <c r="AB28" s="1238">
        <f t="shared" si="26"/>
        <v>0</v>
      </c>
      <c r="AC28" s="1238">
        <f t="shared" si="27"/>
        <v>0</v>
      </c>
      <c r="AD28" s="1231">
        <f t="shared" si="28"/>
        <v>0</v>
      </c>
    </row>
    <row r="29" spans="2:30" s="1232" customFormat="1" ht="28.5">
      <c r="B29" s="244" t="s">
        <v>859</v>
      </c>
      <c r="C29" s="1230"/>
      <c r="D29" s="1230"/>
      <c r="E29" s="1230"/>
      <c r="F29" s="1230"/>
      <c r="G29" s="1230"/>
      <c r="H29" s="1230"/>
      <c r="I29" s="1230"/>
      <c r="J29" s="1230"/>
      <c r="K29" s="1230"/>
      <c r="L29" s="1230"/>
      <c r="M29" s="1231">
        <f>SUM(C29:L29)</f>
        <v>0</v>
      </c>
      <c r="N29" s="1233"/>
      <c r="S29" s="244" t="s">
        <v>4688</v>
      </c>
      <c r="T29" s="1238">
        <f t="shared" si="18"/>
        <v>0</v>
      </c>
      <c r="U29" s="1238">
        <f t="shared" si="19"/>
        <v>0</v>
      </c>
      <c r="V29" s="1238">
        <f t="shared" si="20"/>
        <v>0</v>
      </c>
      <c r="W29" s="1238">
        <f t="shared" si="21"/>
        <v>0</v>
      </c>
      <c r="X29" s="1238">
        <f t="shared" si="22"/>
        <v>0</v>
      </c>
      <c r="Y29" s="1238">
        <f t="shared" si="23"/>
        <v>0</v>
      </c>
      <c r="Z29" s="1238">
        <f t="shared" si="24"/>
        <v>0</v>
      </c>
      <c r="AA29" s="1238">
        <f t="shared" si="25"/>
        <v>0</v>
      </c>
      <c r="AB29" s="1238">
        <f t="shared" si="26"/>
        <v>0</v>
      </c>
      <c r="AC29" s="1238">
        <f t="shared" si="27"/>
        <v>0</v>
      </c>
      <c r="AD29" s="1231">
        <f t="shared" si="28"/>
        <v>0</v>
      </c>
    </row>
    <row r="30" spans="2:30" s="1232" customFormat="1">
      <c r="B30" s="244" t="s">
        <v>894</v>
      </c>
      <c r="C30" s="1230"/>
      <c r="D30" s="1230"/>
      <c r="E30" s="1230"/>
      <c r="F30" s="1230"/>
      <c r="G30" s="1230"/>
      <c r="H30" s="1230"/>
      <c r="I30" s="1230"/>
      <c r="J30" s="1230"/>
      <c r="K30" s="1230"/>
      <c r="L30" s="1230"/>
      <c r="M30" s="1231">
        <f>SUM(C30:L30)</f>
        <v>0</v>
      </c>
      <c r="N30" s="1233"/>
      <c r="S30" s="244" t="s">
        <v>4696</v>
      </c>
      <c r="T30" s="1238">
        <f t="shared" si="18"/>
        <v>0</v>
      </c>
      <c r="U30" s="1238">
        <f t="shared" si="19"/>
        <v>0</v>
      </c>
      <c r="V30" s="1238">
        <f t="shared" si="20"/>
        <v>0</v>
      </c>
      <c r="W30" s="1238">
        <f t="shared" si="21"/>
        <v>0</v>
      </c>
      <c r="X30" s="1238">
        <f t="shared" si="22"/>
        <v>0</v>
      </c>
      <c r="Y30" s="1238">
        <f t="shared" si="23"/>
        <v>0</v>
      </c>
      <c r="Z30" s="1238">
        <f t="shared" si="24"/>
        <v>0</v>
      </c>
      <c r="AA30" s="1238">
        <f t="shared" si="25"/>
        <v>0</v>
      </c>
      <c r="AB30" s="1238">
        <f t="shared" si="26"/>
        <v>0</v>
      </c>
      <c r="AC30" s="1238">
        <f t="shared" si="27"/>
        <v>0</v>
      </c>
      <c r="AD30" s="1231">
        <f t="shared" si="28"/>
        <v>0</v>
      </c>
    </row>
    <row r="31" spans="2:30" s="1232" customFormat="1" ht="28.5">
      <c r="B31" s="244" t="s">
        <v>865</v>
      </c>
      <c r="C31" s="1230"/>
      <c r="D31" s="1230"/>
      <c r="E31" s="1230"/>
      <c r="F31" s="1230"/>
      <c r="G31" s="1230"/>
      <c r="H31" s="1230"/>
      <c r="I31" s="1230"/>
      <c r="J31" s="1230"/>
      <c r="K31" s="1230"/>
      <c r="L31" s="1230"/>
      <c r="M31" s="1231">
        <f>SUM(C31:L31)</f>
        <v>0</v>
      </c>
      <c r="N31" s="1234"/>
      <c r="S31" s="244" t="s">
        <v>4656</v>
      </c>
      <c r="T31" s="1238">
        <f t="shared" si="18"/>
        <v>0</v>
      </c>
      <c r="U31" s="1238">
        <f t="shared" si="19"/>
        <v>0</v>
      </c>
      <c r="V31" s="1238">
        <f t="shared" si="20"/>
        <v>0</v>
      </c>
      <c r="W31" s="1238">
        <f t="shared" si="21"/>
        <v>0</v>
      </c>
      <c r="X31" s="1238">
        <f t="shared" si="22"/>
        <v>0</v>
      </c>
      <c r="Y31" s="1238">
        <f t="shared" si="23"/>
        <v>0</v>
      </c>
      <c r="Z31" s="1238">
        <f t="shared" si="24"/>
        <v>0</v>
      </c>
      <c r="AA31" s="1238">
        <f t="shared" si="25"/>
        <v>0</v>
      </c>
      <c r="AB31" s="1238">
        <f t="shared" si="26"/>
        <v>0</v>
      </c>
      <c r="AC31" s="1238">
        <f t="shared" si="27"/>
        <v>0</v>
      </c>
      <c r="AD31" s="1231">
        <f t="shared" si="28"/>
        <v>0</v>
      </c>
    </row>
    <row r="32" spans="2:30" s="1232" customFormat="1">
      <c r="B32" s="244" t="s">
        <v>866</v>
      </c>
      <c r="C32" s="1230">
        <f t="shared" ref="C32:L32" si="29">SUM(C20:C31)</f>
        <v>0</v>
      </c>
      <c r="D32" s="1230">
        <f t="shared" si="29"/>
        <v>0</v>
      </c>
      <c r="E32" s="1230">
        <f t="shared" si="29"/>
        <v>0</v>
      </c>
      <c r="F32" s="1230">
        <f t="shared" si="29"/>
        <v>0</v>
      </c>
      <c r="G32" s="1230">
        <f t="shared" si="29"/>
        <v>0</v>
      </c>
      <c r="H32" s="1230">
        <f t="shared" si="29"/>
        <v>0</v>
      </c>
      <c r="I32" s="1230">
        <f t="shared" si="29"/>
        <v>0</v>
      </c>
      <c r="J32" s="1230">
        <f t="shared" si="29"/>
        <v>0</v>
      </c>
      <c r="K32" s="1230">
        <f>SUM(K20:K31)</f>
        <v>0</v>
      </c>
      <c r="L32" s="1230">
        <f t="shared" si="29"/>
        <v>0</v>
      </c>
      <c r="M32" s="1231">
        <f>SUM(C32:L32)</f>
        <v>0</v>
      </c>
      <c r="N32" s="1234"/>
      <c r="S32" s="244" t="s">
        <v>4692</v>
      </c>
      <c r="T32" s="1230">
        <f t="shared" ref="T32:AC32" si="30">SUM(T20:T31)</f>
        <v>0</v>
      </c>
      <c r="U32" s="1230">
        <f t="shared" si="30"/>
        <v>0</v>
      </c>
      <c r="V32" s="1230">
        <f t="shared" si="30"/>
        <v>0</v>
      </c>
      <c r="W32" s="1230">
        <f t="shared" si="30"/>
        <v>0</v>
      </c>
      <c r="X32" s="1230">
        <f t="shared" si="30"/>
        <v>0</v>
      </c>
      <c r="Y32" s="1230">
        <f t="shared" si="30"/>
        <v>0</v>
      </c>
      <c r="Z32" s="1230">
        <f t="shared" si="30"/>
        <v>0</v>
      </c>
      <c r="AA32" s="1230">
        <f t="shared" si="30"/>
        <v>0</v>
      </c>
      <c r="AB32" s="1230">
        <f t="shared" si="30"/>
        <v>0</v>
      </c>
      <c r="AC32" s="1230">
        <f t="shared" si="30"/>
        <v>0</v>
      </c>
      <c r="AD32" s="1231">
        <f t="shared" si="28"/>
        <v>0</v>
      </c>
    </row>
    <row r="33" spans="1:30" ht="15" customHeight="1">
      <c r="A33" s="1232"/>
      <c r="B33" s="1240" t="str">
        <f>CONCATENATE("Салдо към ",НАЧАЛО!AA1,".",НАЧАЛО!AB1,".",НАЧАЛО!AC1)</f>
        <v>Салдо към 31.12.2013</v>
      </c>
      <c r="C33" s="1240">
        <f>C19+C32</f>
        <v>0</v>
      </c>
      <c r="D33" s="1240">
        <f t="shared" ref="D33:M33" si="31">D19+D32</f>
        <v>0</v>
      </c>
      <c r="E33" s="1240">
        <f t="shared" si="31"/>
        <v>0</v>
      </c>
      <c r="F33" s="1240">
        <f t="shared" si="31"/>
        <v>0</v>
      </c>
      <c r="G33" s="1240">
        <f t="shared" si="31"/>
        <v>0</v>
      </c>
      <c r="H33" s="1240">
        <f t="shared" si="31"/>
        <v>0</v>
      </c>
      <c r="I33" s="1240">
        <f t="shared" si="31"/>
        <v>0</v>
      </c>
      <c r="J33" s="1240">
        <f t="shared" si="31"/>
        <v>0</v>
      </c>
      <c r="K33" s="1240">
        <f>K19+K32</f>
        <v>0</v>
      </c>
      <c r="L33" s="1240">
        <f t="shared" si="31"/>
        <v>0</v>
      </c>
      <c r="M33" s="1240">
        <f t="shared" si="31"/>
        <v>0</v>
      </c>
      <c r="N33" s="1241"/>
      <c r="S33" s="1240" t="s">
        <v>4667</v>
      </c>
      <c r="T33" s="1240">
        <f>T19+T32</f>
        <v>0</v>
      </c>
      <c r="U33" s="1240">
        <f t="shared" ref="U33:AD33" si="32">U19+U32</f>
        <v>0</v>
      </c>
      <c r="V33" s="1240">
        <f t="shared" si="32"/>
        <v>0</v>
      </c>
      <c r="W33" s="1240">
        <f t="shared" si="32"/>
        <v>0</v>
      </c>
      <c r="X33" s="1240">
        <f t="shared" si="32"/>
        <v>0</v>
      </c>
      <c r="Y33" s="1240">
        <f t="shared" si="32"/>
        <v>0</v>
      </c>
      <c r="Z33" s="1240">
        <f t="shared" si="32"/>
        <v>0</v>
      </c>
      <c r="AA33" s="1240">
        <f t="shared" si="32"/>
        <v>0</v>
      </c>
      <c r="AB33" s="1240">
        <f t="shared" si="32"/>
        <v>0</v>
      </c>
      <c r="AC33" s="1240">
        <f t="shared" si="32"/>
        <v>0</v>
      </c>
      <c r="AD33" s="1240">
        <f t="shared" si="32"/>
        <v>0</v>
      </c>
    </row>
    <row r="34" spans="1:30" ht="15" customHeight="1">
      <c r="B34" s="1226" t="s">
        <v>853</v>
      </c>
      <c r="C34" s="1227"/>
      <c r="D34" s="1242"/>
      <c r="E34" s="1228"/>
      <c r="F34" s="1228"/>
      <c r="G34" s="1228"/>
      <c r="H34" s="1228"/>
      <c r="I34" s="1242"/>
      <c r="J34" s="1242"/>
      <c r="K34" s="1242"/>
      <c r="L34" s="1242"/>
      <c r="M34" s="1229"/>
      <c r="N34" s="1241"/>
      <c r="S34" s="1226" t="s">
        <v>4736</v>
      </c>
      <c r="T34" s="1227"/>
      <c r="U34" s="1242"/>
      <c r="V34" s="1228"/>
      <c r="W34" s="1228"/>
      <c r="X34" s="1228"/>
      <c r="Y34" s="1228"/>
      <c r="Z34" s="1242"/>
      <c r="AA34" s="1242"/>
      <c r="AB34" s="1242"/>
      <c r="AC34" s="1242"/>
      <c r="AD34" s="1229"/>
    </row>
    <row r="35" spans="1:30" ht="15" customHeight="1">
      <c r="B35" s="26" t="str">
        <f>CONCATENATE("Салдо към 31.12.",НАЧАЛО!AC1-2)</f>
        <v>Салдо към 31.12.2011</v>
      </c>
      <c r="C35" s="1238"/>
      <c r="D35" s="1238"/>
      <c r="E35" s="1238"/>
      <c r="F35" s="1238"/>
      <c r="G35" s="1238"/>
      <c r="H35" s="1238"/>
      <c r="I35" s="1238"/>
      <c r="J35" s="1238"/>
      <c r="K35" s="1238"/>
      <c r="L35" s="1238"/>
      <c r="M35" s="1243">
        <f>SUM(C35:L35)</f>
        <v>0</v>
      </c>
      <c r="N35" s="1241"/>
      <c r="S35" s="26" t="s">
        <v>4645</v>
      </c>
      <c r="T35" s="1238">
        <f t="shared" ref="T35:T45" si="33">C35</f>
        <v>0</v>
      </c>
      <c r="U35" s="1238">
        <f t="shared" ref="U35:U45" si="34">D35</f>
        <v>0</v>
      </c>
      <c r="V35" s="1238">
        <f t="shared" ref="V35:V45" si="35">E35</f>
        <v>0</v>
      </c>
      <c r="W35" s="1238">
        <f t="shared" ref="W35:W45" si="36">F35</f>
        <v>0</v>
      </c>
      <c r="X35" s="1238">
        <f t="shared" ref="X35:X45" si="37">G35</f>
        <v>0</v>
      </c>
      <c r="Y35" s="1238">
        <f t="shared" ref="Y35:Y45" si="38">H35</f>
        <v>0</v>
      </c>
      <c r="Z35" s="1238">
        <f t="shared" ref="Z35:Z45" si="39">I35</f>
        <v>0</v>
      </c>
      <c r="AA35" s="1238">
        <f t="shared" ref="AA35:AA45" si="40">J35</f>
        <v>0</v>
      </c>
      <c r="AB35" s="1238">
        <f t="shared" ref="AB35:AB45" si="41">K35</f>
        <v>0</v>
      </c>
      <c r="AC35" s="1238">
        <f t="shared" ref="AC35:AC45" si="42">L35</f>
        <v>0</v>
      </c>
      <c r="AD35" s="1243">
        <f>SUM(T35:AC35)</f>
        <v>0</v>
      </c>
    </row>
    <row r="36" spans="1:30" ht="15" customHeight="1">
      <c r="B36" s="243" t="s">
        <v>857</v>
      </c>
      <c r="C36" s="1230"/>
      <c r="D36" s="1230"/>
      <c r="E36" s="1230"/>
      <c r="F36" s="1230"/>
      <c r="G36" s="1230"/>
      <c r="H36" s="1230"/>
      <c r="I36" s="1230"/>
      <c r="J36" s="1230"/>
      <c r="K36" s="1230"/>
      <c r="L36" s="1230"/>
      <c r="M36" s="1243">
        <f t="shared" ref="M36:M45" si="43">SUM(C36:L36)</f>
        <v>0</v>
      </c>
      <c r="N36" s="1241"/>
      <c r="S36" s="1458" t="s">
        <v>5315</v>
      </c>
      <c r="T36" s="1238">
        <f t="shared" si="33"/>
        <v>0</v>
      </c>
      <c r="U36" s="1238">
        <f t="shared" si="34"/>
        <v>0</v>
      </c>
      <c r="V36" s="1238">
        <f t="shared" si="35"/>
        <v>0</v>
      </c>
      <c r="W36" s="1238">
        <f t="shared" si="36"/>
        <v>0</v>
      </c>
      <c r="X36" s="1238">
        <f t="shared" si="37"/>
        <v>0</v>
      </c>
      <c r="Y36" s="1238">
        <f t="shared" si="38"/>
        <v>0</v>
      </c>
      <c r="Z36" s="1238">
        <f t="shared" si="39"/>
        <v>0</v>
      </c>
      <c r="AA36" s="1238">
        <f t="shared" si="40"/>
        <v>0</v>
      </c>
      <c r="AB36" s="1238">
        <f t="shared" si="41"/>
        <v>0</v>
      </c>
      <c r="AC36" s="1238">
        <f t="shared" si="42"/>
        <v>0</v>
      </c>
      <c r="AD36" s="1243">
        <f t="shared" ref="AD36:AD45" si="44">SUM(T36:AC36)</f>
        <v>0</v>
      </c>
    </row>
    <row r="37" spans="1:30" ht="15" customHeight="1">
      <c r="B37" s="243" t="s">
        <v>886</v>
      </c>
      <c r="C37" s="1230"/>
      <c r="D37" s="1230"/>
      <c r="E37" s="1230"/>
      <c r="F37" s="1230"/>
      <c r="G37" s="1230"/>
      <c r="H37" s="1230"/>
      <c r="I37" s="1230"/>
      <c r="J37" s="1230"/>
      <c r="K37" s="1230"/>
      <c r="L37" s="1230"/>
      <c r="M37" s="1243">
        <f t="shared" si="43"/>
        <v>0</v>
      </c>
      <c r="N37" s="1241"/>
      <c r="S37" s="1458" t="s">
        <v>5316</v>
      </c>
      <c r="T37" s="1238">
        <f t="shared" si="33"/>
        <v>0</v>
      </c>
      <c r="U37" s="1238">
        <f t="shared" si="34"/>
        <v>0</v>
      </c>
      <c r="V37" s="1238">
        <f t="shared" si="35"/>
        <v>0</v>
      </c>
      <c r="W37" s="1238">
        <f t="shared" si="36"/>
        <v>0</v>
      </c>
      <c r="X37" s="1238">
        <f t="shared" si="37"/>
        <v>0</v>
      </c>
      <c r="Y37" s="1238">
        <f t="shared" si="38"/>
        <v>0</v>
      </c>
      <c r="Z37" s="1238">
        <f t="shared" si="39"/>
        <v>0</v>
      </c>
      <c r="AA37" s="1238">
        <f t="shared" si="40"/>
        <v>0</v>
      </c>
      <c r="AB37" s="1238">
        <f t="shared" si="41"/>
        <v>0</v>
      </c>
      <c r="AC37" s="1238">
        <f t="shared" si="42"/>
        <v>0</v>
      </c>
      <c r="AD37" s="1243">
        <f t="shared" si="44"/>
        <v>0</v>
      </c>
    </row>
    <row r="38" spans="1:30" ht="27.6" customHeight="1">
      <c r="B38" s="244" t="s">
        <v>3363</v>
      </c>
      <c r="C38" s="1230"/>
      <c r="D38" s="1230"/>
      <c r="E38" s="1230"/>
      <c r="F38" s="1230"/>
      <c r="G38" s="1230"/>
      <c r="H38" s="1230"/>
      <c r="I38" s="1230"/>
      <c r="J38" s="1230"/>
      <c r="K38" s="1230"/>
      <c r="L38" s="1230"/>
      <c r="M38" s="1231">
        <f t="shared" si="43"/>
        <v>0</v>
      </c>
      <c r="N38" s="1241"/>
      <c r="S38" s="1850" t="s">
        <v>5317</v>
      </c>
      <c r="T38" s="1238">
        <f t="shared" si="33"/>
        <v>0</v>
      </c>
      <c r="U38" s="1238">
        <f t="shared" si="34"/>
        <v>0</v>
      </c>
      <c r="V38" s="1238">
        <f t="shared" si="35"/>
        <v>0</v>
      </c>
      <c r="W38" s="1238">
        <f t="shared" si="36"/>
        <v>0</v>
      </c>
      <c r="X38" s="1238">
        <f t="shared" si="37"/>
        <v>0</v>
      </c>
      <c r="Y38" s="1238">
        <f t="shared" si="38"/>
        <v>0</v>
      </c>
      <c r="Z38" s="1238">
        <f t="shared" si="39"/>
        <v>0</v>
      </c>
      <c r="AA38" s="1238">
        <f t="shared" si="40"/>
        <v>0</v>
      </c>
      <c r="AB38" s="1238">
        <f t="shared" si="41"/>
        <v>0</v>
      </c>
      <c r="AC38" s="1238">
        <f t="shared" si="42"/>
        <v>0</v>
      </c>
      <c r="AD38" s="1231">
        <f t="shared" si="44"/>
        <v>0</v>
      </c>
    </row>
    <row r="39" spans="1:30" ht="28.5">
      <c r="B39" s="244" t="s">
        <v>860</v>
      </c>
      <c r="C39" s="1230"/>
      <c r="D39" s="1230"/>
      <c r="E39" s="1230"/>
      <c r="F39" s="1230"/>
      <c r="G39" s="1230"/>
      <c r="H39" s="1230"/>
      <c r="I39" s="1230"/>
      <c r="J39" s="1230"/>
      <c r="K39" s="1230"/>
      <c r="L39" s="1230"/>
      <c r="M39" s="1243">
        <f t="shared" si="43"/>
        <v>0</v>
      </c>
      <c r="N39" s="1241"/>
      <c r="S39" s="244" t="s">
        <v>4649</v>
      </c>
      <c r="T39" s="1238">
        <f t="shared" si="33"/>
        <v>0</v>
      </c>
      <c r="U39" s="1238">
        <f t="shared" si="34"/>
        <v>0</v>
      </c>
      <c r="V39" s="1238">
        <f t="shared" si="35"/>
        <v>0</v>
      </c>
      <c r="W39" s="1238">
        <f t="shared" si="36"/>
        <v>0</v>
      </c>
      <c r="X39" s="1238">
        <f t="shared" si="37"/>
        <v>0</v>
      </c>
      <c r="Y39" s="1238">
        <f t="shared" si="38"/>
        <v>0</v>
      </c>
      <c r="Z39" s="1238">
        <f t="shared" si="39"/>
        <v>0</v>
      </c>
      <c r="AA39" s="1238">
        <f t="shared" si="40"/>
        <v>0</v>
      </c>
      <c r="AB39" s="1238">
        <f t="shared" si="41"/>
        <v>0</v>
      </c>
      <c r="AC39" s="1238">
        <f t="shared" si="42"/>
        <v>0</v>
      </c>
      <c r="AD39" s="1243">
        <f t="shared" si="44"/>
        <v>0</v>
      </c>
    </row>
    <row r="40" spans="1:30" ht="28.5">
      <c r="B40" s="244" t="s">
        <v>861</v>
      </c>
      <c r="C40" s="1230"/>
      <c r="D40" s="1230"/>
      <c r="E40" s="1230"/>
      <c r="F40" s="1230"/>
      <c r="G40" s="1230"/>
      <c r="H40" s="1230"/>
      <c r="I40" s="1230"/>
      <c r="J40" s="1230"/>
      <c r="K40" s="1230"/>
      <c r="L40" s="1230"/>
      <c r="M40" s="1243">
        <f t="shared" si="43"/>
        <v>0</v>
      </c>
      <c r="N40" s="1241"/>
      <c r="S40" s="244" t="s">
        <v>4665</v>
      </c>
      <c r="T40" s="1238">
        <f t="shared" si="33"/>
        <v>0</v>
      </c>
      <c r="U40" s="1238">
        <f t="shared" si="34"/>
        <v>0</v>
      </c>
      <c r="V40" s="1238">
        <f t="shared" si="35"/>
        <v>0</v>
      </c>
      <c r="W40" s="1238">
        <f t="shared" si="36"/>
        <v>0</v>
      </c>
      <c r="X40" s="1238">
        <f t="shared" si="37"/>
        <v>0</v>
      </c>
      <c r="Y40" s="1238">
        <f t="shared" si="38"/>
        <v>0</v>
      </c>
      <c r="Z40" s="1238">
        <f t="shared" si="39"/>
        <v>0</v>
      </c>
      <c r="AA40" s="1238">
        <f t="shared" si="40"/>
        <v>0</v>
      </c>
      <c r="AB40" s="1238">
        <f t="shared" si="41"/>
        <v>0</v>
      </c>
      <c r="AC40" s="1238">
        <f t="shared" si="42"/>
        <v>0</v>
      </c>
      <c r="AD40" s="1243">
        <f t="shared" si="44"/>
        <v>0</v>
      </c>
    </row>
    <row r="41" spans="1:30" ht="28.5">
      <c r="B41" s="244" t="s">
        <v>862</v>
      </c>
      <c r="C41" s="1230"/>
      <c r="D41" s="1230"/>
      <c r="E41" s="1230"/>
      <c r="F41" s="1230"/>
      <c r="G41" s="1230"/>
      <c r="H41" s="1230"/>
      <c r="I41" s="1230"/>
      <c r="J41" s="1230"/>
      <c r="K41" s="1230"/>
      <c r="L41" s="1230"/>
      <c r="M41" s="1243">
        <f t="shared" si="43"/>
        <v>0</v>
      </c>
      <c r="N41" s="1241"/>
      <c r="S41" s="244" t="s">
        <v>4652</v>
      </c>
      <c r="T41" s="1238">
        <f t="shared" si="33"/>
        <v>0</v>
      </c>
      <c r="U41" s="1238">
        <f t="shared" si="34"/>
        <v>0</v>
      </c>
      <c r="V41" s="1238">
        <f t="shared" si="35"/>
        <v>0</v>
      </c>
      <c r="W41" s="1238">
        <f t="shared" si="36"/>
        <v>0</v>
      </c>
      <c r="X41" s="1238">
        <f t="shared" si="37"/>
        <v>0</v>
      </c>
      <c r="Y41" s="1238">
        <f t="shared" si="38"/>
        <v>0</v>
      </c>
      <c r="Z41" s="1238">
        <f t="shared" si="39"/>
        <v>0</v>
      </c>
      <c r="AA41" s="1238">
        <f t="shared" si="40"/>
        <v>0</v>
      </c>
      <c r="AB41" s="1238">
        <f t="shared" si="41"/>
        <v>0</v>
      </c>
      <c r="AC41" s="1238">
        <f t="shared" si="42"/>
        <v>0</v>
      </c>
      <c r="AD41" s="1243">
        <f t="shared" si="44"/>
        <v>0</v>
      </c>
    </row>
    <row r="42" spans="1:30">
      <c r="B42" s="243" t="s">
        <v>858</v>
      </c>
      <c r="C42" s="1230"/>
      <c r="D42" s="1230"/>
      <c r="E42" s="1230"/>
      <c r="F42" s="1230"/>
      <c r="G42" s="1230"/>
      <c r="H42" s="1230"/>
      <c r="I42" s="1230"/>
      <c r="J42" s="1230"/>
      <c r="K42" s="1230"/>
      <c r="L42" s="1230"/>
      <c r="M42" s="1243">
        <f t="shared" si="43"/>
        <v>0</v>
      </c>
      <c r="N42" s="1241"/>
      <c r="S42" s="243" t="s">
        <v>4653</v>
      </c>
      <c r="T42" s="1238">
        <f t="shared" si="33"/>
        <v>0</v>
      </c>
      <c r="U42" s="1238">
        <f t="shared" si="34"/>
        <v>0</v>
      </c>
      <c r="V42" s="1238">
        <f t="shared" si="35"/>
        <v>0</v>
      </c>
      <c r="W42" s="1238">
        <f t="shared" si="36"/>
        <v>0</v>
      </c>
      <c r="X42" s="1238">
        <f t="shared" si="37"/>
        <v>0</v>
      </c>
      <c r="Y42" s="1238">
        <f t="shared" si="38"/>
        <v>0</v>
      </c>
      <c r="Z42" s="1238">
        <f t="shared" si="39"/>
        <v>0</v>
      </c>
      <c r="AA42" s="1238">
        <f t="shared" si="40"/>
        <v>0</v>
      </c>
      <c r="AB42" s="1238">
        <f t="shared" si="41"/>
        <v>0</v>
      </c>
      <c r="AC42" s="1238">
        <f t="shared" si="42"/>
        <v>0</v>
      </c>
      <c r="AD42" s="1243">
        <f t="shared" si="44"/>
        <v>0</v>
      </c>
    </row>
    <row r="43" spans="1:30" ht="28.5">
      <c r="B43" s="244" t="s">
        <v>859</v>
      </c>
      <c r="C43" s="1230"/>
      <c r="D43" s="1230"/>
      <c r="E43" s="1230"/>
      <c r="F43" s="1230"/>
      <c r="G43" s="1230"/>
      <c r="H43" s="1230"/>
      <c r="I43" s="1230"/>
      <c r="J43" s="1230"/>
      <c r="K43" s="1230"/>
      <c r="L43" s="1230"/>
      <c r="M43" s="1243">
        <f t="shared" si="43"/>
        <v>0</v>
      </c>
      <c r="N43" s="1241"/>
      <c r="S43" s="244" t="s">
        <v>4688</v>
      </c>
      <c r="T43" s="1238">
        <f t="shared" si="33"/>
        <v>0</v>
      </c>
      <c r="U43" s="1238">
        <f t="shared" si="34"/>
        <v>0</v>
      </c>
      <c r="V43" s="1238">
        <f t="shared" si="35"/>
        <v>0</v>
      </c>
      <c r="W43" s="1238">
        <f t="shared" si="36"/>
        <v>0</v>
      </c>
      <c r="X43" s="1238">
        <f t="shared" si="37"/>
        <v>0</v>
      </c>
      <c r="Y43" s="1238">
        <f t="shared" si="38"/>
        <v>0</v>
      </c>
      <c r="Z43" s="1238">
        <f t="shared" si="39"/>
        <v>0</v>
      </c>
      <c r="AA43" s="1238">
        <f t="shared" si="40"/>
        <v>0</v>
      </c>
      <c r="AB43" s="1238">
        <f t="shared" si="41"/>
        <v>0</v>
      </c>
      <c r="AC43" s="1238">
        <f t="shared" si="42"/>
        <v>0</v>
      </c>
      <c r="AD43" s="1243">
        <f t="shared" si="44"/>
        <v>0</v>
      </c>
    </row>
    <row r="44" spans="1:30" ht="15" customHeight="1">
      <c r="B44" s="244" t="s">
        <v>894</v>
      </c>
      <c r="C44" s="1230"/>
      <c r="D44" s="1230"/>
      <c r="E44" s="1230"/>
      <c r="F44" s="1230"/>
      <c r="G44" s="1230"/>
      <c r="H44" s="1230"/>
      <c r="I44" s="1230"/>
      <c r="J44" s="1230"/>
      <c r="K44" s="1230"/>
      <c r="L44" s="1230"/>
      <c r="M44" s="1243">
        <f t="shared" si="43"/>
        <v>0</v>
      </c>
      <c r="N44" s="1241"/>
      <c r="S44" s="244" t="s">
        <v>4696</v>
      </c>
      <c r="T44" s="1238">
        <f t="shared" si="33"/>
        <v>0</v>
      </c>
      <c r="U44" s="1238">
        <f t="shared" si="34"/>
        <v>0</v>
      </c>
      <c r="V44" s="1238">
        <f t="shared" si="35"/>
        <v>0</v>
      </c>
      <c r="W44" s="1238">
        <f t="shared" si="36"/>
        <v>0</v>
      </c>
      <c r="X44" s="1238">
        <f t="shared" si="37"/>
        <v>0</v>
      </c>
      <c r="Y44" s="1238">
        <f t="shared" si="38"/>
        <v>0</v>
      </c>
      <c r="Z44" s="1238">
        <f t="shared" si="39"/>
        <v>0</v>
      </c>
      <c r="AA44" s="1238">
        <f t="shared" si="40"/>
        <v>0</v>
      </c>
      <c r="AB44" s="1238">
        <f t="shared" si="41"/>
        <v>0</v>
      </c>
      <c r="AC44" s="1238">
        <f t="shared" si="42"/>
        <v>0</v>
      </c>
      <c r="AD44" s="1243">
        <f t="shared" si="44"/>
        <v>0</v>
      </c>
    </row>
    <row r="45" spans="1:30" ht="28.5">
      <c r="B45" s="244" t="s">
        <v>865</v>
      </c>
      <c r="C45" s="1230"/>
      <c r="D45" s="1230"/>
      <c r="E45" s="1230"/>
      <c r="F45" s="1230"/>
      <c r="G45" s="1230"/>
      <c r="H45" s="1230"/>
      <c r="I45" s="1230"/>
      <c r="J45" s="1230"/>
      <c r="K45" s="1230"/>
      <c r="L45" s="1230"/>
      <c r="M45" s="1243">
        <f t="shared" si="43"/>
        <v>0</v>
      </c>
      <c r="N45" s="1241"/>
      <c r="S45" s="244" t="s">
        <v>4656</v>
      </c>
      <c r="T45" s="1238">
        <f t="shared" si="33"/>
        <v>0</v>
      </c>
      <c r="U45" s="1238">
        <f t="shared" si="34"/>
        <v>0</v>
      </c>
      <c r="V45" s="1238">
        <f t="shared" si="35"/>
        <v>0</v>
      </c>
      <c r="W45" s="1238">
        <f t="shared" si="36"/>
        <v>0</v>
      </c>
      <c r="X45" s="1238">
        <f t="shared" si="37"/>
        <v>0</v>
      </c>
      <c r="Y45" s="1238">
        <f t="shared" si="38"/>
        <v>0</v>
      </c>
      <c r="Z45" s="1238">
        <f t="shared" si="39"/>
        <v>0</v>
      </c>
      <c r="AA45" s="1238">
        <f t="shared" si="40"/>
        <v>0</v>
      </c>
      <c r="AB45" s="1238">
        <f t="shared" si="41"/>
        <v>0</v>
      </c>
      <c r="AC45" s="1238">
        <f t="shared" si="42"/>
        <v>0</v>
      </c>
      <c r="AD45" s="1243">
        <f t="shared" si="44"/>
        <v>0</v>
      </c>
    </row>
    <row r="46" spans="1:30">
      <c r="B46" s="244" t="s">
        <v>866</v>
      </c>
      <c r="C46" s="1230">
        <f>SUM(C36:C45)</f>
        <v>0</v>
      </c>
      <c r="D46" s="1230">
        <f t="shared" ref="D46:L46" si="45">SUM(D36:D45)</f>
        <v>0</v>
      </c>
      <c r="E46" s="1230">
        <f t="shared" si="45"/>
        <v>0</v>
      </c>
      <c r="F46" s="1230">
        <f t="shared" si="45"/>
        <v>0</v>
      </c>
      <c r="G46" s="1230">
        <f t="shared" si="45"/>
        <v>0</v>
      </c>
      <c r="H46" s="1230">
        <f t="shared" si="45"/>
        <v>0</v>
      </c>
      <c r="I46" s="1230">
        <f t="shared" si="45"/>
        <v>0</v>
      </c>
      <c r="J46" s="1230">
        <f t="shared" si="45"/>
        <v>0</v>
      </c>
      <c r="K46" s="1230">
        <f>SUM(K36:K45)</f>
        <v>0</v>
      </c>
      <c r="L46" s="1230">
        <f t="shared" si="45"/>
        <v>0</v>
      </c>
      <c r="M46" s="1243">
        <f>SUM(C46:L46)</f>
        <v>0</v>
      </c>
      <c r="N46" s="1241"/>
      <c r="S46" s="244" t="s">
        <v>4692</v>
      </c>
      <c r="T46" s="1230">
        <f>SUM(T36:T45)</f>
        <v>0</v>
      </c>
      <c r="U46" s="1230">
        <f t="shared" ref="U46:AC46" si="46">SUM(U36:U45)</f>
        <v>0</v>
      </c>
      <c r="V46" s="1230">
        <f t="shared" si="46"/>
        <v>0</v>
      </c>
      <c r="W46" s="1230">
        <f t="shared" si="46"/>
        <v>0</v>
      </c>
      <c r="X46" s="1230">
        <f t="shared" si="46"/>
        <v>0</v>
      </c>
      <c r="Y46" s="1230">
        <f t="shared" si="46"/>
        <v>0</v>
      </c>
      <c r="Z46" s="1230">
        <f t="shared" si="46"/>
        <v>0</v>
      </c>
      <c r="AA46" s="1230">
        <f t="shared" si="46"/>
        <v>0</v>
      </c>
      <c r="AB46" s="1230">
        <f t="shared" si="46"/>
        <v>0</v>
      </c>
      <c r="AC46" s="1230">
        <f t="shared" si="46"/>
        <v>0</v>
      </c>
      <c r="AD46" s="1243">
        <f>SUM(T46:AC46)</f>
        <v>0</v>
      </c>
    </row>
    <row r="47" spans="1:30" ht="15" customHeight="1">
      <c r="B47" s="1237" t="str">
        <f>CONCATENATE("Салдо към 31.12.",НАЧАЛО!AC1-1)</f>
        <v>Салдо към 31.12.2012</v>
      </c>
      <c r="C47" s="1244">
        <f>C46+C35</f>
        <v>0</v>
      </c>
      <c r="D47" s="1244">
        <f t="shared" ref="D47:L47" si="47">D46+D35</f>
        <v>0</v>
      </c>
      <c r="E47" s="1244">
        <f t="shared" si="47"/>
        <v>0</v>
      </c>
      <c r="F47" s="1244">
        <f t="shared" si="47"/>
        <v>0</v>
      </c>
      <c r="G47" s="1244">
        <f t="shared" si="47"/>
        <v>0</v>
      </c>
      <c r="H47" s="1244">
        <f t="shared" si="47"/>
        <v>0</v>
      </c>
      <c r="I47" s="1244">
        <f t="shared" si="47"/>
        <v>0</v>
      </c>
      <c r="J47" s="1244">
        <f t="shared" si="47"/>
        <v>0</v>
      </c>
      <c r="K47" s="1244">
        <f>K46+K35</f>
        <v>0</v>
      </c>
      <c r="L47" s="1244">
        <f t="shared" si="47"/>
        <v>0</v>
      </c>
      <c r="M47" s="1244">
        <f>M35+M46</f>
        <v>0</v>
      </c>
      <c r="N47" s="1241"/>
      <c r="S47" s="1237" t="s">
        <v>4658</v>
      </c>
      <c r="T47" s="1244">
        <f>T46+T35</f>
        <v>0</v>
      </c>
      <c r="U47" s="1244">
        <f t="shared" ref="U47:AC47" si="48">U46+U35</f>
        <v>0</v>
      </c>
      <c r="V47" s="1244">
        <f t="shared" si="48"/>
        <v>0</v>
      </c>
      <c r="W47" s="1244">
        <f t="shared" si="48"/>
        <v>0</v>
      </c>
      <c r="X47" s="1244">
        <f t="shared" si="48"/>
        <v>0</v>
      </c>
      <c r="Y47" s="1244">
        <f t="shared" si="48"/>
        <v>0</v>
      </c>
      <c r="Z47" s="1244">
        <f t="shared" si="48"/>
        <v>0</v>
      </c>
      <c r="AA47" s="1244">
        <f t="shared" si="48"/>
        <v>0</v>
      </c>
      <c r="AB47" s="1244">
        <f t="shared" si="48"/>
        <v>0</v>
      </c>
      <c r="AC47" s="1244">
        <f t="shared" si="48"/>
        <v>0</v>
      </c>
      <c r="AD47" s="1244">
        <f>AD35+AD46</f>
        <v>0</v>
      </c>
    </row>
    <row r="48" spans="1:30" ht="15" customHeight="1">
      <c r="B48" s="243" t="s">
        <v>857</v>
      </c>
      <c r="C48" s="1230"/>
      <c r="D48" s="1230"/>
      <c r="E48" s="1230"/>
      <c r="F48" s="1230"/>
      <c r="G48" s="1230"/>
      <c r="H48" s="1230"/>
      <c r="I48" s="1230"/>
      <c r="J48" s="1230"/>
      <c r="K48" s="1230"/>
      <c r="L48" s="1230"/>
      <c r="M48" s="1243">
        <f>SUM(C48:L48)</f>
        <v>0</v>
      </c>
      <c r="N48" s="1241"/>
      <c r="S48" s="1458" t="s">
        <v>5315</v>
      </c>
      <c r="T48" s="1238">
        <f t="shared" ref="T48:T57" si="49">C48</f>
        <v>0</v>
      </c>
      <c r="U48" s="1238">
        <f t="shared" ref="U48:U57" si="50">D48</f>
        <v>0</v>
      </c>
      <c r="V48" s="1238">
        <f t="shared" ref="V48:V57" si="51">E48</f>
        <v>0</v>
      </c>
      <c r="W48" s="1238">
        <f t="shared" ref="W48:W57" si="52">F48</f>
        <v>0</v>
      </c>
      <c r="X48" s="1238">
        <f t="shared" ref="X48:X57" si="53">G48</f>
        <v>0</v>
      </c>
      <c r="Y48" s="1238">
        <f t="shared" ref="Y48:Y57" si="54">H48</f>
        <v>0</v>
      </c>
      <c r="Z48" s="1238">
        <f t="shared" ref="Z48:Z57" si="55">I48</f>
        <v>0</v>
      </c>
      <c r="AA48" s="1238">
        <f t="shared" ref="AA48:AA57" si="56">J48</f>
        <v>0</v>
      </c>
      <c r="AB48" s="1238">
        <f t="shared" ref="AB48:AB57" si="57">K48</f>
        <v>0</v>
      </c>
      <c r="AC48" s="1238">
        <f t="shared" ref="AC48:AC57" si="58">L48</f>
        <v>0</v>
      </c>
      <c r="AD48" s="1243">
        <f>SUM(T48:AC48)</f>
        <v>0</v>
      </c>
    </row>
    <row r="49" spans="1:52" ht="15" customHeight="1">
      <c r="B49" s="243" t="s">
        <v>886</v>
      </c>
      <c r="C49" s="1230"/>
      <c r="D49" s="1230"/>
      <c r="E49" s="1230"/>
      <c r="F49" s="1230"/>
      <c r="G49" s="1230"/>
      <c r="H49" s="1230"/>
      <c r="I49" s="1230"/>
      <c r="J49" s="1230"/>
      <c r="K49" s="1230"/>
      <c r="L49" s="1230"/>
      <c r="M49" s="1243">
        <f>SUM(C49:L49)</f>
        <v>0</v>
      </c>
      <c r="N49" s="1241"/>
      <c r="S49" s="1458" t="s">
        <v>5316</v>
      </c>
      <c r="T49" s="1238">
        <f t="shared" si="49"/>
        <v>0</v>
      </c>
      <c r="U49" s="1238">
        <f t="shared" si="50"/>
        <v>0</v>
      </c>
      <c r="V49" s="1238">
        <f t="shared" si="51"/>
        <v>0</v>
      </c>
      <c r="W49" s="1238">
        <f t="shared" si="52"/>
        <v>0</v>
      </c>
      <c r="X49" s="1238">
        <f t="shared" si="53"/>
        <v>0</v>
      </c>
      <c r="Y49" s="1238">
        <f t="shared" si="54"/>
        <v>0</v>
      </c>
      <c r="Z49" s="1238">
        <f t="shared" si="55"/>
        <v>0</v>
      </c>
      <c r="AA49" s="1238">
        <f t="shared" si="56"/>
        <v>0</v>
      </c>
      <c r="AB49" s="1238">
        <f t="shared" si="57"/>
        <v>0</v>
      </c>
      <c r="AC49" s="1238">
        <f t="shared" si="58"/>
        <v>0</v>
      </c>
      <c r="AD49" s="1243">
        <f>SUM(T49:AC49)</f>
        <v>0</v>
      </c>
    </row>
    <row r="50" spans="1:52" ht="30" customHeight="1">
      <c r="B50" s="244" t="s">
        <v>3363</v>
      </c>
      <c r="C50" s="1230"/>
      <c r="D50" s="1230"/>
      <c r="E50" s="1230"/>
      <c r="F50" s="1230"/>
      <c r="G50" s="1230"/>
      <c r="H50" s="1230"/>
      <c r="I50" s="1230"/>
      <c r="J50" s="1230"/>
      <c r="K50" s="1230"/>
      <c r="L50" s="1230"/>
      <c r="M50" s="1231">
        <f>SUM(C50:L50)</f>
        <v>0</v>
      </c>
      <c r="N50" s="1241"/>
      <c r="S50" s="1850" t="s">
        <v>5317</v>
      </c>
      <c r="T50" s="1238">
        <f t="shared" si="49"/>
        <v>0</v>
      </c>
      <c r="U50" s="1238">
        <f t="shared" si="50"/>
        <v>0</v>
      </c>
      <c r="V50" s="1238">
        <f t="shared" si="51"/>
        <v>0</v>
      </c>
      <c r="W50" s="1238">
        <f t="shared" si="52"/>
        <v>0</v>
      </c>
      <c r="X50" s="1238">
        <f t="shared" si="53"/>
        <v>0</v>
      </c>
      <c r="Y50" s="1238">
        <f t="shared" si="54"/>
        <v>0</v>
      </c>
      <c r="Z50" s="1238">
        <f t="shared" si="55"/>
        <v>0</v>
      </c>
      <c r="AA50" s="1238">
        <f t="shared" si="56"/>
        <v>0</v>
      </c>
      <c r="AB50" s="1238">
        <f t="shared" si="57"/>
        <v>0</v>
      </c>
      <c r="AC50" s="1238">
        <f t="shared" si="58"/>
        <v>0</v>
      </c>
      <c r="AD50" s="1231">
        <f>SUM(T50:AC50)</f>
        <v>0</v>
      </c>
    </row>
    <row r="51" spans="1:52" ht="28.5">
      <c r="B51" s="244" t="s">
        <v>860</v>
      </c>
      <c r="C51" s="1230"/>
      <c r="D51" s="1230"/>
      <c r="E51" s="1230"/>
      <c r="F51" s="1230"/>
      <c r="G51" s="1230"/>
      <c r="H51" s="1230"/>
      <c r="I51" s="1230"/>
      <c r="J51" s="1230"/>
      <c r="K51" s="1230"/>
      <c r="L51" s="1230"/>
      <c r="M51" s="1243">
        <f t="shared" ref="M51:M57" si="59">SUM(C51:L51)</f>
        <v>0</v>
      </c>
      <c r="N51" s="1241"/>
      <c r="S51" s="244" t="s">
        <v>4649</v>
      </c>
      <c r="T51" s="1238">
        <f t="shared" si="49"/>
        <v>0</v>
      </c>
      <c r="U51" s="1238">
        <f t="shared" si="50"/>
        <v>0</v>
      </c>
      <c r="V51" s="1238">
        <f t="shared" si="51"/>
        <v>0</v>
      </c>
      <c r="W51" s="1238">
        <f t="shared" si="52"/>
        <v>0</v>
      </c>
      <c r="X51" s="1238">
        <f t="shared" si="53"/>
        <v>0</v>
      </c>
      <c r="Y51" s="1238">
        <f t="shared" si="54"/>
        <v>0</v>
      </c>
      <c r="Z51" s="1238">
        <f t="shared" si="55"/>
        <v>0</v>
      </c>
      <c r="AA51" s="1238">
        <f t="shared" si="56"/>
        <v>0</v>
      </c>
      <c r="AB51" s="1238">
        <f t="shared" si="57"/>
        <v>0</v>
      </c>
      <c r="AC51" s="1238">
        <f t="shared" si="58"/>
        <v>0</v>
      </c>
      <c r="AD51" s="1243">
        <f t="shared" ref="AD51:AD57" si="60">SUM(T51:AC51)</f>
        <v>0</v>
      </c>
    </row>
    <row r="52" spans="1:52" ht="28.5">
      <c r="B52" s="244" t="s">
        <v>861</v>
      </c>
      <c r="C52" s="1230"/>
      <c r="D52" s="1230"/>
      <c r="E52" s="1230"/>
      <c r="F52" s="1230"/>
      <c r="G52" s="1230"/>
      <c r="H52" s="1230"/>
      <c r="I52" s="1230"/>
      <c r="J52" s="1230"/>
      <c r="K52" s="1230"/>
      <c r="L52" s="1230"/>
      <c r="M52" s="1243">
        <f t="shared" si="59"/>
        <v>0</v>
      </c>
      <c r="N52" s="1241"/>
      <c r="S52" s="244" t="s">
        <v>4665</v>
      </c>
      <c r="T52" s="1238">
        <f t="shared" si="49"/>
        <v>0</v>
      </c>
      <c r="U52" s="1238">
        <f t="shared" si="50"/>
        <v>0</v>
      </c>
      <c r="V52" s="1238">
        <f t="shared" si="51"/>
        <v>0</v>
      </c>
      <c r="W52" s="1238">
        <f t="shared" si="52"/>
        <v>0</v>
      </c>
      <c r="X52" s="1238">
        <f t="shared" si="53"/>
        <v>0</v>
      </c>
      <c r="Y52" s="1238">
        <f t="shared" si="54"/>
        <v>0</v>
      </c>
      <c r="Z52" s="1238">
        <f t="shared" si="55"/>
        <v>0</v>
      </c>
      <c r="AA52" s="1238">
        <f t="shared" si="56"/>
        <v>0</v>
      </c>
      <c r="AB52" s="1238">
        <f t="shared" si="57"/>
        <v>0</v>
      </c>
      <c r="AC52" s="1238">
        <f t="shared" si="58"/>
        <v>0</v>
      </c>
      <c r="AD52" s="1243">
        <f t="shared" si="60"/>
        <v>0</v>
      </c>
    </row>
    <row r="53" spans="1:52" ht="28.5">
      <c r="B53" s="244" t="s">
        <v>862</v>
      </c>
      <c r="C53" s="1230"/>
      <c r="D53" s="1230"/>
      <c r="E53" s="1230"/>
      <c r="F53" s="1230"/>
      <c r="G53" s="1230"/>
      <c r="H53" s="1230"/>
      <c r="I53" s="1230"/>
      <c r="J53" s="1230"/>
      <c r="K53" s="1230"/>
      <c r="L53" s="1230"/>
      <c r="M53" s="1243">
        <f t="shared" si="59"/>
        <v>0</v>
      </c>
      <c r="N53" s="1241"/>
      <c r="S53" s="244" t="s">
        <v>4652</v>
      </c>
      <c r="T53" s="1238">
        <f t="shared" si="49"/>
        <v>0</v>
      </c>
      <c r="U53" s="1238">
        <f t="shared" si="50"/>
        <v>0</v>
      </c>
      <c r="V53" s="1238">
        <f t="shared" si="51"/>
        <v>0</v>
      </c>
      <c r="W53" s="1238">
        <f t="shared" si="52"/>
        <v>0</v>
      </c>
      <c r="X53" s="1238">
        <f t="shared" si="53"/>
        <v>0</v>
      </c>
      <c r="Y53" s="1238">
        <f t="shared" si="54"/>
        <v>0</v>
      </c>
      <c r="Z53" s="1238">
        <f t="shared" si="55"/>
        <v>0</v>
      </c>
      <c r="AA53" s="1238">
        <f t="shared" si="56"/>
        <v>0</v>
      </c>
      <c r="AB53" s="1238">
        <f t="shared" si="57"/>
        <v>0</v>
      </c>
      <c r="AC53" s="1238">
        <f t="shared" si="58"/>
        <v>0</v>
      </c>
      <c r="AD53" s="1243">
        <f t="shared" si="60"/>
        <v>0</v>
      </c>
    </row>
    <row r="54" spans="1:52">
      <c r="B54" s="243" t="s">
        <v>858</v>
      </c>
      <c r="C54" s="1230"/>
      <c r="D54" s="1230"/>
      <c r="E54" s="1230"/>
      <c r="F54" s="1230"/>
      <c r="G54" s="1230"/>
      <c r="H54" s="1230"/>
      <c r="I54" s="1230"/>
      <c r="J54" s="1230"/>
      <c r="K54" s="1230"/>
      <c r="L54" s="1230"/>
      <c r="M54" s="1243">
        <f t="shared" si="59"/>
        <v>0</v>
      </c>
      <c r="N54" s="1241"/>
      <c r="S54" s="243" t="s">
        <v>4653</v>
      </c>
      <c r="T54" s="1238">
        <f t="shared" si="49"/>
        <v>0</v>
      </c>
      <c r="U54" s="1238">
        <f t="shared" si="50"/>
        <v>0</v>
      </c>
      <c r="V54" s="1238">
        <f t="shared" si="51"/>
        <v>0</v>
      </c>
      <c r="W54" s="1238">
        <f t="shared" si="52"/>
        <v>0</v>
      </c>
      <c r="X54" s="1238">
        <f t="shared" si="53"/>
        <v>0</v>
      </c>
      <c r="Y54" s="1238">
        <f t="shared" si="54"/>
        <v>0</v>
      </c>
      <c r="Z54" s="1238">
        <f t="shared" si="55"/>
        <v>0</v>
      </c>
      <c r="AA54" s="1238">
        <f t="shared" si="56"/>
        <v>0</v>
      </c>
      <c r="AB54" s="1238">
        <f t="shared" si="57"/>
        <v>0</v>
      </c>
      <c r="AC54" s="1238">
        <f t="shared" si="58"/>
        <v>0</v>
      </c>
      <c r="AD54" s="1243">
        <f t="shared" si="60"/>
        <v>0</v>
      </c>
    </row>
    <row r="55" spans="1:52" ht="28.5">
      <c r="B55" s="244" t="s">
        <v>859</v>
      </c>
      <c r="C55" s="1230"/>
      <c r="D55" s="1230"/>
      <c r="E55" s="1230"/>
      <c r="F55" s="1230"/>
      <c r="G55" s="1230"/>
      <c r="H55" s="1230"/>
      <c r="I55" s="1230"/>
      <c r="J55" s="1230"/>
      <c r="K55" s="1230"/>
      <c r="L55" s="1230"/>
      <c r="M55" s="1243">
        <f t="shared" si="59"/>
        <v>0</v>
      </c>
      <c r="N55" s="1241"/>
      <c r="S55" s="244" t="s">
        <v>4688</v>
      </c>
      <c r="T55" s="1238">
        <f t="shared" si="49"/>
        <v>0</v>
      </c>
      <c r="U55" s="1238">
        <f t="shared" si="50"/>
        <v>0</v>
      </c>
      <c r="V55" s="1238">
        <f t="shared" si="51"/>
        <v>0</v>
      </c>
      <c r="W55" s="1238">
        <f t="shared" si="52"/>
        <v>0</v>
      </c>
      <c r="X55" s="1238">
        <f t="shared" si="53"/>
        <v>0</v>
      </c>
      <c r="Y55" s="1238">
        <f t="shared" si="54"/>
        <v>0</v>
      </c>
      <c r="Z55" s="1238">
        <f t="shared" si="55"/>
        <v>0</v>
      </c>
      <c r="AA55" s="1238">
        <f t="shared" si="56"/>
        <v>0</v>
      </c>
      <c r="AB55" s="1238">
        <f t="shared" si="57"/>
        <v>0</v>
      </c>
      <c r="AC55" s="1238">
        <f t="shared" si="58"/>
        <v>0</v>
      </c>
      <c r="AD55" s="1243">
        <f t="shared" si="60"/>
        <v>0</v>
      </c>
    </row>
    <row r="56" spans="1:52" ht="15" customHeight="1">
      <c r="B56" s="244" t="s">
        <v>894</v>
      </c>
      <c r="C56" s="1230"/>
      <c r="D56" s="1230"/>
      <c r="E56" s="1230"/>
      <c r="F56" s="1230"/>
      <c r="G56" s="1230"/>
      <c r="H56" s="1230"/>
      <c r="I56" s="1230"/>
      <c r="J56" s="1230"/>
      <c r="K56" s="1230"/>
      <c r="L56" s="1230"/>
      <c r="M56" s="1243">
        <f t="shared" si="59"/>
        <v>0</v>
      </c>
      <c r="N56" s="1241"/>
      <c r="S56" s="244" t="s">
        <v>4696</v>
      </c>
      <c r="T56" s="1238">
        <f t="shared" si="49"/>
        <v>0</v>
      </c>
      <c r="U56" s="1238">
        <f t="shared" si="50"/>
        <v>0</v>
      </c>
      <c r="V56" s="1238">
        <f t="shared" si="51"/>
        <v>0</v>
      </c>
      <c r="W56" s="1238">
        <f t="shared" si="52"/>
        <v>0</v>
      </c>
      <c r="X56" s="1238">
        <f t="shared" si="53"/>
        <v>0</v>
      </c>
      <c r="Y56" s="1238">
        <f t="shared" si="54"/>
        <v>0</v>
      </c>
      <c r="Z56" s="1238">
        <f t="shared" si="55"/>
        <v>0</v>
      </c>
      <c r="AA56" s="1238">
        <f t="shared" si="56"/>
        <v>0</v>
      </c>
      <c r="AB56" s="1238">
        <f t="shared" si="57"/>
        <v>0</v>
      </c>
      <c r="AC56" s="1238">
        <f t="shared" si="58"/>
        <v>0</v>
      </c>
      <c r="AD56" s="1243">
        <f t="shared" si="60"/>
        <v>0</v>
      </c>
    </row>
    <row r="57" spans="1:52" ht="27.6" customHeight="1">
      <c r="B57" s="244" t="s">
        <v>865</v>
      </c>
      <c r="C57" s="1230"/>
      <c r="D57" s="1230"/>
      <c r="E57" s="1230"/>
      <c r="F57" s="1230"/>
      <c r="G57" s="1230"/>
      <c r="H57" s="1230"/>
      <c r="I57" s="1230"/>
      <c r="J57" s="1230"/>
      <c r="K57" s="1230"/>
      <c r="L57" s="1230"/>
      <c r="M57" s="1243">
        <f t="shared" si="59"/>
        <v>0</v>
      </c>
      <c r="N57" s="1241"/>
      <c r="S57" s="244" t="s">
        <v>4656</v>
      </c>
      <c r="T57" s="1238">
        <f t="shared" si="49"/>
        <v>0</v>
      </c>
      <c r="U57" s="1238">
        <f t="shared" si="50"/>
        <v>0</v>
      </c>
      <c r="V57" s="1238">
        <f t="shared" si="51"/>
        <v>0</v>
      </c>
      <c r="W57" s="1238">
        <f t="shared" si="52"/>
        <v>0</v>
      </c>
      <c r="X57" s="1238">
        <f t="shared" si="53"/>
        <v>0</v>
      </c>
      <c r="Y57" s="1238">
        <f t="shared" si="54"/>
        <v>0</v>
      </c>
      <c r="Z57" s="1238">
        <f t="shared" si="55"/>
        <v>0</v>
      </c>
      <c r="AA57" s="1238">
        <f t="shared" si="56"/>
        <v>0</v>
      </c>
      <c r="AB57" s="1238">
        <f t="shared" si="57"/>
        <v>0</v>
      </c>
      <c r="AC57" s="1238">
        <f t="shared" si="58"/>
        <v>0</v>
      </c>
      <c r="AD57" s="1243">
        <f t="shared" si="60"/>
        <v>0</v>
      </c>
    </row>
    <row r="58" spans="1:52">
      <c r="B58" s="244" t="s">
        <v>866</v>
      </c>
      <c r="C58" s="1230">
        <f>SUM(C48:C57)</f>
        <v>0</v>
      </c>
      <c r="D58" s="1230">
        <f t="shared" ref="D58:L58" si="61">SUM(D48:D57)</f>
        <v>0</v>
      </c>
      <c r="E58" s="1230">
        <f t="shared" si="61"/>
        <v>0</v>
      </c>
      <c r="F58" s="1230">
        <f t="shared" si="61"/>
        <v>0</v>
      </c>
      <c r="G58" s="1230">
        <f t="shared" si="61"/>
        <v>0</v>
      </c>
      <c r="H58" s="1230">
        <f t="shared" si="61"/>
        <v>0</v>
      </c>
      <c r="I58" s="1230">
        <f t="shared" si="61"/>
        <v>0</v>
      </c>
      <c r="J58" s="1230">
        <f t="shared" si="61"/>
        <v>0</v>
      </c>
      <c r="K58" s="1230">
        <f>SUM(K48:K57)</f>
        <v>0</v>
      </c>
      <c r="L58" s="1230">
        <f t="shared" si="61"/>
        <v>0</v>
      </c>
      <c r="M58" s="1243">
        <f>SUM(C58:L58)</f>
        <v>0</v>
      </c>
      <c r="N58" s="1241"/>
      <c r="S58" s="244" t="s">
        <v>4692</v>
      </c>
      <c r="T58" s="1230">
        <f>SUM(T48:T57)</f>
        <v>0</v>
      </c>
      <c r="U58" s="1230">
        <f t="shared" ref="U58:AC58" si="62">SUM(U48:U57)</f>
        <v>0</v>
      </c>
      <c r="V58" s="1230">
        <f t="shared" si="62"/>
        <v>0</v>
      </c>
      <c r="W58" s="1230">
        <f t="shared" si="62"/>
        <v>0</v>
      </c>
      <c r="X58" s="1230">
        <f t="shared" si="62"/>
        <v>0</v>
      </c>
      <c r="Y58" s="1230">
        <f t="shared" si="62"/>
        <v>0</v>
      </c>
      <c r="Z58" s="1230">
        <f t="shared" si="62"/>
        <v>0</v>
      </c>
      <c r="AA58" s="1230">
        <f t="shared" si="62"/>
        <v>0</v>
      </c>
      <c r="AB58" s="1230">
        <f t="shared" si="62"/>
        <v>0</v>
      </c>
      <c r="AC58" s="1230">
        <f t="shared" si="62"/>
        <v>0</v>
      </c>
      <c r="AD58" s="1243">
        <f>SUM(T58:AC58)</f>
        <v>0</v>
      </c>
    </row>
    <row r="59" spans="1:52" s="1232" customFormat="1" ht="15" customHeight="1">
      <c r="B59" s="1245" t="str">
        <f>CONCATENATE("Салдо към ",НАЧАЛО!AA1,".",НАЧАЛО!AB1,".",НАЧАЛО!AC1)</f>
        <v>Салдо към 31.12.2013</v>
      </c>
      <c r="C59" s="1246">
        <f>C47+C58</f>
        <v>0</v>
      </c>
      <c r="D59" s="1246">
        <f t="shared" ref="D59:M59" si="63">D47+D58</f>
        <v>0</v>
      </c>
      <c r="E59" s="1246">
        <f t="shared" si="63"/>
        <v>0</v>
      </c>
      <c r="F59" s="1246">
        <f t="shared" si="63"/>
        <v>0</v>
      </c>
      <c r="G59" s="1246">
        <f t="shared" si="63"/>
        <v>0</v>
      </c>
      <c r="H59" s="1246">
        <f t="shared" si="63"/>
        <v>0</v>
      </c>
      <c r="I59" s="1246">
        <f t="shared" si="63"/>
        <v>0</v>
      </c>
      <c r="J59" s="1246">
        <f t="shared" si="63"/>
        <v>0</v>
      </c>
      <c r="K59" s="1246">
        <f>K47+K58</f>
        <v>0</v>
      </c>
      <c r="L59" s="1246">
        <f t="shared" si="63"/>
        <v>0</v>
      </c>
      <c r="M59" s="1246">
        <f t="shared" si="63"/>
        <v>0</v>
      </c>
      <c r="N59" s="1241"/>
      <c r="S59" s="1245" t="s">
        <v>4667</v>
      </c>
      <c r="T59" s="1246">
        <f>T47+T58</f>
        <v>0</v>
      </c>
      <c r="U59" s="1246">
        <f t="shared" ref="U59:AD59" si="64">U47+U58</f>
        <v>0</v>
      </c>
      <c r="V59" s="1246">
        <f t="shared" si="64"/>
        <v>0</v>
      </c>
      <c r="W59" s="1246">
        <f t="shared" si="64"/>
        <v>0</v>
      </c>
      <c r="X59" s="1246">
        <f t="shared" si="64"/>
        <v>0</v>
      </c>
      <c r="Y59" s="1246">
        <f t="shared" si="64"/>
        <v>0</v>
      </c>
      <c r="Z59" s="1246">
        <f t="shared" si="64"/>
        <v>0</v>
      </c>
      <c r="AA59" s="1246">
        <f t="shared" si="64"/>
        <v>0</v>
      </c>
      <c r="AB59" s="1246">
        <f t="shared" si="64"/>
        <v>0</v>
      </c>
      <c r="AC59" s="1246">
        <f t="shared" si="64"/>
        <v>0</v>
      </c>
      <c r="AD59" s="1246">
        <f t="shared" si="64"/>
        <v>0</v>
      </c>
    </row>
    <row r="60" spans="1:52" ht="16.149999999999999" customHeight="1">
      <c r="B60" s="1247" t="s">
        <v>74</v>
      </c>
      <c r="C60" s="1248"/>
      <c r="D60" s="1242"/>
      <c r="E60" s="1287"/>
      <c r="F60" s="1287"/>
      <c r="G60" s="1287"/>
      <c r="H60" s="1287"/>
      <c r="I60" s="1242"/>
      <c r="J60" s="1242"/>
      <c r="K60" s="1242"/>
      <c r="L60" s="1242"/>
      <c r="M60" s="1249"/>
      <c r="N60" s="1250"/>
      <c r="S60" s="1247" t="s">
        <v>4737</v>
      </c>
      <c r="T60" s="1248"/>
      <c r="U60" s="1242"/>
      <c r="V60" s="1287"/>
      <c r="W60" s="1287"/>
      <c r="X60" s="1287"/>
      <c r="Y60" s="1287"/>
      <c r="Z60" s="1242"/>
      <c r="AA60" s="1242"/>
      <c r="AB60" s="1242"/>
      <c r="AC60" s="1242"/>
      <c r="AD60" s="1249"/>
    </row>
    <row r="61" spans="1:52" ht="23.25" customHeight="1">
      <c r="B61" s="1251" t="str">
        <f>CONCATENATE("Балансова стойност към 31.12.",НАЧАЛО!AC1-1)</f>
        <v>Балансова стойност към 31.12.2012</v>
      </c>
      <c r="C61" s="621">
        <f>C19+C47</f>
        <v>0</v>
      </c>
      <c r="D61" s="621">
        <f t="shared" ref="D61:M61" si="65">D19+D47</f>
        <v>0</v>
      </c>
      <c r="E61" s="621">
        <f t="shared" si="65"/>
        <v>0</v>
      </c>
      <c r="F61" s="621">
        <f t="shared" si="65"/>
        <v>0</v>
      </c>
      <c r="G61" s="621">
        <f t="shared" si="65"/>
        <v>0</v>
      </c>
      <c r="H61" s="621">
        <f t="shared" si="65"/>
        <v>0</v>
      </c>
      <c r="I61" s="621">
        <f t="shared" si="65"/>
        <v>0</v>
      </c>
      <c r="J61" s="621">
        <f t="shared" si="65"/>
        <v>0</v>
      </c>
      <c r="K61" s="621">
        <f t="shared" si="65"/>
        <v>0</v>
      </c>
      <c r="L61" s="621">
        <f t="shared" si="65"/>
        <v>0</v>
      </c>
      <c r="M61" s="621">
        <f t="shared" si="65"/>
        <v>0</v>
      </c>
      <c r="N61" s="1241"/>
      <c r="S61" s="1251" t="s">
        <v>4738</v>
      </c>
      <c r="T61" s="621">
        <f t="shared" ref="T61:AD61" si="66">T19+T47</f>
        <v>0</v>
      </c>
      <c r="U61" s="621">
        <f t="shared" si="66"/>
        <v>0</v>
      </c>
      <c r="V61" s="621">
        <f t="shared" si="66"/>
        <v>0</v>
      </c>
      <c r="W61" s="621">
        <f t="shared" si="66"/>
        <v>0</v>
      </c>
      <c r="X61" s="621">
        <f t="shared" si="66"/>
        <v>0</v>
      </c>
      <c r="Y61" s="621">
        <f t="shared" si="66"/>
        <v>0</v>
      </c>
      <c r="Z61" s="621">
        <f t="shared" si="66"/>
        <v>0</v>
      </c>
      <c r="AA61" s="621">
        <f t="shared" si="66"/>
        <v>0</v>
      </c>
      <c r="AB61" s="621">
        <f t="shared" si="66"/>
        <v>0</v>
      </c>
      <c r="AC61" s="621">
        <f t="shared" si="66"/>
        <v>0</v>
      </c>
      <c r="AD61" s="621">
        <f t="shared" si="66"/>
        <v>0</v>
      </c>
    </row>
    <row r="62" spans="1:52" ht="23.25" customHeight="1">
      <c r="B62" s="1208" t="str">
        <f>CONCATENATE("Балансова стойност към ",НАЧАЛО!AA1,".",НАЧАЛО!AB1,".",НАЧАЛО!AC1)</f>
        <v>Балансова стойност към 31.12.2013</v>
      </c>
      <c r="C62" s="1252">
        <f>C33+C59</f>
        <v>0</v>
      </c>
      <c r="D62" s="1252">
        <f t="shared" ref="D62:M62" si="67">D33+D59</f>
        <v>0</v>
      </c>
      <c r="E62" s="1252">
        <f t="shared" si="67"/>
        <v>0</v>
      </c>
      <c r="F62" s="1252">
        <f t="shared" si="67"/>
        <v>0</v>
      </c>
      <c r="G62" s="1252">
        <f t="shared" si="67"/>
        <v>0</v>
      </c>
      <c r="H62" s="1252">
        <f t="shared" si="67"/>
        <v>0</v>
      </c>
      <c r="I62" s="1252">
        <f t="shared" si="67"/>
        <v>0</v>
      </c>
      <c r="J62" s="1252">
        <f t="shared" si="67"/>
        <v>0</v>
      </c>
      <c r="K62" s="1252">
        <f t="shared" si="67"/>
        <v>0</v>
      </c>
      <c r="L62" s="1252">
        <f t="shared" si="67"/>
        <v>0</v>
      </c>
      <c r="M62" s="1252">
        <f t="shared" si="67"/>
        <v>0</v>
      </c>
      <c r="N62" s="1241"/>
      <c r="S62" s="1208" t="s">
        <v>4739</v>
      </c>
      <c r="T62" s="1252">
        <f t="shared" ref="T62:AD62" si="68">T33+T59</f>
        <v>0</v>
      </c>
      <c r="U62" s="1252">
        <f t="shared" si="68"/>
        <v>0</v>
      </c>
      <c r="V62" s="1252">
        <f t="shared" si="68"/>
        <v>0</v>
      </c>
      <c r="W62" s="1252">
        <f t="shared" si="68"/>
        <v>0</v>
      </c>
      <c r="X62" s="1252">
        <f t="shared" si="68"/>
        <v>0</v>
      </c>
      <c r="Y62" s="1252">
        <f t="shared" si="68"/>
        <v>0</v>
      </c>
      <c r="Z62" s="1252">
        <f t="shared" si="68"/>
        <v>0</v>
      </c>
      <c r="AA62" s="1252">
        <f t="shared" si="68"/>
        <v>0</v>
      </c>
      <c r="AB62" s="1252">
        <f t="shared" si="68"/>
        <v>0</v>
      </c>
      <c r="AC62" s="1252">
        <f t="shared" si="68"/>
        <v>0</v>
      </c>
      <c r="AD62" s="1252">
        <f t="shared" si="68"/>
        <v>0</v>
      </c>
    </row>
    <row r="63" spans="1:52" s="1260" customFormat="1" ht="15.75" customHeight="1">
      <c r="A63" s="1241"/>
      <c r="B63" s="31"/>
      <c r="C63" s="31"/>
      <c r="D63" s="31"/>
      <c r="E63" s="31"/>
      <c r="F63" s="31"/>
      <c r="G63" s="31"/>
      <c r="H63" s="31"/>
      <c r="I63" s="31"/>
      <c r="J63" s="31"/>
      <c r="K63" s="31"/>
      <c r="L63" s="31"/>
      <c r="M63" s="1241"/>
      <c r="N63" s="1259"/>
      <c r="O63" s="1259"/>
      <c r="P63" s="1259"/>
      <c r="Q63" s="1259"/>
      <c r="R63" s="1259"/>
      <c r="S63" s="31"/>
      <c r="T63" s="31"/>
      <c r="U63" s="31"/>
      <c r="V63" s="31"/>
      <c r="W63" s="31"/>
      <c r="X63" s="31"/>
      <c r="Y63" s="31"/>
      <c r="Z63" s="31"/>
      <c r="AA63" s="31"/>
      <c r="AB63" s="31"/>
      <c r="AC63" s="31"/>
      <c r="AD63" s="1241"/>
      <c r="AE63" s="1259"/>
      <c r="AF63" s="1259"/>
      <c r="AG63" s="1259"/>
      <c r="AH63" s="1259"/>
      <c r="AI63" s="1259"/>
      <c r="AJ63" s="1259"/>
      <c r="AK63" s="1259"/>
      <c r="AL63" s="1259"/>
      <c r="AM63" s="1259"/>
      <c r="AN63" s="1259"/>
      <c r="AO63" s="1259"/>
      <c r="AP63" s="1259"/>
      <c r="AQ63" s="1259"/>
      <c r="AR63" s="1259"/>
      <c r="AS63" s="1259"/>
      <c r="AT63" s="1259"/>
      <c r="AU63" s="1259"/>
      <c r="AV63" s="1259"/>
      <c r="AW63" s="1259"/>
      <c r="AX63" s="1259"/>
      <c r="AY63" s="1259"/>
      <c r="AZ63" s="1259"/>
    </row>
    <row r="64" spans="1:52" s="1260" customFormat="1" ht="28.5" customHeight="1">
      <c r="A64" s="2113" t="s">
        <v>1636</v>
      </c>
      <c r="B64" s="2187" t="s">
        <v>895</v>
      </c>
      <c r="C64" s="2187"/>
      <c r="D64" s="2187"/>
      <c r="E64" s="33"/>
      <c r="F64" s="33"/>
      <c r="G64" s="33"/>
      <c r="H64" s="33"/>
      <c r="I64" s="33"/>
      <c r="J64" s="33"/>
      <c r="K64" s="33"/>
      <c r="L64" s="33"/>
      <c r="M64" s="1241"/>
      <c r="N64" s="1259"/>
      <c r="O64" s="1259"/>
      <c r="P64" s="1259"/>
      <c r="Q64" s="1259"/>
      <c r="R64" s="1259"/>
      <c r="S64" s="2187" t="s">
        <v>4740</v>
      </c>
      <c r="T64" s="2187"/>
      <c r="U64" s="2187"/>
      <c r="V64" s="33"/>
      <c r="W64" s="33"/>
      <c r="X64" s="33"/>
      <c r="Y64" s="33"/>
      <c r="Z64" s="33"/>
      <c r="AA64" s="33"/>
      <c r="AB64" s="33"/>
      <c r="AC64" s="33"/>
      <c r="AD64" s="1241"/>
      <c r="AE64" s="1259"/>
      <c r="AF64" s="1259"/>
      <c r="AG64" s="1259"/>
      <c r="AH64" s="1259"/>
      <c r="AI64" s="1259"/>
      <c r="AJ64" s="1259"/>
      <c r="AK64" s="1259"/>
      <c r="AL64" s="1259"/>
      <c r="AM64" s="1259"/>
      <c r="AN64" s="1259"/>
      <c r="AO64" s="1259"/>
      <c r="AP64" s="1259"/>
      <c r="AQ64" s="1259"/>
      <c r="AR64" s="1259"/>
      <c r="AS64" s="1259"/>
      <c r="AT64" s="1259"/>
      <c r="AU64" s="1259"/>
      <c r="AV64" s="1259"/>
      <c r="AW64" s="1259"/>
      <c r="AX64" s="1259"/>
      <c r="AY64" s="1259"/>
      <c r="AZ64" s="1259"/>
    </row>
    <row r="65" spans="1:52">
      <c r="A65" s="2113"/>
      <c r="B65" s="29"/>
      <c r="C65" s="1701">
        <f>НАЧАЛО!AA2</f>
        <v>41639</v>
      </c>
      <c r="D65" s="1436" t="str">
        <f>CONCATENATE("31.12.",YEAR(C65)-1,)</f>
        <v>31.12.2012</v>
      </c>
      <c r="E65" s="1261"/>
      <c r="F65" s="1261"/>
      <c r="G65" s="1261"/>
      <c r="H65" s="1261"/>
      <c r="I65" s="1261"/>
      <c r="J65" s="1261"/>
      <c r="K65" s="1261"/>
      <c r="L65" s="1261"/>
      <c r="M65" s="1261"/>
      <c r="N65" s="1262"/>
      <c r="O65" s="1262"/>
      <c r="P65" s="1262"/>
      <c r="Q65" s="1262"/>
      <c r="R65" s="1262"/>
      <c r="S65" s="29"/>
      <c r="T65" s="1701">
        <f>НАЧАЛО!AA2</f>
        <v>41639</v>
      </c>
      <c r="U65" s="1436" t="str">
        <f>CONCATENATE("31.12.",YEAR(T65)-1,)</f>
        <v>31.12.2012</v>
      </c>
      <c r="V65" s="1261"/>
      <c r="W65" s="1261"/>
      <c r="X65" s="1261"/>
      <c r="Y65" s="1261"/>
      <c r="Z65" s="1261"/>
      <c r="AA65" s="1261"/>
      <c r="AB65" s="1261"/>
      <c r="AC65" s="1261"/>
      <c r="AD65" s="1261"/>
      <c r="AE65" s="1262"/>
      <c r="AF65" s="1262"/>
      <c r="AG65" s="1262"/>
      <c r="AH65" s="1262"/>
      <c r="AI65" s="1262"/>
      <c r="AJ65" s="1262"/>
      <c r="AK65" s="1262"/>
      <c r="AL65" s="1262"/>
      <c r="AM65" s="1262"/>
      <c r="AN65" s="1262"/>
      <c r="AO65" s="1262"/>
      <c r="AP65" s="1262"/>
      <c r="AQ65" s="1262"/>
      <c r="AR65" s="1262"/>
      <c r="AS65" s="1262"/>
      <c r="AT65" s="1262"/>
      <c r="AU65" s="1262"/>
      <c r="AV65" s="1262"/>
      <c r="AW65" s="1262"/>
      <c r="AX65" s="1262"/>
      <c r="AY65" s="1262"/>
      <c r="AZ65" s="1262"/>
    </row>
    <row r="66" spans="1:52" ht="42.75">
      <c r="A66" s="824" t="s">
        <v>539</v>
      </c>
      <c r="B66" s="245" t="s">
        <v>897</v>
      </c>
      <c r="C66" s="246"/>
      <c r="D66" s="243"/>
      <c r="E66" s="1261"/>
      <c r="F66" s="1261"/>
      <c r="G66" s="1261"/>
      <c r="H66" s="1261"/>
      <c r="I66" s="1261"/>
      <c r="J66" s="1261"/>
      <c r="K66" s="1261"/>
      <c r="L66" s="1261"/>
      <c r="M66" s="1261"/>
      <c r="N66" s="1262"/>
      <c r="O66" s="1262"/>
      <c r="P66" s="1262"/>
      <c r="Q66" s="1262"/>
      <c r="R66" s="1262"/>
      <c r="S66" s="245" t="s">
        <v>4741</v>
      </c>
      <c r="T66" s="1827">
        <f>C66</f>
        <v>0</v>
      </c>
      <c r="U66" s="1827">
        <f>D66</f>
        <v>0</v>
      </c>
      <c r="V66" s="1261"/>
      <c r="W66" s="1261"/>
      <c r="X66" s="1261"/>
      <c r="Y66" s="1261"/>
      <c r="Z66" s="1261"/>
      <c r="AA66" s="1261"/>
      <c r="AB66" s="1261"/>
      <c r="AC66" s="1261"/>
      <c r="AD66" s="1261"/>
      <c r="AE66" s="1262"/>
      <c r="AF66" s="1262"/>
      <c r="AG66" s="1262"/>
      <c r="AH66" s="1262"/>
      <c r="AI66" s="1262"/>
      <c r="AJ66" s="1262"/>
      <c r="AK66" s="1262"/>
      <c r="AL66" s="1262"/>
      <c r="AM66" s="1262"/>
      <c r="AN66" s="1262"/>
      <c r="AO66" s="1262"/>
      <c r="AP66" s="1262"/>
      <c r="AQ66" s="1262"/>
      <c r="AR66" s="1262"/>
      <c r="AS66" s="1262"/>
      <c r="AT66" s="1262"/>
      <c r="AU66" s="1262"/>
      <c r="AV66" s="1262"/>
      <c r="AW66" s="1262"/>
      <c r="AX66" s="1262"/>
      <c r="AY66" s="1262"/>
      <c r="AZ66" s="1262"/>
    </row>
    <row r="67" spans="1:52" ht="42.75">
      <c r="A67" s="1261"/>
      <c r="B67" s="245" t="s">
        <v>896</v>
      </c>
      <c r="C67" s="246"/>
      <c r="D67" s="243"/>
      <c r="E67" s="1261"/>
      <c r="F67" s="1261"/>
      <c r="G67" s="1261"/>
      <c r="H67" s="1261"/>
      <c r="I67" s="1261"/>
      <c r="J67" s="1261"/>
      <c r="K67" s="1261"/>
      <c r="L67" s="1261"/>
      <c r="M67" s="1261"/>
      <c r="N67" s="1262"/>
      <c r="O67" s="1262"/>
      <c r="P67" s="1262"/>
      <c r="Q67" s="1262"/>
      <c r="R67" s="1262"/>
      <c r="S67" s="245" t="s">
        <v>4742</v>
      </c>
      <c r="T67" s="1827">
        <f t="shared" ref="T67:T80" si="69">C67</f>
        <v>0</v>
      </c>
      <c r="U67" s="1827">
        <f t="shared" ref="U67:U80" si="70">D67</f>
        <v>0</v>
      </c>
      <c r="V67" s="1261"/>
      <c r="W67" s="1261"/>
      <c r="X67" s="1261"/>
      <c r="Y67" s="1261"/>
      <c r="Z67" s="1261"/>
      <c r="AA67" s="1261"/>
      <c r="AB67" s="1261"/>
      <c r="AC67" s="1261"/>
      <c r="AD67" s="1261"/>
      <c r="AE67" s="1262"/>
      <c r="AF67" s="1262"/>
      <c r="AG67" s="1262"/>
      <c r="AH67" s="1262"/>
      <c r="AI67" s="1262"/>
      <c r="AJ67" s="1262"/>
      <c r="AK67" s="1262"/>
      <c r="AL67" s="1262"/>
      <c r="AM67" s="1262"/>
      <c r="AN67" s="1262"/>
      <c r="AO67" s="1262"/>
      <c r="AP67" s="1262"/>
      <c r="AQ67" s="1262"/>
      <c r="AR67" s="1262"/>
      <c r="AS67" s="1262"/>
      <c r="AT67" s="1262"/>
      <c r="AU67" s="1262"/>
      <c r="AV67" s="1262"/>
      <c r="AW67" s="1262"/>
      <c r="AX67" s="1262"/>
      <c r="AY67" s="1262"/>
      <c r="AZ67" s="1262"/>
    </row>
    <row r="68" spans="1:52" ht="28.5">
      <c r="A68" s="1261"/>
      <c r="B68" s="245" t="s">
        <v>883</v>
      </c>
      <c r="C68" s="246"/>
      <c r="D68" s="243"/>
      <c r="E68" s="1261"/>
      <c r="F68" s="1261"/>
      <c r="G68" s="1261"/>
      <c r="H68" s="1261"/>
      <c r="I68" s="1261"/>
      <c r="J68" s="1261"/>
      <c r="K68" s="1261"/>
      <c r="L68" s="1261"/>
      <c r="M68" s="1261"/>
      <c r="N68" s="1262"/>
      <c r="O68" s="1262"/>
      <c r="P68" s="1262"/>
      <c r="Q68" s="1262"/>
      <c r="R68" s="1262"/>
      <c r="S68" s="245" t="s">
        <v>4711</v>
      </c>
      <c r="T68" s="1827">
        <f t="shared" si="69"/>
        <v>0</v>
      </c>
      <c r="U68" s="1827">
        <f t="shared" si="70"/>
        <v>0</v>
      </c>
      <c r="V68" s="1261"/>
      <c r="W68" s="1261"/>
      <c r="X68" s="1261"/>
      <c r="Y68" s="1261"/>
      <c r="Z68" s="1261"/>
      <c r="AA68" s="1261"/>
      <c r="AB68" s="1261"/>
      <c r="AC68" s="1261"/>
      <c r="AD68" s="1261"/>
      <c r="AE68" s="1262"/>
      <c r="AF68" s="1262"/>
      <c r="AG68" s="1262"/>
      <c r="AH68" s="1262"/>
      <c r="AI68" s="1262"/>
      <c r="AJ68" s="1262"/>
      <c r="AK68" s="1262"/>
      <c r="AL68" s="1262"/>
      <c r="AM68" s="1262"/>
      <c r="AN68" s="1262"/>
      <c r="AO68" s="1262"/>
      <c r="AP68" s="1262"/>
      <c r="AQ68" s="1262"/>
      <c r="AR68" s="1262"/>
      <c r="AS68" s="1262"/>
      <c r="AT68" s="1262"/>
      <c r="AU68" s="1262"/>
      <c r="AV68" s="1262"/>
      <c r="AW68" s="1262"/>
      <c r="AX68" s="1262"/>
      <c r="AY68" s="1262"/>
      <c r="AZ68" s="1262"/>
    </row>
    <row r="69" spans="1:52" ht="28.5">
      <c r="A69" s="1261"/>
      <c r="B69" s="245" t="s">
        <v>898</v>
      </c>
      <c r="C69" s="246"/>
      <c r="D69" s="243"/>
      <c r="E69" s="1261"/>
      <c r="F69" s="1261"/>
      <c r="G69" s="1261"/>
      <c r="H69" s="1261"/>
      <c r="I69" s="1261"/>
      <c r="J69" s="1261"/>
      <c r="K69" s="1261"/>
      <c r="L69" s="1261"/>
      <c r="M69" s="1261"/>
      <c r="N69" s="1262"/>
      <c r="O69" s="1262"/>
      <c r="P69" s="1262"/>
      <c r="Q69" s="1262"/>
      <c r="R69" s="1262"/>
      <c r="S69" s="245" t="s">
        <v>4743</v>
      </c>
      <c r="T69" s="1827">
        <f t="shared" si="69"/>
        <v>0</v>
      </c>
      <c r="U69" s="1827">
        <f t="shared" si="70"/>
        <v>0</v>
      </c>
      <c r="V69" s="1261"/>
      <c r="W69" s="1261"/>
      <c r="X69" s="1261"/>
      <c r="Y69" s="1261"/>
      <c r="Z69" s="1261"/>
      <c r="AA69" s="1261"/>
      <c r="AB69" s="1261"/>
      <c r="AC69" s="1261"/>
      <c r="AD69" s="1261"/>
      <c r="AE69" s="1262"/>
      <c r="AF69" s="1262"/>
      <c r="AG69" s="1262"/>
      <c r="AH69" s="1262"/>
      <c r="AI69" s="1262"/>
      <c r="AJ69" s="1262"/>
      <c r="AK69" s="1262"/>
      <c r="AL69" s="1262"/>
      <c r="AM69" s="1262"/>
      <c r="AN69" s="1262"/>
      <c r="AO69" s="1262"/>
      <c r="AP69" s="1262"/>
      <c r="AQ69" s="1262"/>
      <c r="AR69" s="1262"/>
      <c r="AS69" s="1262"/>
      <c r="AT69" s="1262"/>
      <c r="AU69" s="1262"/>
      <c r="AV69" s="1262"/>
      <c r="AW69" s="1262"/>
      <c r="AX69" s="1262"/>
      <c r="AY69" s="1262"/>
      <c r="AZ69" s="1262"/>
    </row>
    <row r="70" spans="1:52" ht="28.5">
      <c r="A70" s="1261"/>
      <c r="B70" s="245" t="s">
        <v>899</v>
      </c>
      <c r="C70" s="246"/>
      <c r="D70" s="243"/>
      <c r="E70" s="1261"/>
      <c r="F70" s="1261"/>
      <c r="G70" s="1261"/>
      <c r="H70" s="1261"/>
      <c r="I70" s="1261"/>
      <c r="J70" s="1261"/>
      <c r="K70" s="1261"/>
      <c r="L70" s="1261"/>
      <c r="M70" s="1261"/>
      <c r="N70" s="1262"/>
      <c r="O70" s="1262"/>
      <c r="P70" s="1262"/>
      <c r="Q70" s="1262"/>
      <c r="R70" s="1262"/>
      <c r="S70" s="245" t="s">
        <v>4744</v>
      </c>
      <c r="T70" s="1827">
        <f t="shared" si="69"/>
        <v>0</v>
      </c>
      <c r="U70" s="1827">
        <f t="shared" si="70"/>
        <v>0</v>
      </c>
      <c r="V70" s="1261"/>
      <c r="W70" s="1261"/>
      <c r="X70" s="1261"/>
      <c r="Y70" s="1261"/>
      <c r="Z70" s="1261"/>
      <c r="AA70" s="1261"/>
      <c r="AB70" s="1261"/>
      <c r="AC70" s="1261"/>
      <c r="AD70" s="1261"/>
      <c r="AE70" s="1262"/>
      <c r="AF70" s="1262"/>
      <c r="AG70" s="1262"/>
      <c r="AH70" s="1262"/>
      <c r="AI70" s="1262"/>
      <c r="AJ70" s="1262"/>
      <c r="AK70" s="1262"/>
      <c r="AL70" s="1262"/>
      <c r="AM70" s="1262"/>
      <c r="AN70" s="1262"/>
      <c r="AO70" s="1262"/>
      <c r="AP70" s="1262"/>
      <c r="AQ70" s="1262"/>
      <c r="AR70" s="1262"/>
      <c r="AS70" s="1262"/>
      <c r="AT70" s="1262"/>
      <c r="AU70" s="1262"/>
      <c r="AV70" s="1262"/>
      <c r="AW70" s="1262"/>
      <c r="AX70" s="1262"/>
      <c r="AY70" s="1262"/>
      <c r="AZ70" s="1262"/>
    </row>
    <row r="71" spans="1:52" ht="28.5">
      <c r="A71" s="1261"/>
      <c r="B71" s="245" t="s">
        <v>900</v>
      </c>
      <c r="C71" s="246"/>
      <c r="D71" s="243"/>
      <c r="E71" s="1261"/>
      <c r="F71" s="1261"/>
      <c r="G71" s="1261"/>
      <c r="H71" s="1261"/>
      <c r="I71" s="1261"/>
      <c r="J71" s="1261"/>
      <c r="K71" s="1261"/>
      <c r="L71" s="1261"/>
      <c r="M71" s="1261"/>
      <c r="N71" s="1262"/>
      <c r="O71" s="1262"/>
      <c r="P71" s="1262"/>
      <c r="Q71" s="1262"/>
      <c r="R71" s="1262"/>
      <c r="S71" s="245" t="s">
        <v>4745</v>
      </c>
      <c r="T71" s="1827">
        <f t="shared" si="69"/>
        <v>0</v>
      </c>
      <c r="U71" s="1827">
        <f t="shared" si="70"/>
        <v>0</v>
      </c>
      <c r="V71" s="1261"/>
      <c r="W71" s="1261"/>
      <c r="X71" s="1261"/>
      <c r="Y71" s="1261"/>
      <c r="Z71" s="1261"/>
      <c r="AA71" s="1261"/>
      <c r="AB71" s="1261"/>
      <c r="AC71" s="1261"/>
      <c r="AD71" s="1261"/>
      <c r="AE71" s="1262"/>
      <c r="AF71" s="1262"/>
      <c r="AG71" s="1262"/>
      <c r="AH71" s="1262"/>
      <c r="AI71" s="1262"/>
      <c r="AJ71" s="1262"/>
      <c r="AK71" s="1262"/>
      <c r="AL71" s="1262"/>
      <c r="AM71" s="1262"/>
      <c r="AN71" s="1262"/>
      <c r="AO71" s="1262"/>
      <c r="AP71" s="1262"/>
      <c r="AQ71" s="1262"/>
      <c r="AR71" s="1262"/>
      <c r="AS71" s="1262"/>
      <c r="AT71" s="1262"/>
      <c r="AU71" s="1262"/>
      <c r="AV71" s="1262"/>
      <c r="AW71" s="1262"/>
      <c r="AX71" s="1262"/>
      <c r="AY71" s="1262"/>
      <c r="AZ71" s="1262"/>
    </row>
    <row r="72" spans="1:52" ht="42.75">
      <c r="A72" s="1250"/>
      <c r="B72" s="245" t="s">
        <v>867</v>
      </c>
      <c r="C72" s="29"/>
      <c r="D72" s="29"/>
      <c r="E72" s="1288"/>
      <c r="F72" s="1288"/>
      <c r="G72" s="1288"/>
      <c r="H72" s="1288"/>
      <c r="I72" s="1288"/>
      <c r="J72" s="1288"/>
      <c r="K72" s="1288"/>
      <c r="L72" s="1288"/>
      <c r="M72" s="1288"/>
      <c r="N72" s="1262"/>
      <c r="O72" s="1262"/>
      <c r="P72" s="1262"/>
      <c r="Q72" s="1262"/>
      <c r="R72" s="1262"/>
      <c r="S72" s="245" t="s">
        <v>4707</v>
      </c>
      <c r="T72" s="1827">
        <f t="shared" si="69"/>
        <v>0</v>
      </c>
      <c r="U72" s="1827">
        <f t="shared" si="70"/>
        <v>0</v>
      </c>
      <c r="V72" s="1288"/>
      <c r="W72" s="1288"/>
      <c r="X72" s="1288"/>
      <c r="Y72" s="1288"/>
      <c r="Z72" s="1288"/>
      <c r="AA72" s="1288"/>
      <c r="AB72" s="1288"/>
      <c r="AC72" s="1288"/>
      <c r="AD72" s="1288"/>
      <c r="AE72" s="1262"/>
      <c r="AF72" s="1262"/>
      <c r="AG72" s="1262"/>
      <c r="AH72" s="1262"/>
      <c r="AI72" s="1262"/>
      <c r="AJ72" s="1262"/>
      <c r="AK72" s="1262"/>
      <c r="AL72" s="1262"/>
      <c r="AM72" s="1262"/>
      <c r="AN72" s="1262"/>
      <c r="AO72" s="1262"/>
      <c r="AP72" s="1262"/>
      <c r="AQ72" s="1262"/>
      <c r="AR72" s="1262"/>
      <c r="AS72" s="1262"/>
      <c r="AT72" s="1262"/>
      <c r="AU72" s="1262"/>
      <c r="AV72" s="1262"/>
      <c r="AW72" s="1262"/>
      <c r="AX72" s="1262"/>
      <c r="AY72" s="1262"/>
      <c r="AZ72" s="1262"/>
    </row>
    <row r="73" spans="1:52" ht="28.5">
      <c r="A73" s="1241"/>
      <c r="B73" s="245" t="s">
        <v>920</v>
      </c>
      <c r="C73" s="29"/>
      <c r="D73" s="29"/>
      <c r="E73" s="31"/>
      <c r="F73" s="31"/>
      <c r="G73" s="31"/>
      <c r="H73" s="31"/>
      <c r="I73" s="31"/>
      <c r="J73" s="31"/>
      <c r="K73" s="31"/>
      <c r="L73" s="31"/>
      <c r="M73" s="1241"/>
      <c r="N73" s="1262"/>
      <c r="O73" s="1262"/>
      <c r="P73" s="1262"/>
      <c r="Q73" s="1262"/>
      <c r="R73" s="1262"/>
      <c r="S73" s="245" t="s">
        <v>4746</v>
      </c>
      <c r="T73" s="1827">
        <f t="shared" si="69"/>
        <v>0</v>
      </c>
      <c r="U73" s="1827">
        <f t="shared" si="70"/>
        <v>0</v>
      </c>
      <c r="V73" s="31"/>
      <c r="W73" s="31"/>
      <c r="X73" s="31"/>
      <c r="Y73" s="31"/>
      <c r="Z73" s="31"/>
      <c r="AA73" s="31"/>
      <c r="AB73" s="31"/>
      <c r="AC73" s="31"/>
      <c r="AD73" s="1241"/>
      <c r="AE73" s="1262"/>
      <c r="AF73" s="1262"/>
      <c r="AG73" s="1262"/>
      <c r="AH73" s="1262"/>
      <c r="AI73" s="1262"/>
      <c r="AJ73" s="1262"/>
      <c r="AK73" s="1262"/>
      <c r="AL73" s="1262"/>
      <c r="AM73" s="1262"/>
      <c r="AN73" s="1262"/>
      <c r="AO73" s="1262"/>
      <c r="AP73" s="1262"/>
      <c r="AQ73" s="1262"/>
      <c r="AR73" s="1262"/>
      <c r="AS73" s="1262"/>
      <c r="AT73" s="1262"/>
      <c r="AU73" s="1262"/>
      <c r="AV73" s="1262"/>
      <c r="AW73" s="1262"/>
      <c r="AX73" s="1262"/>
      <c r="AY73" s="1262"/>
      <c r="AZ73" s="1262"/>
    </row>
    <row r="74" spans="1:52" ht="42.75">
      <c r="A74" s="1241"/>
      <c r="B74" s="245" t="s">
        <v>921</v>
      </c>
      <c r="C74" s="29"/>
      <c r="D74" s="29"/>
      <c r="E74" s="31"/>
      <c r="F74" s="31"/>
      <c r="G74" s="31"/>
      <c r="H74" s="31"/>
      <c r="I74" s="31"/>
      <c r="J74" s="31"/>
      <c r="K74" s="31"/>
      <c r="L74" s="31"/>
      <c r="M74" s="1241"/>
      <c r="N74" s="1262"/>
      <c r="O74" s="1262"/>
      <c r="P74" s="1262"/>
      <c r="Q74" s="1262"/>
      <c r="R74" s="1262"/>
      <c r="S74" s="245" t="s">
        <v>4747</v>
      </c>
      <c r="T74" s="1827">
        <f t="shared" si="69"/>
        <v>0</v>
      </c>
      <c r="U74" s="1827">
        <f t="shared" si="70"/>
        <v>0</v>
      </c>
      <c r="V74" s="31"/>
      <c r="W74" s="31"/>
      <c r="X74" s="31"/>
      <c r="Y74" s="31"/>
      <c r="Z74" s="31"/>
      <c r="AA74" s="31"/>
      <c r="AB74" s="31"/>
      <c r="AC74" s="31"/>
      <c r="AD74" s="1241"/>
      <c r="AE74" s="1262"/>
      <c r="AF74" s="1262"/>
      <c r="AG74" s="1262"/>
      <c r="AH74" s="1262"/>
      <c r="AI74" s="1262"/>
      <c r="AJ74" s="1262"/>
      <c r="AK74" s="1262"/>
      <c r="AL74" s="1262"/>
      <c r="AM74" s="1262"/>
      <c r="AN74" s="1262"/>
      <c r="AO74" s="1262"/>
      <c r="AP74" s="1262"/>
      <c r="AQ74" s="1262"/>
      <c r="AR74" s="1262"/>
      <c r="AS74" s="1262"/>
      <c r="AT74" s="1262"/>
      <c r="AU74" s="1262"/>
      <c r="AV74" s="1262"/>
      <c r="AW74" s="1262"/>
      <c r="AX74" s="1262"/>
      <c r="AY74" s="1262"/>
      <c r="AZ74" s="1262"/>
    </row>
    <row r="75" spans="1:52" s="1232" customFormat="1" ht="42.75">
      <c r="A75" s="1261"/>
      <c r="B75" s="245" t="s">
        <v>922</v>
      </c>
      <c r="C75" s="29"/>
      <c r="D75" s="29"/>
      <c r="E75" s="1261"/>
      <c r="F75" s="1261"/>
      <c r="G75" s="1261"/>
      <c r="H75" s="1261"/>
      <c r="I75" s="1261"/>
      <c r="J75" s="1261"/>
      <c r="K75" s="1261"/>
      <c r="L75" s="1261"/>
      <c r="M75" s="1261"/>
      <c r="N75" s="1289"/>
      <c r="O75" s="1289"/>
      <c r="P75" s="1289"/>
      <c r="Q75" s="1289"/>
      <c r="R75" s="1289"/>
      <c r="S75" s="245" t="s">
        <v>4748</v>
      </c>
      <c r="T75" s="1827">
        <f t="shared" si="69"/>
        <v>0</v>
      </c>
      <c r="U75" s="1827">
        <f t="shared" si="70"/>
        <v>0</v>
      </c>
      <c r="V75" s="1261"/>
      <c r="W75" s="1261"/>
      <c r="X75" s="1261"/>
      <c r="Y75" s="1261"/>
      <c r="Z75" s="1261"/>
      <c r="AA75" s="1261"/>
      <c r="AB75" s="1261"/>
      <c r="AC75" s="1261"/>
      <c r="AD75" s="1261"/>
      <c r="AE75" s="1289"/>
      <c r="AF75" s="1289"/>
      <c r="AG75" s="1289"/>
      <c r="AH75" s="1289"/>
      <c r="AI75" s="1289"/>
      <c r="AJ75" s="1289"/>
      <c r="AK75" s="1289"/>
      <c r="AL75" s="1289"/>
      <c r="AM75" s="1289"/>
      <c r="AN75" s="1289"/>
      <c r="AO75" s="1289"/>
      <c r="AP75" s="1289"/>
      <c r="AQ75" s="1289"/>
      <c r="AR75" s="1289"/>
      <c r="AS75" s="1289"/>
      <c r="AT75" s="1289"/>
      <c r="AU75" s="1289"/>
      <c r="AV75" s="1289"/>
      <c r="AW75" s="1289"/>
      <c r="AX75" s="1289"/>
      <c r="AY75" s="1289"/>
      <c r="AZ75" s="1289"/>
    </row>
    <row r="76" spans="1:52" s="1232" customFormat="1" ht="28.5">
      <c r="A76" s="1288"/>
      <c r="B76" s="245" t="s">
        <v>883</v>
      </c>
      <c r="C76" s="29"/>
      <c r="D76" s="29"/>
      <c r="E76" s="1288"/>
      <c r="F76" s="1288"/>
      <c r="G76" s="1288"/>
      <c r="H76" s="1288"/>
      <c r="I76" s="1288"/>
      <c r="J76" s="1288"/>
      <c r="K76" s="1288"/>
      <c r="L76" s="1288"/>
      <c r="M76" s="1288"/>
      <c r="N76" s="1289"/>
      <c r="O76" s="1289"/>
      <c r="P76" s="1289"/>
      <c r="Q76" s="1289"/>
      <c r="R76" s="1289"/>
      <c r="S76" s="245" t="s">
        <v>4711</v>
      </c>
      <c r="T76" s="1827">
        <f t="shared" si="69"/>
        <v>0</v>
      </c>
      <c r="U76" s="1827">
        <f t="shared" si="70"/>
        <v>0</v>
      </c>
      <c r="V76" s="1288"/>
      <c r="W76" s="1288"/>
      <c r="X76" s="1288"/>
      <c r="Y76" s="1288"/>
      <c r="Z76" s="1288"/>
      <c r="AA76" s="1288"/>
      <c r="AB76" s="1288"/>
      <c r="AC76" s="1288"/>
      <c r="AD76" s="1288"/>
      <c r="AE76" s="1289"/>
      <c r="AF76" s="1289"/>
      <c r="AG76" s="1289"/>
      <c r="AH76" s="1289"/>
      <c r="AI76" s="1289"/>
      <c r="AJ76" s="1289"/>
      <c r="AK76" s="1289"/>
      <c r="AL76" s="1289"/>
      <c r="AM76" s="1289"/>
      <c r="AN76" s="1289"/>
      <c r="AO76" s="1289"/>
      <c r="AP76" s="1289"/>
      <c r="AQ76" s="1289"/>
      <c r="AR76" s="1289"/>
      <c r="AS76" s="1289"/>
      <c r="AT76" s="1289"/>
      <c r="AU76" s="1289"/>
      <c r="AV76" s="1289"/>
      <c r="AW76" s="1289"/>
      <c r="AX76" s="1289"/>
      <c r="AY76" s="1289"/>
      <c r="AZ76" s="1289"/>
    </row>
    <row r="77" spans="1:52" ht="28.5">
      <c r="A77" s="1262"/>
      <c r="B77" s="245" t="s">
        <v>923</v>
      </c>
      <c r="C77" s="29"/>
      <c r="D77" s="29"/>
      <c r="E77" s="1262"/>
      <c r="F77" s="1262"/>
      <c r="G77" s="1262"/>
      <c r="H77" s="1262"/>
      <c r="I77" s="1262"/>
      <c r="J77" s="1262"/>
      <c r="K77" s="1262"/>
      <c r="L77" s="1262"/>
      <c r="M77" s="1262"/>
      <c r="N77" s="1262"/>
      <c r="O77" s="1262"/>
      <c r="P77" s="1262"/>
      <c r="Q77" s="1262"/>
      <c r="R77" s="1262"/>
      <c r="S77" s="245" t="s">
        <v>4749</v>
      </c>
      <c r="T77" s="1827">
        <f t="shared" si="69"/>
        <v>0</v>
      </c>
      <c r="U77" s="1827">
        <f t="shared" si="70"/>
        <v>0</v>
      </c>
      <c r="V77" s="1262"/>
      <c r="W77" s="1262"/>
      <c r="X77" s="1262"/>
      <c r="Y77" s="1262"/>
      <c r="Z77" s="1262"/>
      <c r="AA77" s="1262"/>
      <c r="AB77" s="1262"/>
      <c r="AC77" s="1262"/>
      <c r="AD77" s="1262"/>
      <c r="AE77" s="1262"/>
      <c r="AF77" s="1262"/>
      <c r="AG77" s="1262"/>
      <c r="AH77" s="1262"/>
      <c r="AI77" s="1262"/>
      <c r="AJ77" s="1262"/>
      <c r="AK77" s="1262"/>
      <c r="AL77" s="1262"/>
      <c r="AM77" s="1262"/>
      <c r="AN77" s="1262"/>
      <c r="AO77" s="1262"/>
      <c r="AP77" s="1262"/>
      <c r="AQ77" s="1262"/>
      <c r="AR77" s="1262"/>
      <c r="AS77" s="1262"/>
      <c r="AT77" s="1262"/>
      <c r="AU77" s="1262"/>
      <c r="AV77" s="1262"/>
      <c r="AW77" s="1262"/>
      <c r="AX77" s="1262"/>
      <c r="AY77" s="1262"/>
      <c r="AZ77" s="1262"/>
    </row>
    <row r="78" spans="1:52" ht="28.5">
      <c r="A78" s="1290"/>
      <c r="B78" s="245" t="s">
        <v>924</v>
      </c>
      <c r="C78" s="29"/>
      <c r="D78" s="29"/>
      <c r="E78" s="1290"/>
      <c r="F78" s="1290"/>
      <c r="G78" s="1290"/>
      <c r="H78" s="1290"/>
      <c r="I78" s="1290"/>
      <c r="J78" s="1290"/>
      <c r="K78" s="1290"/>
      <c r="L78" s="1290"/>
      <c r="M78" s="1290"/>
      <c r="N78" s="1262"/>
      <c r="O78" s="1262"/>
      <c r="P78" s="1262"/>
      <c r="Q78" s="1262"/>
      <c r="R78" s="1262"/>
      <c r="S78" s="245" t="s">
        <v>4750</v>
      </c>
      <c r="T78" s="1827">
        <f t="shared" si="69"/>
        <v>0</v>
      </c>
      <c r="U78" s="1827">
        <f t="shared" si="70"/>
        <v>0</v>
      </c>
      <c r="V78" s="1290"/>
      <c r="W78" s="1290"/>
      <c r="X78" s="1290"/>
      <c r="Y78" s="1290"/>
      <c r="Z78" s="1290"/>
      <c r="AA78" s="1290"/>
      <c r="AB78" s="1290"/>
      <c r="AC78" s="1290"/>
      <c r="AD78" s="1290"/>
      <c r="AE78" s="1262"/>
      <c r="AF78" s="1262"/>
      <c r="AG78" s="1262"/>
      <c r="AH78" s="1262"/>
      <c r="AI78" s="1262"/>
      <c r="AJ78" s="1262"/>
      <c r="AK78" s="1262"/>
      <c r="AL78" s="1262"/>
      <c r="AM78" s="1262"/>
      <c r="AN78" s="1262"/>
      <c r="AO78" s="1262"/>
      <c r="AP78" s="1262"/>
      <c r="AQ78" s="1262"/>
      <c r="AR78" s="1262"/>
      <c r="AS78" s="1262"/>
      <c r="AT78" s="1262"/>
      <c r="AU78" s="1262"/>
      <c r="AV78" s="1262"/>
      <c r="AW78" s="1262"/>
      <c r="AX78" s="1262"/>
      <c r="AY78" s="1262"/>
      <c r="AZ78" s="1262"/>
    </row>
    <row r="79" spans="1:52" ht="42.75">
      <c r="A79" s="1291"/>
      <c r="B79" s="245" t="s">
        <v>925</v>
      </c>
      <c r="C79" s="29"/>
      <c r="D79" s="29"/>
      <c r="E79" s="1291"/>
      <c r="F79" s="1291"/>
      <c r="G79" s="1291"/>
      <c r="H79" s="1291"/>
      <c r="I79" s="1292"/>
      <c r="J79" s="1292"/>
      <c r="K79" s="1292"/>
      <c r="L79" s="1292"/>
      <c r="M79" s="1291"/>
      <c r="N79" s="1262"/>
      <c r="O79" s="1262"/>
      <c r="P79" s="1262"/>
      <c r="Q79" s="1262"/>
      <c r="R79" s="1262"/>
      <c r="S79" s="245" t="s">
        <v>4751</v>
      </c>
      <c r="T79" s="1827">
        <f t="shared" si="69"/>
        <v>0</v>
      </c>
      <c r="U79" s="1827">
        <f t="shared" si="70"/>
        <v>0</v>
      </c>
      <c r="V79" s="1291"/>
      <c r="W79" s="1291"/>
      <c r="X79" s="1291"/>
      <c r="Y79" s="1291"/>
      <c r="Z79" s="1292"/>
      <c r="AA79" s="1292"/>
      <c r="AB79" s="1292"/>
      <c r="AC79" s="1292"/>
      <c r="AD79" s="1291"/>
      <c r="AE79" s="1262"/>
      <c r="AF79" s="1262"/>
      <c r="AG79" s="1262"/>
      <c r="AH79" s="1262"/>
      <c r="AI79" s="1262"/>
      <c r="AJ79" s="1262"/>
      <c r="AK79" s="1262"/>
      <c r="AL79" s="1262"/>
      <c r="AM79" s="1262"/>
      <c r="AN79" s="1262"/>
      <c r="AO79" s="1262"/>
      <c r="AP79" s="1262"/>
      <c r="AQ79" s="1262"/>
      <c r="AR79" s="1262"/>
      <c r="AS79" s="1262"/>
      <c r="AT79" s="1262"/>
      <c r="AU79" s="1262"/>
      <c r="AV79" s="1262"/>
      <c r="AW79" s="1262"/>
      <c r="AX79" s="1262"/>
      <c r="AY79" s="1262"/>
      <c r="AZ79" s="1262"/>
    </row>
    <row r="80" spans="1:52" ht="42.75">
      <c r="B80" s="247" t="s">
        <v>926</v>
      </c>
      <c r="C80" s="29"/>
      <c r="D80" s="29"/>
      <c r="N80" s="1262"/>
      <c r="O80" s="1262"/>
      <c r="P80" s="1262"/>
      <c r="Q80" s="1262"/>
      <c r="R80" s="1262"/>
      <c r="S80" s="247" t="s">
        <v>4752</v>
      </c>
      <c r="T80" s="1827">
        <f t="shared" si="69"/>
        <v>0</v>
      </c>
      <c r="U80" s="1827">
        <f t="shared" si="70"/>
        <v>0</v>
      </c>
      <c r="AE80" s="1262"/>
      <c r="AF80" s="1262"/>
      <c r="AG80" s="1262"/>
      <c r="AH80" s="1262"/>
      <c r="AI80" s="1262"/>
      <c r="AJ80" s="1262"/>
      <c r="AK80" s="1262"/>
      <c r="AL80" s="1262"/>
      <c r="AM80" s="1262"/>
      <c r="AN80" s="1262"/>
      <c r="AO80" s="1262"/>
      <c r="AP80" s="1262"/>
      <c r="AQ80" s="1262"/>
      <c r="AR80" s="1262"/>
      <c r="AS80" s="1262"/>
      <c r="AT80" s="1262"/>
      <c r="AU80" s="1262"/>
      <c r="AV80" s="1262"/>
      <c r="AW80" s="1262"/>
      <c r="AX80" s="1262"/>
      <c r="AY80" s="1262"/>
      <c r="AZ80" s="1262"/>
    </row>
    <row r="81" spans="1:52" s="1293" customFormat="1">
      <c r="N81" s="1294"/>
      <c r="O81" s="1294"/>
      <c r="P81" s="1294"/>
      <c r="Q81" s="1294"/>
      <c r="R81" s="1294"/>
      <c r="AE81" s="1294"/>
      <c r="AF81" s="1294"/>
      <c r="AG81" s="1294"/>
      <c r="AH81" s="1294"/>
      <c r="AI81" s="1294"/>
      <c r="AJ81" s="1294"/>
      <c r="AK81" s="1294"/>
      <c r="AL81" s="1294"/>
      <c r="AM81" s="1294"/>
      <c r="AN81" s="1294"/>
      <c r="AO81" s="1294"/>
      <c r="AP81" s="1294"/>
      <c r="AQ81" s="1294"/>
      <c r="AR81" s="1294"/>
      <c r="AS81" s="1294"/>
      <c r="AT81" s="1294"/>
      <c r="AU81" s="1294"/>
      <c r="AV81" s="1294"/>
      <c r="AW81" s="1294"/>
      <c r="AX81" s="1294"/>
      <c r="AY81" s="1294"/>
      <c r="AZ81" s="1294"/>
    </row>
    <row r="82" spans="1:52" ht="42.75" customHeight="1">
      <c r="A82" s="1295"/>
      <c r="B82" s="2187" t="s">
        <v>880</v>
      </c>
      <c r="C82" s="2187"/>
      <c r="D82" s="2187"/>
      <c r="E82" s="1295"/>
      <c r="F82" s="1295"/>
      <c r="G82" s="1295"/>
      <c r="H82" s="1295"/>
      <c r="I82" s="1295"/>
      <c r="J82" s="1295"/>
      <c r="K82" s="1295"/>
      <c r="L82" s="1295"/>
      <c r="M82" s="1295"/>
      <c r="N82" s="1262"/>
      <c r="O82" s="1262"/>
      <c r="P82" s="1262"/>
      <c r="Q82" s="1262"/>
      <c r="R82" s="1262"/>
      <c r="S82" s="2187" t="s">
        <v>4716</v>
      </c>
      <c r="T82" s="2187"/>
      <c r="U82" s="2187"/>
      <c r="V82" s="1295"/>
      <c r="W82" s="1295"/>
      <c r="X82" s="1295"/>
      <c r="Y82" s="1295"/>
      <c r="Z82" s="1295"/>
      <c r="AA82" s="1295"/>
      <c r="AB82" s="1295"/>
      <c r="AC82" s="1295"/>
      <c r="AD82" s="1295"/>
      <c r="AE82" s="1262"/>
      <c r="AF82" s="1262"/>
      <c r="AG82" s="1262"/>
      <c r="AH82" s="1262"/>
      <c r="AI82" s="1262"/>
      <c r="AJ82" s="1262"/>
      <c r="AK82" s="1262"/>
      <c r="AL82" s="1262"/>
      <c r="AM82" s="1262"/>
      <c r="AN82" s="1262"/>
      <c r="AO82" s="1262"/>
      <c r="AP82" s="1262"/>
      <c r="AQ82" s="1262"/>
      <c r="AR82" s="1262"/>
      <c r="AS82" s="1262"/>
      <c r="AT82" s="1262"/>
      <c r="AU82" s="1262"/>
      <c r="AV82" s="1262"/>
      <c r="AW82" s="1262"/>
      <c r="AX82" s="1262"/>
      <c r="AY82" s="1262"/>
      <c r="AZ82" s="1262"/>
    </row>
    <row r="83" spans="1:52">
      <c r="A83" s="1291"/>
      <c r="B83" s="29"/>
      <c r="C83" s="246">
        <f>НАЧАЛО!AA2</f>
        <v>41639</v>
      </c>
      <c r="D83" s="243" t="str">
        <f>CONCATENATE("31.12.",YEAR(C83)-1," г.")</f>
        <v>31.12.2012 г.</v>
      </c>
      <c r="E83" s="1296"/>
      <c r="F83" s="1296"/>
      <c r="G83" s="1296"/>
      <c r="H83" s="1296"/>
      <c r="I83" s="1291"/>
      <c r="J83" s="1291"/>
      <c r="K83" s="1291"/>
      <c r="L83" s="1291"/>
      <c r="M83" s="1291"/>
      <c r="N83" s="1262"/>
      <c r="O83" s="1262"/>
      <c r="P83" s="1262"/>
      <c r="Q83" s="1262"/>
      <c r="R83" s="1262"/>
      <c r="S83" s="29"/>
      <c r="T83" s="246">
        <f>НАЧАЛО!AA2</f>
        <v>41639</v>
      </c>
      <c r="U83" s="243" t="str">
        <f>CONCATENATE("31.12.",YEAR(T83)-1," г.")</f>
        <v>31.12.2012 г.</v>
      </c>
      <c r="V83" s="1296"/>
      <c r="W83" s="1296"/>
      <c r="X83" s="1296"/>
      <c r="Y83" s="1296"/>
      <c r="Z83" s="1291"/>
      <c r="AA83" s="1291"/>
      <c r="AB83" s="1291"/>
      <c r="AC83" s="1291"/>
      <c r="AD83" s="1291"/>
      <c r="AE83" s="1262"/>
      <c r="AF83" s="1262"/>
      <c r="AG83" s="1262"/>
      <c r="AH83" s="1262"/>
      <c r="AI83" s="1262"/>
      <c r="AJ83" s="1262"/>
      <c r="AK83" s="1262"/>
      <c r="AL83" s="1262"/>
      <c r="AM83" s="1262"/>
      <c r="AN83" s="1262"/>
      <c r="AO83" s="1262"/>
      <c r="AP83" s="1262"/>
      <c r="AQ83" s="1262"/>
      <c r="AR83" s="1262"/>
      <c r="AS83" s="1262"/>
      <c r="AT83" s="1262"/>
      <c r="AU83" s="1262"/>
      <c r="AV83" s="1262"/>
      <c r="AW83" s="1262"/>
      <c r="AX83" s="1262"/>
      <c r="AY83" s="1262"/>
      <c r="AZ83" s="1262"/>
    </row>
    <row r="84" spans="1:52" ht="28.5">
      <c r="A84" s="1291"/>
      <c r="B84" s="244" t="s">
        <v>873</v>
      </c>
      <c r="C84" s="29"/>
      <c r="D84" s="29"/>
      <c r="E84" s="1291"/>
      <c r="F84" s="1291"/>
      <c r="G84" s="1291"/>
      <c r="H84" s="1291"/>
      <c r="I84" s="1291"/>
      <c r="J84" s="1291"/>
      <c r="K84" s="1291"/>
      <c r="L84" s="1291"/>
      <c r="M84" s="1291"/>
      <c r="N84" s="1262"/>
      <c r="O84" s="1262"/>
      <c r="P84" s="1262"/>
      <c r="Q84" s="1262"/>
      <c r="R84" s="1262"/>
      <c r="S84" s="244" t="s">
        <v>4719</v>
      </c>
      <c r="T84" s="1827">
        <f t="shared" ref="T84:T90" si="71">C84</f>
        <v>0</v>
      </c>
      <c r="U84" s="1827">
        <f t="shared" ref="U84:U90" si="72">D84</f>
        <v>0</v>
      </c>
      <c r="V84" s="1291"/>
      <c r="W84" s="1291"/>
      <c r="X84" s="1291"/>
      <c r="Y84" s="1291"/>
      <c r="Z84" s="1291"/>
      <c r="AA84" s="1291"/>
      <c r="AB84" s="1291"/>
      <c r="AC84" s="1291"/>
      <c r="AD84" s="1291"/>
      <c r="AE84" s="1262"/>
      <c r="AF84" s="1262"/>
      <c r="AG84" s="1262"/>
      <c r="AH84" s="1262"/>
      <c r="AI84" s="1262"/>
      <c r="AJ84" s="1262"/>
      <c r="AK84" s="1262"/>
      <c r="AL84" s="1262"/>
      <c r="AM84" s="1262"/>
      <c r="AN84" s="1262"/>
      <c r="AO84" s="1262"/>
      <c r="AP84" s="1262"/>
      <c r="AQ84" s="1262"/>
      <c r="AR84" s="1262"/>
      <c r="AS84" s="1262"/>
      <c r="AT84" s="1262"/>
      <c r="AU84" s="1262"/>
      <c r="AV84" s="1262"/>
      <c r="AW84" s="1262"/>
      <c r="AX84" s="1262"/>
      <c r="AY84" s="1262"/>
      <c r="AZ84" s="1262"/>
    </row>
    <row r="85" spans="1:52" ht="42.75">
      <c r="A85" s="1291"/>
      <c r="B85" s="247" t="s">
        <v>874</v>
      </c>
      <c r="C85" s="29"/>
      <c r="D85" s="29"/>
      <c r="E85" s="1291"/>
      <c r="F85" s="1291"/>
      <c r="G85" s="1291"/>
      <c r="H85" s="1291"/>
      <c r="I85" s="1291"/>
      <c r="J85" s="1291"/>
      <c r="K85" s="1291"/>
      <c r="L85" s="1291"/>
      <c r="M85" s="1291"/>
      <c r="N85" s="1262"/>
      <c r="O85" s="1262"/>
      <c r="P85" s="1262"/>
      <c r="Q85" s="1262"/>
      <c r="R85" s="1262"/>
      <c r="S85" s="247" t="s">
        <v>4720</v>
      </c>
      <c r="T85" s="1827">
        <f t="shared" si="71"/>
        <v>0</v>
      </c>
      <c r="U85" s="1827">
        <f t="shared" si="72"/>
        <v>0</v>
      </c>
      <c r="V85" s="1291"/>
      <c r="W85" s="1291"/>
      <c r="X85" s="1291"/>
      <c r="Y85" s="1291"/>
      <c r="Z85" s="1291"/>
      <c r="AA85" s="1291"/>
      <c r="AB85" s="1291"/>
      <c r="AC85" s="1291"/>
      <c r="AD85" s="1291"/>
      <c r="AE85" s="1262"/>
      <c r="AF85" s="1262"/>
      <c r="AG85" s="1262"/>
      <c r="AH85" s="1262"/>
      <c r="AI85" s="1262"/>
      <c r="AJ85" s="1262"/>
      <c r="AK85" s="1262"/>
      <c r="AL85" s="1262"/>
      <c r="AM85" s="1262"/>
      <c r="AN85" s="1262"/>
      <c r="AO85" s="1262"/>
      <c r="AP85" s="1262"/>
      <c r="AQ85" s="1262"/>
      <c r="AR85" s="1262"/>
      <c r="AS85" s="1262"/>
      <c r="AT85" s="1262"/>
      <c r="AU85" s="1262"/>
      <c r="AV85" s="1262"/>
      <c r="AW85" s="1262"/>
      <c r="AX85" s="1262"/>
      <c r="AY85" s="1262"/>
      <c r="AZ85" s="1262"/>
    </row>
    <row r="86" spans="1:52">
      <c r="A86" s="1291"/>
      <c r="B86" s="247" t="s">
        <v>188</v>
      </c>
      <c r="C86" s="29"/>
      <c r="D86" s="29"/>
      <c r="E86" s="1291"/>
      <c r="F86" s="1291"/>
      <c r="G86" s="1291"/>
      <c r="H86" s="1291"/>
      <c r="I86" s="1291"/>
      <c r="J86" s="1291"/>
      <c r="K86" s="1291"/>
      <c r="L86" s="1291"/>
      <c r="M86" s="1291"/>
      <c r="N86" s="1262"/>
      <c r="O86" s="1262"/>
      <c r="P86" s="1262"/>
      <c r="Q86" s="1262"/>
      <c r="R86" s="1262"/>
      <c r="S86" s="247" t="s">
        <v>4721</v>
      </c>
      <c r="T86" s="1827">
        <f t="shared" si="71"/>
        <v>0</v>
      </c>
      <c r="U86" s="1827">
        <f t="shared" si="72"/>
        <v>0</v>
      </c>
      <c r="V86" s="1291"/>
      <c r="W86" s="1291"/>
      <c r="X86" s="1291"/>
      <c r="Y86" s="1291"/>
      <c r="Z86" s="1291"/>
      <c r="AA86" s="1291"/>
      <c r="AB86" s="1291"/>
      <c r="AC86" s="1291"/>
      <c r="AD86" s="1291"/>
      <c r="AE86" s="1262"/>
      <c r="AF86" s="1262"/>
      <c r="AG86" s="1262"/>
      <c r="AH86" s="1262"/>
      <c r="AI86" s="1262"/>
      <c r="AJ86" s="1262"/>
      <c r="AK86" s="1262"/>
      <c r="AL86" s="1262"/>
      <c r="AM86" s="1262"/>
      <c r="AN86" s="1262"/>
      <c r="AO86" s="1262"/>
      <c r="AP86" s="1262"/>
      <c r="AQ86" s="1262"/>
      <c r="AR86" s="1262"/>
      <c r="AS86" s="1262"/>
      <c r="AT86" s="1262"/>
      <c r="AU86" s="1262"/>
      <c r="AV86" s="1262"/>
      <c r="AW86" s="1262"/>
      <c r="AX86" s="1262"/>
      <c r="AY86" s="1262"/>
      <c r="AZ86" s="1262"/>
    </row>
    <row r="87" spans="1:52">
      <c r="A87" s="1291"/>
      <c r="B87" s="247" t="s">
        <v>875</v>
      </c>
      <c r="C87" s="29"/>
      <c r="D87" s="29"/>
      <c r="E87" s="1291"/>
      <c r="F87" s="1291"/>
      <c r="G87" s="1291"/>
      <c r="H87" s="1291"/>
      <c r="I87" s="1291"/>
      <c r="J87" s="1291"/>
      <c r="K87" s="1291"/>
      <c r="L87" s="1291"/>
      <c r="M87" s="1291"/>
      <c r="N87" s="1262"/>
      <c r="O87" s="1262"/>
      <c r="P87" s="1262"/>
      <c r="Q87" s="1262"/>
      <c r="R87" s="1262"/>
      <c r="S87" s="247" t="s">
        <v>4753</v>
      </c>
      <c r="T87" s="1827">
        <f t="shared" si="71"/>
        <v>0</v>
      </c>
      <c r="U87" s="1827">
        <f t="shared" si="72"/>
        <v>0</v>
      </c>
      <c r="V87" s="1291"/>
      <c r="W87" s="1291"/>
      <c r="X87" s="1291"/>
      <c r="Y87" s="1291"/>
      <c r="Z87" s="1291"/>
      <c r="AA87" s="1291"/>
      <c r="AB87" s="1291"/>
      <c r="AC87" s="1291"/>
      <c r="AD87" s="1291"/>
      <c r="AE87" s="1262"/>
      <c r="AF87" s="1262"/>
      <c r="AG87" s="1262"/>
      <c r="AH87" s="1262"/>
      <c r="AI87" s="1262"/>
      <c r="AJ87" s="1262"/>
      <c r="AK87" s="1262"/>
      <c r="AL87" s="1262"/>
      <c r="AM87" s="1262"/>
      <c r="AN87" s="1262"/>
      <c r="AO87" s="1262"/>
      <c r="AP87" s="1262"/>
      <c r="AQ87" s="1262"/>
      <c r="AR87" s="1262"/>
      <c r="AS87" s="1262"/>
      <c r="AT87" s="1262"/>
      <c r="AU87" s="1262"/>
      <c r="AV87" s="1262"/>
      <c r="AW87" s="1262"/>
      <c r="AX87" s="1262"/>
      <c r="AY87" s="1262"/>
      <c r="AZ87" s="1262"/>
    </row>
    <row r="88" spans="1:52">
      <c r="A88" s="1291"/>
      <c r="B88" s="247" t="s">
        <v>876</v>
      </c>
      <c r="C88" s="29"/>
      <c r="D88" s="29"/>
      <c r="E88" s="1291"/>
      <c r="F88" s="1291"/>
      <c r="G88" s="1291"/>
      <c r="H88" s="1291"/>
      <c r="I88" s="1291"/>
      <c r="J88" s="1291"/>
      <c r="K88" s="1291"/>
      <c r="L88" s="1291"/>
      <c r="M88" s="1291"/>
      <c r="N88" s="1262"/>
      <c r="O88" s="1262"/>
      <c r="P88" s="1262"/>
      <c r="Q88" s="1262"/>
      <c r="R88" s="1262"/>
      <c r="S88" s="247" t="s">
        <v>4754</v>
      </c>
      <c r="T88" s="1827">
        <f t="shared" si="71"/>
        <v>0</v>
      </c>
      <c r="U88" s="1827">
        <f t="shared" si="72"/>
        <v>0</v>
      </c>
      <c r="V88" s="1291"/>
      <c r="W88" s="1291"/>
      <c r="X88" s="1291"/>
      <c r="Y88" s="1291"/>
      <c r="Z88" s="1291"/>
      <c r="AA88" s="1291"/>
      <c r="AB88" s="1291"/>
      <c r="AC88" s="1291"/>
      <c r="AD88" s="1291"/>
      <c r="AE88" s="1262"/>
      <c r="AF88" s="1262"/>
      <c r="AG88" s="1262"/>
      <c r="AH88" s="1262"/>
      <c r="AI88" s="1262"/>
      <c r="AJ88" s="1262"/>
      <c r="AK88" s="1262"/>
      <c r="AL88" s="1262"/>
      <c r="AM88" s="1262"/>
      <c r="AN88" s="1262"/>
      <c r="AO88" s="1262"/>
      <c r="AP88" s="1262"/>
      <c r="AQ88" s="1262"/>
      <c r="AR88" s="1262"/>
      <c r="AS88" s="1262"/>
      <c r="AT88" s="1262"/>
      <c r="AU88" s="1262"/>
      <c r="AV88" s="1262"/>
      <c r="AW88" s="1262"/>
      <c r="AX88" s="1262"/>
      <c r="AY88" s="1262"/>
      <c r="AZ88" s="1262"/>
    </row>
    <row r="89" spans="1:52">
      <c r="A89" s="1291"/>
      <c r="B89" s="247" t="s">
        <v>877</v>
      </c>
      <c r="C89" s="29"/>
      <c r="D89" s="29"/>
      <c r="E89" s="1291"/>
      <c r="F89" s="1291"/>
      <c r="G89" s="1291"/>
      <c r="H89" s="1291"/>
      <c r="I89" s="1291"/>
      <c r="J89" s="1291"/>
      <c r="K89" s="1291"/>
      <c r="L89" s="1291"/>
      <c r="M89" s="1291"/>
      <c r="N89" s="1262"/>
      <c r="O89" s="1262"/>
      <c r="P89" s="1262"/>
      <c r="Q89" s="1262"/>
      <c r="R89" s="1262"/>
      <c r="S89" s="247" t="s">
        <v>4755</v>
      </c>
      <c r="T89" s="1827">
        <f t="shared" si="71"/>
        <v>0</v>
      </c>
      <c r="U89" s="1827">
        <f t="shared" si="72"/>
        <v>0</v>
      </c>
      <c r="V89" s="1291"/>
      <c r="W89" s="1291"/>
      <c r="X89" s="1291"/>
      <c r="Y89" s="1291"/>
      <c r="Z89" s="1291"/>
      <c r="AA89" s="1291"/>
      <c r="AB89" s="1291"/>
      <c r="AC89" s="1291"/>
      <c r="AD89" s="1291"/>
      <c r="AE89" s="1262"/>
      <c r="AF89" s="1262"/>
      <c r="AG89" s="1262"/>
      <c r="AH89" s="1262"/>
      <c r="AI89" s="1262"/>
      <c r="AJ89" s="1262"/>
      <c r="AK89" s="1262"/>
      <c r="AL89" s="1262"/>
      <c r="AM89" s="1262"/>
      <c r="AN89" s="1262"/>
      <c r="AO89" s="1262"/>
      <c r="AP89" s="1262"/>
      <c r="AQ89" s="1262"/>
      <c r="AR89" s="1262"/>
      <c r="AS89" s="1262"/>
      <c r="AT89" s="1262"/>
      <c r="AU89" s="1262"/>
      <c r="AV89" s="1262"/>
      <c r="AW89" s="1262"/>
      <c r="AX89" s="1262"/>
      <c r="AY89" s="1262"/>
      <c r="AZ89" s="1262"/>
    </row>
    <row r="90" spans="1:52" ht="42.75">
      <c r="A90" s="1291"/>
      <c r="B90" s="247" t="s">
        <v>878</v>
      </c>
      <c r="C90" s="29"/>
      <c r="D90" s="29"/>
      <c r="E90" s="1291"/>
      <c r="F90" s="1291"/>
      <c r="G90" s="1291"/>
      <c r="H90" s="1291"/>
      <c r="I90" s="1291"/>
      <c r="J90" s="1291"/>
      <c r="K90" s="1291"/>
      <c r="L90" s="1291"/>
      <c r="M90" s="1291"/>
      <c r="N90" s="1262"/>
      <c r="O90" s="1262"/>
      <c r="P90" s="1262"/>
      <c r="Q90" s="1262"/>
      <c r="R90" s="1262"/>
      <c r="S90" s="247" t="s">
        <v>4725</v>
      </c>
      <c r="T90" s="1827">
        <f t="shared" si="71"/>
        <v>0</v>
      </c>
      <c r="U90" s="1827">
        <f t="shared" si="72"/>
        <v>0</v>
      </c>
      <c r="V90" s="1291"/>
      <c r="W90" s="1291"/>
      <c r="X90" s="1291"/>
      <c r="Y90" s="1291"/>
      <c r="Z90" s="1291"/>
      <c r="AA90" s="1291"/>
      <c r="AB90" s="1291"/>
      <c r="AC90" s="1291"/>
      <c r="AD90" s="1291"/>
      <c r="AE90" s="1262"/>
      <c r="AF90" s="1262"/>
      <c r="AG90" s="1262"/>
      <c r="AH90" s="1262"/>
      <c r="AI90" s="1262"/>
      <c r="AJ90" s="1262"/>
      <c r="AK90" s="1262"/>
      <c r="AL90" s="1262"/>
      <c r="AM90" s="1262"/>
      <c r="AN90" s="1262"/>
      <c r="AO90" s="1262"/>
      <c r="AP90" s="1262"/>
      <c r="AQ90" s="1262"/>
      <c r="AR90" s="1262"/>
      <c r="AS90" s="1262"/>
      <c r="AT90" s="1262"/>
      <c r="AU90" s="1262"/>
      <c r="AV90" s="1262"/>
      <c r="AW90" s="1262"/>
      <c r="AX90" s="1262"/>
      <c r="AY90" s="1262"/>
      <c r="AZ90" s="1262"/>
    </row>
    <row r="91" spans="1:52">
      <c r="A91" s="1262"/>
      <c r="B91" s="1262"/>
      <c r="C91" s="1262"/>
      <c r="D91" s="1262"/>
      <c r="E91" s="1262"/>
      <c r="F91" s="1262"/>
      <c r="G91" s="1262"/>
      <c r="H91" s="1262"/>
      <c r="I91" s="1262"/>
      <c r="J91" s="1262"/>
      <c r="K91" s="1262"/>
      <c r="L91" s="1262"/>
      <c r="M91" s="1262"/>
      <c r="N91" s="1262"/>
      <c r="O91" s="1262"/>
      <c r="P91" s="1262"/>
      <c r="Q91" s="1262"/>
      <c r="R91" s="1262"/>
      <c r="S91" s="1262"/>
      <c r="T91" s="1262"/>
      <c r="U91" s="1262"/>
      <c r="V91" s="1262"/>
      <c r="W91" s="1262"/>
      <c r="X91" s="1262"/>
      <c r="Y91" s="1262"/>
      <c r="Z91" s="1262"/>
      <c r="AA91" s="1262"/>
      <c r="AB91" s="1262"/>
      <c r="AC91" s="1262"/>
      <c r="AD91" s="1262"/>
      <c r="AE91" s="1262"/>
      <c r="AF91" s="1262"/>
      <c r="AG91" s="1262"/>
      <c r="AH91" s="1262"/>
      <c r="AI91" s="1262"/>
      <c r="AJ91" s="1262"/>
      <c r="AK91" s="1262"/>
      <c r="AL91" s="1262"/>
      <c r="AM91" s="1262"/>
      <c r="AN91" s="1262"/>
      <c r="AO91" s="1262"/>
      <c r="AP91" s="1262"/>
      <c r="AQ91" s="1262"/>
      <c r="AR91" s="1262"/>
      <c r="AS91" s="1262"/>
      <c r="AT91" s="1262"/>
      <c r="AU91" s="1262"/>
      <c r="AV91" s="1262"/>
      <c r="AW91" s="1262"/>
      <c r="AX91" s="1262"/>
      <c r="AY91" s="1262"/>
      <c r="AZ91" s="1262"/>
    </row>
    <row r="92" spans="1:52">
      <c r="A92" s="1262"/>
      <c r="B92" s="1262"/>
      <c r="C92" s="1262"/>
      <c r="D92" s="1262"/>
      <c r="E92" s="1262"/>
      <c r="F92" s="1262"/>
      <c r="G92" s="1262"/>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c r="AL92" s="1262"/>
      <c r="AM92" s="1262"/>
      <c r="AN92" s="1262"/>
      <c r="AO92" s="1262"/>
      <c r="AP92" s="1262"/>
      <c r="AQ92" s="1262"/>
      <c r="AR92" s="1262"/>
      <c r="AS92" s="1262"/>
      <c r="AT92" s="1262"/>
      <c r="AU92" s="1262"/>
      <c r="AV92" s="1262"/>
      <c r="AW92" s="1262"/>
      <c r="AX92" s="1262"/>
      <c r="AY92" s="1262"/>
      <c r="AZ92" s="1262"/>
    </row>
    <row r="93" spans="1:52">
      <c r="A93" s="1262"/>
      <c r="B93" s="1262"/>
      <c r="C93" s="1262"/>
      <c r="D93" s="1262"/>
      <c r="E93" s="1262"/>
      <c r="F93" s="1262"/>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c r="AL93" s="1262"/>
      <c r="AM93" s="1262"/>
      <c r="AN93" s="1262"/>
      <c r="AO93" s="1262"/>
      <c r="AP93" s="1262"/>
      <c r="AQ93" s="1262"/>
      <c r="AR93" s="1262"/>
      <c r="AS93" s="1262"/>
      <c r="AT93" s="1262"/>
      <c r="AU93" s="1262"/>
      <c r="AV93" s="1262"/>
      <c r="AW93" s="1262"/>
      <c r="AX93" s="1262"/>
      <c r="AY93" s="1262"/>
      <c r="AZ93" s="1262"/>
    </row>
    <row r="94" spans="1:52">
      <c r="A94" s="1262"/>
      <c r="B94" s="1262"/>
      <c r="C94" s="1262"/>
      <c r="D94" s="1262"/>
      <c r="E94" s="1262"/>
      <c r="F94" s="1262"/>
      <c r="G94" s="1262"/>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c r="AL94" s="1262"/>
      <c r="AM94" s="1262"/>
      <c r="AN94" s="1262"/>
      <c r="AO94" s="1262"/>
      <c r="AP94" s="1262"/>
      <c r="AQ94" s="1262"/>
      <c r="AR94" s="1262"/>
      <c r="AS94" s="1262"/>
      <c r="AT94" s="1262"/>
      <c r="AU94" s="1262"/>
      <c r="AV94" s="1262"/>
      <c r="AW94" s="1262"/>
      <c r="AX94" s="1262"/>
      <c r="AY94" s="1262"/>
      <c r="AZ94" s="1262"/>
    </row>
    <row r="95" spans="1:52">
      <c r="A95" s="1262"/>
      <c r="B95" s="1262"/>
      <c r="C95" s="1262"/>
      <c r="D95" s="1262"/>
      <c r="E95" s="1262"/>
      <c r="F95" s="1262"/>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c r="AL95" s="1262"/>
      <c r="AM95" s="1262"/>
      <c r="AN95" s="1262"/>
      <c r="AO95" s="1262"/>
      <c r="AP95" s="1262"/>
      <c r="AQ95" s="1262"/>
      <c r="AR95" s="1262"/>
      <c r="AS95" s="1262"/>
      <c r="AT95" s="1262"/>
      <c r="AU95" s="1262"/>
      <c r="AV95" s="1262"/>
      <c r="AW95" s="1262"/>
      <c r="AX95" s="1262"/>
      <c r="AY95" s="1262"/>
      <c r="AZ95" s="1262"/>
    </row>
    <row r="96" spans="1:52">
      <c r="A96" s="1262"/>
      <c r="B96" s="1262"/>
      <c r="C96" s="1262"/>
      <c r="D96" s="1262"/>
      <c r="E96" s="1262"/>
      <c r="F96" s="1262"/>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c r="AL96" s="1262"/>
      <c r="AM96" s="1262"/>
      <c r="AN96" s="1262"/>
      <c r="AO96" s="1262"/>
      <c r="AP96" s="1262"/>
      <c r="AQ96" s="1262"/>
      <c r="AR96" s="1262"/>
      <c r="AS96" s="1262"/>
      <c r="AT96" s="1262"/>
      <c r="AU96" s="1262"/>
      <c r="AV96" s="1262"/>
      <c r="AW96" s="1262"/>
      <c r="AX96" s="1262"/>
      <c r="AY96" s="1262"/>
      <c r="AZ96" s="1262"/>
    </row>
    <row r="97" spans="1:52">
      <c r="A97" s="1262"/>
      <c r="B97" s="1262"/>
      <c r="C97" s="1262"/>
      <c r="D97" s="1262"/>
      <c r="E97" s="1262"/>
      <c r="F97" s="1262"/>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c r="AL97" s="1262"/>
      <c r="AM97" s="1262"/>
      <c r="AN97" s="1262"/>
      <c r="AO97" s="1262"/>
      <c r="AP97" s="1262"/>
      <c r="AQ97" s="1262"/>
      <c r="AR97" s="1262"/>
      <c r="AS97" s="1262"/>
      <c r="AT97" s="1262"/>
      <c r="AU97" s="1262"/>
      <c r="AV97" s="1262"/>
      <c r="AW97" s="1262"/>
      <c r="AX97" s="1262"/>
      <c r="AY97" s="1262"/>
      <c r="AZ97" s="1262"/>
    </row>
    <row r="98" spans="1:52">
      <c r="A98" s="1262"/>
      <c r="B98" s="1262"/>
      <c r="C98" s="1262"/>
      <c r="D98" s="1262"/>
      <c r="E98" s="1262"/>
      <c r="F98" s="1262"/>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c r="AL98" s="1262"/>
      <c r="AM98" s="1262"/>
      <c r="AN98" s="1262"/>
      <c r="AO98" s="1262"/>
      <c r="AP98" s="1262"/>
      <c r="AQ98" s="1262"/>
      <c r="AR98" s="1262"/>
      <c r="AS98" s="1262"/>
      <c r="AT98" s="1262"/>
      <c r="AU98" s="1262"/>
      <c r="AV98" s="1262"/>
      <c r="AW98" s="1262"/>
      <c r="AX98" s="1262"/>
      <c r="AY98" s="1262"/>
      <c r="AZ98" s="1262"/>
    </row>
    <row r="99" spans="1:52">
      <c r="A99" s="1262"/>
      <c r="B99" s="1262"/>
      <c r="C99" s="1262"/>
      <c r="D99" s="1262"/>
      <c r="E99" s="1262"/>
      <c r="F99" s="1262"/>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c r="AL99" s="1262"/>
      <c r="AM99" s="1262"/>
      <c r="AN99" s="1262"/>
      <c r="AO99" s="1262"/>
      <c r="AP99" s="1262"/>
      <c r="AQ99" s="1262"/>
      <c r="AR99" s="1262"/>
      <c r="AS99" s="1262"/>
      <c r="AT99" s="1262"/>
      <c r="AU99" s="1262"/>
      <c r="AV99" s="1262"/>
      <c r="AW99" s="1262"/>
      <c r="AX99" s="1262"/>
      <c r="AY99" s="1262"/>
      <c r="AZ99" s="1262"/>
    </row>
    <row r="100" spans="1:52">
      <c r="A100" s="1262"/>
      <c r="B100" s="1262"/>
      <c r="C100" s="1262"/>
      <c r="D100" s="1262"/>
      <c r="E100" s="1262"/>
      <c r="F100" s="1262"/>
      <c r="G100" s="1262"/>
      <c r="H100" s="1262"/>
      <c r="I100" s="1262"/>
      <c r="J100" s="1262"/>
      <c r="K100" s="1262"/>
      <c r="L100" s="1262"/>
      <c r="M100" s="1262"/>
      <c r="N100" s="1262"/>
      <c r="O100" s="1262"/>
      <c r="P100" s="1262"/>
      <c r="Q100" s="1262"/>
      <c r="R100" s="1262"/>
      <c r="S100" s="1262"/>
      <c r="T100" s="1262"/>
      <c r="U100" s="1262"/>
      <c r="V100" s="1262"/>
      <c r="W100" s="1262"/>
      <c r="X100" s="1262"/>
      <c r="Y100" s="1262"/>
      <c r="Z100" s="1262"/>
      <c r="AA100" s="1262"/>
      <c r="AB100" s="1262"/>
      <c r="AC100" s="1262"/>
      <c r="AD100" s="1262"/>
      <c r="AE100" s="1262"/>
      <c r="AF100" s="1262"/>
      <c r="AG100" s="1262"/>
      <c r="AH100" s="1262"/>
      <c r="AI100" s="1262"/>
      <c r="AJ100" s="1262"/>
      <c r="AK100" s="1262"/>
      <c r="AL100" s="1262"/>
      <c r="AM100" s="1262"/>
      <c r="AN100" s="1262"/>
      <c r="AO100" s="1262"/>
      <c r="AP100" s="1262"/>
      <c r="AQ100" s="1262"/>
      <c r="AR100" s="1262"/>
      <c r="AS100" s="1262"/>
      <c r="AT100" s="1262"/>
      <c r="AU100" s="1262"/>
      <c r="AV100" s="1262"/>
      <c r="AW100" s="1262"/>
      <c r="AX100" s="1262"/>
      <c r="AY100" s="1262"/>
      <c r="AZ100" s="1262"/>
    </row>
    <row r="101" spans="1:52">
      <c r="A101" s="1262"/>
      <c r="B101" s="1262"/>
      <c r="C101" s="1262"/>
      <c r="D101" s="1262"/>
      <c r="E101" s="1262"/>
      <c r="F101" s="1262"/>
      <c r="G101" s="1262"/>
      <c r="H101" s="1262"/>
      <c r="I101" s="1262"/>
      <c r="J101" s="1262"/>
      <c r="K101" s="1262"/>
      <c r="L101" s="1262"/>
      <c r="M101" s="1262"/>
      <c r="N101" s="1262"/>
      <c r="O101" s="1262"/>
      <c r="P101" s="1262"/>
      <c r="Q101" s="1262"/>
      <c r="R101" s="1262"/>
      <c r="S101" s="1262"/>
      <c r="T101" s="1262"/>
      <c r="U101" s="1262"/>
      <c r="V101" s="1262"/>
      <c r="W101" s="1262"/>
      <c r="X101" s="1262"/>
      <c r="Y101" s="1262"/>
      <c r="Z101" s="1262"/>
      <c r="AA101" s="1262"/>
      <c r="AB101" s="1262"/>
      <c r="AC101" s="1262"/>
      <c r="AD101" s="1262"/>
      <c r="AE101" s="1262"/>
      <c r="AF101" s="1262"/>
      <c r="AG101" s="1262"/>
      <c r="AH101" s="1262"/>
      <c r="AI101" s="1262"/>
      <c r="AJ101" s="1262"/>
      <c r="AK101" s="1262"/>
      <c r="AL101" s="1262"/>
      <c r="AM101" s="1262"/>
      <c r="AN101" s="1262"/>
      <c r="AO101" s="1262"/>
      <c r="AP101" s="1262"/>
      <c r="AQ101" s="1262"/>
      <c r="AR101" s="1262"/>
      <c r="AS101" s="1262"/>
      <c r="AT101" s="1262"/>
      <c r="AU101" s="1262"/>
      <c r="AV101" s="1262"/>
      <c r="AW101" s="1262"/>
      <c r="AX101" s="1262"/>
      <c r="AY101" s="1262"/>
      <c r="AZ101" s="1262"/>
    </row>
    <row r="102" spans="1:52">
      <c r="A102" s="1262"/>
      <c r="B102" s="1262"/>
      <c r="C102" s="1262"/>
      <c r="D102" s="1262"/>
      <c r="E102" s="1262"/>
      <c r="F102" s="1262"/>
      <c r="G102" s="1262"/>
      <c r="H102" s="1262"/>
      <c r="I102" s="1262"/>
      <c r="J102" s="1262"/>
      <c r="K102" s="1262"/>
      <c r="L102" s="1262"/>
      <c r="M102" s="1262"/>
      <c r="N102" s="1262"/>
      <c r="O102" s="1262"/>
      <c r="P102" s="1262"/>
      <c r="Q102" s="1262"/>
      <c r="R102" s="1262"/>
      <c r="S102" s="1262"/>
      <c r="T102" s="1262"/>
      <c r="U102" s="1262"/>
      <c r="V102" s="1262"/>
      <c r="W102" s="1262"/>
      <c r="X102" s="1262"/>
      <c r="Y102" s="1262"/>
      <c r="Z102" s="1262"/>
      <c r="AA102" s="1262"/>
      <c r="AB102" s="1262"/>
      <c r="AC102" s="1262"/>
      <c r="AD102" s="1262"/>
      <c r="AE102" s="1262"/>
      <c r="AF102" s="1262"/>
      <c r="AG102" s="1262"/>
      <c r="AH102" s="1262"/>
      <c r="AI102" s="1262"/>
      <c r="AJ102" s="1262"/>
      <c r="AK102" s="1262"/>
      <c r="AL102" s="1262"/>
      <c r="AM102" s="1262"/>
      <c r="AN102" s="1262"/>
      <c r="AO102" s="1262"/>
      <c r="AP102" s="1262"/>
      <c r="AQ102" s="1262"/>
      <c r="AR102" s="1262"/>
      <c r="AS102" s="1262"/>
      <c r="AT102" s="1262"/>
      <c r="AU102" s="1262"/>
      <c r="AV102" s="1262"/>
      <c r="AW102" s="1262"/>
      <c r="AX102" s="1262"/>
      <c r="AY102" s="1262"/>
      <c r="AZ102" s="1262"/>
    </row>
    <row r="103" spans="1:52">
      <c r="A103" s="1262"/>
      <c r="B103" s="1262"/>
      <c r="C103" s="1262"/>
      <c r="D103" s="1262"/>
      <c r="E103" s="1262"/>
      <c r="F103" s="1262"/>
      <c r="G103" s="1262"/>
      <c r="H103" s="1262"/>
      <c r="I103" s="1262"/>
      <c r="J103" s="1262"/>
      <c r="K103" s="1262"/>
      <c r="L103" s="1262"/>
      <c r="M103" s="1262"/>
      <c r="N103" s="1262"/>
      <c r="O103" s="1262"/>
      <c r="P103" s="1262"/>
      <c r="Q103" s="1262"/>
      <c r="R103" s="1262"/>
      <c r="S103" s="1262"/>
      <c r="T103" s="1262"/>
      <c r="U103" s="1262"/>
      <c r="V103" s="1262"/>
      <c r="W103" s="1262"/>
      <c r="X103" s="1262"/>
      <c r="Y103" s="1262"/>
      <c r="Z103" s="1262"/>
      <c r="AA103" s="1262"/>
      <c r="AB103" s="1262"/>
      <c r="AC103" s="1262"/>
      <c r="AD103" s="1262"/>
      <c r="AE103" s="1262"/>
      <c r="AF103" s="1262"/>
      <c r="AG103" s="1262"/>
      <c r="AH103" s="1262"/>
      <c r="AI103" s="1262"/>
      <c r="AJ103" s="1262"/>
      <c r="AK103" s="1262"/>
      <c r="AL103" s="1262"/>
      <c r="AM103" s="1262"/>
      <c r="AN103" s="1262"/>
      <c r="AO103" s="1262"/>
      <c r="AP103" s="1262"/>
      <c r="AQ103" s="1262"/>
      <c r="AR103" s="1262"/>
      <c r="AS103" s="1262"/>
      <c r="AT103" s="1262"/>
      <c r="AU103" s="1262"/>
      <c r="AV103" s="1262"/>
      <c r="AW103" s="1262"/>
      <c r="AX103" s="1262"/>
      <c r="AY103" s="1262"/>
      <c r="AZ103" s="1262"/>
    </row>
    <row r="104" spans="1:52">
      <c r="A104" s="1262"/>
      <c r="B104" s="1262"/>
      <c r="C104" s="1262"/>
      <c r="D104" s="1262"/>
      <c r="E104" s="1262"/>
      <c r="F104" s="1262"/>
      <c r="G104" s="1262"/>
      <c r="H104" s="1262"/>
      <c r="I104" s="1262"/>
      <c r="J104" s="1262"/>
      <c r="K104" s="1262"/>
      <c r="L104" s="1262"/>
      <c r="M104" s="1262"/>
      <c r="N104" s="1262"/>
      <c r="O104" s="1262"/>
      <c r="P104" s="1262"/>
      <c r="Q104" s="1262"/>
      <c r="R104" s="1262"/>
      <c r="S104" s="1262"/>
      <c r="T104" s="1262"/>
      <c r="U104" s="1262"/>
      <c r="V104" s="1262"/>
      <c r="W104" s="1262"/>
      <c r="X104" s="1262"/>
      <c r="Y104" s="1262"/>
      <c r="Z104" s="1262"/>
      <c r="AA104" s="1262"/>
      <c r="AB104" s="1262"/>
      <c r="AC104" s="1262"/>
      <c r="AD104" s="1262"/>
      <c r="AE104" s="1262"/>
      <c r="AF104" s="1262"/>
      <c r="AG104" s="1262"/>
      <c r="AH104" s="1262"/>
      <c r="AI104" s="1262"/>
      <c r="AJ104" s="1262"/>
      <c r="AK104" s="1262"/>
      <c r="AL104" s="1262"/>
      <c r="AM104" s="1262"/>
      <c r="AN104" s="1262"/>
      <c r="AO104" s="1262"/>
      <c r="AP104" s="1262"/>
      <c r="AQ104" s="1262"/>
      <c r="AR104" s="1262"/>
      <c r="AS104" s="1262"/>
      <c r="AT104" s="1262"/>
      <c r="AU104" s="1262"/>
      <c r="AV104" s="1262"/>
      <c r="AW104" s="1262"/>
      <c r="AX104" s="1262"/>
      <c r="AY104" s="1262"/>
      <c r="AZ104" s="1262"/>
    </row>
    <row r="105" spans="1:52">
      <c r="A105" s="1262"/>
      <c r="B105" s="1262"/>
      <c r="C105" s="1262"/>
      <c r="D105" s="1262"/>
      <c r="E105" s="1262"/>
      <c r="F105" s="1262"/>
      <c r="G105" s="1262"/>
      <c r="H105" s="1262"/>
      <c r="I105" s="1262"/>
      <c r="J105" s="1262"/>
      <c r="K105" s="1262"/>
      <c r="L105" s="1262"/>
      <c r="M105" s="1262"/>
      <c r="N105" s="1262"/>
      <c r="O105" s="1262"/>
      <c r="P105" s="1262"/>
      <c r="Q105" s="1262"/>
      <c r="R105" s="1262"/>
      <c r="S105" s="1262"/>
      <c r="T105" s="1262"/>
      <c r="U105" s="1262"/>
      <c r="V105" s="1262"/>
      <c r="W105" s="1262"/>
      <c r="X105" s="1262"/>
      <c r="Y105" s="1262"/>
      <c r="Z105" s="1262"/>
      <c r="AA105" s="1262"/>
      <c r="AB105" s="1262"/>
      <c r="AC105" s="1262"/>
      <c r="AD105" s="1262"/>
      <c r="AE105" s="1262"/>
      <c r="AF105" s="1262"/>
      <c r="AG105" s="1262"/>
      <c r="AH105" s="1262"/>
      <c r="AI105" s="1262"/>
      <c r="AJ105" s="1262"/>
      <c r="AK105" s="1262"/>
      <c r="AL105" s="1262"/>
      <c r="AM105" s="1262"/>
      <c r="AN105" s="1262"/>
      <c r="AO105" s="1262"/>
      <c r="AP105" s="1262"/>
      <c r="AQ105" s="1262"/>
      <c r="AR105" s="1262"/>
      <c r="AS105" s="1262"/>
      <c r="AT105" s="1262"/>
      <c r="AU105" s="1262"/>
      <c r="AV105" s="1262"/>
      <c r="AW105" s="1262"/>
      <c r="AX105" s="1262"/>
      <c r="AY105" s="1262"/>
      <c r="AZ105" s="1262"/>
    </row>
    <row r="106" spans="1:52">
      <c r="A106" s="1262"/>
      <c r="B106" s="1262"/>
      <c r="C106" s="1262"/>
      <c r="D106" s="1262"/>
      <c r="E106" s="1262"/>
      <c r="F106" s="1262"/>
      <c r="G106" s="1262"/>
      <c r="H106" s="1262"/>
      <c r="I106" s="1262"/>
      <c r="J106" s="1262"/>
      <c r="K106" s="1262"/>
      <c r="L106" s="1262"/>
      <c r="M106" s="1262"/>
      <c r="N106" s="1262"/>
      <c r="O106" s="1262"/>
      <c r="P106" s="1262"/>
      <c r="Q106" s="1262"/>
      <c r="R106" s="1262"/>
      <c r="S106" s="1262"/>
      <c r="T106" s="1262"/>
      <c r="U106" s="1262"/>
      <c r="V106" s="1262"/>
      <c r="W106" s="1262"/>
      <c r="X106" s="1262"/>
      <c r="Y106" s="1262"/>
      <c r="Z106" s="1262"/>
      <c r="AA106" s="1262"/>
      <c r="AB106" s="1262"/>
      <c r="AC106" s="1262"/>
      <c r="AD106" s="1262"/>
      <c r="AE106" s="1262"/>
      <c r="AF106" s="1262"/>
      <c r="AG106" s="1262"/>
      <c r="AH106" s="1262"/>
      <c r="AI106" s="1262"/>
      <c r="AJ106" s="1262"/>
      <c r="AK106" s="1262"/>
      <c r="AL106" s="1262"/>
      <c r="AM106" s="1262"/>
      <c r="AN106" s="1262"/>
      <c r="AO106" s="1262"/>
      <c r="AP106" s="1262"/>
      <c r="AQ106" s="1262"/>
      <c r="AR106" s="1262"/>
      <c r="AS106" s="1262"/>
      <c r="AT106" s="1262"/>
      <c r="AU106" s="1262"/>
      <c r="AV106" s="1262"/>
      <c r="AW106" s="1262"/>
      <c r="AX106" s="1262"/>
      <c r="AY106" s="1262"/>
      <c r="AZ106" s="1262"/>
    </row>
    <row r="107" spans="1:52">
      <c r="A107" s="1262"/>
      <c r="B107" s="1262"/>
      <c r="C107" s="1262"/>
      <c r="D107" s="1262"/>
      <c r="E107" s="1262"/>
      <c r="F107" s="1262"/>
      <c r="G107" s="1262"/>
      <c r="H107" s="1262"/>
      <c r="I107" s="1262"/>
      <c r="J107" s="1262"/>
      <c r="K107" s="1262"/>
      <c r="L107" s="1262"/>
      <c r="M107" s="1262"/>
      <c r="N107" s="1262"/>
      <c r="O107" s="1262"/>
      <c r="P107" s="1262"/>
      <c r="Q107" s="1262"/>
      <c r="R107" s="1262"/>
      <c r="S107" s="1262"/>
      <c r="T107" s="1262"/>
      <c r="U107" s="1262"/>
      <c r="V107" s="1262"/>
      <c r="W107" s="1262"/>
      <c r="X107" s="1262"/>
      <c r="Y107" s="1262"/>
      <c r="Z107" s="1262"/>
      <c r="AA107" s="1262"/>
      <c r="AB107" s="1262"/>
      <c r="AC107" s="1262"/>
      <c r="AD107" s="1262"/>
      <c r="AE107" s="1262"/>
      <c r="AF107" s="1262"/>
      <c r="AG107" s="1262"/>
      <c r="AH107" s="1262"/>
      <c r="AI107" s="1262"/>
      <c r="AJ107" s="1262"/>
      <c r="AK107" s="1262"/>
      <c r="AL107" s="1262"/>
      <c r="AM107" s="1262"/>
      <c r="AN107" s="1262"/>
      <c r="AO107" s="1262"/>
      <c r="AP107" s="1262"/>
      <c r="AQ107" s="1262"/>
      <c r="AR107" s="1262"/>
      <c r="AS107" s="1262"/>
      <c r="AT107" s="1262"/>
      <c r="AU107" s="1262"/>
      <c r="AV107" s="1262"/>
      <c r="AW107" s="1262"/>
      <c r="AX107" s="1262"/>
      <c r="AY107" s="1262"/>
      <c r="AZ107" s="1262"/>
    </row>
    <row r="108" spans="1:52">
      <c r="A108" s="1262"/>
      <c r="B108" s="1262"/>
      <c r="C108" s="1262"/>
      <c r="D108" s="1262"/>
      <c r="E108" s="1262"/>
      <c r="F108" s="1262"/>
      <c r="G108" s="1262"/>
      <c r="H108" s="1262"/>
      <c r="I108" s="1262"/>
      <c r="J108" s="1262"/>
      <c r="K108" s="1262"/>
      <c r="L108" s="1262"/>
      <c r="M108" s="1262"/>
      <c r="N108" s="1262"/>
      <c r="O108" s="1262"/>
      <c r="P108" s="1262"/>
      <c r="Q108" s="1262"/>
      <c r="R108" s="1262"/>
      <c r="S108" s="1262"/>
      <c r="T108" s="1262"/>
      <c r="U108" s="1262"/>
      <c r="V108" s="1262"/>
      <c r="W108" s="1262"/>
      <c r="X108" s="1262"/>
      <c r="Y108" s="1262"/>
      <c r="Z108" s="1262"/>
      <c r="AA108" s="1262"/>
      <c r="AB108" s="1262"/>
      <c r="AC108" s="1262"/>
      <c r="AD108" s="1262"/>
      <c r="AE108" s="1262"/>
      <c r="AF108" s="1262"/>
      <c r="AG108" s="1262"/>
      <c r="AH108" s="1262"/>
      <c r="AI108" s="1262"/>
      <c r="AJ108" s="1262"/>
      <c r="AK108" s="1262"/>
      <c r="AL108" s="1262"/>
      <c r="AM108" s="1262"/>
      <c r="AN108" s="1262"/>
      <c r="AO108" s="1262"/>
      <c r="AP108" s="1262"/>
      <c r="AQ108" s="1262"/>
      <c r="AR108" s="1262"/>
      <c r="AS108" s="1262"/>
      <c r="AT108" s="1262"/>
      <c r="AU108" s="1262"/>
      <c r="AV108" s="1262"/>
      <c r="AW108" s="1262"/>
      <c r="AX108" s="1262"/>
      <c r="AY108" s="1262"/>
      <c r="AZ108" s="1262"/>
    </row>
    <row r="109" spans="1:52">
      <c r="A109" s="1262"/>
      <c r="B109" s="1262"/>
      <c r="C109" s="1262"/>
      <c r="D109" s="1262"/>
      <c r="E109" s="1262"/>
      <c r="F109" s="1262"/>
      <c r="G109" s="1262"/>
      <c r="H109" s="1262"/>
      <c r="I109" s="1262"/>
      <c r="J109" s="1262"/>
      <c r="K109" s="1262"/>
      <c r="L109" s="1262"/>
      <c r="M109" s="1262"/>
      <c r="N109" s="1262"/>
      <c r="O109" s="1262"/>
      <c r="P109" s="1262"/>
      <c r="Q109" s="1262"/>
      <c r="R109" s="1262"/>
      <c r="S109" s="1262"/>
      <c r="T109" s="1262"/>
      <c r="U109" s="1262"/>
      <c r="V109" s="1262"/>
      <c r="W109" s="1262"/>
      <c r="X109" s="1262"/>
      <c r="Y109" s="1262"/>
      <c r="Z109" s="1262"/>
      <c r="AA109" s="1262"/>
      <c r="AB109" s="1262"/>
      <c r="AC109" s="1262"/>
      <c r="AD109" s="1262"/>
      <c r="AE109" s="1262"/>
      <c r="AF109" s="1262"/>
      <c r="AG109" s="1262"/>
      <c r="AH109" s="1262"/>
      <c r="AI109" s="1262"/>
      <c r="AJ109" s="1262"/>
      <c r="AK109" s="1262"/>
      <c r="AL109" s="1262"/>
      <c r="AM109" s="1262"/>
      <c r="AN109" s="1262"/>
      <c r="AO109" s="1262"/>
      <c r="AP109" s="1262"/>
      <c r="AQ109" s="1262"/>
      <c r="AR109" s="1262"/>
      <c r="AS109" s="1262"/>
      <c r="AT109" s="1262"/>
      <c r="AU109" s="1262"/>
      <c r="AV109" s="1262"/>
      <c r="AW109" s="1262"/>
      <c r="AX109" s="1262"/>
      <c r="AY109" s="1262"/>
      <c r="AZ109" s="1262"/>
    </row>
    <row r="110" spans="1:52">
      <c r="A110" s="1262"/>
      <c r="B110" s="1262"/>
      <c r="C110" s="1262"/>
      <c r="D110" s="1262"/>
      <c r="E110" s="1262"/>
      <c r="F110" s="1262"/>
      <c r="G110" s="1262"/>
      <c r="H110" s="1262"/>
      <c r="I110" s="1262"/>
      <c r="J110" s="1262"/>
      <c r="K110" s="1262"/>
      <c r="L110" s="1262"/>
      <c r="M110" s="1262"/>
      <c r="N110" s="1262"/>
      <c r="O110" s="1262"/>
      <c r="P110" s="1262"/>
      <c r="Q110" s="1262"/>
      <c r="R110" s="1262"/>
      <c r="S110" s="1262"/>
      <c r="T110" s="1262"/>
      <c r="U110" s="1262"/>
      <c r="V110" s="1262"/>
      <c r="W110" s="1262"/>
      <c r="X110" s="1262"/>
      <c r="Y110" s="1262"/>
      <c r="Z110" s="1262"/>
      <c r="AA110" s="1262"/>
      <c r="AB110" s="1262"/>
      <c r="AC110" s="1262"/>
      <c r="AD110" s="1262"/>
      <c r="AE110" s="1262"/>
      <c r="AF110" s="1262"/>
      <c r="AG110" s="1262"/>
      <c r="AH110" s="1262"/>
      <c r="AI110" s="1262"/>
      <c r="AJ110" s="1262"/>
      <c r="AK110" s="1262"/>
      <c r="AL110" s="1262"/>
      <c r="AM110" s="1262"/>
      <c r="AN110" s="1262"/>
      <c r="AO110" s="1262"/>
      <c r="AP110" s="1262"/>
      <c r="AQ110" s="1262"/>
      <c r="AR110" s="1262"/>
      <c r="AS110" s="1262"/>
      <c r="AT110" s="1262"/>
      <c r="AU110" s="1262"/>
      <c r="AV110" s="1262"/>
      <c r="AW110" s="1262"/>
      <c r="AX110" s="1262"/>
      <c r="AY110" s="1262"/>
      <c r="AZ110" s="1262"/>
    </row>
    <row r="111" spans="1:52">
      <c r="A111" s="1262"/>
      <c r="B111" s="1262"/>
      <c r="C111" s="1262"/>
      <c r="D111" s="1262"/>
      <c r="E111" s="1262"/>
      <c r="F111" s="1262"/>
      <c r="G111" s="1262"/>
      <c r="H111" s="1262"/>
      <c r="I111" s="1262"/>
      <c r="J111" s="1262"/>
      <c r="K111" s="1262"/>
      <c r="L111" s="1262"/>
      <c r="M111" s="1262"/>
      <c r="N111" s="1262"/>
      <c r="O111" s="1262"/>
      <c r="P111" s="1262"/>
      <c r="Q111" s="1262"/>
      <c r="R111" s="1262"/>
      <c r="S111" s="1262"/>
      <c r="T111" s="1262"/>
      <c r="U111" s="1262"/>
      <c r="V111" s="1262"/>
      <c r="W111" s="1262"/>
      <c r="X111" s="1262"/>
      <c r="Y111" s="1262"/>
      <c r="Z111" s="1262"/>
      <c r="AA111" s="1262"/>
      <c r="AB111" s="1262"/>
      <c r="AC111" s="1262"/>
      <c r="AD111" s="1262"/>
      <c r="AE111" s="1262"/>
      <c r="AF111" s="1262"/>
      <c r="AG111" s="1262"/>
      <c r="AH111" s="1262"/>
      <c r="AI111" s="1262"/>
      <c r="AJ111" s="1262"/>
      <c r="AK111" s="1262"/>
      <c r="AL111" s="1262"/>
      <c r="AM111" s="1262"/>
      <c r="AN111" s="1262"/>
      <c r="AO111" s="1262"/>
      <c r="AP111" s="1262"/>
      <c r="AQ111" s="1262"/>
      <c r="AR111" s="1262"/>
      <c r="AS111" s="1262"/>
      <c r="AT111" s="1262"/>
      <c r="AU111" s="1262"/>
      <c r="AV111" s="1262"/>
      <c r="AW111" s="1262"/>
      <c r="AX111" s="1262"/>
      <c r="AY111" s="1262"/>
      <c r="AZ111" s="1262"/>
    </row>
    <row r="112" spans="1:52">
      <c r="A112" s="1262"/>
      <c r="B112" s="1262"/>
      <c r="C112" s="1262"/>
      <c r="D112" s="1262"/>
      <c r="E112" s="1262"/>
      <c r="F112" s="1262"/>
      <c r="G112" s="1262"/>
      <c r="H112" s="1262"/>
      <c r="I112" s="1262"/>
      <c r="J112" s="1262"/>
      <c r="K112" s="1262"/>
      <c r="L112" s="1262"/>
      <c r="M112" s="1262"/>
      <c r="N112" s="1262"/>
      <c r="O112" s="1262"/>
      <c r="P112" s="1262"/>
      <c r="Q112" s="1262"/>
      <c r="R112" s="1262"/>
      <c r="S112" s="1262"/>
      <c r="T112" s="1262"/>
      <c r="U112" s="1262"/>
      <c r="V112" s="1262"/>
      <c r="W112" s="1262"/>
      <c r="X112" s="1262"/>
      <c r="Y112" s="1262"/>
      <c r="Z112" s="1262"/>
      <c r="AA112" s="1262"/>
      <c r="AB112" s="1262"/>
      <c r="AC112" s="1262"/>
      <c r="AD112" s="1262"/>
      <c r="AE112" s="1262"/>
      <c r="AF112" s="1262"/>
      <c r="AG112" s="1262"/>
      <c r="AH112" s="1262"/>
      <c r="AI112" s="1262"/>
      <c r="AJ112" s="1262"/>
      <c r="AK112" s="1262"/>
      <c r="AL112" s="1262"/>
      <c r="AM112" s="1262"/>
      <c r="AN112" s="1262"/>
      <c r="AO112" s="1262"/>
      <c r="AP112" s="1262"/>
      <c r="AQ112" s="1262"/>
      <c r="AR112" s="1262"/>
      <c r="AS112" s="1262"/>
      <c r="AT112" s="1262"/>
      <c r="AU112" s="1262"/>
      <c r="AV112" s="1262"/>
      <c r="AW112" s="1262"/>
      <c r="AX112" s="1262"/>
      <c r="AY112" s="1262"/>
      <c r="AZ112" s="1262"/>
    </row>
    <row r="113" spans="1:52">
      <c r="A113" s="1262"/>
      <c r="B113" s="1262"/>
      <c r="C113" s="1262"/>
      <c r="D113" s="1262"/>
      <c r="E113" s="1262"/>
      <c r="F113" s="1262"/>
      <c r="G113" s="1262"/>
      <c r="H113" s="1262"/>
      <c r="I113" s="1262"/>
      <c r="J113" s="1262"/>
      <c r="K113" s="1262"/>
      <c r="L113" s="1262"/>
      <c r="M113" s="1262"/>
      <c r="N113" s="1262"/>
      <c r="O113" s="1262"/>
      <c r="P113" s="1262"/>
      <c r="Q113" s="1262"/>
      <c r="R113" s="1262"/>
      <c r="S113" s="1262"/>
      <c r="T113" s="1262"/>
      <c r="U113" s="1262"/>
      <c r="V113" s="1262"/>
      <c r="W113" s="1262"/>
      <c r="X113" s="1262"/>
      <c r="Y113" s="1262"/>
      <c r="Z113" s="1262"/>
      <c r="AA113" s="1262"/>
      <c r="AB113" s="1262"/>
      <c r="AC113" s="1262"/>
      <c r="AD113" s="1262"/>
      <c r="AE113" s="1262"/>
      <c r="AF113" s="1262"/>
      <c r="AG113" s="1262"/>
      <c r="AH113" s="1262"/>
      <c r="AI113" s="1262"/>
      <c r="AJ113" s="1262"/>
      <c r="AK113" s="1262"/>
      <c r="AL113" s="1262"/>
      <c r="AM113" s="1262"/>
      <c r="AN113" s="1262"/>
      <c r="AO113" s="1262"/>
      <c r="AP113" s="1262"/>
      <c r="AQ113" s="1262"/>
      <c r="AR113" s="1262"/>
      <c r="AS113" s="1262"/>
      <c r="AT113" s="1262"/>
      <c r="AU113" s="1262"/>
      <c r="AV113" s="1262"/>
      <c r="AW113" s="1262"/>
      <c r="AX113" s="1262"/>
      <c r="AY113" s="1262"/>
      <c r="AZ113" s="1262"/>
    </row>
    <row r="114" spans="1:52">
      <c r="A114" s="1262"/>
      <c r="B114" s="1262"/>
      <c r="C114" s="1262"/>
      <c r="D114" s="1262"/>
      <c r="E114" s="1262"/>
      <c r="F114" s="1262"/>
      <c r="G114" s="1262"/>
      <c r="H114" s="1262"/>
      <c r="I114" s="1262"/>
      <c r="J114" s="1262"/>
      <c r="K114" s="1262"/>
      <c r="L114" s="1262"/>
      <c r="M114" s="1262"/>
      <c r="N114" s="1262"/>
      <c r="O114" s="1262"/>
      <c r="P114" s="1262"/>
      <c r="Q114" s="1262"/>
      <c r="R114" s="1262"/>
      <c r="S114" s="1262"/>
      <c r="T114" s="1262"/>
      <c r="U114" s="1262"/>
      <c r="V114" s="1262"/>
      <c r="W114" s="1262"/>
      <c r="X114" s="1262"/>
      <c r="Y114" s="1262"/>
      <c r="Z114" s="1262"/>
      <c r="AA114" s="1262"/>
      <c r="AB114" s="1262"/>
      <c r="AC114" s="1262"/>
      <c r="AD114" s="1262"/>
      <c r="AE114" s="1262"/>
      <c r="AF114" s="1262"/>
      <c r="AG114" s="1262"/>
      <c r="AH114" s="1262"/>
      <c r="AI114" s="1262"/>
      <c r="AJ114" s="1262"/>
      <c r="AK114" s="1262"/>
      <c r="AL114" s="1262"/>
      <c r="AM114" s="1262"/>
      <c r="AN114" s="1262"/>
      <c r="AO114" s="1262"/>
      <c r="AP114" s="1262"/>
      <c r="AQ114" s="1262"/>
      <c r="AR114" s="1262"/>
      <c r="AS114" s="1262"/>
      <c r="AT114" s="1262"/>
      <c r="AU114" s="1262"/>
      <c r="AV114" s="1262"/>
      <c r="AW114" s="1262"/>
      <c r="AX114" s="1262"/>
      <c r="AY114" s="1262"/>
      <c r="AZ114" s="1262"/>
    </row>
    <row r="115" spans="1:52">
      <c r="A115" s="1262"/>
      <c r="B115" s="1262"/>
      <c r="C115" s="1262"/>
      <c r="D115" s="1262"/>
      <c r="E115" s="1262"/>
      <c r="F115" s="1262"/>
      <c r="G115" s="1262"/>
      <c r="H115" s="1262"/>
      <c r="I115" s="1262"/>
      <c r="J115" s="1262"/>
      <c r="K115" s="1262"/>
      <c r="L115" s="1262"/>
      <c r="M115" s="1262"/>
      <c r="N115" s="1262"/>
      <c r="O115" s="1262"/>
      <c r="P115" s="1262"/>
      <c r="Q115" s="1262"/>
      <c r="R115" s="1262"/>
      <c r="S115" s="1262"/>
      <c r="T115" s="1262"/>
      <c r="U115" s="1262"/>
      <c r="V115" s="1262"/>
      <c r="W115" s="1262"/>
      <c r="X115" s="1262"/>
      <c r="Y115" s="1262"/>
      <c r="Z115" s="1262"/>
      <c r="AA115" s="1262"/>
      <c r="AB115" s="1262"/>
      <c r="AC115" s="1262"/>
      <c r="AD115" s="1262"/>
      <c r="AE115" s="1262"/>
      <c r="AF115" s="1262"/>
      <c r="AG115" s="1262"/>
      <c r="AH115" s="1262"/>
      <c r="AI115" s="1262"/>
      <c r="AJ115" s="1262"/>
      <c r="AK115" s="1262"/>
      <c r="AL115" s="1262"/>
      <c r="AM115" s="1262"/>
      <c r="AN115" s="1262"/>
      <c r="AO115" s="1262"/>
      <c r="AP115" s="1262"/>
      <c r="AQ115" s="1262"/>
      <c r="AR115" s="1262"/>
      <c r="AS115" s="1262"/>
      <c r="AT115" s="1262"/>
      <c r="AU115" s="1262"/>
      <c r="AV115" s="1262"/>
      <c r="AW115" s="1262"/>
      <c r="AX115" s="1262"/>
      <c r="AY115" s="1262"/>
      <c r="AZ115" s="1262"/>
    </row>
    <row r="116" spans="1:52">
      <c r="A116" s="1262"/>
      <c r="B116" s="1262"/>
      <c r="C116" s="1262"/>
      <c r="D116" s="1262"/>
      <c r="E116" s="1262"/>
      <c r="F116" s="1262"/>
      <c r="G116" s="1262"/>
      <c r="H116" s="1262"/>
      <c r="I116" s="1262"/>
      <c r="J116" s="1262"/>
      <c r="K116" s="1262"/>
      <c r="L116" s="1262"/>
      <c r="M116" s="1262"/>
      <c r="N116" s="1262"/>
      <c r="O116" s="1262"/>
      <c r="P116" s="1262"/>
      <c r="Q116" s="1262"/>
      <c r="R116" s="1262"/>
      <c r="S116" s="1262"/>
      <c r="T116" s="1262"/>
      <c r="U116" s="1262"/>
      <c r="V116" s="1262"/>
      <c r="W116" s="1262"/>
      <c r="X116" s="1262"/>
      <c r="Y116" s="1262"/>
      <c r="Z116" s="1262"/>
      <c r="AA116" s="1262"/>
      <c r="AB116" s="1262"/>
      <c r="AC116" s="1262"/>
      <c r="AD116" s="1262"/>
      <c r="AE116" s="1262"/>
      <c r="AF116" s="1262"/>
      <c r="AG116" s="1262"/>
      <c r="AH116" s="1262"/>
      <c r="AI116" s="1262"/>
      <c r="AJ116" s="1262"/>
      <c r="AK116" s="1262"/>
      <c r="AL116" s="1262"/>
      <c r="AM116" s="1262"/>
      <c r="AN116" s="1262"/>
      <c r="AO116" s="1262"/>
      <c r="AP116" s="1262"/>
      <c r="AQ116" s="1262"/>
      <c r="AR116" s="1262"/>
      <c r="AS116" s="1262"/>
      <c r="AT116" s="1262"/>
      <c r="AU116" s="1262"/>
      <c r="AV116" s="1262"/>
      <c r="AW116" s="1262"/>
      <c r="AX116" s="1262"/>
      <c r="AY116" s="1262"/>
      <c r="AZ116" s="1262"/>
    </row>
    <row r="117" spans="1:52">
      <c r="A117" s="1262"/>
      <c r="B117" s="1262"/>
      <c r="C117" s="1262"/>
      <c r="D117" s="1262"/>
      <c r="E117" s="1262"/>
      <c r="F117" s="1262"/>
      <c r="G117" s="1262"/>
      <c r="H117" s="1262"/>
      <c r="I117" s="1262"/>
      <c r="J117" s="1262"/>
      <c r="K117" s="1262"/>
      <c r="L117" s="1262"/>
      <c r="M117" s="1262"/>
      <c r="N117" s="1262"/>
      <c r="O117" s="1262"/>
      <c r="P117" s="1262"/>
      <c r="Q117" s="1262"/>
      <c r="R117" s="1262"/>
      <c r="S117" s="1262"/>
      <c r="T117" s="1262"/>
      <c r="U117" s="1262"/>
      <c r="V117" s="1262"/>
      <c r="W117" s="1262"/>
      <c r="X117" s="1262"/>
      <c r="Y117" s="1262"/>
      <c r="Z117" s="1262"/>
      <c r="AA117" s="1262"/>
      <c r="AB117" s="1262"/>
      <c r="AC117" s="1262"/>
      <c r="AD117" s="1262"/>
      <c r="AE117" s="1262"/>
      <c r="AF117" s="1262"/>
      <c r="AG117" s="1262"/>
      <c r="AH117" s="1262"/>
      <c r="AI117" s="1262"/>
      <c r="AJ117" s="1262"/>
      <c r="AK117" s="1262"/>
      <c r="AL117" s="1262"/>
      <c r="AM117" s="1262"/>
      <c r="AN117" s="1262"/>
      <c r="AO117" s="1262"/>
      <c r="AP117" s="1262"/>
      <c r="AQ117" s="1262"/>
      <c r="AR117" s="1262"/>
      <c r="AS117" s="1262"/>
      <c r="AT117" s="1262"/>
      <c r="AU117" s="1262"/>
      <c r="AV117" s="1262"/>
      <c r="AW117" s="1262"/>
      <c r="AX117" s="1262"/>
      <c r="AY117" s="1262"/>
      <c r="AZ117" s="1262"/>
    </row>
    <row r="118" spans="1:52">
      <c r="A118" s="1262"/>
      <c r="B118" s="1262"/>
      <c r="C118" s="1262"/>
      <c r="D118" s="1262"/>
      <c r="E118" s="1262"/>
      <c r="F118" s="1262"/>
      <c r="G118" s="1262"/>
      <c r="H118" s="1262"/>
      <c r="I118" s="1262"/>
      <c r="J118" s="1262"/>
      <c r="K118" s="1262"/>
      <c r="L118" s="1262"/>
      <c r="M118" s="1262"/>
      <c r="N118" s="1262"/>
      <c r="O118" s="1262"/>
      <c r="P118" s="1262"/>
      <c r="Q118" s="1262"/>
      <c r="R118" s="1262"/>
      <c r="S118" s="1262"/>
      <c r="T118" s="1262"/>
      <c r="U118" s="1262"/>
      <c r="V118" s="1262"/>
      <c r="W118" s="1262"/>
      <c r="X118" s="1262"/>
      <c r="Y118" s="1262"/>
      <c r="Z118" s="1262"/>
      <c r="AA118" s="1262"/>
      <c r="AB118" s="1262"/>
      <c r="AC118" s="1262"/>
      <c r="AD118" s="1262"/>
      <c r="AE118" s="1262"/>
      <c r="AF118" s="1262"/>
      <c r="AG118" s="1262"/>
      <c r="AH118" s="1262"/>
      <c r="AI118" s="1262"/>
      <c r="AJ118" s="1262"/>
      <c r="AK118" s="1262"/>
      <c r="AL118" s="1262"/>
      <c r="AM118" s="1262"/>
      <c r="AN118" s="1262"/>
      <c r="AO118" s="1262"/>
      <c r="AP118" s="1262"/>
      <c r="AQ118" s="1262"/>
      <c r="AR118" s="1262"/>
      <c r="AS118" s="1262"/>
      <c r="AT118" s="1262"/>
      <c r="AU118" s="1262"/>
      <c r="AV118" s="1262"/>
      <c r="AW118" s="1262"/>
      <c r="AX118" s="1262"/>
      <c r="AY118" s="1262"/>
      <c r="AZ118" s="1262"/>
    </row>
    <row r="119" spans="1:52">
      <c r="A119" s="1262"/>
      <c r="B119" s="1262"/>
      <c r="C119" s="1262"/>
      <c r="D119" s="1262"/>
      <c r="E119" s="1262"/>
      <c r="F119" s="1262"/>
      <c r="G119" s="1262"/>
      <c r="H119" s="1262"/>
      <c r="I119" s="1262"/>
      <c r="J119" s="1262"/>
      <c r="K119" s="1262"/>
      <c r="L119" s="1262"/>
      <c r="M119" s="1262"/>
      <c r="N119" s="1262"/>
      <c r="O119" s="1262"/>
      <c r="P119" s="1262"/>
      <c r="Q119" s="1262"/>
      <c r="R119" s="1262"/>
      <c r="S119" s="1262"/>
      <c r="T119" s="1262"/>
      <c r="U119" s="1262"/>
      <c r="V119" s="1262"/>
      <c r="W119" s="1262"/>
      <c r="X119" s="1262"/>
      <c r="Y119" s="1262"/>
      <c r="Z119" s="1262"/>
      <c r="AA119" s="1262"/>
      <c r="AB119" s="1262"/>
      <c r="AC119" s="1262"/>
      <c r="AD119" s="1262"/>
      <c r="AE119" s="1262"/>
      <c r="AF119" s="1262"/>
      <c r="AG119" s="1262"/>
      <c r="AH119" s="1262"/>
      <c r="AI119" s="1262"/>
      <c r="AJ119" s="1262"/>
      <c r="AK119" s="1262"/>
      <c r="AL119" s="1262"/>
      <c r="AM119" s="1262"/>
      <c r="AN119" s="1262"/>
      <c r="AO119" s="1262"/>
      <c r="AP119" s="1262"/>
      <c r="AQ119" s="1262"/>
      <c r="AR119" s="1262"/>
      <c r="AS119" s="1262"/>
      <c r="AT119" s="1262"/>
      <c r="AU119" s="1262"/>
      <c r="AV119" s="1262"/>
      <c r="AW119" s="1262"/>
      <c r="AX119" s="1262"/>
      <c r="AY119" s="1262"/>
      <c r="AZ119" s="1262"/>
    </row>
    <row r="120" spans="1:52">
      <c r="A120" s="1262"/>
      <c r="B120" s="1262"/>
      <c r="C120" s="1262"/>
      <c r="D120" s="1262"/>
      <c r="E120" s="1262"/>
      <c r="F120" s="1262"/>
      <c r="G120" s="1262"/>
      <c r="H120" s="1262"/>
      <c r="I120" s="1262"/>
      <c r="J120" s="1262"/>
      <c r="K120" s="1262"/>
      <c r="L120" s="1262"/>
      <c r="M120" s="1262"/>
      <c r="N120" s="1262"/>
      <c r="O120" s="1262"/>
      <c r="P120" s="1262"/>
      <c r="Q120" s="1262"/>
      <c r="R120" s="1262"/>
      <c r="S120" s="1262"/>
      <c r="T120" s="1262"/>
      <c r="U120" s="1262"/>
      <c r="V120" s="1262"/>
      <c r="W120" s="1262"/>
      <c r="X120" s="1262"/>
      <c r="Y120" s="1262"/>
      <c r="Z120" s="1262"/>
      <c r="AA120" s="1262"/>
      <c r="AB120" s="1262"/>
      <c r="AC120" s="1262"/>
      <c r="AD120" s="1262"/>
      <c r="AE120" s="1262"/>
      <c r="AF120" s="1262"/>
      <c r="AG120" s="1262"/>
      <c r="AH120" s="1262"/>
      <c r="AI120" s="1262"/>
      <c r="AJ120" s="1262"/>
      <c r="AK120" s="1262"/>
      <c r="AL120" s="1262"/>
      <c r="AM120" s="1262"/>
      <c r="AN120" s="1262"/>
      <c r="AO120" s="1262"/>
      <c r="AP120" s="1262"/>
      <c r="AQ120" s="1262"/>
      <c r="AR120" s="1262"/>
      <c r="AS120" s="1262"/>
      <c r="AT120" s="1262"/>
      <c r="AU120" s="1262"/>
      <c r="AV120" s="1262"/>
      <c r="AW120" s="1262"/>
      <c r="AX120" s="1262"/>
      <c r="AY120" s="1262"/>
      <c r="AZ120" s="1262"/>
    </row>
    <row r="121" spans="1:52">
      <c r="A121" s="1262"/>
      <c r="B121" s="1262"/>
      <c r="C121" s="1262"/>
      <c r="D121" s="1262"/>
      <c r="E121" s="1262"/>
      <c r="F121" s="1262"/>
      <c r="G121" s="1262"/>
      <c r="H121" s="1262"/>
      <c r="I121" s="1262"/>
      <c r="J121" s="1262"/>
      <c r="K121" s="1262"/>
      <c r="L121" s="1262"/>
      <c r="M121" s="1262"/>
      <c r="N121" s="1262"/>
      <c r="O121" s="1262"/>
      <c r="P121" s="1262"/>
      <c r="Q121" s="1262"/>
      <c r="R121" s="1262"/>
      <c r="S121" s="1262"/>
      <c r="T121" s="1262"/>
      <c r="U121" s="1262"/>
      <c r="V121" s="1262"/>
      <c r="W121" s="1262"/>
      <c r="X121" s="1262"/>
      <c r="Y121" s="1262"/>
      <c r="Z121" s="1262"/>
      <c r="AA121" s="1262"/>
      <c r="AB121" s="1262"/>
      <c r="AC121" s="1262"/>
      <c r="AD121" s="1262"/>
      <c r="AE121" s="1262"/>
      <c r="AF121" s="1262"/>
      <c r="AG121" s="1262"/>
      <c r="AH121" s="1262"/>
      <c r="AI121" s="1262"/>
      <c r="AJ121" s="1262"/>
      <c r="AK121" s="1262"/>
      <c r="AL121" s="1262"/>
      <c r="AM121" s="1262"/>
      <c r="AN121" s="1262"/>
      <c r="AO121" s="1262"/>
      <c r="AP121" s="1262"/>
      <c r="AQ121" s="1262"/>
      <c r="AR121" s="1262"/>
      <c r="AS121" s="1262"/>
      <c r="AT121" s="1262"/>
      <c r="AU121" s="1262"/>
      <c r="AV121" s="1262"/>
      <c r="AW121" s="1262"/>
      <c r="AX121" s="1262"/>
      <c r="AY121" s="1262"/>
      <c r="AZ121" s="1262"/>
    </row>
    <row r="122" spans="1:52">
      <c r="A122" s="1262"/>
      <c r="B122" s="1262"/>
      <c r="C122" s="1262"/>
      <c r="D122" s="1262"/>
      <c r="E122" s="1262"/>
      <c r="F122" s="1262"/>
      <c r="G122" s="1262"/>
      <c r="H122" s="1262"/>
      <c r="I122" s="1262"/>
      <c r="J122" s="1262"/>
      <c r="K122" s="1262"/>
      <c r="L122" s="1262"/>
      <c r="M122" s="1262"/>
      <c r="N122" s="1262"/>
      <c r="O122" s="1262"/>
      <c r="P122" s="1262"/>
      <c r="Q122" s="1262"/>
      <c r="R122" s="1262"/>
      <c r="S122" s="1262"/>
      <c r="T122" s="1262"/>
      <c r="U122" s="1262"/>
      <c r="V122" s="1262"/>
      <c r="W122" s="1262"/>
      <c r="X122" s="1262"/>
      <c r="Y122" s="1262"/>
      <c r="Z122" s="1262"/>
      <c r="AA122" s="1262"/>
      <c r="AB122" s="1262"/>
      <c r="AC122" s="1262"/>
      <c r="AD122" s="1262"/>
      <c r="AE122" s="1262"/>
      <c r="AF122" s="1262"/>
      <c r="AG122" s="1262"/>
      <c r="AH122" s="1262"/>
      <c r="AI122" s="1262"/>
      <c r="AJ122" s="1262"/>
      <c r="AK122" s="1262"/>
      <c r="AL122" s="1262"/>
      <c r="AM122" s="1262"/>
      <c r="AN122" s="1262"/>
      <c r="AO122" s="1262"/>
      <c r="AP122" s="1262"/>
      <c r="AQ122" s="1262"/>
      <c r="AR122" s="1262"/>
      <c r="AS122" s="1262"/>
      <c r="AT122" s="1262"/>
      <c r="AU122" s="1262"/>
      <c r="AV122" s="1262"/>
      <c r="AW122" s="1262"/>
      <c r="AX122" s="1262"/>
      <c r="AY122" s="1262"/>
      <c r="AZ122" s="1262"/>
    </row>
    <row r="123" spans="1:52">
      <c r="A123" s="1262"/>
      <c r="B123" s="1262"/>
      <c r="C123" s="1262"/>
      <c r="D123" s="1262"/>
      <c r="E123" s="1262"/>
      <c r="F123" s="1262"/>
      <c r="G123" s="1262"/>
      <c r="H123" s="1262"/>
      <c r="I123" s="1262"/>
      <c r="J123" s="1262"/>
      <c r="K123" s="1262"/>
      <c r="L123" s="1262"/>
      <c r="M123" s="1262"/>
      <c r="N123" s="1262"/>
      <c r="O123" s="1262"/>
      <c r="P123" s="1262"/>
      <c r="Q123" s="1262"/>
      <c r="R123" s="1262"/>
      <c r="S123" s="1262"/>
      <c r="T123" s="1262"/>
      <c r="U123" s="1262"/>
      <c r="V123" s="1262"/>
      <c r="W123" s="1262"/>
      <c r="X123" s="1262"/>
      <c r="Y123" s="1262"/>
      <c r="Z123" s="1262"/>
      <c r="AA123" s="1262"/>
      <c r="AB123" s="1262"/>
      <c r="AC123" s="1262"/>
      <c r="AD123" s="1262"/>
      <c r="AE123" s="1262"/>
      <c r="AF123" s="1262"/>
      <c r="AG123" s="1262"/>
      <c r="AH123" s="1262"/>
      <c r="AI123" s="1262"/>
      <c r="AJ123" s="1262"/>
      <c r="AK123" s="1262"/>
      <c r="AL123" s="1262"/>
      <c r="AM123" s="1262"/>
      <c r="AN123" s="1262"/>
      <c r="AO123" s="1262"/>
      <c r="AP123" s="1262"/>
      <c r="AQ123" s="1262"/>
      <c r="AR123" s="1262"/>
      <c r="AS123" s="1262"/>
      <c r="AT123" s="1262"/>
      <c r="AU123" s="1262"/>
      <c r="AV123" s="1262"/>
      <c r="AW123" s="1262"/>
      <c r="AX123" s="1262"/>
      <c r="AY123" s="1262"/>
      <c r="AZ123" s="1262"/>
    </row>
    <row r="124" spans="1:52">
      <c r="A124" s="1262"/>
      <c r="B124" s="1262"/>
      <c r="C124" s="1262"/>
      <c r="D124" s="1262"/>
      <c r="E124" s="1262"/>
      <c r="F124" s="1262"/>
      <c r="G124" s="1262"/>
      <c r="H124" s="1262"/>
      <c r="I124" s="1262"/>
      <c r="J124" s="1262"/>
      <c r="K124" s="1262"/>
      <c r="L124" s="1262"/>
      <c r="M124" s="1262"/>
      <c r="N124" s="1262"/>
      <c r="O124" s="1262"/>
      <c r="P124" s="1262"/>
      <c r="Q124" s="1262"/>
      <c r="R124" s="1262"/>
      <c r="S124" s="1262"/>
      <c r="T124" s="1262"/>
      <c r="U124" s="1262"/>
      <c r="V124" s="1262"/>
      <c r="W124" s="1262"/>
      <c r="X124" s="1262"/>
      <c r="Y124" s="1262"/>
      <c r="Z124" s="1262"/>
      <c r="AA124" s="1262"/>
      <c r="AB124" s="1262"/>
      <c r="AC124" s="1262"/>
      <c r="AD124" s="1262"/>
      <c r="AE124" s="1262"/>
      <c r="AF124" s="1262"/>
      <c r="AG124" s="1262"/>
      <c r="AH124" s="1262"/>
      <c r="AI124" s="1262"/>
      <c r="AJ124" s="1262"/>
      <c r="AK124" s="1262"/>
      <c r="AL124" s="1262"/>
      <c r="AM124" s="1262"/>
      <c r="AN124" s="1262"/>
      <c r="AO124" s="1262"/>
      <c r="AP124" s="1262"/>
      <c r="AQ124" s="1262"/>
      <c r="AR124" s="1262"/>
      <c r="AS124" s="1262"/>
      <c r="AT124" s="1262"/>
      <c r="AU124" s="1262"/>
      <c r="AV124" s="1262"/>
      <c r="AW124" s="1262"/>
      <c r="AX124" s="1262"/>
      <c r="AY124" s="1262"/>
      <c r="AZ124" s="1262"/>
    </row>
    <row r="125" spans="1:52">
      <c r="A125" s="1262"/>
      <c r="B125" s="1262"/>
      <c r="C125" s="1262"/>
      <c r="D125" s="1262"/>
      <c r="E125" s="1262"/>
      <c r="F125" s="1262"/>
      <c r="G125" s="1262"/>
      <c r="H125" s="1262"/>
      <c r="I125" s="1262"/>
      <c r="J125" s="1262"/>
      <c r="K125" s="1262"/>
      <c r="L125" s="1262"/>
      <c r="M125" s="1262"/>
      <c r="N125" s="1262"/>
      <c r="O125" s="1262"/>
      <c r="P125" s="1262"/>
      <c r="Q125" s="1262"/>
      <c r="R125" s="1262"/>
      <c r="S125" s="1262"/>
      <c r="T125" s="1262"/>
      <c r="U125" s="1262"/>
      <c r="V125" s="1262"/>
      <c r="W125" s="1262"/>
      <c r="X125" s="1262"/>
      <c r="Y125" s="1262"/>
      <c r="Z125" s="1262"/>
      <c r="AA125" s="1262"/>
      <c r="AB125" s="1262"/>
      <c r="AC125" s="1262"/>
      <c r="AD125" s="1262"/>
      <c r="AE125" s="1262"/>
      <c r="AF125" s="1262"/>
      <c r="AG125" s="1262"/>
      <c r="AH125" s="1262"/>
      <c r="AI125" s="1262"/>
      <c r="AJ125" s="1262"/>
      <c r="AK125" s="1262"/>
      <c r="AL125" s="1262"/>
      <c r="AM125" s="1262"/>
      <c r="AN125" s="1262"/>
      <c r="AO125" s="1262"/>
      <c r="AP125" s="1262"/>
      <c r="AQ125" s="1262"/>
      <c r="AR125" s="1262"/>
      <c r="AS125" s="1262"/>
      <c r="AT125" s="1262"/>
      <c r="AU125" s="1262"/>
      <c r="AV125" s="1262"/>
      <c r="AW125" s="1262"/>
      <c r="AX125" s="1262"/>
      <c r="AY125" s="1262"/>
      <c r="AZ125" s="1262"/>
    </row>
    <row r="126" spans="1:52">
      <c r="A126" s="1262"/>
      <c r="B126" s="1262"/>
      <c r="C126" s="1262"/>
      <c r="D126" s="1262"/>
      <c r="E126" s="1262"/>
      <c r="F126" s="1262"/>
      <c r="G126" s="1262"/>
      <c r="H126" s="1262"/>
      <c r="I126" s="1262"/>
      <c r="J126" s="1262"/>
      <c r="K126" s="1262"/>
      <c r="L126" s="1262"/>
      <c r="M126" s="1262"/>
      <c r="N126" s="1262"/>
      <c r="O126" s="1262"/>
      <c r="P126" s="1262"/>
      <c r="Q126" s="1262"/>
      <c r="R126" s="1262"/>
      <c r="S126" s="1262"/>
      <c r="T126" s="1262"/>
      <c r="U126" s="1262"/>
      <c r="V126" s="1262"/>
      <c r="W126" s="1262"/>
      <c r="X126" s="1262"/>
      <c r="Y126" s="1262"/>
      <c r="Z126" s="1262"/>
      <c r="AA126" s="1262"/>
      <c r="AB126" s="1262"/>
      <c r="AC126" s="1262"/>
      <c r="AD126" s="1262"/>
      <c r="AE126" s="1262"/>
      <c r="AF126" s="1262"/>
      <c r="AG126" s="1262"/>
      <c r="AH126" s="1262"/>
      <c r="AI126" s="1262"/>
      <c r="AJ126" s="1262"/>
      <c r="AK126" s="1262"/>
      <c r="AL126" s="1262"/>
      <c r="AM126" s="1262"/>
      <c r="AN126" s="1262"/>
      <c r="AO126" s="1262"/>
      <c r="AP126" s="1262"/>
      <c r="AQ126" s="1262"/>
      <c r="AR126" s="1262"/>
      <c r="AS126" s="1262"/>
      <c r="AT126" s="1262"/>
      <c r="AU126" s="1262"/>
      <c r="AV126" s="1262"/>
      <c r="AW126" s="1262"/>
      <c r="AX126" s="1262"/>
      <c r="AY126" s="1262"/>
      <c r="AZ126" s="1262"/>
    </row>
    <row r="127" spans="1:52">
      <c r="A127" s="1262"/>
      <c r="B127" s="1262"/>
      <c r="C127" s="1262"/>
      <c r="D127" s="1262"/>
      <c r="E127" s="1262"/>
      <c r="F127" s="1262"/>
      <c r="G127" s="1262"/>
      <c r="H127" s="1262"/>
      <c r="I127" s="1262"/>
      <c r="J127" s="1262"/>
      <c r="K127" s="1262"/>
      <c r="L127" s="1262"/>
      <c r="M127" s="1262"/>
      <c r="N127" s="1262"/>
      <c r="O127" s="1262"/>
      <c r="P127" s="1262"/>
      <c r="Q127" s="1262"/>
      <c r="R127" s="1262"/>
      <c r="S127" s="1262"/>
      <c r="T127" s="1262"/>
      <c r="U127" s="1262"/>
      <c r="V127" s="1262"/>
      <c r="W127" s="1262"/>
      <c r="X127" s="1262"/>
      <c r="Y127" s="1262"/>
      <c r="Z127" s="1262"/>
      <c r="AA127" s="1262"/>
      <c r="AB127" s="1262"/>
      <c r="AC127" s="1262"/>
      <c r="AD127" s="1262"/>
      <c r="AE127" s="1262"/>
      <c r="AF127" s="1262"/>
      <c r="AG127" s="1262"/>
      <c r="AH127" s="1262"/>
      <c r="AI127" s="1262"/>
      <c r="AJ127" s="1262"/>
      <c r="AK127" s="1262"/>
      <c r="AL127" s="1262"/>
      <c r="AM127" s="1262"/>
      <c r="AN127" s="1262"/>
      <c r="AO127" s="1262"/>
      <c r="AP127" s="1262"/>
      <c r="AQ127" s="1262"/>
      <c r="AR127" s="1262"/>
      <c r="AS127" s="1262"/>
      <c r="AT127" s="1262"/>
      <c r="AU127" s="1262"/>
      <c r="AV127" s="1262"/>
      <c r="AW127" s="1262"/>
      <c r="AX127" s="1262"/>
      <c r="AY127" s="1262"/>
      <c r="AZ127" s="1262"/>
    </row>
    <row r="128" spans="1:52">
      <c r="A128" s="1262"/>
      <c r="B128" s="1262"/>
      <c r="C128" s="1262"/>
      <c r="D128" s="1262"/>
      <c r="E128" s="1262"/>
      <c r="F128" s="1262"/>
      <c r="G128" s="1262"/>
      <c r="H128" s="1262"/>
      <c r="I128" s="1262"/>
      <c r="J128" s="1262"/>
      <c r="K128" s="1262"/>
      <c r="L128" s="1262"/>
      <c r="M128" s="1262"/>
      <c r="N128" s="1262"/>
      <c r="O128" s="1262"/>
      <c r="P128" s="1262"/>
      <c r="Q128" s="1262"/>
      <c r="R128" s="1262"/>
      <c r="S128" s="1262"/>
      <c r="T128" s="1262"/>
      <c r="U128" s="1262"/>
      <c r="V128" s="1262"/>
      <c r="W128" s="1262"/>
      <c r="X128" s="1262"/>
      <c r="Y128" s="1262"/>
      <c r="Z128" s="1262"/>
      <c r="AA128" s="1262"/>
      <c r="AB128" s="1262"/>
      <c r="AC128" s="1262"/>
      <c r="AD128" s="1262"/>
      <c r="AE128" s="1262"/>
      <c r="AF128" s="1262"/>
      <c r="AG128" s="1262"/>
      <c r="AH128" s="1262"/>
      <c r="AI128" s="1262"/>
      <c r="AJ128" s="1262"/>
      <c r="AK128" s="1262"/>
      <c r="AL128" s="1262"/>
      <c r="AM128" s="1262"/>
      <c r="AN128" s="1262"/>
      <c r="AO128" s="1262"/>
      <c r="AP128" s="1262"/>
      <c r="AQ128" s="1262"/>
      <c r="AR128" s="1262"/>
      <c r="AS128" s="1262"/>
      <c r="AT128" s="1262"/>
      <c r="AU128" s="1262"/>
      <c r="AV128" s="1262"/>
      <c r="AW128" s="1262"/>
      <c r="AX128" s="1262"/>
      <c r="AY128" s="1262"/>
      <c r="AZ128" s="1262"/>
    </row>
    <row r="129" spans="1:52">
      <c r="A129" s="1262"/>
      <c r="B129" s="1262"/>
      <c r="C129" s="1262"/>
      <c r="D129" s="1262"/>
      <c r="E129" s="1262"/>
      <c r="F129" s="1262"/>
      <c r="G129" s="1262"/>
      <c r="H129" s="1262"/>
      <c r="I129" s="1262"/>
      <c r="J129" s="1262"/>
      <c r="K129" s="1262"/>
      <c r="L129" s="1262"/>
      <c r="M129" s="1262"/>
      <c r="N129" s="1262"/>
      <c r="O129" s="1262"/>
      <c r="P129" s="1262"/>
      <c r="Q129" s="1262"/>
      <c r="R129" s="1262"/>
      <c r="S129" s="1262"/>
      <c r="T129" s="1262"/>
      <c r="U129" s="1262"/>
      <c r="V129" s="1262"/>
      <c r="W129" s="1262"/>
      <c r="X129" s="1262"/>
      <c r="Y129" s="1262"/>
      <c r="Z129" s="1262"/>
      <c r="AA129" s="1262"/>
      <c r="AB129" s="1262"/>
      <c r="AC129" s="1262"/>
      <c r="AD129" s="1262"/>
      <c r="AE129" s="1262"/>
      <c r="AF129" s="1262"/>
      <c r="AG129" s="1262"/>
      <c r="AH129" s="1262"/>
      <c r="AI129" s="1262"/>
      <c r="AJ129" s="1262"/>
      <c r="AK129" s="1262"/>
      <c r="AL129" s="1262"/>
      <c r="AM129" s="1262"/>
      <c r="AN129" s="1262"/>
      <c r="AO129" s="1262"/>
      <c r="AP129" s="1262"/>
      <c r="AQ129" s="1262"/>
      <c r="AR129" s="1262"/>
      <c r="AS129" s="1262"/>
      <c r="AT129" s="1262"/>
      <c r="AU129" s="1262"/>
      <c r="AV129" s="1262"/>
      <c r="AW129" s="1262"/>
      <c r="AX129" s="1262"/>
      <c r="AY129" s="1262"/>
      <c r="AZ129" s="1262"/>
    </row>
    <row r="130" spans="1:52">
      <c r="A130" s="1262"/>
      <c r="B130" s="1262"/>
      <c r="C130" s="1262"/>
      <c r="D130" s="1262"/>
      <c r="E130" s="1262"/>
      <c r="F130" s="1262"/>
      <c r="G130" s="1262"/>
      <c r="H130" s="1262"/>
      <c r="I130" s="1262"/>
      <c r="J130" s="1262"/>
      <c r="K130" s="1262"/>
      <c r="L130" s="1262"/>
      <c r="M130" s="1262"/>
      <c r="N130" s="1262"/>
      <c r="O130" s="1262"/>
      <c r="P130" s="1262"/>
      <c r="Q130" s="1262"/>
      <c r="R130" s="1262"/>
      <c r="S130" s="1262"/>
      <c r="T130" s="1262"/>
      <c r="U130" s="1262"/>
      <c r="V130" s="1262"/>
      <c r="W130" s="1262"/>
      <c r="X130" s="1262"/>
      <c r="Y130" s="1262"/>
      <c r="Z130" s="1262"/>
      <c r="AA130" s="1262"/>
      <c r="AB130" s="1262"/>
      <c r="AC130" s="1262"/>
      <c r="AD130" s="1262"/>
      <c r="AE130" s="1262"/>
      <c r="AF130" s="1262"/>
      <c r="AG130" s="1262"/>
      <c r="AH130" s="1262"/>
      <c r="AI130" s="1262"/>
      <c r="AJ130" s="1262"/>
      <c r="AK130" s="1262"/>
      <c r="AL130" s="1262"/>
      <c r="AM130" s="1262"/>
      <c r="AN130" s="1262"/>
      <c r="AO130" s="1262"/>
      <c r="AP130" s="1262"/>
      <c r="AQ130" s="1262"/>
      <c r="AR130" s="1262"/>
      <c r="AS130" s="1262"/>
      <c r="AT130" s="1262"/>
      <c r="AU130" s="1262"/>
      <c r="AV130" s="1262"/>
      <c r="AW130" s="1262"/>
      <c r="AX130" s="1262"/>
      <c r="AY130" s="1262"/>
      <c r="AZ130" s="1262"/>
    </row>
    <row r="131" spans="1:52">
      <c r="A131" s="1262"/>
      <c r="B131" s="1262"/>
      <c r="C131" s="1262"/>
      <c r="D131" s="1262"/>
      <c r="E131" s="1262"/>
      <c r="F131" s="1262"/>
      <c r="G131" s="1262"/>
      <c r="H131" s="1262"/>
      <c r="I131" s="1262"/>
      <c r="J131" s="1262"/>
      <c r="K131" s="1262"/>
      <c r="L131" s="1262"/>
      <c r="M131" s="1262"/>
      <c r="N131" s="1262"/>
      <c r="O131" s="1262"/>
      <c r="P131" s="1262"/>
      <c r="Q131" s="1262"/>
      <c r="R131" s="1262"/>
      <c r="S131" s="1262"/>
      <c r="T131" s="1262"/>
      <c r="U131" s="1262"/>
      <c r="V131" s="1262"/>
      <c r="W131" s="1262"/>
      <c r="X131" s="1262"/>
      <c r="Y131" s="1262"/>
      <c r="Z131" s="1262"/>
      <c r="AA131" s="1262"/>
      <c r="AB131" s="1262"/>
      <c r="AC131" s="1262"/>
      <c r="AD131" s="1262"/>
      <c r="AE131" s="1262"/>
      <c r="AF131" s="1262"/>
      <c r="AG131" s="1262"/>
      <c r="AH131" s="1262"/>
      <c r="AI131" s="1262"/>
      <c r="AJ131" s="1262"/>
      <c r="AK131" s="1262"/>
      <c r="AL131" s="1262"/>
      <c r="AM131" s="1262"/>
      <c r="AN131" s="1262"/>
      <c r="AO131" s="1262"/>
      <c r="AP131" s="1262"/>
      <c r="AQ131" s="1262"/>
      <c r="AR131" s="1262"/>
      <c r="AS131" s="1262"/>
      <c r="AT131" s="1262"/>
      <c r="AU131" s="1262"/>
      <c r="AV131" s="1262"/>
      <c r="AW131" s="1262"/>
      <c r="AX131" s="1262"/>
      <c r="AY131" s="1262"/>
      <c r="AZ131" s="1262"/>
    </row>
    <row r="132" spans="1:52">
      <c r="A132" s="1262"/>
      <c r="B132" s="1262"/>
      <c r="C132" s="1262"/>
      <c r="D132" s="1262"/>
      <c r="E132" s="1262"/>
      <c r="F132" s="1262"/>
      <c r="G132" s="1262"/>
      <c r="H132" s="1262"/>
      <c r="I132" s="1262"/>
      <c r="J132" s="1262"/>
      <c r="K132" s="1262"/>
      <c r="L132" s="1262"/>
      <c r="M132" s="1262"/>
      <c r="N132" s="1262"/>
      <c r="O132" s="1262"/>
      <c r="P132" s="1262"/>
      <c r="Q132" s="1262"/>
      <c r="R132" s="1262"/>
      <c r="S132" s="1262"/>
      <c r="T132" s="1262"/>
      <c r="U132" s="1262"/>
      <c r="V132" s="1262"/>
      <c r="W132" s="1262"/>
      <c r="X132" s="1262"/>
      <c r="Y132" s="1262"/>
      <c r="Z132" s="1262"/>
      <c r="AA132" s="1262"/>
      <c r="AB132" s="1262"/>
      <c r="AC132" s="1262"/>
      <c r="AD132" s="1262"/>
      <c r="AE132" s="1262"/>
      <c r="AF132" s="1262"/>
      <c r="AG132" s="1262"/>
      <c r="AH132" s="1262"/>
      <c r="AI132" s="1262"/>
      <c r="AJ132" s="1262"/>
      <c r="AK132" s="1262"/>
      <c r="AL132" s="1262"/>
      <c r="AM132" s="1262"/>
      <c r="AN132" s="1262"/>
      <c r="AO132" s="1262"/>
      <c r="AP132" s="1262"/>
      <c r="AQ132" s="1262"/>
      <c r="AR132" s="1262"/>
      <c r="AS132" s="1262"/>
      <c r="AT132" s="1262"/>
      <c r="AU132" s="1262"/>
      <c r="AV132" s="1262"/>
      <c r="AW132" s="1262"/>
      <c r="AX132" s="1262"/>
      <c r="AY132" s="1262"/>
      <c r="AZ132" s="1262"/>
    </row>
    <row r="133" spans="1:52">
      <c r="A133" s="1262"/>
      <c r="B133" s="1262"/>
      <c r="C133" s="1262"/>
      <c r="D133" s="1262"/>
      <c r="E133" s="1262"/>
      <c r="F133" s="1262"/>
      <c r="G133" s="1262"/>
      <c r="H133" s="1262"/>
      <c r="I133" s="1262"/>
      <c r="J133" s="1262"/>
      <c r="K133" s="1262"/>
      <c r="L133" s="1262"/>
      <c r="M133" s="1262"/>
      <c r="N133" s="1262"/>
      <c r="O133" s="1262"/>
      <c r="P133" s="1262"/>
      <c r="Q133" s="1262"/>
      <c r="R133" s="1262"/>
      <c r="S133" s="1262"/>
      <c r="T133" s="1262"/>
      <c r="U133" s="1262"/>
      <c r="V133" s="1262"/>
      <c r="W133" s="1262"/>
      <c r="X133" s="1262"/>
      <c r="Y133" s="1262"/>
      <c r="Z133" s="1262"/>
      <c r="AA133" s="1262"/>
      <c r="AB133" s="1262"/>
      <c r="AC133" s="1262"/>
      <c r="AD133" s="1262"/>
      <c r="AE133" s="1262"/>
      <c r="AF133" s="1262"/>
      <c r="AG133" s="1262"/>
      <c r="AH133" s="1262"/>
      <c r="AI133" s="1262"/>
      <c r="AJ133" s="1262"/>
      <c r="AK133" s="1262"/>
      <c r="AL133" s="1262"/>
      <c r="AM133" s="1262"/>
      <c r="AN133" s="1262"/>
      <c r="AO133" s="1262"/>
      <c r="AP133" s="1262"/>
      <c r="AQ133" s="1262"/>
      <c r="AR133" s="1262"/>
      <c r="AS133" s="1262"/>
      <c r="AT133" s="1262"/>
      <c r="AU133" s="1262"/>
      <c r="AV133" s="1262"/>
      <c r="AW133" s="1262"/>
      <c r="AX133" s="1262"/>
      <c r="AY133" s="1262"/>
      <c r="AZ133" s="1262"/>
    </row>
    <row r="134" spans="1:52">
      <c r="A134" s="1262"/>
      <c r="B134" s="1262"/>
      <c r="C134" s="1262"/>
      <c r="D134" s="1262"/>
      <c r="E134" s="1262"/>
      <c r="F134" s="1262"/>
      <c r="G134" s="1262"/>
      <c r="H134" s="1262"/>
      <c r="I134" s="1262"/>
      <c r="J134" s="1262"/>
      <c r="K134" s="1262"/>
      <c r="L134" s="1262"/>
      <c r="M134" s="1262"/>
      <c r="N134" s="1262"/>
      <c r="O134" s="1262"/>
      <c r="P134" s="1262"/>
      <c r="Q134" s="1262"/>
      <c r="R134" s="1262"/>
      <c r="S134" s="1262"/>
      <c r="T134" s="1262"/>
      <c r="U134" s="1262"/>
      <c r="V134" s="1262"/>
      <c r="W134" s="1262"/>
      <c r="X134" s="1262"/>
      <c r="Y134" s="1262"/>
      <c r="Z134" s="1262"/>
      <c r="AA134" s="1262"/>
      <c r="AB134" s="1262"/>
      <c r="AC134" s="1262"/>
      <c r="AD134" s="1262"/>
      <c r="AE134" s="1262"/>
      <c r="AF134" s="1262"/>
      <c r="AG134" s="1262"/>
      <c r="AH134" s="1262"/>
      <c r="AI134" s="1262"/>
      <c r="AJ134" s="1262"/>
      <c r="AK134" s="1262"/>
      <c r="AL134" s="1262"/>
      <c r="AM134" s="1262"/>
      <c r="AN134" s="1262"/>
      <c r="AO134" s="1262"/>
      <c r="AP134" s="1262"/>
      <c r="AQ134" s="1262"/>
      <c r="AR134" s="1262"/>
      <c r="AS134" s="1262"/>
      <c r="AT134" s="1262"/>
      <c r="AU134" s="1262"/>
      <c r="AV134" s="1262"/>
      <c r="AW134" s="1262"/>
      <c r="AX134" s="1262"/>
      <c r="AY134" s="1262"/>
      <c r="AZ134" s="1262"/>
    </row>
    <row r="135" spans="1:52">
      <c r="A135" s="1262"/>
      <c r="B135" s="1262"/>
      <c r="C135" s="1262"/>
      <c r="D135" s="1262"/>
      <c r="E135" s="1262"/>
      <c r="F135" s="1262"/>
      <c r="G135" s="1262"/>
      <c r="H135" s="1262"/>
      <c r="I135" s="1262"/>
      <c r="J135" s="1262"/>
      <c r="K135" s="1262"/>
      <c r="L135" s="1262"/>
      <c r="M135" s="1262"/>
      <c r="N135" s="1262"/>
      <c r="O135" s="1262"/>
      <c r="P135" s="1262"/>
      <c r="Q135" s="1262"/>
      <c r="R135" s="1262"/>
      <c r="S135" s="1262"/>
      <c r="T135" s="1262"/>
      <c r="U135" s="1262"/>
      <c r="V135" s="1262"/>
      <c r="W135" s="1262"/>
      <c r="X135" s="1262"/>
      <c r="Y135" s="1262"/>
      <c r="Z135" s="1262"/>
      <c r="AA135" s="1262"/>
      <c r="AB135" s="1262"/>
      <c r="AC135" s="1262"/>
      <c r="AD135" s="1262"/>
      <c r="AE135" s="1262"/>
      <c r="AF135" s="1262"/>
      <c r="AG135" s="1262"/>
      <c r="AH135" s="1262"/>
      <c r="AI135" s="1262"/>
      <c r="AJ135" s="1262"/>
      <c r="AK135" s="1262"/>
      <c r="AL135" s="1262"/>
      <c r="AM135" s="1262"/>
      <c r="AN135" s="1262"/>
      <c r="AO135" s="1262"/>
      <c r="AP135" s="1262"/>
      <c r="AQ135" s="1262"/>
      <c r="AR135" s="1262"/>
      <c r="AS135" s="1262"/>
      <c r="AT135" s="1262"/>
      <c r="AU135" s="1262"/>
      <c r="AV135" s="1262"/>
      <c r="AW135" s="1262"/>
      <c r="AX135" s="1262"/>
      <c r="AY135" s="1262"/>
      <c r="AZ135" s="1262"/>
    </row>
    <row r="136" spans="1:52">
      <c r="A136" s="1262"/>
      <c r="B136" s="1262"/>
      <c r="C136" s="1262"/>
      <c r="D136" s="1262"/>
      <c r="E136" s="1262"/>
      <c r="F136" s="1262"/>
      <c r="G136" s="1262"/>
      <c r="H136" s="1262"/>
      <c r="I136" s="1262"/>
      <c r="J136" s="1262"/>
      <c r="K136" s="1262"/>
      <c r="L136" s="1262"/>
      <c r="M136" s="1262"/>
      <c r="N136" s="1262"/>
      <c r="O136" s="1262"/>
      <c r="P136" s="1262"/>
      <c r="Q136" s="1262"/>
      <c r="R136" s="1262"/>
      <c r="S136" s="1262"/>
      <c r="T136" s="1262"/>
      <c r="U136" s="1262"/>
      <c r="V136" s="1262"/>
      <c r="W136" s="1262"/>
      <c r="X136" s="1262"/>
      <c r="Y136" s="1262"/>
      <c r="Z136" s="1262"/>
      <c r="AA136" s="1262"/>
      <c r="AB136" s="1262"/>
      <c r="AC136" s="1262"/>
      <c r="AD136" s="1262"/>
      <c r="AE136" s="1262"/>
      <c r="AF136" s="1262"/>
      <c r="AG136" s="1262"/>
      <c r="AH136" s="1262"/>
      <c r="AI136" s="1262"/>
      <c r="AJ136" s="1262"/>
      <c r="AK136" s="1262"/>
      <c r="AL136" s="1262"/>
      <c r="AM136" s="1262"/>
      <c r="AN136" s="1262"/>
      <c r="AO136" s="1262"/>
      <c r="AP136" s="1262"/>
      <c r="AQ136" s="1262"/>
      <c r="AR136" s="1262"/>
      <c r="AS136" s="1262"/>
      <c r="AT136" s="1262"/>
      <c r="AU136" s="1262"/>
      <c r="AV136" s="1262"/>
      <c r="AW136" s="1262"/>
      <c r="AX136" s="1262"/>
      <c r="AY136" s="1262"/>
      <c r="AZ136" s="1262"/>
    </row>
    <row r="137" spans="1:52">
      <c r="A137" s="1262"/>
      <c r="B137" s="1262"/>
      <c r="C137" s="1262"/>
      <c r="D137" s="1262"/>
      <c r="E137" s="1262"/>
      <c r="F137" s="1262"/>
      <c r="G137" s="1262"/>
      <c r="H137" s="1262"/>
      <c r="I137" s="1262"/>
      <c r="J137" s="1262"/>
      <c r="K137" s="1262"/>
      <c r="L137" s="1262"/>
      <c r="M137" s="1262"/>
      <c r="N137" s="1262"/>
      <c r="O137" s="1262"/>
      <c r="P137" s="1262"/>
      <c r="Q137" s="1262"/>
      <c r="R137" s="1262"/>
      <c r="S137" s="1262"/>
      <c r="T137" s="1262"/>
      <c r="U137" s="1262"/>
      <c r="V137" s="1262"/>
      <c r="W137" s="1262"/>
      <c r="X137" s="1262"/>
      <c r="Y137" s="1262"/>
      <c r="Z137" s="1262"/>
      <c r="AA137" s="1262"/>
      <c r="AB137" s="1262"/>
      <c r="AC137" s="1262"/>
      <c r="AD137" s="1262"/>
      <c r="AE137" s="1262"/>
      <c r="AF137" s="1262"/>
      <c r="AG137" s="1262"/>
      <c r="AH137" s="1262"/>
      <c r="AI137" s="1262"/>
      <c r="AJ137" s="1262"/>
      <c r="AK137" s="1262"/>
      <c r="AL137" s="1262"/>
      <c r="AM137" s="1262"/>
      <c r="AN137" s="1262"/>
      <c r="AO137" s="1262"/>
      <c r="AP137" s="1262"/>
      <c r="AQ137" s="1262"/>
      <c r="AR137" s="1262"/>
      <c r="AS137" s="1262"/>
      <c r="AT137" s="1262"/>
      <c r="AU137" s="1262"/>
      <c r="AV137" s="1262"/>
      <c r="AW137" s="1262"/>
      <c r="AX137" s="1262"/>
      <c r="AY137" s="1262"/>
      <c r="AZ137" s="1262"/>
    </row>
    <row r="138" spans="1:52">
      <c r="A138" s="1262"/>
      <c r="B138" s="1262"/>
      <c r="C138" s="1262"/>
      <c r="D138" s="1262"/>
      <c r="E138" s="1262"/>
      <c r="F138" s="1262"/>
      <c r="G138" s="1262"/>
      <c r="H138" s="1262"/>
      <c r="I138" s="1262"/>
      <c r="J138" s="1262"/>
      <c r="K138" s="1262"/>
      <c r="L138" s="1262"/>
      <c r="M138" s="1262"/>
      <c r="N138" s="1262"/>
      <c r="O138" s="1262"/>
      <c r="P138" s="1262"/>
      <c r="Q138" s="1262"/>
      <c r="R138" s="1262"/>
      <c r="S138" s="1262"/>
      <c r="T138" s="1262"/>
      <c r="U138" s="1262"/>
      <c r="V138" s="1262"/>
      <c r="W138" s="1262"/>
      <c r="X138" s="1262"/>
      <c r="Y138" s="1262"/>
      <c r="Z138" s="1262"/>
      <c r="AA138" s="1262"/>
      <c r="AB138" s="1262"/>
      <c r="AC138" s="1262"/>
      <c r="AD138" s="1262"/>
      <c r="AE138" s="1262"/>
      <c r="AF138" s="1262"/>
      <c r="AG138" s="1262"/>
      <c r="AH138" s="1262"/>
      <c r="AI138" s="1262"/>
      <c r="AJ138" s="1262"/>
      <c r="AK138" s="1262"/>
      <c r="AL138" s="1262"/>
      <c r="AM138" s="1262"/>
      <c r="AN138" s="1262"/>
      <c r="AO138" s="1262"/>
      <c r="AP138" s="1262"/>
      <c r="AQ138" s="1262"/>
      <c r="AR138" s="1262"/>
      <c r="AS138" s="1262"/>
      <c r="AT138" s="1262"/>
      <c r="AU138" s="1262"/>
      <c r="AV138" s="1262"/>
      <c r="AW138" s="1262"/>
      <c r="AX138" s="1262"/>
      <c r="AY138" s="1262"/>
      <c r="AZ138" s="1262"/>
    </row>
    <row r="139" spans="1:52">
      <c r="A139" s="1262"/>
      <c r="B139" s="1262"/>
      <c r="C139" s="1262"/>
      <c r="D139" s="1262"/>
      <c r="E139" s="1262"/>
      <c r="F139" s="1262"/>
      <c r="G139" s="1262"/>
      <c r="H139" s="1262"/>
      <c r="I139" s="1262"/>
      <c r="J139" s="1262"/>
      <c r="K139" s="1262"/>
      <c r="L139" s="1262"/>
      <c r="M139" s="1262"/>
      <c r="N139" s="1262"/>
      <c r="O139" s="1262"/>
      <c r="P139" s="1262"/>
      <c r="Q139" s="1262"/>
      <c r="R139" s="1262"/>
      <c r="S139" s="1262"/>
      <c r="T139" s="1262"/>
      <c r="U139" s="1262"/>
      <c r="V139" s="1262"/>
      <c r="W139" s="1262"/>
      <c r="X139" s="1262"/>
      <c r="Y139" s="1262"/>
      <c r="Z139" s="1262"/>
      <c r="AA139" s="1262"/>
      <c r="AB139" s="1262"/>
      <c r="AC139" s="1262"/>
      <c r="AD139" s="1262"/>
      <c r="AE139" s="1262"/>
      <c r="AF139" s="1262"/>
      <c r="AG139" s="1262"/>
      <c r="AH139" s="1262"/>
      <c r="AI139" s="1262"/>
      <c r="AJ139" s="1262"/>
      <c r="AK139" s="1262"/>
      <c r="AL139" s="1262"/>
      <c r="AM139" s="1262"/>
      <c r="AN139" s="1262"/>
      <c r="AO139" s="1262"/>
      <c r="AP139" s="1262"/>
      <c r="AQ139" s="1262"/>
      <c r="AR139" s="1262"/>
      <c r="AS139" s="1262"/>
      <c r="AT139" s="1262"/>
      <c r="AU139" s="1262"/>
      <c r="AV139" s="1262"/>
      <c r="AW139" s="1262"/>
      <c r="AX139" s="1262"/>
      <c r="AY139" s="1262"/>
      <c r="AZ139" s="1262"/>
    </row>
    <row r="140" spans="1:52">
      <c r="A140" s="1262"/>
      <c r="B140" s="1262"/>
      <c r="C140" s="1262"/>
      <c r="D140" s="1262"/>
      <c r="E140" s="1262"/>
      <c r="F140" s="1262"/>
      <c r="G140" s="1262"/>
      <c r="H140" s="1262"/>
      <c r="I140" s="1262"/>
      <c r="J140" s="1262"/>
      <c r="K140" s="1262"/>
      <c r="L140" s="1262"/>
      <c r="M140" s="1262"/>
      <c r="N140" s="1262"/>
      <c r="O140" s="1262"/>
      <c r="P140" s="1262"/>
      <c r="Q140" s="1262"/>
      <c r="R140" s="1262"/>
      <c r="S140" s="1262"/>
      <c r="T140" s="1262"/>
      <c r="U140" s="1262"/>
      <c r="V140" s="1262"/>
      <c r="W140" s="1262"/>
      <c r="X140" s="1262"/>
      <c r="Y140" s="1262"/>
      <c r="Z140" s="1262"/>
      <c r="AA140" s="1262"/>
      <c r="AB140" s="1262"/>
      <c r="AC140" s="1262"/>
      <c r="AD140" s="1262"/>
      <c r="AE140" s="1262"/>
      <c r="AF140" s="1262"/>
      <c r="AG140" s="1262"/>
      <c r="AH140" s="1262"/>
      <c r="AI140" s="1262"/>
      <c r="AJ140" s="1262"/>
      <c r="AK140" s="1262"/>
      <c r="AL140" s="1262"/>
      <c r="AM140" s="1262"/>
      <c r="AN140" s="1262"/>
      <c r="AO140" s="1262"/>
      <c r="AP140" s="1262"/>
      <c r="AQ140" s="1262"/>
      <c r="AR140" s="1262"/>
      <c r="AS140" s="1262"/>
      <c r="AT140" s="1262"/>
      <c r="AU140" s="1262"/>
      <c r="AV140" s="1262"/>
      <c r="AW140" s="1262"/>
      <c r="AX140" s="1262"/>
      <c r="AY140" s="1262"/>
      <c r="AZ140" s="1262"/>
    </row>
    <row r="141" spans="1:52">
      <c r="A141" s="1262"/>
      <c r="B141" s="1262"/>
      <c r="C141" s="1262"/>
      <c r="D141" s="1262"/>
      <c r="E141" s="1262"/>
      <c r="F141" s="1262"/>
      <c r="G141" s="1262"/>
      <c r="H141" s="1262"/>
      <c r="I141" s="1262"/>
      <c r="J141" s="1262"/>
      <c r="K141" s="1262"/>
      <c r="L141" s="1262"/>
      <c r="M141" s="1262"/>
      <c r="N141" s="1262"/>
      <c r="O141" s="1262"/>
      <c r="P141" s="1262"/>
      <c r="Q141" s="1262"/>
      <c r="R141" s="1262"/>
      <c r="S141" s="1262"/>
      <c r="T141" s="1262"/>
      <c r="U141" s="1262"/>
      <c r="V141" s="1262"/>
      <c r="W141" s="1262"/>
      <c r="X141" s="1262"/>
      <c r="Y141" s="1262"/>
      <c r="Z141" s="1262"/>
      <c r="AA141" s="1262"/>
      <c r="AB141" s="1262"/>
      <c r="AC141" s="1262"/>
      <c r="AD141" s="1262"/>
      <c r="AE141" s="1262"/>
      <c r="AF141" s="1262"/>
      <c r="AG141" s="1262"/>
      <c r="AH141" s="1262"/>
      <c r="AI141" s="1262"/>
      <c r="AJ141" s="1262"/>
      <c r="AK141" s="1262"/>
      <c r="AL141" s="1262"/>
      <c r="AM141" s="1262"/>
      <c r="AN141" s="1262"/>
      <c r="AO141" s="1262"/>
      <c r="AP141" s="1262"/>
      <c r="AQ141" s="1262"/>
      <c r="AR141" s="1262"/>
      <c r="AS141" s="1262"/>
      <c r="AT141" s="1262"/>
      <c r="AU141" s="1262"/>
      <c r="AV141" s="1262"/>
      <c r="AW141" s="1262"/>
      <c r="AX141" s="1262"/>
      <c r="AY141" s="1262"/>
      <c r="AZ141" s="1262"/>
    </row>
    <row r="142" spans="1:52">
      <c r="A142" s="1262"/>
      <c r="B142" s="1262"/>
      <c r="C142" s="1262"/>
      <c r="D142" s="1262"/>
      <c r="E142" s="1262"/>
      <c r="F142" s="1262"/>
      <c r="G142" s="1262"/>
      <c r="H142" s="1262"/>
      <c r="I142" s="1262"/>
      <c r="J142" s="1262"/>
      <c r="K142" s="1262"/>
      <c r="L142" s="1262"/>
      <c r="M142" s="1262"/>
      <c r="N142" s="1262"/>
      <c r="O142" s="1262"/>
      <c r="P142" s="1262"/>
      <c r="Q142" s="1262"/>
      <c r="R142" s="1262"/>
      <c r="S142" s="1262"/>
      <c r="T142" s="1262"/>
      <c r="U142" s="1262"/>
      <c r="V142" s="1262"/>
      <c r="W142" s="1262"/>
      <c r="X142" s="1262"/>
      <c r="Y142" s="1262"/>
      <c r="Z142" s="1262"/>
      <c r="AA142" s="1262"/>
      <c r="AB142" s="1262"/>
      <c r="AC142" s="1262"/>
      <c r="AD142" s="1262"/>
      <c r="AE142" s="1262"/>
      <c r="AF142" s="1262"/>
      <c r="AG142" s="1262"/>
      <c r="AH142" s="1262"/>
      <c r="AI142" s="1262"/>
      <c r="AJ142" s="1262"/>
      <c r="AK142" s="1262"/>
      <c r="AL142" s="1262"/>
      <c r="AM142" s="1262"/>
      <c r="AN142" s="1262"/>
      <c r="AO142" s="1262"/>
      <c r="AP142" s="1262"/>
      <c r="AQ142" s="1262"/>
      <c r="AR142" s="1262"/>
      <c r="AS142" s="1262"/>
      <c r="AT142" s="1262"/>
      <c r="AU142" s="1262"/>
      <c r="AV142" s="1262"/>
      <c r="AW142" s="1262"/>
      <c r="AX142" s="1262"/>
      <c r="AY142" s="1262"/>
      <c r="AZ142" s="1262"/>
    </row>
    <row r="143" spans="1:52">
      <c r="A143" s="1262"/>
      <c r="B143" s="1262"/>
      <c r="C143" s="1262"/>
      <c r="D143" s="1262"/>
      <c r="E143" s="1262"/>
      <c r="F143" s="1262"/>
      <c r="G143" s="1262"/>
      <c r="H143" s="1262"/>
      <c r="I143" s="1262"/>
      <c r="J143" s="1262"/>
      <c r="K143" s="1262"/>
      <c r="L143" s="1262"/>
      <c r="M143" s="1262"/>
      <c r="N143" s="1262"/>
      <c r="O143" s="1262"/>
      <c r="P143" s="1262"/>
      <c r="Q143" s="1262"/>
      <c r="R143" s="1262"/>
      <c r="S143" s="1262"/>
      <c r="T143" s="1262"/>
      <c r="U143" s="1262"/>
      <c r="V143" s="1262"/>
      <c r="W143" s="1262"/>
      <c r="X143" s="1262"/>
      <c r="Y143" s="1262"/>
      <c r="Z143" s="1262"/>
      <c r="AA143" s="1262"/>
      <c r="AB143" s="1262"/>
      <c r="AC143" s="1262"/>
      <c r="AD143" s="1262"/>
      <c r="AE143" s="1262"/>
      <c r="AF143" s="1262"/>
      <c r="AG143" s="1262"/>
      <c r="AH143" s="1262"/>
      <c r="AI143" s="1262"/>
      <c r="AJ143" s="1262"/>
      <c r="AK143" s="1262"/>
      <c r="AL143" s="1262"/>
      <c r="AM143" s="1262"/>
      <c r="AN143" s="1262"/>
      <c r="AO143" s="1262"/>
      <c r="AP143" s="1262"/>
      <c r="AQ143" s="1262"/>
      <c r="AR143" s="1262"/>
      <c r="AS143" s="1262"/>
      <c r="AT143" s="1262"/>
      <c r="AU143" s="1262"/>
      <c r="AV143" s="1262"/>
      <c r="AW143" s="1262"/>
      <c r="AX143" s="1262"/>
      <c r="AY143" s="1262"/>
      <c r="AZ143" s="1262"/>
    </row>
    <row r="144" spans="1:52">
      <c r="A144" s="1262"/>
      <c r="B144" s="1262"/>
      <c r="C144" s="1262"/>
      <c r="D144" s="1262"/>
      <c r="E144" s="1262"/>
      <c r="F144" s="1262"/>
      <c r="G144" s="1262"/>
      <c r="H144" s="1262"/>
      <c r="I144" s="1262"/>
      <c r="J144" s="1262"/>
      <c r="K144" s="1262"/>
      <c r="L144" s="1262"/>
      <c r="M144" s="1262"/>
      <c r="N144" s="1262"/>
      <c r="O144" s="1262"/>
      <c r="P144" s="1262"/>
      <c r="Q144" s="1262"/>
      <c r="R144" s="1262"/>
      <c r="S144" s="1262"/>
      <c r="T144" s="1262"/>
      <c r="U144" s="1262"/>
      <c r="V144" s="1262"/>
      <c r="W144" s="1262"/>
      <c r="X144" s="1262"/>
      <c r="Y144" s="1262"/>
      <c r="Z144" s="1262"/>
      <c r="AA144" s="1262"/>
      <c r="AB144" s="1262"/>
      <c r="AC144" s="1262"/>
      <c r="AD144" s="1262"/>
      <c r="AE144" s="1262"/>
      <c r="AF144" s="1262"/>
      <c r="AG144" s="1262"/>
      <c r="AH144" s="1262"/>
      <c r="AI144" s="1262"/>
      <c r="AJ144" s="1262"/>
      <c r="AK144" s="1262"/>
      <c r="AL144" s="1262"/>
      <c r="AM144" s="1262"/>
      <c r="AN144" s="1262"/>
      <c r="AO144" s="1262"/>
      <c r="AP144" s="1262"/>
      <c r="AQ144" s="1262"/>
      <c r="AR144" s="1262"/>
      <c r="AS144" s="1262"/>
      <c r="AT144" s="1262"/>
      <c r="AU144" s="1262"/>
      <c r="AV144" s="1262"/>
      <c r="AW144" s="1262"/>
      <c r="AX144" s="1262"/>
      <c r="AY144" s="1262"/>
      <c r="AZ144" s="1262"/>
    </row>
    <row r="145" spans="1:52">
      <c r="A145" s="1262"/>
      <c r="B145" s="1262"/>
      <c r="C145" s="1262"/>
      <c r="D145" s="1262"/>
      <c r="E145" s="1262"/>
      <c r="F145" s="1262"/>
      <c r="G145" s="1262"/>
      <c r="H145" s="1262"/>
      <c r="I145" s="1262"/>
      <c r="J145" s="1262"/>
      <c r="K145" s="1262"/>
      <c r="L145" s="1262"/>
      <c r="M145" s="1262"/>
      <c r="N145" s="1262"/>
      <c r="O145" s="1262"/>
      <c r="P145" s="1262"/>
      <c r="Q145" s="1262"/>
      <c r="R145" s="1262"/>
      <c r="S145" s="1262"/>
      <c r="T145" s="1262"/>
      <c r="U145" s="1262"/>
      <c r="V145" s="1262"/>
      <c r="W145" s="1262"/>
      <c r="X145" s="1262"/>
      <c r="Y145" s="1262"/>
      <c r="Z145" s="1262"/>
      <c r="AA145" s="1262"/>
      <c r="AB145" s="1262"/>
      <c r="AC145" s="1262"/>
      <c r="AD145" s="1262"/>
      <c r="AE145" s="1262"/>
      <c r="AF145" s="1262"/>
      <c r="AG145" s="1262"/>
      <c r="AH145" s="1262"/>
      <c r="AI145" s="1262"/>
      <c r="AJ145" s="1262"/>
      <c r="AK145" s="1262"/>
      <c r="AL145" s="1262"/>
      <c r="AM145" s="1262"/>
      <c r="AN145" s="1262"/>
      <c r="AO145" s="1262"/>
      <c r="AP145" s="1262"/>
      <c r="AQ145" s="1262"/>
      <c r="AR145" s="1262"/>
      <c r="AS145" s="1262"/>
      <c r="AT145" s="1262"/>
      <c r="AU145" s="1262"/>
      <c r="AV145" s="1262"/>
      <c r="AW145" s="1262"/>
      <c r="AX145" s="1262"/>
      <c r="AY145" s="1262"/>
      <c r="AZ145" s="1262"/>
    </row>
    <row r="146" spans="1:52">
      <c r="A146" s="1262"/>
      <c r="B146" s="1262"/>
      <c r="C146" s="1262"/>
      <c r="D146" s="1262"/>
      <c r="E146" s="1262"/>
      <c r="F146" s="1262"/>
      <c r="G146" s="1262"/>
      <c r="H146" s="1262"/>
      <c r="I146" s="1262"/>
      <c r="J146" s="1262"/>
      <c r="K146" s="1262"/>
      <c r="L146" s="1262"/>
      <c r="M146" s="1262"/>
      <c r="N146" s="1262"/>
      <c r="O146" s="1262"/>
      <c r="P146" s="1262"/>
      <c r="Q146" s="1262"/>
      <c r="R146" s="1262"/>
      <c r="S146" s="1262"/>
      <c r="T146" s="1262"/>
      <c r="U146" s="1262"/>
      <c r="V146" s="1262"/>
      <c r="W146" s="1262"/>
      <c r="X146" s="1262"/>
      <c r="Y146" s="1262"/>
      <c r="Z146" s="1262"/>
      <c r="AA146" s="1262"/>
      <c r="AB146" s="1262"/>
      <c r="AC146" s="1262"/>
      <c r="AD146" s="1262"/>
      <c r="AE146" s="1262"/>
      <c r="AF146" s="1262"/>
      <c r="AG146" s="1262"/>
      <c r="AH146" s="1262"/>
      <c r="AI146" s="1262"/>
      <c r="AJ146" s="1262"/>
      <c r="AK146" s="1262"/>
      <c r="AL146" s="1262"/>
      <c r="AM146" s="1262"/>
      <c r="AN146" s="1262"/>
      <c r="AO146" s="1262"/>
      <c r="AP146" s="1262"/>
      <c r="AQ146" s="1262"/>
      <c r="AR146" s="1262"/>
      <c r="AS146" s="1262"/>
      <c r="AT146" s="1262"/>
      <c r="AU146" s="1262"/>
      <c r="AV146" s="1262"/>
      <c r="AW146" s="1262"/>
      <c r="AX146" s="1262"/>
      <c r="AY146" s="1262"/>
      <c r="AZ146" s="1262"/>
    </row>
    <row r="147" spans="1:52">
      <c r="A147" s="1262"/>
      <c r="B147" s="1262"/>
      <c r="C147" s="1262"/>
      <c r="D147" s="1262"/>
      <c r="E147" s="1262"/>
      <c r="F147" s="1262"/>
      <c r="G147" s="1262"/>
      <c r="H147" s="1262"/>
      <c r="I147" s="1262"/>
      <c r="J147" s="1262"/>
      <c r="K147" s="1262"/>
      <c r="L147" s="1262"/>
      <c r="M147" s="1262"/>
      <c r="N147" s="1262"/>
      <c r="O147" s="1262"/>
      <c r="P147" s="1262"/>
      <c r="Q147" s="1262"/>
      <c r="R147" s="1262"/>
      <c r="S147" s="1262"/>
      <c r="T147" s="1262"/>
      <c r="U147" s="1262"/>
      <c r="V147" s="1262"/>
      <c r="W147" s="1262"/>
      <c r="X147" s="1262"/>
      <c r="Y147" s="1262"/>
      <c r="Z147" s="1262"/>
      <c r="AA147" s="1262"/>
      <c r="AB147" s="1262"/>
      <c r="AC147" s="1262"/>
      <c r="AD147" s="1262"/>
      <c r="AE147" s="1262"/>
      <c r="AF147" s="1262"/>
      <c r="AG147" s="1262"/>
      <c r="AH147" s="1262"/>
      <c r="AI147" s="1262"/>
      <c r="AJ147" s="1262"/>
      <c r="AK147" s="1262"/>
      <c r="AL147" s="1262"/>
      <c r="AM147" s="1262"/>
      <c r="AN147" s="1262"/>
      <c r="AO147" s="1262"/>
      <c r="AP147" s="1262"/>
      <c r="AQ147" s="1262"/>
      <c r="AR147" s="1262"/>
      <c r="AS147" s="1262"/>
      <c r="AT147" s="1262"/>
      <c r="AU147" s="1262"/>
      <c r="AV147" s="1262"/>
      <c r="AW147" s="1262"/>
      <c r="AX147" s="1262"/>
      <c r="AY147" s="1262"/>
      <c r="AZ147" s="1262"/>
    </row>
    <row r="148" spans="1:52">
      <c r="A148" s="1262"/>
      <c r="B148" s="1262"/>
      <c r="C148" s="1262"/>
      <c r="D148" s="1262"/>
      <c r="E148" s="1262"/>
      <c r="F148" s="1262"/>
      <c r="G148" s="1262"/>
      <c r="H148" s="1262"/>
      <c r="I148" s="1262"/>
      <c r="J148" s="1262"/>
      <c r="K148" s="1262"/>
      <c r="L148" s="1262"/>
      <c r="M148" s="1262"/>
      <c r="N148" s="1262"/>
      <c r="O148" s="1262"/>
      <c r="P148" s="1262"/>
      <c r="Q148" s="1262"/>
      <c r="R148" s="1262"/>
      <c r="S148" s="1262"/>
      <c r="T148" s="1262"/>
      <c r="U148" s="1262"/>
      <c r="V148" s="1262"/>
      <c r="W148" s="1262"/>
      <c r="X148" s="1262"/>
      <c r="Y148" s="1262"/>
      <c r="Z148" s="1262"/>
      <c r="AA148" s="1262"/>
      <c r="AB148" s="1262"/>
      <c r="AC148" s="1262"/>
      <c r="AD148" s="1262"/>
      <c r="AE148" s="1262"/>
      <c r="AF148" s="1262"/>
      <c r="AG148" s="1262"/>
      <c r="AH148" s="1262"/>
      <c r="AI148" s="1262"/>
      <c r="AJ148" s="1262"/>
      <c r="AK148" s="1262"/>
      <c r="AL148" s="1262"/>
      <c r="AM148" s="1262"/>
      <c r="AN148" s="1262"/>
      <c r="AO148" s="1262"/>
      <c r="AP148" s="1262"/>
      <c r="AQ148" s="1262"/>
      <c r="AR148" s="1262"/>
      <c r="AS148" s="1262"/>
      <c r="AT148" s="1262"/>
      <c r="AU148" s="1262"/>
      <c r="AV148" s="1262"/>
      <c r="AW148" s="1262"/>
      <c r="AX148" s="1262"/>
      <c r="AY148" s="1262"/>
      <c r="AZ148" s="1262"/>
    </row>
    <row r="149" spans="1:52">
      <c r="A149" s="1262"/>
      <c r="B149" s="1262"/>
      <c r="C149" s="1262"/>
      <c r="D149" s="1262"/>
      <c r="E149" s="1262"/>
      <c r="F149" s="1262"/>
      <c r="G149" s="1262"/>
      <c r="H149" s="1262"/>
      <c r="I149" s="1262"/>
      <c r="J149" s="1262"/>
      <c r="K149" s="1262"/>
      <c r="L149" s="1262"/>
      <c r="M149" s="1262"/>
      <c r="N149" s="1262"/>
      <c r="O149" s="1262"/>
      <c r="P149" s="1262"/>
      <c r="Q149" s="1262"/>
      <c r="R149" s="1262"/>
      <c r="S149" s="1262"/>
      <c r="T149" s="1262"/>
      <c r="U149" s="1262"/>
      <c r="V149" s="1262"/>
      <c r="W149" s="1262"/>
      <c r="X149" s="1262"/>
      <c r="Y149" s="1262"/>
      <c r="Z149" s="1262"/>
      <c r="AA149" s="1262"/>
      <c r="AB149" s="1262"/>
      <c r="AC149" s="1262"/>
      <c r="AD149" s="1262"/>
      <c r="AE149" s="1262"/>
      <c r="AF149" s="1262"/>
      <c r="AG149" s="1262"/>
      <c r="AH149" s="1262"/>
      <c r="AI149" s="1262"/>
      <c r="AJ149" s="1262"/>
      <c r="AK149" s="1262"/>
      <c r="AL149" s="1262"/>
      <c r="AM149" s="1262"/>
      <c r="AN149" s="1262"/>
      <c r="AO149" s="1262"/>
      <c r="AP149" s="1262"/>
      <c r="AQ149" s="1262"/>
      <c r="AR149" s="1262"/>
      <c r="AS149" s="1262"/>
      <c r="AT149" s="1262"/>
      <c r="AU149" s="1262"/>
      <c r="AV149" s="1262"/>
      <c r="AW149" s="1262"/>
      <c r="AX149" s="1262"/>
      <c r="AY149" s="1262"/>
      <c r="AZ149" s="1262"/>
    </row>
    <row r="150" spans="1:52">
      <c r="A150" s="1262"/>
      <c r="B150" s="1262"/>
      <c r="C150" s="1262"/>
      <c r="D150" s="1262"/>
      <c r="E150" s="1262"/>
      <c r="F150" s="1262"/>
      <c r="G150" s="1262"/>
      <c r="H150" s="1262"/>
      <c r="I150" s="1262"/>
      <c r="J150" s="1262"/>
      <c r="K150" s="1262"/>
      <c r="L150" s="1262"/>
      <c r="M150" s="1262"/>
      <c r="N150" s="1262"/>
      <c r="O150" s="1262"/>
      <c r="P150" s="1262"/>
      <c r="Q150" s="1262"/>
      <c r="R150" s="1262"/>
      <c r="S150" s="1262"/>
      <c r="T150" s="1262"/>
      <c r="U150" s="1262"/>
      <c r="V150" s="1262"/>
      <c r="W150" s="1262"/>
      <c r="X150" s="1262"/>
      <c r="Y150" s="1262"/>
      <c r="Z150" s="1262"/>
      <c r="AA150" s="1262"/>
      <c r="AB150" s="1262"/>
      <c r="AC150" s="1262"/>
      <c r="AD150" s="1262"/>
      <c r="AE150" s="1262"/>
      <c r="AF150" s="1262"/>
      <c r="AG150" s="1262"/>
      <c r="AH150" s="1262"/>
      <c r="AI150" s="1262"/>
      <c r="AJ150" s="1262"/>
      <c r="AK150" s="1262"/>
      <c r="AL150" s="1262"/>
      <c r="AM150" s="1262"/>
      <c r="AN150" s="1262"/>
      <c r="AO150" s="1262"/>
      <c r="AP150" s="1262"/>
      <c r="AQ150" s="1262"/>
      <c r="AR150" s="1262"/>
      <c r="AS150" s="1262"/>
      <c r="AT150" s="1262"/>
      <c r="AU150" s="1262"/>
      <c r="AV150" s="1262"/>
      <c r="AW150" s="1262"/>
      <c r="AX150" s="1262"/>
      <c r="AY150" s="1262"/>
      <c r="AZ150" s="1262"/>
    </row>
    <row r="151" spans="1:52">
      <c r="A151" s="1262"/>
      <c r="B151" s="1262"/>
      <c r="C151" s="1262"/>
      <c r="D151" s="1262"/>
      <c r="E151" s="1262"/>
      <c r="F151" s="1262"/>
      <c r="G151" s="1262"/>
      <c r="H151" s="1262"/>
      <c r="I151" s="1262"/>
      <c r="J151" s="1262"/>
      <c r="K151" s="1262"/>
      <c r="L151" s="1262"/>
      <c r="M151" s="1262"/>
      <c r="N151" s="1262"/>
      <c r="O151" s="1262"/>
      <c r="P151" s="1262"/>
      <c r="Q151" s="1262"/>
      <c r="R151" s="1262"/>
      <c r="S151" s="1262"/>
      <c r="T151" s="1262"/>
      <c r="U151" s="1262"/>
      <c r="V151" s="1262"/>
      <c r="W151" s="1262"/>
      <c r="X151" s="1262"/>
      <c r="Y151" s="1262"/>
      <c r="Z151" s="1262"/>
      <c r="AA151" s="1262"/>
      <c r="AB151" s="1262"/>
      <c r="AC151" s="1262"/>
      <c r="AD151" s="1262"/>
      <c r="AE151" s="1262"/>
      <c r="AF151" s="1262"/>
      <c r="AG151" s="1262"/>
      <c r="AH151" s="1262"/>
      <c r="AI151" s="1262"/>
      <c r="AJ151" s="1262"/>
      <c r="AK151" s="1262"/>
      <c r="AL151" s="1262"/>
      <c r="AM151" s="1262"/>
      <c r="AN151" s="1262"/>
      <c r="AO151" s="1262"/>
      <c r="AP151" s="1262"/>
      <c r="AQ151" s="1262"/>
      <c r="AR151" s="1262"/>
      <c r="AS151" s="1262"/>
      <c r="AT151" s="1262"/>
      <c r="AU151" s="1262"/>
      <c r="AV151" s="1262"/>
      <c r="AW151" s="1262"/>
      <c r="AX151" s="1262"/>
      <c r="AY151" s="1262"/>
      <c r="AZ151" s="1262"/>
    </row>
    <row r="152" spans="1:52">
      <c r="A152" s="1262"/>
      <c r="B152" s="1262"/>
      <c r="C152" s="1262"/>
      <c r="D152" s="1262"/>
      <c r="E152" s="1262"/>
      <c r="F152" s="1262"/>
      <c r="G152" s="1262"/>
      <c r="H152" s="1262"/>
      <c r="I152" s="1262"/>
      <c r="J152" s="1262"/>
      <c r="K152" s="1262"/>
      <c r="L152" s="1262"/>
      <c r="M152" s="1262"/>
      <c r="N152" s="1262"/>
      <c r="O152" s="1262"/>
      <c r="P152" s="1262"/>
      <c r="Q152" s="1262"/>
      <c r="R152" s="1262"/>
      <c r="S152" s="1262"/>
      <c r="T152" s="1262"/>
      <c r="U152" s="1262"/>
      <c r="V152" s="1262"/>
      <c r="W152" s="1262"/>
      <c r="X152" s="1262"/>
      <c r="Y152" s="1262"/>
      <c r="Z152" s="1262"/>
      <c r="AA152" s="1262"/>
      <c r="AB152" s="1262"/>
      <c r="AC152" s="1262"/>
      <c r="AD152" s="1262"/>
      <c r="AE152" s="1262"/>
      <c r="AF152" s="1262"/>
      <c r="AG152" s="1262"/>
      <c r="AH152" s="1262"/>
      <c r="AI152" s="1262"/>
      <c r="AJ152" s="1262"/>
      <c r="AK152" s="1262"/>
      <c r="AL152" s="1262"/>
      <c r="AM152" s="1262"/>
      <c r="AN152" s="1262"/>
      <c r="AO152" s="1262"/>
      <c r="AP152" s="1262"/>
      <c r="AQ152" s="1262"/>
      <c r="AR152" s="1262"/>
      <c r="AS152" s="1262"/>
      <c r="AT152" s="1262"/>
      <c r="AU152" s="1262"/>
      <c r="AV152" s="1262"/>
      <c r="AW152" s="1262"/>
      <c r="AX152" s="1262"/>
      <c r="AY152" s="1262"/>
      <c r="AZ152" s="1262"/>
    </row>
    <row r="153" spans="1:52">
      <c r="A153" s="1262"/>
      <c r="B153" s="1262"/>
      <c r="C153" s="1262"/>
      <c r="D153" s="1262"/>
      <c r="E153" s="1262"/>
      <c r="F153" s="1262"/>
      <c r="G153" s="1262"/>
      <c r="H153" s="1262"/>
      <c r="I153" s="1262"/>
      <c r="J153" s="1262"/>
      <c r="K153" s="1262"/>
      <c r="L153" s="1262"/>
      <c r="M153" s="1262"/>
      <c r="N153" s="1262"/>
      <c r="O153" s="1262"/>
      <c r="P153" s="1262"/>
      <c r="Q153" s="1262"/>
      <c r="R153" s="1262"/>
      <c r="S153" s="1262"/>
      <c r="T153" s="1262"/>
      <c r="U153" s="1262"/>
      <c r="V153" s="1262"/>
      <c r="W153" s="1262"/>
      <c r="X153" s="1262"/>
      <c r="Y153" s="1262"/>
      <c r="Z153" s="1262"/>
      <c r="AA153" s="1262"/>
      <c r="AB153" s="1262"/>
      <c r="AC153" s="1262"/>
      <c r="AD153" s="1262"/>
      <c r="AE153" s="1262"/>
      <c r="AF153" s="1262"/>
      <c r="AG153" s="1262"/>
      <c r="AH153" s="1262"/>
      <c r="AI153" s="1262"/>
      <c r="AJ153" s="1262"/>
      <c r="AK153" s="1262"/>
      <c r="AL153" s="1262"/>
      <c r="AM153" s="1262"/>
      <c r="AN153" s="1262"/>
      <c r="AO153" s="1262"/>
      <c r="AP153" s="1262"/>
      <c r="AQ153" s="1262"/>
      <c r="AR153" s="1262"/>
      <c r="AS153" s="1262"/>
      <c r="AT153" s="1262"/>
      <c r="AU153" s="1262"/>
      <c r="AV153" s="1262"/>
      <c r="AW153" s="1262"/>
      <c r="AX153" s="1262"/>
      <c r="AY153" s="1262"/>
      <c r="AZ153" s="1262"/>
    </row>
    <row r="154" spans="1:52">
      <c r="A154" s="1262"/>
      <c r="B154" s="1262"/>
      <c r="C154" s="1262"/>
      <c r="D154" s="1262"/>
      <c r="E154" s="1262"/>
      <c r="F154" s="1262"/>
      <c r="G154" s="1262"/>
      <c r="H154" s="1262"/>
      <c r="I154" s="1262"/>
      <c r="J154" s="1262"/>
      <c r="K154" s="1262"/>
      <c r="L154" s="1262"/>
      <c r="M154" s="1262"/>
      <c r="N154" s="1262"/>
      <c r="O154" s="1262"/>
      <c r="P154" s="1262"/>
      <c r="Q154" s="1262"/>
      <c r="R154" s="1262"/>
      <c r="S154" s="1262"/>
      <c r="T154" s="1262"/>
      <c r="U154" s="1262"/>
      <c r="V154" s="1262"/>
      <c r="W154" s="1262"/>
      <c r="X154" s="1262"/>
      <c r="Y154" s="1262"/>
      <c r="Z154" s="1262"/>
      <c r="AA154" s="1262"/>
      <c r="AB154" s="1262"/>
      <c r="AC154" s="1262"/>
      <c r="AD154" s="1262"/>
      <c r="AE154" s="1262"/>
      <c r="AF154" s="1262"/>
      <c r="AG154" s="1262"/>
      <c r="AH154" s="1262"/>
      <c r="AI154" s="1262"/>
      <c r="AJ154" s="1262"/>
      <c r="AK154" s="1262"/>
      <c r="AL154" s="1262"/>
      <c r="AM154" s="1262"/>
      <c r="AN154" s="1262"/>
      <c r="AO154" s="1262"/>
      <c r="AP154" s="1262"/>
      <c r="AQ154" s="1262"/>
      <c r="AR154" s="1262"/>
      <c r="AS154" s="1262"/>
      <c r="AT154" s="1262"/>
      <c r="AU154" s="1262"/>
      <c r="AV154" s="1262"/>
      <c r="AW154" s="1262"/>
      <c r="AX154" s="1262"/>
      <c r="AY154" s="1262"/>
      <c r="AZ154" s="1262"/>
    </row>
    <row r="155" spans="1:52">
      <c r="A155" s="1262"/>
      <c r="B155" s="1262"/>
      <c r="C155" s="1262"/>
      <c r="D155" s="1262"/>
      <c r="E155" s="1262"/>
      <c r="F155" s="1262"/>
      <c r="G155" s="1262"/>
      <c r="H155" s="1262"/>
      <c r="I155" s="1262"/>
      <c r="J155" s="1262"/>
      <c r="K155" s="1262"/>
      <c r="L155" s="1262"/>
      <c r="M155" s="1262"/>
      <c r="N155" s="1262"/>
      <c r="O155" s="1262"/>
      <c r="P155" s="1262"/>
      <c r="Q155" s="1262"/>
      <c r="R155" s="1262"/>
      <c r="S155" s="1262"/>
      <c r="T155" s="1262"/>
      <c r="U155" s="1262"/>
      <c r="V155" s="1262"/>
      <c r="W155" s="1262"/>
      <c r="X155" s="1262"/>
      <c r="Y155" s="1262"/>
      <c r="Z155" s="1262"/>
      <c r="AA155" s="1262"/>
      <c r="AB155" s="1262"/>
      <c r="AC155" s="1262"/>
      <c r="AD155" s="1262"/>
      <c r="AE155" s="1262"/>
      <c r="AF155" s="1262"/>
      <c r="AG155" s="1262"/>
      <c r="AH155" s="1262"/>
      <c r="AI155" s="1262"/>
      <c r="AJ155" s="1262"/>
      <c r="AK155" s="1262"/>
      <c r="AL155" s="1262"/>
      <c r="AM155" s="1262"/>
      <c r="AN155" s="1262"/>
      <c r="AO155" s="1262"/>
      <c r="AP155" s="1262"/>
      <c r="AQ155" s="1262"/>
      <c r="AR155" s="1262"/>
      <c r="AS155" s="1262"/>
      <c r="AT155" s="1262"/>
      <c r="AU155" s="1262"/>
      <c r="AV155" s="1262"/>
      <c r="AW155" s="1262"/>
      <c r="AX155" s="1262"/>
      <c r="AY155" s="1262"/>
      <c r="AZ155" s="1262"/>
    </row>
    <row r="156" spans="1:52">
      <c r="A156" s="1262"/>
      <c r="B156" s="1262"/>
      <c r="C156" s="1262"/>
      <c r="D156" s="1262"/>
      <c r="E156" s="1262"/>
      <c r="F156" s="1262"/>
      <c r="G156" s="1262"/>
      <c r="H156" s="1262"/>
      <c r="I156" s="1262"/>
      <c r="J156" s="1262"/>
      <c r="K156" s="1262"/>
      <c r="L156" s="1262"/>
      <c r="M156" s="1262"/>
      <c r="N156" s="1262"/>
      <c r="O156" s="1262"/>
      <c r="P156" s="1262"/>
      <c r="Q156" s="1262"/>
      <c r="R156" s="1262"/>
      <c r="S156" s="1262"/>
      <c r="T156" s="1262"/>
      <c r="U156" s="1262"/>
      <c r="V156" s="1262"/>
      <c r="W156" s="1262"/>
      <c r="X156" s="1262"/>
      <c r="Y156" s="1262"/>
      <c r="Z156" s="1262"/>
      <c r="AA156" s="1262"/>
      <c r="AB156" s="1262"/>
      <c r="AC156" s="1262"/>
      <c r="AD156" s="1262"/>
      <c r="AE156" s="1262"/>
      <c r="AF156" s="1262"/>
      <c r="AG156" s="1262"/>
      <c r="AH156" s="1262"/>
      <c r="AI156" s="1262"/>
      <c r="AJ156" s="1262"/>
      <c r="AK156" s="1262"/>
      <c r="AL156" s="1262"/>
      <c r="AM156" s="1262"/>
      <c r="AN156" s="1262"/>
      <c r="AO156" s="1262"/>
      <c r="AP156" s="1262"/>
      <c r="AQ156" s="1262"/>
      <c r="AR156" s="1262"/>
      <c r="AS156" s="1262"/>
      <c r="AT156" s="1262"/>
      <c r="AU156" s="1262"/>
      <c r="AV156" s="1262"/>
      <c r="AW156" s="1262"/>
      <c r="AX156" s="1262"/>
      <c r="AY156" s="1262"/>
      <c r="AZ156" s="1262"/>
    </row>
    <row r="157" spans="1:52">
      <c r="A157" s="1262"/>
      <c r="B157" s="1262"/>
      <c r="C157" s="1262"/>
      <c r="D157" s="1262"/>
      <c r="E157" s="1262"/>
      <c r="F157" s="1262"/>
      <c r="G157" s="1262"/>
      <c r="H157" s="1262"/>
      <c r="I157" s="1262"/>
      <c r="J157" s="1262"/>
      <c r="K157" s="1262"/>
      <c r="L157" s="1262"/>
      <c r="M157" s="1262"/>
      <c r="N157" s="1262"/>
      <c r="O157" s="1262"/>
      <c r="P157" s="1262"/>
      <c r="Q157" s="1262"/>
      <c r="R157" s="1262"/>
      <c r="S157" s="1262"/>
      <c r="T157" s="1262"/>
      <c r="U157" s="1262"/>
      <c r="V157" s="1262"/>
      <c r="W157" s="1262"/>
      <c r="X157" s="1262"/>
      <c r="Y157" s="1262"/>
      <c r="Z157" s="1262"/>
      <c r="AA157" s="1262"/>
      <c r="AB157" s="1262"/>
      <c r="AC157" s="1262"/>
      <c r="AD157" s="1262"/>
      <c r="AE157" s="1262"/>
      <c r="AF157" s="1262"/>
      <c r="AG157" s="1262"/>
      <c r="AH157" s="1262"/>
      <c r="AI157" s="1262"/>
      <c r="AJ157" s="1262"/>
      <c r="AK157" s="1262"/>
      <c r="AL157" s="1262"/>
      <c r="AM157" s="1262"/>
      <c r="AN157" s="1262"/>
      <c r="AO157" s="1262"/>
      <c r="AP157" s="1262"/>
      <c r="AQ157" s="1262"/>
      <c r="AR157" s="1262"/>
      <c r="AS157" s="1262"/>
      <c r="AT157" s="1262"/>
      <c r="AU157" s="1262"/>
      <c r="AV157" s="1262"/>
      <c r="AW157" s="1262"/>
      <c r="AX157" s="1262"/>
      <c r="AY157" s="1262"/>
      <c r="AZ157" s="1262"/>
    </row>
    <row r="158" spans="1:52">
      <c r="A158" s="1262"/>
      <c r="B158" s="1262"/>
      <c r="C158" s="1262"/>
      <c r="D158" s="1262"/>
      <c r="E158" s="1262"/>
      <c r="F158" s="1262"/>
      <c r="G158" s="1262"/>
      <c r="H158" s="1262"/>
      <c r="I158" s="1262"/>
      <c r="J158" s="1262"/>
      <c r="K158" s="1262"/>
      <c r="L158" s="1262"/>
      <c r="M158" s="1262"/>
      <c r="N158" s="1262"/>
      <c r="O158" s="1262"/>
      <c r="P158" s="1262"/>
      <c r="Q158" s="1262"/>
      <c r="R158" s="1262"/>
      <c r="S158" s="1262"/>
      <c r="T158" s="1262"/>
      <c r="U158" s="1262"/>
      <c r="V158" s="1262"/>
      <c r="W158" s="1262"/>
      <c r="X158" s="1262"/>
      <c r="Y158" s="1262"/>
      <c r="Z158" s="1262"/>
      <c r="AA158" s="1262"/>
      <c r="AB158" s="1262"/>
      <c r="AC158" s="1262"/>
      <c r="AD158" s="1262"/>
      <c r="AE158" s="1262"/>
      <c r="AF158" s="1262"/>
      <c r="AG158" s="1262"/>
      <c r="AH158" s="1262"/>
      <c r="AI158" s="1262"/>
      <c r="AJ158" s="1262"/>
      <c r="AK158" s="1262"/>
      <c r="AL158" s="1262"/>
      <c r="AM158" s="1262"/>
      <c r="AN158" s="1262"/>
      <c r="AO158" s="1262"/>
      <c r="AP158" s="1262"/>
      <c r="AQ158" s="1262"/>
      <c r="AR158" s="1262"/>
      <c r="AS158" s="1262"/>
      <c r="AT158" s="1262"/>
      <c r="AU158" s="1262"/>
      <c r="AV158" s="1262"/>
      <c r="AW158" s="1262"/>
      <c r="AX158" s="1262"/>
      <c r="AY158" s="1262"/>
      <c r="AZ158" s="1262"/>
    </row>
    <row r="159" spans="1:52">
      <c r="A159" s="1262"/>
      <c r="B159" s="1262"/>
      <c r="C159" s="1262"/>
      <c r="D159" s="1262"/>
      <c r="E159" s="1262"/>
      <c r="F159" s="1262"/>
      <c r="G159" s="1262"/>
      <c r="H159" s="1262"/>
      <c r="I159" s="1262"/>
      <c r="J159" s="1262"/>
      <c r="K159" s="1262"/>
      <c r="L159" s="1262"/>
      <c r="M159" s="1262"/>
      <c r="N159" s="1262"/>
      <c r="O159" s="1262"/>
      <c r="P159" s="1262"/>
      <c r="Q159" s="1262"/>
      <c r="R159" s="1262"/>
      <c r="S159" s="1262"/>
      <c r="T159" s="1262"/>
      <c r="U159" s="1262"/>
      <c r="V159" s="1262"/>
      <c r="W159" s="1262"/>
      <c r="X159" s="1262"/>
      <c r="Y159" s="1262"/>
      <c r="Z159" s="1262"/>
      <c r="AA159" s="1262"/>
      <c r="AB159" s="1262"/>
      <c r="AC159" s="1262"/>
      <c r="AD159" s="1262"/>
      <c r="AE159" s="1262"/>
      <c r="AF159" s="1262"/>
      <c r="AG159" s="1262"/>
      <c r="AH159" s="1262"/>
      <c r="AI159" s="1262"/>
      <c r="AJ159" s="1262"/>
      <c r="AK159" s="1262"/>
      <c r="AL159" s="1262"/>
      <c r="AM159" s="1262"/>
      <c r="AN159" s="1262"/>
      <c r="AO159" s="1262"/>
      <c r="AP159" s="1262"/>
      <c r="AQ159" s="1262"/>
      <c r="AR159" s="1262"/>
      <c r="AS159" s="1262"/>
      <c r="AT159" s="1262"/>
      <c r="AU159" s="1262"/>
      <c r="AV159" s="1262"/>
      <c r="AW159" s="1262"/>
      <c r="AX159" s="1262"/>
      <c r="AY159" s="1262"/>
      <c r="AZ159" s="1262"/>
    </row>
    <row r="160" spans="1:52">
      <c r="A160" s="1262"/>
      <c r="B160" s="1262"/>
      <c r="C160" s="1262"/>
      <c r="D160" s="1262"/>
      <c r="E160" s="1262"/>
      <c r="F160" s="1262"/>
      <c r="G160" s="1262"/>
      <c r="H160" s="1262"/>
      <c r="I160" s="1262"/>
      <c r="J160" s="1262"/>
      <c r="K160" s="1262"/>
      <c r="L160" s="1262"/>
      <c r="M160" s="1262"/>
      <c r="N160" s="1262"/>
      <c r="O160" s="1262"/>
      <c r="P160" s="1262"/>
      <c r="Q160" s="1262"/>
      <c r="R160" s="1262"/>
      <c r="S160" s="1262"/>
      <c r="T160" s="1262"/>
      <c r="U160" s="1262"/>
      <c r="V160" s="1262"/>
      <c r="W160" s="1262"/>
      <c r="X160" s="1262"/>
      <c r="Y160" s="1262"/>
      <c r="Z160" s="1262"/>
      <c r="AA160" s="1262"/>
      <c r="AB160" s="1262"/>
      <c r="AC160" s="1262"/>
      <c r="AD160" s="1262"/>
      <c r="AE160" s="1262"/>
      <c r="AF160" s="1262"/>
      <c r="AG160" s="1262"/>
      <c r="AH160" s="1262"/>
      <c r="AI160" s="1262"/>
      <c r="AJ160" s="1262"/>
      <c r="AK160" s="1262"/>
      <c r="AL160" s="1262"/>
      <c r="AM160" s="1262"/>
      <c r="AN160" s="1262"/>
      <c r="AO160" s="1262"/>
      <c r="AP160" s="1262"/>
      <c r="AQ160" s="1262"/>
      <c r="AR160" s="1262"/>
      <c r="AS160" s="1262"/>
      <c r="AT160" s="1262"/>
      <c r="AU160" s="1262"/>
      <c r="AV160" s="1262"/>
      <c r="AW160" s="1262"/>
      <c r="AX160" s="1262"/>
      <c r="AY160" s="1262"/>
      <c r="AZ160" s="1262"/>
    </row>
    <row r="161" spans="1:52">
      <c r="A161" s="1262"/>
      <c r="B161" s="1262"/>
      <c r="C161" s="1262"/>
      <c r="D161" s="1262"/>
      <c r="E161" s="1262"/>
      <c r="F161" s="1262"/>
      <c r="G161" s="1262"/>
      <c r="H161" s="1262"/>
      <c r="I161" s="1262"/>
      <c r="J161" s="1262"/>
      <c r="K161" s="1262"/>
      <c r="L161" s="1262"/>
      <c r="M161" s="1262"/>
      <c r="N161" s="1262"/>
      <c r="O161" s="1262"/>
      <c r="P161" s="1262"/>
      <c r="Q161" s="1262"/>
      <c r="R161" s="1262"/>
      <c r="S161" s="1262"/>
      <c r="T161" s="1262"/>
      <c r="U161" s="1262"/>
      <c r="V161" s="1262"/>
      <c r="W161" s="1262"/>
      <c r="X161" s="1262"/>
      <c r="Y161" s="1262"/>
      <c r="Z161" s="1262"/>
      <c r="AA161" s="1262"/>
      <c r="AB161" s="1262"/>
      <c r="AC161" s="1262"/>
      <c r="AD161" s="1262"/>
      <c r="AE161" s="1262"/>
      <c r="AF161" s="1262"/>
      <c r="AG161" s="1262"/>
      <c r="AH161" s="1262"/>
      <c r="AI161" s="1262"/>
      <c r="AJ161" s="1262"/>
      <c r="AK161" s="1262"/>
      <c r="AL161" s="1262"/>
      <c r="AM161" s="1262"/>
      <c r="AN161" s="1262"/>
      <c r="AO161" s="1262"/>
      <c r="AP161" s="1262"/>
      <c r="AQ161" s="1262"/>
      <c r="AR161" s="1262"/>
      <c r="AS161" s="1262"/>
      <c r="AT161" s="1262"/>
      <c r="AU161" s="1262"/>
      <c r="AV161" s="1262"/>
      <c r="AW161" s="1262"/>
      <c r="AX161" s="1262"/>
      <c r="AY161" s="1262"/>
      <c r="AZ161" s="1262"/>
    </row>
    <row r="162" spans="1:52">
      <c r="A162" s="1262"/>
      <c r="B162" s="1262"/>
      <c r="C162" s="1262"/>
      <c r="D162" s="1262"/>
      <c r="E162" s="1262"/>
      <c r="F162" s="1262"/>
      <c r="G162" s="1262"/>
      <c r="H162" s="1262"/>
      <c r="I162" s="1262"/>
      <c r="J162" s="1262"/>
      <c r="K162" s="1262"/>
      <c r="L162" s="1262"/>
      <c r="M162" s="1262"/>
      <c r="N162" s="1262"/>
      <c r="O162" s="1262"/>
      <c r="P162" s="1262"/>
      <c r="Q162" s="1262"/>
      <c r="R162" s="1262"/>
      <c r="S162" s="1262"/>
      <c r="T162" s="1262"/>
      <c r="U162" s="1262"/>
      <c r="V162" s="1262"/>
      <c r="W162" s="1262"/>
      <c r="X162" s="1262"/>
      <c r="Y162" s="1262"/>
      <c r="Z162" s="1262"/>
      <c r="AA162" s="1262"/>
      <c r="AB162" s="1262"/>
      <c r="AC162" s="1262"/>
      <c r="AD162" s="1262"/>
      <c r="AE162" s="1262"/>
      <c r="AF162" s="1262"/>
      <c r="AG162" s="1262"/>
      <c r="AH162" s="1262"/>
      <c r="AI162" s="1262"/>
      <c r="AJ162" s="1262"/>
      <c r="AK162" s="1262"/>
      <c r="AL162" s="1262"/>
      <c r="AM162" s="1262"/>
      <c r="AN162" s="1262"/>
      <c r="AO162" s="1262"/>
      <c r="AP162" s="1262"/>
      <c r="AQ162" s="1262"/>
      <c r="AR162" s="1262"/>
      <c r="AS162" s="1262"/>
      <c r="AT162" s="1262"/>
      <c r="AU162" s="1262"/>
      <c r="AV162" s="1262"/>
      <c r="AW162" s="1262"/>
      <c r="AX162" s="1262"/>
      <c r="AY162" s="1262"/>
      <c r="AZ162" s="1262"/>
    </row>
    <row r="163" spans="1:52">
      <c r="A163" s="1262"/>
      <c r="B163" s="1262"/>
      <c r="C163" s="1262"/>
      <c r="D163" s="1262"/>
      <c r="E163" s="1262"/>
      <c r="F163" s="1262"/>
      <c r="G163" s="1262"/>
      <c r="H163" s="1262"/>
      <c r="I163" s="1262"/>
      <c r="J163" s="1262"/>
      <c r="K163" s="1262"/>
      <c r="L163" s="1262"/>
      <c r="M163" s="1262"/>
      <c r="N163" s="1262"/>
      <c r="O163" s="1262"/>
      <c r="P163" s="1262"/>
      <c r="Q163" s="1262"/>
      <c r="R163" s="1262"/>
      <c r="S163" s="1262"/>
      <c r="T163" s="1262"/>
      <c r="U163" s="1262"/>
      <c r="V163" s="1262"/>
      <c r="W163" s="1262"/>
      <c r="X163" s="1262"/>
      <c r="Y163" s="1262"/>
      <c r="Z163" s="1262"/>
      <c r="AA163" s="1262"/>
      <c r="AB163" s="1262"/>
      <c r="AC163" s="1262"/>
      <c r="AD163" s="1262"/>
      <c r="AE163" s="1262"/>
      <c r="AF163" s="1262"/>
      <c r="AG163" s="1262"/>
      <c r="AH163" s="1262"/>
      <c r="AI163" s="1262"/>
      <c r="AJ163" s="1262"/>
      <c r="AK163" s="1262"/>
      <c r="AL163" s="1262"/>
      <c r="AM163" s="1262"/>
      <c r="AN163" s="1262"/>
      <c r="AO163" s="1262"/>
      <c r="AP163" s="1262"/>
      <c r="AQ163" s="1262"/>
      <c r="AR163" s="1262"/>
      <c r="AS163" s="1262"/>
      <c r="AT163" s="1262"/>
      <c r="AU163" s="1262"/>
      <c r="AV163" s="1262"/>
      <c r="AW163" s="1262"/>
      <c r="AX163" s="1262"/>
      <c r="AY163" s="1262"/>
      <c r="AZ163" s="1262"/>
    </row>
    <row r="164" spans="1:52">
      <c r="A164" s="1262"/>
      <c r="B164" s="1262"/>
      <c r="C164" s="1262"/>
      <c r="D164" s="1262"/>
      <c r="E164" s="1262"/>
      <c r="F164" s="1262"/>
      <c r="G164" s="1262"/>
      <c r="H164" s="1262"/>
      <c r="I164" s="1262"/>
      <c r="J164" s="1262"/>
      <c r="K164" s="1262"/>
      <c r="L164" s="1262"/>
      <c r="M164" s="1262"/>
      <c r="N164" s="1262"/>
      <c r="O164" s="1262"/>
      <c r="P164" s="1262"/>
      <c r="Q164" s="1262"/>
      <c r="R164" s="1262"/>
      <c r="S164" s="1262"/>
      <c r="T164" s="1262"/>
      <c r="U164" s="1262"/>
      <c r="V164" s="1262"/>
      <c r="W164" s="1262"/>
      <c r="X164" s="1262"/>
      <c r="Y164" s="1262"/>
      <c r="Z164" s="1262"/>
      <c r="AA164" s="1262"/>
      <c r="AB164" s="1262"/>
      <c r="AC164" s="1262"/>
      <c r="AD164" s="1262"/>
      <c r="AE164" s="1262"/>
      <c r="AF164" s="1262"/>
      <c r="AG164" s="1262"/>
      <c r="AH164" s="1262"/>
      <c r="AI164" s="1262"/>
      <c r="AJ164" s="1262"/>
      <c r="AK164" s="1262"/>
      <c r="AL164" s="1262"/>
      <c r="AM164" s="1262"/>
      <c r="AN164" s="1262"/>
      <c r="AO164" s="1262"/>
      <c r="AP164" s="1262"/>
      <c r="AQ164" s="1262"/>
      <c r="AR164" s="1262"/>
      <c r="AS164" s="1262"/>
      <c r="AT164" s="1262"/>
      <c r="AU164" s="1262"/>
      <c r="AV164" s="1262"/>
      <c r="AW164" s="1262"/>
      <c r="AX164" s="1262"/>
      <c r="AY164" s="1262"/>
      <c r="AZ164" s="1262"/>
    </row>
    <row r="165" spans="1:52">
      <c r="A165" s="1262"/>
      <c r="B165" s="1262"/>
      <c r="C165" s="1262"/>
      <c r="D165" s="1262"/>
      <c r="E165" s="1262"/>
      <c r="F165" s="1262"/>
      <c r="G165" s="1262"/>
      <c r="H165" s="1262"/>
      <c r="I165" s="1262"/>
      <c r="J165" s="1262"/>
      <c r="K165" s="1262"/>
      <c r="L165" s="1262"/>
      <c r="M165" s="1262"/>
      <c r="N165" s="1262"/>
      <c r="O165" s="1262"/>
      <c r="P165" s="1262"/>
      <c r="Q165" s="1262"/>
      <c r="R165" s="1262"/>
      <c r="S165" s="1262"/>
      <c r="T165" s="1262"/>
      <c r="U165" s="1262"/>
      <c r="V165" s="1262"/>
      <c r="W165" s="1262"/>
      <c r="X165" s="1262"/>
      <c r="Y165" s="1262"/>
      <c r="Z165" s="1262"/>
      <c r="AA165" s="1262"/>
      <c r="AB165" s="1262"/>
      <c r="AC165" s="1262"/>
      <c r="AD165" s="1262"/>
      <c r="AE165" s="1262"/>
      <c r="AF165" s="1262"/>
      <c r="AG165" s="1262"/>
      <c r="AH165" s="1262"/>
      <c r="AI165" s="1262"/>
      <c r="AJ165" s="1262"/>
      <c r="AK165" s="1262"/>
      <c r="AL165" s="1262"/>
      <c r="AM165" s="1262"/>
      <c r="AN165" s="1262"/>
      <c r="AO165" s="1262"/>
      <c r="AP165" s="1262"/>
      <c r="AQ165" s="1262"/>
      <c r="AR165" s="1262"/>
      <c r="AS165" s="1262"/>
      <c r="AT165" s="1262"/>
      <c r="AU165" s="1262"/>
      <c r="AV165" s="1262"/>
      <c r="AW165" s="1262"/>
      <c r="AX165" s="1262"/>
      <c r="AY165" s="1262"/>
      <c r="AZ165" s="1262"/>
    </row>
    <row r="166" spans="1:52">
      <c r="A166" s="1262"/>
      <c r="B166" s="1262"/>
      <c r="C166" s="1262"/>
      <c r="D166" s="1262"/>
      <c r="E166" s="1262"/>
      <c r="F166" s="1262"/>
      <c r="G166" s="1262"/>
      <c r="H166" s="1262"/>
      <c r="I166" s="1262"/>
      <c r="J166" s="1262"/>
      <c r="K166" s="1262"/>
      <c r="L166" s="1262"/>
      <c r="M166" s="1262"/>
      <c r="N166" s="1262"/>
      <c r="O166" s="1262"/>
      <c r="P166" s="1262"/>
      <c r="Q166" s="1262"/>
      <c r="R166" s="1262"/>
      <c r="S166" s="1262"/>
      <c r="T166" s="1262"/>
      <c r="U166" s="1262"/>
      <c r="V166" s="1262"/>
      <c r="W166" s="1262"/>
      <c r="X166" s="1262"/>
      <c r="Y166" s="1262"/>
      <c r="Z166" s="1262"/>
      <c r="AA166" s="1262"/>
      <c r="AB166" s="1262"/>
      <c r="AC166" s="1262"/>
      <c r="AD166" s="1262"/>
      <c r="AE166" s="1262"/>
      <c r="AF166" s="1262"/>
      <c r="AG166" s="1262"/>
      <c r="AH166" s="1262"/>
      <c r="AI166" s="1262"/>
      <c r="AJ166" s="1262"/>
      <c r="AK166" s="1262"/>
      <c r="AL166" s="1262"/>
      <c r="AM166" s="1262"/>
      <c r="AN166" s="1262"/>
      <c r="AO166" s="1262"/>
      <c r="AP166" s="1262"/>
      <c r="AQ166" s="1262"/>
      <c r="AR166" s="1262"/>
      <c r="AS166" s="1262"/>
      <c r="AT166" s="1262"/>
      <c r="AU166" s="1262"/>
      <c r="AV166" s="1262"/>
      <c r="AW166" s="1262"/>
      <c r="AX166" s="1262"/>
      <c r="AY166" s="1262"/>
      <c r="AZ166" s="1262"/>
    </row>
    <row r="167" spans="1:52">
      <c r="A167" s="1262"/>
      <c r="B167" s="1262"/>
      <c r="C167" s="1262"/>
      <c r="D167" s="1262"/>
      <c r="E167" s="1262"/>
      <c r="F167" s="1262"/>
      <c r="G167" s="1262"/>
      <c r="H167" s="1262"/>
      <c r="I167" s="1262"/>
      <c r="J167" s="1262"/>
      <c r="K167" s="1262"/>
      <c r="L167" s="1262"/>
      <c r="M167" s="1262"/>
      <c r="N167" s="1262"/>
      <c r="O167" s="1262"/>
      <c r="P167" s="1262"/>
      <c r="Q167" s="1262"/>
      <c r="R167" s="1262"/>
      <c r="S167" s="1262"/>
      <c r="T167" s="1262"/>
      <c r="U167" s="1262"/>
      <c r="V167" s="1262"/>
      <c r="W167" s="1262"/>
      <c r="X167" s="1262"/>
      <c r="Y167" s="1262"/>
      <c r="Z167" s="1262"/>
      <c r="AA167" s="1262"/>
      <c r="AB167" s="1262"/>
      <c r="AC167" s="1262"/>
      <c r="AD167" s="1262"/>
      <c r="AE167" s="1262"/>
      <c r="AF167" s="1262"/>
      <c r="AG167" s="1262"/>
      <c r="AH167" s="1262"/>
      <c r="AI167" s="1262"/>
      <c r="AJ167" s="1262"/>
      <c r="AK167" s="1262"/>
      <c r="AL167" s="1262"/>
      <c r="AM167" s="1262"/>
      <c r="AN167" s="1262"/>
      <c r="AO167" s="1262"/>
      <c r="AP167" s="1262"/>
      <c r="AQ167" s="1262"/>
      <c r="AR167" s="1262"/>
      <c r="AS167" s="1262"/>
      <c r="AT167" s="1262"/>
      <c r="AU167" s="1262"/>
      <c r="AV167" s="1262"/>
      <c r="AW167" s="1262"/>
      <c r="AX167" s="1262"/>
      <c r="AY167" s="1262"/>
      <c r="AZ167" s="1262"/>
    </row>
    <row r="168" spans="1:52">
      <c r="A168" s="1262"/>
      <c r="B168" s="1262"/>
      <c r="C168" s="1262"/>
      <c r="D168" s="1262"/>
      <c r="E168" s="1262"/>
      <c r="F168" s="1262"/>
      <c r="G168" s="1262"/>
      <c r="H168" s="1262"/>
      <c r="I168" s="1262"/>
      <c r="J168" s="1262"/>
      <c r="K168" s="1262"/>
      <c r="L168" s="1262"/>
      <c r="M168" s="1262"/>
      <c r="N168" s="1262"/>
      <c r="O168" s="1262"/>
      <c r="P168" s="1262"/>
      <c r="Q168" s="1262"/>
      <c r="R168" s="1262"/>
      <c r="S168" s="1262"/>
      <c r="T168" s="1262"/>
      <c r="U168" s="1262"/>
      <c r="V168" s="1262"/>
      <c r="W168" s="1262"/>
      <c r="X168" s="1262"/>
      <c r="Y168" s="1262"/>
      <c r="Z168" s="1262"/>
      <c r="AA168" s="1262"/>
      <c r="AB168" s="1262"/>
      <c r="AC168" s="1262"/>
      <c r="AD168" s="1262"/>
      <c r="AE168" s="1262"/>
      <c r="AF168" s="1262"/>
      <c r="AG168" s="1262"/>
      <c r="AH168" s="1262"/>
      <c r="AI168" s="1262"/>
      <c r="AJ168" s="1262"/>
      <c r="AK168" s="1262"/>
      <c r="AL168" s="1262"/>
      <c r="AM168" s="1262"/>
      <c r="AN168" s="1262"/>
      <c r="AO168" s="1262"/>
      <c r="AP168" s="1262"/>
      <c r="AQ168" s="1262"/>
      <c r="AR168" s="1262"/>
      <c r="AS168" s="1262"/>
      <c r="AT168" s="1262"/>
      <c r="AU168" s="1262"/>
      <c r="AV168" s="1262"/>
      <c r="AW168" s="1262"/>
      <c r="AX168" s="1262"/>
      <c r="AY168" s="1262"/>
      <c r="AZ168" s="1262"/>
    </row>
    <row r="169" spans="1:52">
      <c r="A169" s="1262"/>
      <c r="B169" s="1262"/>
      <c r="C169" s="1262"/>
      <c r="D169" s="1262"/>
      <c r="E169" s="1262"/>
      <c r="F169" s="1262"/>
      <c r="G169" s="1262"/>
      <c r="H169" s="1262"/>
      <c r="I169" s="1262"/>
      <c r="J169" s="1262"/>
      <c r="K169" s="1262"/>
      <c r="L169" s="1262"/>
      <c r="M169" s="1262"/>
      <c r="N169" s="1262"/>
      <c r="O169" s="1262"/>
      <c r="P169" s="1262"/>
      <c r="Q169" s="1262"/>
      <c r="R169" s="1262"/>
      <c r="S169" s="1262"/>
      <c r="T169" s="1262"/>
      <c r="U169" s="1262"/>
      <c r="V169" s="1262"/>
      <c r="W169" s="1262"/>
      <c r="X169" s="1262"/>
      <c r="Y169" s="1262"/>
      <c r="Z169" s="1262"/>
      <c r="AA169" s="1262"/>
      <c r="AB169" s="1262"/>
      <c r="AC169" s="1262"/>
      <c r="AD169" s="1262"/>
      <c r="AE169" s="1262"/>
      <c r="AF169" s="1262"/>
      <c r="AG169" s="1262"/>
      <c r="AH169" s="1262"/>
      <c r="AI169" s="1262"/>
      <c r="AJ169" s="1262"/>
      <c r="AK169" s="1262"/>
      <c r="AL169" s="1262"/>
      <c r="AM169" s="1262"/>
      <c r="AN169" s="1262"/>
      <c r="AO169" s="1262"/>
      <c r="AP169" s="1262"/>
      <c r="AQ169" s="1262"/>
      <c r="AR169" s="1262"/>
      <c r="AS169" s="1262"/>
      <c r="AT169" s="1262"/>
      <c r="AU169" s="1262"/>
      <c r="AV169" s="1262"/>
      <c r="AW169" s="1262"/>
      <c r="AX169" s="1262"/>
      <c r="AY169" s="1262"/>
      <c r="AZ169" s="1262"/>
    </row>
    <row r="170" spans="1:52">
      <c r="A170" s="1262"/>
      <c r="B170" s="1262"/>
      <c r="C170" s="1262"/>
      <c r="D170" s="1262"/>
      <c r="E170" s="1262"/>
      <c r="F170" s="1262"/>
      <c r="G170" s="1262"/>
      <c r="H170" s="1262"/>
      <c r="I170" s="1262"/>
      <c r="J170" s="1262"/>
      <c r="K170" s="1262"/>
      <c r="L170" s="1262"/>
      <c r="M170" s="1262"/>
      <c r="N170" s="1262"/>
      <c r="O170" s="1262"/>
      <c r="P170" s="1262"/>
      <c r="Q170" s="1262"/>
      <c r="R170" s="1262"/>
      <c r="S170" s="1262"/>
      <c r="T170" s="1262"/>
      <c r="U170" s="1262"/>
      <c r="V170" s="1262"/>
      <c r="W170" s="1262"/>
      <c r="X170" s="1262"/>
      <c r="Y170" s="1262"/>
      <c r="Z170" s="1262"/>
      <c r="AA170" s="1262"/>
      <c r="AB170" s="1262"/>
      <c r="AC170" s="1262"/>
      <c r="AD170" s="1262"/>
      <c r="AE170" s="1262"/>
      <c r="AF170" s="1262"/>
      <c r="AG170" s="1262"/>
      <c r="AH170" s="1262"/>
      <c r="AI170" s="1262"/>
      <c r="AJ170" s="1262"/>
      <c r="AK170" s="1262"/>
      <c r="AL170" s="1262"/>
      <c r="AM170" s="1262"/>
      <c r="AN170" s="1262"/>
      <c r="AO170" s="1262"/>
      <c r="AP170" s="1262"/>
      <c r="AQ170" s="1262"/>
      <c r="AR170" s="1262"/>
      <c r="AS170" s="1262"/>
      <c r="AT170" s="1262"/>
      <c r="AU170" s="1262"/>
      <c r="AV170" s="1262"/>
      <c r="AW170" s="1262"/>
      <c r="AX170" s="1262"/>
      <c r="AY170" s="1262"/>
      <c r="AZ170" s="1262"/>
    </row>
    <row r="171" spans="1:52">
      <c r="A171" s="1262"/>
      <c r="B171" s="1262"/>
      <c r="C171" s="1262"/>
      <c r="D171" s="1262"/>
      <c r="E171" s="1262"/>
      <c r="F171" s="1262"/>
      <c r="G171" s="1262"/>
      <c r="H171" s="1262"/>
      <c r="I171" s="1262"/>
      <c r="J171" s="1262"/>
      <c r="K171" s="1262"/>
      <c r="L171" s="1262"/>
      <c r="M171" s="1262"/>
      <c r="N171" s="1262"/>
      <c r="O171" s="1262"/>
      <c r="P171" s="1262"/>
      <c r="Q171" s="1262"/>
      <c r="R171" s="1262"/>
      <c r="S171" s="1262"/>
      <c r="T171" s="1262"/>
      <c r="U171" s="1262"/>
      <c r="V171" s="1262"/>
      <c r="W171" s="1262"/>
      <c r="X171" s="1262"/>
      <c r="Y171" s="1262"/>
      <c r="Z171" s="1262"/>
      <c r="AA171" s="1262"/>
      <c r="AB171" s="1262"/>
      <c r="AC171" s="1262"/>
      <c r="AD171" s="1262"/>
      <c r="AE171" s="1262"/>
      <c r="AF171" s="1262"/>
      <c r="AG171" s="1262"/>
      <c r="AH171" s="1262"/>
      <c r="AI171" s="1262"/>
      <c r="AJ171" s="1262"/>
      <c r="AK171" s="1262"/>
      <c r="AL171" s="1262"/>
      <c r="AM171" s="1262"/>
      <c r="AN171" s="1262"/>
      <c r="AO171" s="1262"/>
      <c r="AP171" s="1262"/>
      <c r="AQ171" s="1262"/>
      <c r="AR171" s="1262"/>
      <c r="AS171" s="1262"/>
      <c r="AT171" s="1262"/>
      <c r="AU171" s="1262"/>
      <c r="AV171" s="1262"/>
      <c r="AW171" s="1262"/>
      <c r="AX171" s="1262"/>
      <c r="AY171" s="1262"/>
      <c r="AZ171" s="1262"/>
    </row>
    <row r="172" spans="1:52">
      <c r="A172" s="1262"/>
      <c r="B172" s="1262"/>
      <c r="C172" s="1262"/>
      <c r="D172" s="1262"/>
      <c r="E172" s="1262"/>
      <c r="F172" s="1262"/>
      <c r="G172" s="1262"/>
      <c r="H172" s="1262"/>
      <c r="I172" s="1262"/>
      <c r="J172" s="1262"/>
      <c r="K172" s="1262"/>
      <c r="L172" s="1262"/>
      <c r="M172" s="1262"/>
      <c r="N172" s="1262"/>
      <c r="O172" s="1262"/>
      <c r="P172" s="1262"/>
      <c r="Q172" s="1262"/>
      <c r="R172" s="1262"/>
      <c r="S172" s="1262"/>
      <c r="T172" s="1262"/>
      <c r="U172" s="1262"/>
      <c r="V172" s="1262"/>
      <c r="W172" s="1262"/>
      <c r="X172" s="1262"/>
      <c r="Y172" s="1262"/>
      <c r="Z172" s="1262"/>
      <c r="AA172" s="1262"/>
      <c r="AB172" s="1262"/>
      <c r="AC172" s="1262"/>
      <c r="AD172" s="1262"/>
      <c r="AE172" s="1262"/>
      <c r="AF172" s="1262"/>
      <c r="AG172" s="1262"/>
      <c r="AH172" s="1262"/>
      <c r="AI172" s="1262"/>
      <c r="AJ172" s="1262"/>
      <c r="AK172" s="1262"/>
      <c r="AL172" s="1262"/>
      <c r="AM172" s="1262"/>
      <c r="AN172" s="1262"/>
      <c r="AO172" s="1262"/>
      <c r="AP172" s="1262"/>
      <c r="AQ172" s="1262"/>
      <c r="AR172" s="1262"/>
      <c r="AS172" s="1262"/>
      <c r="AT172" s="1262"/>
      <c r="AU172" s="1262"/>
      <c r="AV172" s="1262"/>
      <c r="AW172" s="1262"/>
      <c r="AX172" s="1262"/>
      <c r="AY172" s="1262"/>
      <c r="AZ172" s="1262"/>
    </row>
    <row r="173" spans="1:52">
      <c r="A173" s="1262"/>
      <c r="B173" s="1262"/>
      <c r="C173" s="1262"/>
      <c r="D173" s="1262"/>
      <c r="E173" s="1262"/>
      <c r="F173" s="1262"/>
      <c r="G173" s="1262"/>
      <c r="H173" s="1262"/>
      <c r="I173" s="1262"/>
      <c r="J173" s="1262"/>
      <c r="K173" s="1262"/>
      <c r="L173" s="1262"/>
      <c r="M173" s="1262"/>
      <c r="N173" s="1262"/>
      <c r="O173" s="1262"/>
      <c r="P173" s="1262"/>
      <c r="Q173" s="1262"/>
      <c r="R173" s="1262"/>
      <c r="S173" s="1262"/>
      <c r="T173" s="1262"/>
      <c r="U173" s="1262"/>
      <c r="V173" s="1262"/>
      <c r="W173" s="1262"/>
      <c r="X173" s="1262"/>
      <c r="Y173" s="1262"/>
      <c r="Z173" s="1262"/>
      <c r="AA173" s="1262"/>
      <c r="AB173" s="1262"/>
      <c r="AC173" s="1262"/>
      <c r="AD173" s="1262"/>
      <c r="AE173" s="1262"/>
      <c r="AF173" s="1262"/>
      <c r="AG173" s="1262"/>
      <c r="AH173" s="1262"/>
      <c r="AI173" s="1262"/>
      <c r="AJ173" s="1262"/>
      <c r="AK173" s="1262"/>
      <c r="AL173" s="1262"/>
      <c r="AM173" s="1262"/>
      <c r="AN173" s="1262"/>
      <c r="AO173" s="1262"/>
      <c r="AP173" s="1262"/>
      <c r="AQ173" s="1262"/>
      <c r="AR173" s="1262"/>
      <c r="AS173" s="1262"/>
      <c r="AT173" s="1262"/>
      <c r="AU173" s="1262"/>
      <c r="AV173" s="1262"/>
      <c r="AW173" s="1262"/>
      <c r="AX173" s="1262"/>
      <c r="AY173" s="1262"/>
      <c r="AZ173" s="1262"/>
    </row>
    <row r="174" spans="1:52">
      <c r="A174" s="1262"/>
      <c r="B174" s="1262"/>
      <c r="C174" s="1262"/>
      <c r="D174" s="1262"/>
      <c r="E174" s="1262"/>
      <c r="F174" s="1262"/>
      <c r="G174" s="1262"/>
      <c r="H174" s="1262"/>
      <c r="I174" s="1262"/>
      <c r="J174" s="1262"/>
      <c r="K174" s="1262"/>
      <c r="L174" s="1262"/>
      <c r="M174" s="1262"/>
      <c r="N174" s="1262"/>
      <c r="O174" s="1262"/>
      <c r="P174" s="1262"/>
      <c r="Q174" s="1262"/>
      <c r="R174" s="1262"/>
      <c r="S174" s="1262"/>
      <c r="T174" s="1262"/>
      <c r="U174" s="1262"/>
      <c r="V174" s="1262"/>
      <c r="W174" s="1262"/>
      <c r="X174" s="1262"/>
      <c r="Y174" s="1262"/>
      <c r="Z174" s="1262"/>
      <c r="AA174" s="1262"/>
      <c r="AB174" s="1262"/>
      <c r="AC174" s="1262"/>
      <c r="AD174" s="1262"/>
      <c r="AE174" s="1262"/>
      <c r="AF174" s="1262"/>
      <c r="AG174" s="1262"/>
      <c r="AH174" s="1262"/>
      <c r="AI174" s="1262"/>
      <c r="AJ174" s="1262"/>
      <c r="AK174" s="1262"/>
      <c r="AL174" s="1262"/>
      <c r="AM174" s="1262"/>
      <c r="AN174" s="1262"/>
      <c r="AO174" s="1262"/>
      <c r="AP174" s="1262"/>
      <c r="AQ174" s="1262"/>
      <c r="AR174" s="1262"/>
      <c r="AS174" s="1262"/>
      <c r="AT174" s="1262"/>
      <c r="AU174" s="1262"/>
      <c r="AV174" s="1262"/>
      <c r="AW174" s="1262"/>
      <c r="AX174" s="1262"/>
      <c r="AY174" s="1262"/>
      <c r="AZ174" s="1262"/>
    </row>
    <row r="175" spans="1:52">
      <c r="A175" s="1262"/>
      <c r="B175" s="1262"/>
      <c r="C175" s="1262"/>
      <c r="D175" s="1262"/>
      <c r="E175" s="1262"/>
      <c r="F175" s="1262"/>
      <c r="G175" s="1262"/>
      <c r="H175" s="1262"/>
      <c r="I175" s="1262"/>
      <c r="J175" s="1262"/>
      <c r="K175" s="1262"/>
      <c r="L175" s="1262"/>
      <c r="M175" s="1262"/>
      <c r="N175" s="1262"/>
      <c r="O175" s="1262"/>
      <c r="P175" s="1262"/>
      <c r="Q175" s="1262"/>
      <c r="R175" s="1262"/>
      <c r="S175" s="1262"/>
      <c r="T175" s="1262"/>
      <c r="U175" s="1262"/>
      <c r="V175" s="1262"/>
      <c r="W175" s="1262"/>
      <c r="X175" s="1262"/>
      <c r="Y175" s="1262"/>
      <c r="Z175" s="1262"/>
      <c r="AA175" s="1262"/>
      <c r="AB175" s="1262"/>
      <c r="AC175" s="1262"/>
      <c r="AD175" s="1262"/>
      <c r="AE175" s="1262"/>
      <c r="AF175" s="1262"/>
      <c r="AG175" s="1262"/>
      <c r="AH175" s="1262"/>
      <c r="AI175" s="1262"/>
      <c r="AJ175" s="1262"/>
      <c r="AK175" s="1262"/>
      <c r="AL175" s="1262"/>
      <c r="AM175" s="1262"/>
      <c r="AN175" s="1262"/>
      <c r="AO175" s="1262"/>
      <c r="AP175" s="1262"/>
      <c r="AQ175" s="1262"/>
      <c r="AR175" s="1262"/>
      <c r="AS175" s="1262"/>
      <c r="AT175" s="1262"/>
      <c r="AU175" s="1262"/>
      <c r="AV175" s="1262"/>
      <c r="AW175" s="1262"/>
      <c r="AX175" s="1262"/>
      <c r="AY175" s="1262"/>
      <c r="AZ175" s="1262"/>
    </row>
    <row r="176" spans="1:52">
      <c r="A176" s="1262"/>
      <c r="B176" s="1262"/>
      <c r="C176" s="1262"/>
      <c r="D176" s="1262"/>
      <c r="E176" s="1262"/>
      <c r="F176" s="1262"/>
      <c r="G176" s="1262"/>
      <c r="H176" s="1262"/>
      <c r="I176" s="1262"/>
      <c r="J176" s="1262"/>
      <c r="K176" s="1262"/>
      <c r="L176" s="1262"/>
      <c r="M176" s="1262"/>
      <c r="N176" s="1262"/>
      <c r="O176" s="1262"/>
      <c r="P176" s="1262"/>
      <c r="Q176" s="1262"/>
      <c r="R176" s="1262"/>
      <c r="S176" s="1262"/>
      <c r="T176" s="1262"/>
      <c r="U176" s="1262"/>
      <c r="V176" s="1262"/>
      <c r="W176" s="1262"/>
      <c r="X176" s="1262"/>
      <c r="Y176" s="1262"/>
      <c r="Z176" s="1262"/>
      <c r="AA176" s="1262"/>
      <c r="AB176" s="1262"/>
      <c r="AC176" s="1262"/>
      <c r="AD176" s="1262"/>
      <c r="AE176" s="1262"/>
      <c r="AF176" s="1262"/>
      <c r="AG176" s="1262"/>
      <c r="AH176" s="1262"/>
      <c r="AI176" s="1262"/>
      <c r="AJ176" s="1262"/>
      <c r="AK176" s="1262"/>
      <c r="AL176" s="1262"/>
      <c r="AM176" s="1262"/>
      <c r="AN176" s="1262"/>
      <c r="AO176" s="1262"/>
      <c r="AP176" s="1262"/>
      <c r="AQ176" s="1262"/>
      <c r="AR176" s="1262"/>
      <c r="AS176" s="1262"/>
      <c r="AT176" s="1262"/>
      <c r="AU176" s="1262"/>
      <c r="AV176" s="1262"/>
      <c r="AW176" s="1262"/>
      <c r="AX176" s="1262"/>
      <c r="AY176" s="1262"/>
      <c r="AZ176" s="1262"/>
    </row>
    <row r="177" spans="1:52">
      <c r="A177" s="1262"/>
      <c r="B177" s="1262"/>
      <c r="C177" s="1262"/>
      <c r="D177" s="1262"/>
      <c r="E177" s="1262"/>
      <c r="F177" s="1262"/>
      <c r="G177" s="1262"/>
      <c r="H177" s="1262"/>
      <c r="I177" s="1262"/>
      <c r="J177" s="1262"/>
      <c r="K177" s="1262"/>
      <c r="L177" s="1262"/>
      <c r="M177" s="1262"/>
      <c r="N177" s="1262"/>
      <c r="O177" s="1262"/>
      <c r="P177" s="1262"/>
      <c r="Q177" s="1262"/>
      <c r="R177" s="1262"/>
      <c r="S177" s="1262"/>
      <c r="T177" s="1262"/>
      <c r="U177" s="1262"/>
      <c r="V177" s="1262"/>
      <c r="W177" s="1262"/>
      <c r="X177" s="1262"/>
      <c r="Y177" s="1262"/>
      <c r="Z177" s="1262"/>
      <c r="AA177" s="1262"/>
      <c r="AB177" s="1262"/>
      <c r="AC177" s="1262"/>
      <c r="AD177" s="1262"/>
      <c r="AE177" s="1262"/>
      <c r="AF177" s="1262"/>
      <c r="AG177" s="1262"/>
      <c r="AH177" s="1262"/>
      <c r="AI177" s="1262"/>
      <c r="AJ177" s="1262"/>
      <c r="AK177" s="1262"/>
      <c r="AL177" s="1262"/>
      <c r="AM177" s="1262"/>
      <c r="AN177" s="1262"/>
      <c r="AO177" s="1262"/>
      <c r="AP177" s="1262"/>
      <c r="AQ177" s="1262"/>
      <c r="AR177" s="1262"/>
      <c r="AS177" s="1262"/>
      <c r="AT177" s="1262"/>
      <c r="AU177" s="1262"/>
      <c r="AV177" s="1262"/>
      <c r="AW177" s="1262"/>
      <c r="AX177" s="1262"/>
      <c r="AY177" s="1262"/>
      <c r="AZ177" s="1262"/>
    </row>
    <row r="178" spans="1:52">
      <c r="A178" s="1262"/>
      <c r="B178" s="1262"/>
      <c r="C178" s="1262"/>
      <c r="D178" s="1262"/>
      <c r="E178" s="1262"/>
      <c r="F178" s="1262"/>
      <c r="G178" s="1262"/>
      <c r="H178" s="1262"/>
      <c r="I178" s="1262"/>
      <c r="J178" s="1262"/>
      <c r="K178" s="1262"/>
      <c r="L178" s="1262"/>
      <c r="M178" s="1262"/>
      <c r="N178" s="1262"/>
      <c r="O178" s="1262"/>
      <c r="P178" s="1262"/>
      <c r="Q178" s="1262"/>
      <c r="R178" s="1262"/>
      <c r="S178" s="1262"/>
      <c r="T178" s="1262"/>
      <c r="U178" s="1262"/>
      <c r="V178" s="1262"/>
      <c r="W178" s="1262"/>
      <c r="X178" s="1262"/>
      <c r="Y178" s="1262"/>
      <c r="Z178" s="1262"/>
      <c r="AA178" s="1262"/>
      <c r="AB178" s="1262"/>
      <c r="AC178" s="1262"/>
      <c r="AD178" s="1262"/>
      <c r="AE178" s="1262"/>
      <c r="AF178" s="1262"/>
      <c r="AG178" s="1262"/>
      <c r="AH178" s="1262"/>
      <c r="AI178" s="1262"/>
      <c r="AJ178" s="1262"/>
      <c r="AK178" s="1262"/>
      <c r="AL178" s="1262"/>
      <c r="AM178" s="1262"/>
      <c r="AN178" s="1262"/>
      <c r="AO178" s="1262"/>
      <c r="AP178" s="1262"/>
      <c r="AQ178" s="1262"/>
      <c r="AR178" s="1262"/>
      <c r="AS178" s="1262"/>
      <c r="AT178" s="1262"/>
      <c r="AU178" s="1262"/>
      <c r="AV178" s="1262"/>
      <c r="AW178" s="1262"/>
      <c r="AX178" s="1262"/>
      <c r="AY178" s="1262"/>
      <c r="AZ178" s="1262"/>
    </row>
    <row r="179" spans="1:52">
      <c r="A179" s="1262"/>
      <c r="B179" s="1262"/>
      <c r="C179" s="1262"/>
      <c r="D179" s="1262"/>
      <c r="E179" s="1262"/>
      <c r="F179" s="1262"/>
      <c r="G179" s="1262"/>
      <c r="H179" s="1262"/>
      <c r="I179" s="1262"/>
      <c r="J179" s="1262"/>
      <c r="K179" s="1262"/>
      <c r="L179" s="1262"/>
      <c r="M179" s="1262"/>
      <c r="N179" s="1262"/>
      <c r="O179" s="1262"/>
      <c r="P179" s="1262"/>
      <c r="Q179" s="1262"/>
      <c r="R179" s="1262"/>
      <c r="S179" s="1262"/>
      <c r="T179" s="1262"/>
      <c r="U179" s="1262"/>
      <c r="V179" s="1262"/>
      <c r="W179" s="1262"/>
      <c r="X179" s="1262"/>
      <c r="Y179" s="1262"/>
      <c r="Z179" s="1262"/>
      <c r="AA179" s="1262"/>
      <c r="AB179" s="1262"/>
      <c r="AC179" s="1262"/>
      <c r="AD179" s="1262"/>
      <c r="AE179" s="1262"/>
      <c r="AF179" s="1262"/>
      <c r="AG179" s="1262"/>
      <c r="AH179" s="1262"/>
      <c r="AI179" s="1262"/>
      <c r="AJ179" s="1262"/>
      <c r="AK179" s="1262"/>
      <c r="AL179" s="1262"/>
      <c r="AM179" s="1262"/>
      <c r="AN179" s="1262"/>
      <c r="AO179" s="1262"/>
      <c r="AP179" s="1262"/>
      <c r="AQ179" s="1262"/>
      <c r="AR179" s="1262"/>
      <c r="AS179" s="1262"/>
      <c r="AT179" s="1262"/>
      <c r="AU179" s="1262"/>
      <c r="AV179" s="1262"/>
      <c r="AW179" s="1262"/>
      <c r="AX179" s="1262"/>
      <c r="AY179" s="1262"/>
      <c r="AZ179" s="1262"/>
    </row>
    <row r="180" spans="1:52">
      <c r="A180" s="1262"/>
      <c r="B180" s="1262"/>
      <c r="C180" s="1262"/>
      <c r="D180" s="1262"/>
      <c r="E180" s="1262"/>
      <c r="F180" s="1262"/>
      <c r="G180" s="1262"/>
      <c r="H180" s="1262"/>
      <c r="I180" s="1262"/>
      <c r="J180" s="1262"/>
      <c r="K180" s="1262"/>
      <c r="L180" s="1262"/>
      <c r="M180" s="1262"/>
      <c r="N180" s="1262"/>
      <c r="O180" s="1262"/>
      <c r="P180" s="1262"/>
      <c r="Q180" s="1262"/>
      <c r="R180" s="1262"/>
      <c r="S180" s="1262"/>
      <c r="T180" s="1262"/>
      <c r="U180" s="1262"/>
      <c r="V180" s="1262"/>
      <c r="W180" s="1262"/>
      <c r="X180" s="1262"/>
      <c r="Y180" s="1262"/>
      <c r="Z180" s="1262"/>
      <c r="AA180" s="1262"/>
      <c r="AB180" s="1262"/>
      <c r="AC180" s="1262"/>
      <c r="AD180" s="1262"/>
      <c r="AE180" s="1262"/>
      <c r="AF180" s="1262"/>
      <c r="AG180" s="1262"/>
      <c r="AH180" s="1262"/>
      <c r="AI180" s="1262"/>
      <c r="AJ180" s="1262"/>
      <c r="AK180" s="1262"/>
      <c r="AL180" s="1262"/>
      <c r="AM180" s="1262"/>
      <c r="AN180" s="1262"/>
      <c r="AO180" s="1262"/>
      <c r="AP180" s="1262"/>
      <c r="AQ180" s="1262"/>
      <c r="AR180" s="1262"/>
      <c r="AS180" s="1262"/>
      <c r="AT180" s="1262"/>
      <c r="AU180" s="1262"/>
      <c r="AV180" s="1262"/>
      <c r="AW180" s="1262"/>
      <c r="AX180" s="1262"/>
      <c r="AY180" s="1262"/>
      <c r="AZ180" s="1262"/>
    </row>
    <row r="181" spans="1:52">
      <c r="A181" s="1262"/>
      <c r="B181" s="1262"/>
      <c r="C181" s="1262"/>
      <c r="D181" s="1262"/>
      <c r="E181" s="1262"/>
      <c r="F181" s="1262"/>
      <c r="G181" s="1262"/>
      <c r="H181" s="1262"/>
      <c r="I181" s="1262"/>
      <c r="J181" s="1262"/>
      <c r="K181" s="1262"/>
      <c r="L181" s="1262"/>
      <c r="M181" s="1262"/>
      <c r="N181" s="1262"/>
      <c r="O181" s="1262"/>
      <c r="P181" s="1262"/>
      <c r="Q181" s="1262"/>
      <c r="R181" s="1262"/>
      <c r="S181" s="1262"/>
      <c r="T181" s="1262"/>
      <c r="U181" s="1262"/>
      <c r="V181" s="1262"/>
      <c r="W181" s="1262"/>
      <c r="X181" s="1262"/>
      <c r="Y181" s="1262"/>
      <c r="Z181" s="1262"/>
      <c r="AA181" s="1262"/>
      <c r="AB181" s="1262"/>
      <c r="AC181" s="1262"/>
      <c r="AD181" s="1262"/>
      <c r="AE181" s="1262"/>
      <c r="AF181" s="1262"/>
      <c r="AG181" s="1262"/>
      <c r="AH181" s="1262"/>
      <c r="AI181" s="1262"/>
      <c r="AJ181" s="1262"/>
      <c r="AK181" s="1262"/>
      <c r="AL181" s="1262"/>
      <c r="AM181" s="1262"/>
      <c r="AN181" s="1262"/>
      <c r="AO181" s="1262"/>
      <c r="AP181" s="1262"/>
      <c r="AQ181" s="1262"/>
      <c r="AR181" s="1262"/>
      <c r="AS181" s="1262"/>
      <c r="AT181" s="1262"/>
      <c r="AU181" s="1262"/>
      <c r="AV181" s="1262"/>
      <c r="AW181" s="1262"/>
      <c r="AX181" s="1262"/>
      <c r="AY181" s="1262"/>
      <c r="AZ181" s="1262"/>
    </row>
    <row r="182" spans="1:52">
      <c r="A182" s="1262"/>
      <c r="B182" s="1262"/>
      <c r="C182" s="1262"/>
      <c r="D182" s="1262"/>
      <c r="E182" s="1262"/>
      <c r="F182" s="1262"/>
      <c r="G182" s="1262"/>
      <c r="H182" s="1262"/>
      <c r="I182" s="1262"/>
      <c r="J182" s="1262"/>
      <c r="K182" s="1262"/>
      <c r="L182" s="1262"/>
      <c r="M182" s="1262"/>
      <c r="N182" s="1262"/>
      <c r="O182" s="1262"/>
      <c r="P182" s="1262"/>
      <c r="Q182" s="1262"/>
      <c r="R182" s="1262"/>
      <c r="S182" s="1262"/>
      <c r="T182" s="1262"/>
      <c r="U182" s="1262"/>
      <c r="V182" s="1262"/>
      <c r="W182" s="1262"/>
      <c r="X182" s="1262"/>
      <c r="Y182" s="1262"/>
      <c r="Z182" s="1262"/>
      <c r="AA182" s="1262"/>
      <c r="AB182" s="1262"/>
      <c r="AC182" s="1262"/>
      <c r="AD182" s="1262"/>
      <c r="AE182" s="1262"/>
      <c r="AF182" s="1262"/>
      <c r="AG182" s="1262"/>
      <c r="AH182" s="1262"/>
      <c r="AI182" s="1262"/>
      <c r="AJ182" s="1262"/>
      <c r="AK182" s="1262"/>
      <c r="AL182" s="1262"/>
      <c r="AM182" s="1262"/>
      <c r="AN182" s="1262"/>
      <c r="AO182" s="1262"/>
      <c r="AP182" s="1262"/>
      <c r="AQ182" s="1262"/>
      <c r="AR182" s="1262"/>
      <c r="AS182" s="1262"/>
      <c r="AT182" s="1262"/>
      <c r="AU182" s="1262"/>
      <c r="AV182" s="1262"/>
      <c r="AW182" s="1262"/>
      <c r="AX182" s="1262"/>
      <c r="AY182" s="1262"/>
      <c r="AZ182" s="1262"/>
    </row>
    <row r="183" spans="1:52">
      <c r="A183" s="1262"/>
      <c r="B183" s="1262"/>
      <c r="C183" s="1262"/>
      <c r="D183" s="1262"/>
      <c r="E183" s="1262"/>
      <c r="F183" s="1262"/>
      <c r="G183" s="1262"/>
      <c r="H183" s="1262"/>
      <c r="I183" s="1262"/>
      <c r="J183" s="1262"/>
      <c r="K183" s="1262"/>
      <c r="L183" s="1262"/>
      <c r="M183" s="1262"/>
      <c r="N183" s="1262"/>
      <c r="O183" s="1262"/>
      <c r="P183" s="1262"/>
      <c r="Q183" s="1262"/>
      <c r="R183" s="1262"/>
      <c r="S183" s="1262"/>
      <c r="T183" s="1262"/>
      <c r="U183" s="1262"/>
      <c r="V183" s="1262"/>
      <c r="W183" s="1262"/>
      <c r="X183" s="1262"/>
      <c r="Y183" s="1262"/>
      <c r="Z183" s="1262"/>
      <c r="AA183" s="1262"/>
      <c r="AB183" s="1262"/>
      <c r="AC183" s="1262"/>
      <c r="AD183" s="1262"/>
      <c r="AE183" s="1262"/>
      <c r="AF183" s="1262"/>
      <c r="AG183" s="1262"/>
      <c r="AH183" s="1262"/>
      <c r="AI183" s="1262"/>
      <c r="AJ183" s="1262"/>
      <c r="AK183" s="1262"/>
      <c r="AL183" s="1262"/>
      <c r="AM183" s="1262"/>
      <c r="AN183" s="1262"/>
      <c r="AO183" s="1262"/>
      <c r="AP183" s="1262"/>
      <c r="AQ183" s="1262"/>
      <c r="AR183" s="1262"/>
      <c r="AS183" s="1262"/>
      <c r="AT183" s="1262"/>
      <c r="AU183" s="1262"/>
      <c r="AV183" s="1262"/>
      <c r="AW183" s="1262"/>
      <c r="AX183" s="1262"/>
      <c r="AY183" s="1262"/>
      <c r="AZ183" s="1262"/>
    </row>
    <row r="184" spans="1:52">
      <c r="A184" s="1262"/>
      <c r="B184" s="1262"/>
      <c r="C184" s="1262"/>
      <c r="D184" s="1262"/>
      <c r="E184" s="1262"/>
      <c r="F184" s="1262"/>
      <c r="G184" s="1262"/>
      <c r="H184" s="1262"/>
      <c r="I184" s="1262"/>
      <c r="J184" s="1262"/>
      <c r="K184" s="1262"/>
      <c r="L184" s="1262"/>
      <c r="M184" s="1262"/>
      <c r="N184" s="1262"/>
      <c r="O184" s="1262"/>
      <c r="P184" s="1262"/>
      <c r="Q184" s="1262"/>
      <c r="R184" s="1262"/>
      <c r="S184" s="1262"/>
      <c r="T184" s="1262"/>
      <c r="U184" s="1262"/>
      <c r="V184" s="1262"/>
      <c r="W184" s="1262"/>
      <c r="X184" s="1262"/>
      <c r="Y184" s="1262"/>
      <c r="Z184" s="1262"/>
      <c r="AA184" s="1262"/>
      <c r="AB184" s="1262"/>
      <c r="AC184" s="1262"/>
      <c r="AD184" s="1262"/>
      <c r="AE184" s="1262"/>
      <c r="AF184" s="1262"/>
      <c r="AG184" s="1262"/>
      <c r="AH184" s="1262"/>
      <c r="AI184" s="1262"/>
      <c r="AJ184" s="1262"/>
      <c r="AK184" s="1262"/>
      <c r="AL184" s="1262"/>
      <c r="AM184" s="1262"/>
      <c r="AN184" s="1262"/>
      <c r="AO184" s="1262"/>
      <c r="AP184" s="1262"/>
      <c r="AQ184" s="1262"/>
      <c r="AR184" s="1262"/>
      <c r="AS184" s="1262"/>
      <c r="AT184" s="1262"/>
      <c r="AU184" s="1262"/>
      <c r="AV184" s="1262"/>
      <c r="AW184" s="1262"/>
      <c r="AX184" s="1262"/>
      <c r="AY184" s="1262"/>
      <c r="AZ184" s="1262"/>
    </row>
    <row r="185" spans="1:52">
      <c r="A185" s="1262"/>
      <c r="B185" s="1262"/>
      <c r="C185" s="1262"/>
      <c r="D185" s="1262"/>
      <c r="E185" s="1262"/>
      <c r="F185" s="1262"/>
      <c r="G185" s="1262"/>
      <c r="H185" s="1262"/>
      <c r="I185" s="1262"/>
      <c r="J185" s="1262"/>
      <c r="K185" s="1262"/>
      <c r="L185" s="1262"/>
      <c r="M185" s="1262"/>
      <c r="N185" s="1262"/>
      <c r="O185" s="1262"/>
      <c r="P185" s="1262"/>
      <c r="Q185" s="1262"/>
      <c r="R185" s="1262"/>
      <c r="S185" s="1262"/>
      <c r="T185" s="1262"/>
      <c r="U185" s="1262"/>
      <c r="V185" s="1262"/>
      <c r="W185" s="1262"/>
      <c r="X185" s="1262"/>
      <c r="Y185" s="1262"/>
      <c r="Z185" s="1262"/>
      <c r="AA185" s="1262"/>
      <c r="AB185" s="1262"/>
      <c r="AC185" s="1262"/>
      <c r="AD185" s="1262"/>
      <c r="AE185" s="1262"/>
      <c r="AF185" s="1262"/>
      <c r="AG185" s="1262"/>
      <c r="AH185" s="1262"/>
      <c r="AI185" s="1262"/>
      <c r="AJ185" s="1262"/>
      <c r="AK185" s="1262"/>
      <c r="AL185" s="1262"/>
      <c r="AM185" s="1262"/>
      <c r="AN185" s="1262"/>
      <c r="AO185" s="1262"/>
      <c r="AP185" s="1262"/>
      <c r="AQ185" s="1262"/>
      <c r="AR185" s="1262"/>
      <c r="AS185" s="1262"/>
      <c r="AT185" s="1262"/>
      <c r="AU185" s="1262"/>
      <c r="AV185" s="1262"/>
      <c r="AW185" s="1262"/>
      <c r="AX185" s="1262"/>
      <c r="AY185" s="1262"/>
      <c r="AZ185" s="1262"/>
    </row>
    <row r="186" spans="1:52">
      <c r="A186" s="1262"/>
      <c r="B186" s="1262"/>
      <c r="C186" s="1262"/>
      <c r="D186" s="1262"/>
      <c r="E186" s="1262"/>
      <c r="F186" s="1262"/>
      <c r="G186" s="1262"/>
      <c r="H186" s="1262"/>
      <c r="I186" s="1262"/>
      <c r="J186" s="1262"/>
      <c r="K186" s="1262"/>
      <c r="L186" s="1262"/>
      <c r="M186" s="1262"/>
      <c r="N186" s="1262"/>
      <c r="O186" s="1262"/>
      <c r="P186" s="1262"/>
      <c r="Q186" s="1262"/>
      <c r="R186" s="1262"/>
      <c r="S186" s="1262"/>
      <c r="T186" s="1262"/>
      <c r="U186" s="1262"/>
      <c r="V186" s="1262"/>
      <c r="W186" s="1262"/>
      <c r="X186" s="1262"/>
      <c r="Y186" s="1262"/>
      <c r="Z186" s="1262"/>
      <c r="AA186" s="1262"/>
      <c r="AB186" s="1262"/>
      <c r="AC186" s="1262"/>
      <c r="AD186" s="1262"/>
      <c r="AE186" s="1262"/>
      <c r="AF186" s="1262"/>
      <c r="AG186" s="1262"/>
      <c r="AH186" s="1262"/>
      <c r="AI186" s="1262"/>
      <c r="AJ186" s="1262"/>
      <c r="AK186" s="1262"/>
      <c r="AL186" s="1262"/>
      <c r="AM186" s="1262"/>
      <c r="AN186" s="1262"/>
      <c r="AO186" s="1262"/>
      <c r="AP186" s="1262"/>
      <c r="AQ186" s="1262"/>
      <c r="AR186" s="1262"/>
      <c r="AS186" s="1262"/>
      <c r="AT186" s="1262"/>
      <c r="AU186" s="1262"/>
      <c r="AV186" s="1262"/>
      <c r="AW186" s="1262"/>
      <c r="AX186" s="1262"/>
      <c r="AY186" s="1262"/>
      <c r="AZ186" s="1262"/>
    </row>
    <row r="187" spans="1:52">
      <c r="A187" s="1262"/>
      <c r="B187" s="1262"/>
      <c r="C187" s="1262"/>
      <c r="D187" s="1262"/>
      <c r="E187" s="1262"/>
      <c r="F187" s="1262"/>
      <c r="G187" s="1262"/>
      <c r="H187" s="1262"/>
      <c r="I187" s="1262"/>
      <c r="J187" s="1262"/>
      <c r="K187" s="1262"/>
      <c r="L187" s="1262"/>
      <c r="M187" s="1262"/>
      <c r="N187" s="1262"/>
      <c r="O187" s="1262"/>
      <c r="P187" s="1262"/>
      <c r="Q187" s="1262"/>
      <c r="R187" s="1262"/>
      <c r="S187" s="1262"/>
      <c r="T187" s="1262"/>
      <c r="U187" s="1262"/>
      <c r="V187" s="1262"/>
      <c r="W187" s="1262"/>
      <c r="X187" s="1262"/>
      <c r="Y187" s="1262"/>
      <c r="Z187" s="1262"/>
      <c r="AA187" s="1262"/>
      <c r="AB187" s="1262"/>
      <c r="AC187" s="1262"/>
      <c r="AD187" s="1262"/>
      <c r="AE187" s="1262"/>
      <c r="AF187" s="1262"/>
      <c r="AG187" s="1262"/>
      <c r="AH187" s="1262"/>
      <c r="AI187" s="1262"/>
      <c r="AJ187" s="1262"/>
      <c r="AK187" s="1262"/>
      <c r="AL187" s="1262"/>
      <c r="AM187" s="1262"/>
      <c r="AN187" s="1262"/>
      <c r="AO187" s="1262"/>
      <c r="AP187" s="1262"/>
      <c r="AQ187" s="1262"/>
      <c r="AR187" s="1262"/>
      <c r="AS187" s="1262"/>
      <c r="AT187" s="1262"/>
      <c r="AU187" s="1262"/>
      <c r="AV187" s="1262"/>
      <c r="AW187" s="1262"/>
      <c r="AX187" s="1262"/>
      <c r="AY187" s="1262"/>
      <c r="AZ187" s="1262"/>
    </row>
    <row r="188" spans="1:52">
      <c r="A188" s="1262"/>
      <c r="B188" s="1262"/>
      <c r="C188" s="1262"/>
      <c r="D188" s="1262"/>
      <c r="E188" s="1262"/>
      <c r="F188" s="1262"/>
      <c r="G188" s="1262"/>
      <c r="H188" s="1262"/>
      <c r="I188" s="1262"/>
      <c r="J188" s="1262"/>
      <c r="K188" s="1262"/>
      <c r="L188" s="1262"/>
      <c r="M188" s="1262"/>
      <c r="N188" s="1262"/>
      <c r="O188" s="1262"/>
      <c r="P188" s="1262"/>
      <c r="Q188" s="1262"/>
      <c r="R188" s="1262"/>
      <c r="S188" s="1262"/>
      <c r="T188" s="1262"/>
      <c r="U188" s="1262"/>
      <c r="V188" s="1262"/>
      <c r="W188" s="1262"/>
      <c r="X188" s="1262"/>
      <c r="Y188" s="1262"/>
      <c r="Z188" s="1262"/>
      <c r="AA188" s="1262"/>
      <c r="AB188" s="1262"/>
      <c r="AC188" s="1262"/>
      <c r="AD188" s="1262"/>
      <c r="AE188" s="1262"/>
      <c r="AF188" s="1262"/>
      <c r="AG188" s="1262"/>
      <c r="AH188" s="1262"/>
      <c r="AI188" s="1262"/>
      <c r="AJ188" s="1262"/>
      <c r="AK188" s="1262"/>
      <c r="AL188" s="1262"/>
      <c r="AM188" s="1262"/>
      <c r="AN188" s="1262"/>
      <c r="AO188" s="1262"/>
      <c r="AP188" s="1262"/>
      <c r="AQ188" s="1262"/>
      <c r="AR188" s="1262"/>
      <c r="AS188" s="1262"/>
      <c r="AT188" s="1262"/>
      <c r="AU188" s="1262"/>
      <c r="AV188" s="1262"/>
      <c r="AW188" s="1262"/>
      <c r="AX188" s="1262"/>
      <c r="AY188" s="1262"/>
      <c r="AZ188" s="1262"/>
    </row>
    <row r="189" spans="1:52">
      <c r="A189" s="1262"/>
      <c r="B189" s="1262"/>
      <c r="C189" s="1262"/>
      <c r="D189" s="1262"/>
      <c r="E189" s="1262"/>
      <c r="F189" s="1262"/>
      <c r="G189" s="1262"/>
      <c r="H189" s="1262"/>
      <c r="I189" s="1262"/>
      <c r="J189" s="1262"/>
      <c r="K189" s="1262"/>
      <c r="L189" s="1262"/>
      <c r="M189" s="1262"/>
      <c r="N189" s="1262"/>
      <c r="O189" s="1262"/>
      <c r="P189" s="1262"/>
      <c r="Q189" s="1262"/>
      <c r="R189" s="1262"/>
      <c r="S189" s="1262"/>
      <c r="T189" s="1262"/>
      <c r="U189" s="1262"/>
      <c r="V189" s="1262"/>
      <c r="W189" s="1262"/>
      <c r="X189" s="1262"/>
      <c r="Y189" s="1262"/>
      <c r="Z189" s="1262"/>
      <c r="AA189" s="1262"/>
      <c r="AB189" s="1262"/>
      <c r="AC189" s="1262"/>
      <c r="AD189" s="1262"/>
      <c r="AE189" s="1262"/>
      <c r="AF189" s="1262"/>
      <c r="AG189" s="1262"/>
      <c r="AH189" s="1262"/>
      <c r="AI189" s="1262"/>
      <c r="AJ189" s="1262"/>
      <c r="AK189" s="1262"/>
      <c r="AL189" s="1262"/>
      <c r="AM189" s="1262"/>
      <c r="AN189" s="1262"/>
      <c r="AO189" s="1262"/>
      <c r="AP189" s="1262"/>
      <c r="AQ189" s="1262"/>
      <c r="AR189" s="1262"/>
      <c r="AS189" s="1262"/>
      <c r="AT189" s="1262"/>
      <c r="AU189" s="1262"/>
      <c r="AV189" s="1262"/>
      <c r="AW189" s="1262"/>
      <c r="AX189" s="1262"/>
      <c r="AY189" s="1262"/>
      <c r="AZ189" s="1262"/>
    </row>
    <row r="190" spans="1:52">
      <c r="A190" s="1262"/>
      <c r="B190" s="1262"/>
      <c r="C190" s="1262"/>
      <c r="D190" s="1262"/>
      <c r="E190" s="1262"/>
      <c r="F190" s="1262"/>
      <c r="G190" s="1262"/>
      <c r="H190" s="1262"/>
      <c r="I190" s="1262"/>
      <c r="J190" s="1262"/>
      <c r="K190" s="1262"/>
      <c r="L190" s="1262"/>
      <c r="M190" s="1262"/>
      <c r="N190" s="1262"/>
      <c r="O190" s="1262"/>
      <c r="P190" s="1262"/>
      <c r="Q190" s="1262"/>
      <c r="R190" s="1262"/>
      <c r="S190" s="1262"/>
      <c r="T190" s="1262"/>
      <c r="U190" s="1262"/>
      <c r="V190" s="1262"/>
      <c r="W190" s="1262"/>
      <c r="X190" s="1262"/>
      <c r="Y190" s="1262"/>
      <c r="Z190" s="1262"/>
      <c r="AA190" s="1262"/>
      <c r="AB190" s="1262"/>
      <c r="AC190" s="1262"/>
      <c r="AD190" s="1262"/>
      <c r="AE190" s="1262"/>
      <c r="AF190" s="1262"/>
      <c r="AG190" s="1262"/>
      <c r="AH190" s="1262"/>
      <c r="AI190" s="1262"/>
      <c r="AJ190" s="1262"/>
      <c r="AK190" s="1262"/>
      <c r="AL190" s="1262"/>
      <c r="AM190" s="1262"/>
      <c r="AN190" s="1262"/>
      <c r="AO190" s="1262"/>
      <c r="AP190" s="1262"/>
      <c r="AQ190" s="1262"/>
      <c r="AR190" s="1262"/>
      <c r="AS190" s="1262"/>
      <c r="AT190" s="1262"/>
      <c r="AU190" s="1262"/>
      <c r="AV190" s="1262"/>
      <c r="AW190" s="1262"/>
      <c r="AX190" s="1262"/>
      <c r="AY190" s="1262"/>
      <c r="AZ190" s="1262"/>
    </row>
    <row r="191" spans="1:52">
      <c r="A191" s="1262"/>
      <c r="B191" s="1262"/>
      <c r="C191" s="1262"/>
      <c r="D191" s="1262"/>
      <c r="E191" s="1262"/>
      <c r="F191" s="1262"/>
      <c r="G191" s="1262"/>
      <c r="H191" s="1262"/>
      <c r="I191" s="1262"/>
      <c r="J191" s="1262"/>
      <c r="K191" s="1262"/>
      <c r="L191" s="1262"/>
      <c r="M191" s="1262"/>
      <c r="N191" s="1262"/>
      <c r="O191" s="1262"/>
      <c r="P191" s="1262"/>
      <c r="Q191" s="1262"/>
      <c r="R191" s="1262"/>
      <c r="S191" s="1262"/>
      <c r="T191" s="1262"/>
      <c r="U191" s="1262"/>
      <c r="V191" s="1262"/>
      <c r="W191" s="1262"/>
      <c r="X191" s="1262"/>
      <c r="Y191" s="1262"/>
      <c r="Z191" s="1262"/>
      <c r="AA191" s="1262"/>
      <c r="AB191" s="1262"/>
      <c r="AC191" s="1262"/>
      <c r="AD191" s="1262"/>
      <c r="AE191" s="1262"/>
      <c r="AF191" s="1262"/>
      <c r="AG191" s="1262"/>
      <c r="AH191" s="1262"/>
      <c r="AI191" s="1262"/>
      <c r="AJ191" s="1262"/>
      <c r="AK191" s="1262"/>
      <c r="AL191" s="1262"/>
      <c r="AM191" s="1262"/>
      <c r="AN191" s="1262"/>
      <c r="AO191" s="1262"/>
      <c r="AP191" s="1262"/>
      <c r="AQ191" s="1262"/>
      <c r="AR191" s="1262"/>
      <c r="AS191" s="1262"/>
      <c r="AT191" s="1262"/>
      <c r="AU191" s="1262"/>
      <c r="AV191" s="1262"/>
      <c r="AW191" s="1262"/>
      <c r="AX191" s="1262"/>
      <c r="AY191" s="1262"/>
      <c r="AZ191" s="1262"/>
    </row>
    <row r="192" spans="1:52">
      <c r="A192" s="1262"/>
      <c r="B192" s="1262"/>
      <c r="C192" s="1262"/>
      <c r="D192" s="1262"/>
      <c r="E192" s="1262"/>
      <c r="F192" s="1262"/>
      <c r="G192" s="1262"/>
      <c r="H192" s="1262"/>
      <c r="I192" s="1262"/>
      <c r="J192" s="1262"/>
      <c r="K192" s="1262"/>
      <c r="L192" s="1262"/>
      <c r="M192" s="1262"/>
      <c r="N192" s="1262"/>
      <c r="O192" s="1262"/>
      <c r="P192" s="1262"/>
      <c r="Q192" s="1262"/>
      <c r="R192" s="1262"/>
      <c r="S192" s="1262"/>
      <c r="T192" s="1262"/>
      <c r="U192" s="1262"/>
      <c r="V192" s="1262"/>
      <c r="W192" s="1262"/>
      <c r="X192" s="1262"/>
      <c r="Y192" s="1262"/>
      <c r="Z192" s="1262"/>
      <c r="AA192" s="1262"/>
      <c r="AB192" s="1262"/>
      <c r="AC192" s="1262"/>
      <c r="AD192" s="1262"/>
      <c r="AE192" s="1262"/>
      <c r="AF192" s="1262"/>
      <c r="AG192" s="1262"/>
      <c r="AH192" s="1262"/>
      <c r="AI192" s="1262"/>
      <c r="AJ192" s="1262"/>
      <c r="AK192" s="1262"/>
      <c r="AL192" s="1262"/>
      <c r="AM192" s="1262"/>
      <c r="AN192" s="1262"/>
      <c r="AO192" s="1262"/>
      <c r="AP192" s="1262"/>
      <c r="AQ192" s="1262"/>
      <c r="AR192" s="1262"/>
      <c r="AS192" s="1262"/>
      <c r="AT192" s="1262"/>
      <c r="AU192" s="1262"/>
      <c r="AV192" s="1262"/>
      <c r="AW192" s="1262"/>
      <c r="AX192" s="1262"/>
      <c r="AY192" s="1262"/>
      <c r="AZ192" s="1262"/>
    </row>
    <row r="193" spans="1:52">
      <c r="A193" s="1262"/>
      <c r="B193" s="1262"/>
      <c r="C193" s="1262"/>
      <c r="D193" s="1262"/>
      <c r="E193" s="1262"/>
      <c r="F193" s="1262"/>
      <c r="G193" s="1262"/>
      <c r="H193" s="1262"/>
      <c r="I193" s="1262"/>
      <c r="J193" s="1262"/>
      <c r="K193" s="1262"/>
      <c r="L193" s="1262"/>
      <c r="M193" s="1262"/>
      <c r="N193" s="1262"/>
      <c r="O193" s="1262"/>
      <c r="P193" s="1262"/>
      <c r="Q193" s="1262"/>
      <c r="R193" s="1262"/>
      <c r="S193" s="1262"/>
      <c r="T193" s="1262"/>
      <c r="U193" s="1262"/>
      <c r="V193" s="1262"/>
      <c r="W193" s="1262"/>
      <c r="X193" s="1262"/>
      <c r="Y193" s="1262"/>
      <c r="Z193" s="1262"/>
      <c r="AA193" s="1262"/>
      <c r="AB193" s="1262"/>
      <c r="AC193" s="1262"/>
      <c r="AD193" s="1262"/>
      <c r="AE193" s="1262"/>
      <c r="AF193" s="1262"/>
      <c r="AG193" s="1262"/>
      <c r="AH193" s="1262"/>
      <c r="AI193" s="1262"/>
      <c r="AJ193" s="1262"/>
      <c r="AK193" s="1262"/>
      <c r="AL193" s="1262"/>
      <c r="AM193" s="1262"/>
      <c r="AN193" s="1262"/>
      <c r="AO193" s="1262"/>
      <c r="AP193" s="1262"/>
      <c r="AQ193" s="1262"/>
      <c r="AR193" s="1262"/>
      <c r="AS193" s="1262"/>
      <c r="AT193" s="1262"/>
      <c r="AU193" s="1262"/>
      <c r="AV193" s="1262"/>
      <c r="AW193" s="1262"/>
      <c r="AX193" s="1262"/>
      <c r="AY193" s="1262"/>
      <c r="AZ193" s="1262"/>
    </row>
    <row r="194" spans="1:52">
      <c r="A194" s="1262"/>
      <c r="B194" s="1262"/>
      <c r="C194" s="1262"/>
      <c r="D194" s="1262"/>
      <c r="E194" s="1262"/>
      <c r="F194" s="1262"/>
      <c r="G194" s="1262"/>
      <c r="H194" s="1262"/>
      <c r="I194" s="1262"/>
      <c r="J194" s="1262"/>
      <c r="K194" s="1262"/>
      <c r="L194" s="1262"/>
      <c r="M194" s="1262"/>
      <c r="N194" s="1262"/>
      <c r="O194" s="1262"/>
      <c r="P194" s="1262"/>
      <c r="Q194" s="1262"/>
      <c r="R194" s="1262"/>
      <c r="S194" s="1262"/>
      <c r="T194" s="1262"/>
      <c r="U194" s="1262"/>
      <c r="V194" s="1262"/>
      <c r="W194" s="1262"/>
      <c r="X194" s="1262"/>
      <c r="Y194" s="1262"/>
      <c r="Z194" s="1262"/>
      <c r="AA194" s="1262"/>
      <c r="AB194" s="1262"/>
      <c r="AC194" s="1262"/>
      <c r="AD194" s="1262"/>
      <c r="AE194" s="1262"/>
      <c r="AF194" s="1262"/>
      <c r="AG194" s="1262"/>
      <c r="AH194" s="1262"/>
      <c r="AI194" s="1262"/>
      <c r="AJ194" s="1262"/>
      <c r="AK194" s="1262"/>
      <c r="AL194" s="1262"/>
      <c r="AM194" s="1262"/>
      <c r="AN194" s="1262"/>
      <c r="AO194" s="1262"/>
      <c r="AP194" s="1262"/>
      <c r="AQ194" s="1262"/>
      <c r="AR194" s="1262"/>
      <c r="AS194" s="1262"/>
      <c r="AT194" s="1262"/>
      <c r="AU194" s="1262"/>
      <c r="AV194" s="1262"/>
      <c r="AW194" s="1262"/>
      <c r="AX194" s="1262"/>
      <c r="AY194" s="1262"/>
      <c r="AZ194" s="1262"/>
    </row>
    <row r="195" spans="1:52">
      <c r="A195" s="1262"/>
      <c r="B195" s="1262"/>
      <c r="C195" s="1262"/>
      <c r="D195" s="1262"/>
      <c r="E195" s="1262"/>
      <c r="F195" s="1262"/>
      <c r="G195" s="1262"/>
      <c r="H195" s="1262"/>
      <c r="I195" s="1262"/>
      <c r="J195" s="1262"/>
      <c r="K195" s="1262"/>
      <c r="L195" s="1262"/>
      <c r="M195" s="1262"/>
      <c r="N195" s="1262"/>
      <c r="O195" s="1262"/>
      <c r="P195" s="1262"/>
      <c r="Q195" s="1262"/>
      <c r="R195" s="1262"/>
      <c r="S195" s="1262"/>
      <c r="T195" s="1262"/>
      <c r="U195" s="1262"/>
      <c r="V195" s="1262"/>
      <c r="W195" s="1262"/>
      <c r="X195" s="1262"/>
      <c r="Y195" s="1262"/>
      <c r="Z195" s="1262"/>
      <c r="AA195" s="1262"/>
      <c r="AB195" s="1262"/>
      <c r="AC195" s="1262"/>
      <c r="AD195" s="1262"/>
      <c r="AE195" s="1262"/>
      <c r="AF195" s="1262"/>
      <c r="AG195" s="1262"/>
      <c r="AH195" s="1262"/>
      <c r="AI195" s="1262"/>
      <c r="AJ195" s="1262"/>
      <c r="AK195" s="1262"/>
      <c r="AL195" s="1262"/>
      <c r="AM195" s="1262"/>
      <c r="AN195" s="1262"/>
      <c r="AO195" s="1262"/>
      <c r="AP195" s="1262"/>
      <c r="AQ195" s="1262"/>
      <c r="AR195" s="1262"/>
      <c r="AS195" s="1262"/>
      <c r="AT195" s="1262"/>
      <c r="AU195" s="1262"/>
      <c r="AV195" s="1262"/>
      <c r="AW195" s="1262"/>
      <c r="AX195" s="1262"/>
      <c r="AY195" s="1262"/>
      <c r="AZ195" s="1262"/>
    </row>
    <row r="196" spans="1:52">
      <c r="A196" s="1262"/>
      <c r="B196" s="1262"/>
      <c r="C196" s="1262"/>
      <c r="D196" s="1262"/>
      <c r="E196" s="1262"/>
      <c r="F196" s="1262"/>
      <c r="G196" s="1262"/>
      <c r="H196" s="1262"/>
      <c r="I196" s="1262"/>
      <c r="J196" s="1262"/>
      <c r="K196" s="1262"/>
      <c r="L196" s="1262"/>
      <c r="M196" s="1262"/>
      <c r="N196" s="1262"/>
      <c r="O196" s="1262"/>
      <c r="P196" s="1262"/>
      <c r="Q196" s="1262"/>
      <c r="R196" s="1262"/>
      <c r="S196" s="1262"/>
      <c r="T196" s="1262"/>
      <c r="U196" s="1262"/>
      <c r="V196" s="1262"/>
      <c r="W196" s="1262"/>
      <c r="X196" s="1262"/>
      <c r="Y196" s="1262"/>
      <c r="Z196" s="1262"/>
      <c r="AA196" s="1262"/>
      <c r="AB196" s="1262"/>
      <c r="AC196" s="1262"/>
      <c r="AD196" s="1262"/>
      <c r="AE196" s="1262"/>
      <c r="AF196" s="1262"/>
      <c r="AG196" s="1262"/>
      <c r="AH196" s="1262"/>
      <c r="AI196" s="1262"/>
      <c r="AJ196" s="1262"/>
      <c r="AK196" s="1262"/>
      <c r="AL196" s="1262"/>
      <c r="AM196" s="1262"/>
      <c r="AN196" s="1262"/>
      <c r="AO196" s="1262"/>
      <c r="AP196" s="1262"/>
      <c r="AQ196" s="1262"/>
      <c r="AR196" s="1262"/>
      <c r="AS196" s="1262"/>
      <c r="AT196" s="1262"/>
      <c r="AU196" s="1262"/>
      <c r="AV196" s="1262"/>
      <c r="AW196" s="1262"/>
      <c r="AX196" s="1262"/>
      <c r="AY196" s="1262"/>
      <c r="AZ196" s="1262"/>
    </row>
    <row r="197" spans="1:52">
      <c r="A197" s="1262"/>
      <c r="B197" s="1262"/>
      <c r="C197" s="1262"/>
      <c r="D197" s="1262"/>
      <c r="E197" s="1262"/>
      <c r="F197" s="1262"/>
      <c r="G197" s="1262"/>
      <c r="H197" s="1262"/>
      <c r="I197" s="1262"/>
      <c r="J197" s="1262"/>
      <c r="K197" s="1262"/>
      <c r="L197" s="1262"/>
      <c r="M197" s="1262"/>
      <c r="N197" s="1262"/>
      <c r="O197" s="1262"/>
      <c r="P197" s="1262"/>
      <c r="Q197" s="1262"/>
      <c r="R197" s="1262"/>
      <c r="S197" s="1262"/>
      <c r="T197" s="1262"/>
      <c r="U197" s="1262"/>
      <c r="V197" s="1262"/>
      <c r="W197" s="1262"/>
      <c r="X197" s="1262"/>
      <c r="Y197" s="1262"/>
      <c r="Z197" s="1262"/>
      <c r="AA197" s="1262"/>
      <c r="AB197" s="1262"/>
      <c r="AC197" s="1262"/>
      <c r="AD197" s="1262"/>
      <c r="AE197" s="1262"/>
      <c r="AF197" s="1262"/>
      <c r="AG197" s="1262"/>
      <c r="AH197" s="1262"/>
      <c r="AI197" s="1262"/>
      <c r="AJ197" s="1262"/>
      <c r="AK197" s="1262"/>
      <c r="AL197" s="1262"/>
      <c r="AM197" s="1262"/>
      <c r="AN197" s="1262"/>
      <c r="AO197" s="1262"/>
      <c r="AP197" s="1262"/>
      <c r="AQ197" s="1262"/>
      <c r="AR197" s="1262"/>
      <c r="AS197" s="1262"/>
      <c r="AT197" s="1262"/>
      <c r="AU197" s="1262"/>
      <c r="AV197" s="1262"/>
      <c r="AW197" s="1262"/>
      <c r="AX197" s="1262"/>
      <c r="AY197" s="1262"/>
      <c r="AZ197" s="1262"/>
    </row>
    <row r="198" spans="1:52">
      <c r="A198" s="1262"/>
      <c r="B198" s="1262"/>
      <c r="C198" s="1262"/>
      <c r="D198" s="1262"/>
      <c r="E198" s="1262"/>
      <c r="F198" s="1262"/>
      <c r="G198" s="1262"/>
      <c r="H198" s="1262"/>
      <c r="I198" s="1262"/>
      <c r="J198" s="1262"/>
      <c r="K198" s="1262"/>
      <c r="L198" s="1262"/>
      <c r="M198" s="1262"/>
      <c r="N198" s="1262"/>
      <c r="O198" s="1262"/>
      <c r="P198" s="1262"/>
      <c r="Q198" s="1262"/>
      <c r="R198" s="1262"/>
      <c r="S198" s="1262"/>
      <c r="T198" s="1262"/>
      <c r="U198" s="1262"/>
      <c r="V198" s="1262"/>
      <c r="W198" s="1262"/>
      <c r="X198" s="1262"/>
      <c r="Y198" s="1262"/>
      <c r="Z198" s="1262"/>
      <c r="AA198" s="1262"/>
      <c r="AB198" s="1262"/>
      <c r="AC198" s="1262"/>
      <c r="AD198" s="1262"/>
      <c r="AE198" s="1262"/>
      <c r="AF198" s="1262"/>
      <c r="AG198" s="1262"/>
      <c r="AH198" s="1262"/>
      <c r="AI198" s="1262"/>
      <c r="AJ198" s="1262"/>
      <c r="AK198" s="1262"/>
      <c r="AL198" s="1262"/>
      <c r="AM198" s="1262"/>
      <c r="AN198" s="1262"/>
      <c r="AO198" s="1262"/>
      <c r="AP198" s="1262"/>
      <c r="AQ198" s="1262"/>
      <c r="AR198" s="1262"/>
      <c r="AS198" s="1262"/>
      <c r="AT198" s="1262"/>
      <c r="AU198" s="1262"/>
      <c r="AV198" s="1262"/>
      <c r="AW198" s="1262"/>
      <c r="AX198" s="1262"/>
      <c r="AY198" s="1262"/>
      <c r="AZ198" s="1262"/>
    </row>
    <row r="199" spans="1:52">
      <c r="A199" s="1262"/>
      <c r="B199" s="1262"/>
      <c r="C199" s="1262"/>
      <c r="D199" s="1262"/>
      <c r="E199" s="1262"/>
      <c r="F199" s="1262"/>
      <c r="G199" s="1262"/>
      <c r="H199" s="1262"/>
      <c r="I199" s="1262"/>
      <c r="J199" s="1262"/>
      <c r="K199" s="1262"/>
      <c r="L199" s="1262"/>
      <c r="M199" s="1262"/>
      <c r="N199" s="1262"/>
      <c r="O199" s="1262"/>
      <c r="P199" s="1262"/>
      <c r="Q199" s="1262"/>
      <c r="R199" s="1262"/>
      <c r="S199" s="1262"/>
      <c r="T199" s="1262"/>
      <c r="U199" s="1262"/>
      <c r="V199" s="1262"/>
      <c r="W199" s="1262"/>
      <c r="X199" s="1262"/>
      <c r="Y199" s="1262"/>
      <c r="Z199" s="1262"/>
      <c r="AA199" s="1262"/>
      <c r="AB199" s="1262"/>
      <c r="AC199" s="1262"/>
      <c r="AD199" s="1262"/>
      <c r="AE199" s="1262"/>
      <c r="AF199" s="1262"/>
      <c r="AG199" s="1262"/>
      <c r="AH199" s="1262"/>
      <c r="AI199" s="1262"/>
      <c r="AJ199" s="1262"/>
      <c r="AK199" s="1262"/>
      <c r="AL199" s="1262"/>
      <c r="AM199" s="1262"/>
      <c r="AN199" s="1262"/>
      <c r="AO199" s="1262"/>
      <c r="AP199" s="1262"/>
      <c r="AQ199" s="1262"/>
      <c r="AR199" s="1262"/>
      <c r="AS199" s="1262"/>
      <c r="AT199" s="1262"/>
      <c r="AU199" s="1262"/>
      <c r="AV199" s="1262"/>
      <c r="AW199" s="1262"/>
      <c r="AX199" s="1262"/>
      <c r="AY199" s="1262"/>
      <c r="AZ199" s="1262"/>
    </row>
    <row r="200" spans="1:52">
      <c r="A200" s="1262"/>
      <c r="B200" s="1262"/>
      <c r="C200" s="1262"/>
      <c r="D200" s="1262"/>
      <c r="E200" s="1262"/>
      <c r="F200" s="1262"/>
      <c r="G200" s="1262"/>
      <c r="H200" s="1262"/>
      <c r="I200" s="1262"/>
      <c r="J200" s="1262"/>
      <c r="K200" s="1262"/>
      <c r="L200" s="1262"/>
      <c r="M200" s="1262"/>
      <c r="N200" s="1262"/>
      <c r="O200" s="1262"/>
      <c r="P200" s="1262"/>
      <c r="Q200" s="1262"/>
      <c r="R200" s="1262"/>
      <c r="S200" s="1262"/>
      <c r="T200" s="1262"/>
      <c r="U200" s="1262"/>
      <c r="V200" s="1262"/>
      <c r="W200" s="1262"/>
      <c r="X200" s="1262"/>
      <c r="Y200" s="1262"/>
      <c r="Z200" s="1262"/>
      <c r="AA200" s="1262"/>
      <c r="AB200" s="1262"/>
      <c r="AC200" s="1262"/>
      <c r="AD200" s="1262"/>
      <c r="AE200" s="1262"/>
      <c r="AF200" s="1262"/>
      <c r="AG200" s="1262"/>
      <c r="AH200" s="1262"/>
      <c r="AI200" s="1262"/>
      <c r="AJ200" s="1262"/>
      <c r="AK200" s="1262"/>
      <c r="AL200" s="1262"/>
      <c r="AM200" s="1262"/>
      <c r="AN200" s="1262"/>
      <c r="AO200" s="1262"/>
      <c r="AP200" s="1262"/>
      <c r="AQ200" s="1262"/>
      <c r="AR200" s="1262"/>
      <c r="AS200" s="1262"/>
      <c r="AT200" s="1262"/>
      <c r="AU200" s="1262"/>
      <c r="AV200" s="1262"/>
      <c r="AW200" s="1262"/>
      <c r="AX200" s="1262"/>
      <c r="AY200" s="1262"/>
      <c r="AZ200" s="1262"/>
    </row>
    <row r="201" spans="1:52">
      <c r="A201" s="1262"/>
      <c r="B201" s="1262"/>
      <c r="C201" s="1262"/>
      <c r="D201" s="1262"/>
      <c r="E201" s="1262"/>
      <c r="F201" s="1262"/>
      <c r="G201" s="1262"/>
      <c r="H201" s="1262"/>
      <c r="I201" s="1262"/>
      <c r="J201" s="1262"/>
      <c r="K201" s="1262"/>
      <c r="L201" s="1262"/>
      <c r="M201" s="1262"/>
      <c r="N201" s="1262"/>
      <c r="O201" s="1262"/>
      <c r="P201" s="1262"/>
      <c r="Q201" s="1262"/>
      <c r="R201" s="1262"/>
      <c r="S201" s="1262"/>
      <c r="T201" s="1262"/>
      <c r="U201" s="1262"/>
      <c r="V201" s="1262"/>
      <c r="W201" s="1262"/>
      <c r="X201" s="1262"/>
      <c r="Y201" s="1262"/>
      <c r="Z201" s="1262"/>
      <c r="AA201" s="1262"/>
      <c r="AB201" s="1262"/>
      <c r="AC201" s="1262"/>
      <c r="AD201" s="1262"/>
      <c r="AE201" s="1262"/>
      <c r="AF201" s="1262"/>
      <c r="AG201" s="1262"/>
      <c r="AH201" s="1262"/>
      <c r="AI201" s="1262"/>
      <c r="AJ201" s="1262"/>
      <c r="AK201" s="1262"/>
      <c r="AL201" s="1262"/>
      <c r="AM201" s="1262"/>
      <c r="AN201" s="1262"/>
      <c r="AO201" s="1262"/>
      <c r="AP201" s="1262"/>
      <c r="AQ201" s="1262"/>
      <c r="AR201" s="1262"/>
      <c r="AS201" s="1262"/>
      <c r="AT201" s="1262"/>
      <c r="AU201" s="1262"/>
      <c r="AV201" s="1262"/>
      <c r="AW201" s="1262"/>
      <c r="AX201" s="1262"/>
      <c r="AY201" s="1262"/>
      <c r="AZ201" s="1262"/>
    </row>
    <row r="202" spans="1:52">
      <c r="A202" s="1262"/>
      <c r="B202" s="1262"/>
      <c r="C202" s="1262"/>
      <c r="D202" s="1262"/>
      <c r="E202" s="1262"/>
      <c r="F202" s="1262"/>
      <c r="G202" s="1262"/>
      <c r="H202" s="1262"/>
      <c r="I202" s="1262"/>
      <c r="J202" s="1262"/>
      <c r="K202" s="1262"/>
      <c r="L202" s="1262"/>
      <c r="M202" s="1262"/>
      <c r="N202" s="1262"/>
      <c r="O202" s="1262"/>
      <c r="P202" s="1262"/>
      <c r="Q202" s="1262"/>
      <c r="R202" s="1262"/>
      <c r="S202" s="1262"/>
      <c r="T202" s="1262"/>
      <c r="U202" s="1262"/>
      <c r="V202" s="1262"/>
      <c r="W202" s="1262"/>
      <c r="X202" s="1262"/>
      <c r="Y202" s="1262"/>
      <c r="Z202" s="1262"/>
      <c r="AA202" s="1262"/>
      <c r="AB202" s="1262"/>
      <c r="AC202" s="1262"/>
      <c r="AD202" s="1262"/>
      <c r="AE202" s="1262"/>
      <c r="AF202" s="1262"/>
      <c r="AG202" s="1262"/>
      <c r="AH202" s="1262"/>
      <c r="AI202" s="1262"/>
      <c r="AJ202" s="1262"/>
      <c r="AK202" s="1262"/>
      <c r="AL202" s="1262"/>
      <c r="AM202" s="1262"/>
      <c r="AN202" s="1262"/>
      <c r="AO202" s="1262"/>
      <c r="AP202" s="1262"/>
      <c r="AQ202" s="1262"/>
      <c r="AR202" s="1262"/>
      <c r="AS202" s="1262"/>
      <c r="AT202" s="1262"/>
      <c r="AU202" s="1262"/>
      <c r="AV202" s="1262"/>
      <c r="AW202" s="1262"/>
      <c r="AX202" s="1262"/>
      <c r="AY202" s="1262"/>
      <c r="AZ202" s="1262"/>
    </row>
    <row r="203" spans="1:52">
      <c r="A203" s="1262"/>
      <c r="B203" s="1262"/>
      <c r="C203" s="1262"/>
      <c r="D203" s="1262"/>
      <c r="E203" s="1262"/>
      <c r="F203" s="1262"/>
      <c r="G203" s="1262"/>
      <c r="H203" s="1262"/>
      <c r="I203" s="1262"/>
      <c r="J203" s="1262"/>
      <c r="K203" s="1262"/>
      <c r="L203" s="1262"/>
      <c r="M203" s="1262"/>
      <c r="N203" s="1262"/>
      <c r="O203" s="1262"/>
      <c r="P203" s="1262"/>
      <c r="Q203" s="1262"/>
      <c r="R203" s="1262"/>
      <c r="S203" s="1262"/>
      <c r="T203" s="1262"/>
      <c r="U203" s="1262"/>
      <c r="V203" s="1262"/>
      <c r="W203" s="1262"/>
      <c r="X203" s="1262"/>
      <c r="Y203" s="1262"/>
      <c r="Z203" s="1262"/>
      <c r="AA203" s="1262"/>
      <c r="AB203" s="1262"/>
      <c r="AC203" s="1262"/>
      <c r="AD203" s="1262"/>
      <c r="AE203" s="1262"/>
      <c r="AF203" s="1262"/>
      <c r="AG203" s="1262"/>
      <c r="AH203" s="1262"/>
      <c r="AI203" s="1262"/>
      <c r="AJ203" s="1262"/>
      <c r="AK203" s="1262"/>
      <c r="AL203" s="1262"/>
      <c r="AM203" s="1262"/>
      <c r="AN203" s="1262"/>
      <c r="AO203" s="1262"/>
      <c r="AP203" s="1262"/>
      <c r="AQ203" s="1262"/>
      <c r="AR203" s="1262"/>
      <c r="AS203" s="1262"/>
      <c r="AT203" s="1262"/>
      <c r="AU203" s="1262"/>
      <c r="AV203" s="1262"/>
      <c r="AW203" s="1262"/>
      <c r="AX203" s="1262"/>
      <c r="AY203" s="1262"/>
      <c r="AZ203" s="1262"/>
    </row>
    <row r="204" spans="1:52">
      <c r="A204" s="1262"/>
      <c r="B204" s="1262"/>
      <c r="C204" s="1262"/>
      <c r="D204" s="1262"/>
      <c r="E204" s="1262"/>
      <c r="F204" s="1262"/>
      <c r="G204" s="1262"/>
      <c r="H204" s="1262"/>
      <c r="I204" s="1262"/>
      <c r="J204" s="1262"/>
      <c r="K204" s="1262"/>
      <c r="L204" s="1262"/>
      <c r="M204" s="1262"/>
      <c r="N204" s="1262"/>
      <c r="O204" s="1262"/>
      <c r="P204" s="1262"/>
      <c r="Q204" s="1262"/>
      <c r="R204" s="1262"/>
      <c r="S204" s="1262"/>
      <c r="T204" s="1262"/>
      <c r="U204" s="1262"/>
      <c r="V204" s="1262"/>
      <c r="W204" s="1262"/>
      <c r="X204" s="1262"/>
      <c r="Y204" s="1262"/>
      <c r="Z204" s="1262"/>
      <c r="AA204" s="1262"/>
      <c r="AB204" s="1262"/>
      <c r="AC204" s="1262"/>
      <c r="AD204" s="1262"/>
      <c r="AE204" s="1262"/>
      <c r="AF204" s="1262"/>
      <c r="AG204" s="1262"/>
      <c r="AH204" s="1262"/>
      <c r="AI204" s="1262"/>
      <c r="AJ204" s="1262"/>
      <c r="AK204" s="1262"/>
      <c r="AL204" s="1262"/>
      <c r="AM204" s="1262"/>
      <c r="AN204" s="1262"/>
      <c r="AO204" s="1262"/>
      <c r="AP204" s="1262"/>
      <c r="AQ204" s="1262"/>
      <c r="AR204" s="1262"/>
      <c r="AS204" s="1262"/>
      <c r="AT204" s="1262"/>
      <c r="AU204" s="1262"/>
      <c r="AV204" s="1262"/>
      <c r="AW204" s="1262"/>
      <c r="AX204" s="1262"/>
      <c r="AY204" s="1262"/>
      <c r="AZ204" s="1262"/>
    </row>
    <row r="205" spans="1:52">
      <c r="A205" s="1262"/>
      <c r="B205" s="1262"/>
      <c r="C205" s="1262"/>
      <c r="D205" s="1262"/>
      <c r="E205" s="1262"/>
      <c r="F205" s="1262"/>
      <c r="G205" s="1262"/>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c r="AL205" s="1262"/>
      <c r="AM205" s="1262"/>
      <c r="AN205" s="1262"/>
      <c r="AO205" s="1262"/>
      <c r="AP205" s="1262"/>
      <c r="AQ205" s="1262"/>
      <c r="AR205" s="1262"/>
      <c r="AS205" s="1262"/>
      <c r="AT205" s="1262"/>
      <c r="AU205" s="1262"/>
      <c r="AV205" s="1262"/>
      <c r="AW205" s="1262"/>
      <c r="AX205" s="1262"/>
      <c r="AY205" s="1262"/>
      <c r="AZ205" s="1262"/>
    </row>
    <row r="206" spans="1:52">
      <c r="A206" s="1262"/>
      <c r="B206" s="1262"/>
      <c r="C206" s="1262"/>
      <c r="D206" s="1262"/>
      <c r="E206" s="1262"/>
      <c r="F206" s="126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c r="AL206" s="1262"/>
      <c r="AM206" s="1262"/>
      <c r="AN206" s="1262"/>
      <c r="AO206" s="1262"/>
      <c r="AP206" s="1262"/>
      <c r="AQ206" s="1262"/>
      <c r="AR206" s="1262"/>
      <c r="AS206" s="1262"/>
      <c r="AT206" s="1262"/>
      <c r="AU206" s="1262"/>
      <c r="AV206" s="1262"/>
      <c r="AW206" s="1262"/>
      <c r="AX206" s="1262"/>
      <c r="AY206" s="1262"/>
      <c r="AZ206" s="1262"/>
    </row>
    <row r="207" spans="1:52">
      <c r="A207" s="1262"/>
      <c r="B207" s="1262"/>
      <c r="C207" s="1262"/>
      <c r="D207" s="1262"/>
      <c r="E207" s="1262"/>
      <c r="F207" s="1262"/>
      <c r="G207" s="1262"/>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c r="AL207" s="1262"/>
      <c r="AM207" s="1262"/>
      <c r="AN207" s="1262"/>
      <c r="AO207" s="1262"/>
      <c r="AP207" s="1262"/>
      <c r="AQ207" s="1262"/>
      <c r="AR207" s="1262"/>
      <c r="AS207" s="1262"/>
      <c r="AT207" s="1262"/>
      <c r="AU207" s="1262"/>
      <c r="AV207" s="1262"/>
      <c r="AW207" s="1262"/>
      <c r="AX207" s="1262"/>
      <c r="AY207" s="1262"/>
      <c r="AZ207" s="1262"/>
    </row>
    <row r="208" spans="1:52">
      <c r="A208" s="1262"/>
      <c r="B208" s="1262"/>
      <c r="C208" s="1262"/>
      <c r="D208" s="1262"/>
      <c r="E208" s="1262"/>
      <c r="F208" s="126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c r="AL208" s="1262"/>
      <c r="AM208" s="1262"/>
      <c r="AN208" s="1262"/>
      <c r="AO208" s="1262"/>
      <c r="AP208" s="1262"/>
      <c r="AQ208" s="1262"/>
      <c r="AR208" s="1262"/>
      <c r="AS208" s="1262"/>
      <c r="AT208" s="1262"/>
      <c r="AU208" s="1262"/>
      <c r="AV208" s="1262"/>
      <c r="AW208" s="1262"/>
      <c r="AX208" s="1262"/>
      <c r="AY208" s="1262"/>
      <c r="AZ208" s="1262"/>
    </row>
    <row r="209" spans="1:52">
      <c r="A209" s="1262"/>
      <c r="B209" s="1262"/>
      <c r="C209" s="1262"/>
      <c r="D209" s="1262"/>
      <c r="E209" s="1262"/>
      <c r="F209" s="1262"/>
      <c r="G209" s="1262"/>
      <c r="H209" s="1262"/>
      <c r="I209" s="1262"/>
      <c r="J209" s="1262"/>
      <c r="K209" s="1262"/>
      <c r="L209" s="1262"/>
      <c r="M209" s="1262"/>
      <c r="N209" s="1262"/>
      <c r="O209" s="1262"/>
      <c r="P209" s="1262"/>
      <c r="Q209" s="1262"/>
      <c r="R209" s="1262"/>
      <c r="S209" s="1262"/>
      <c r="T209" s="1262"/>
      <c r="U209" s="1262"/>
      <c r="V209" s="1262"/>
      <c r="W209" s="1262"/>
      <c r="X209" s="1262"/>
      <c r="Y209" s="1262"/>
      <c r="Z209" s="1262"/>
      <c r="AA209" s="1262"/>
      <c r="AB209" s="1262"/>
      <c r="AC209" s="1262"/>
      <c r="AD209" s="1262"/>
      <c r="AE209" s="1262"/>
      <c r="AF209" s="1262"/>
      <c r="AG209" s="1262"/>
      <c r="AH209" s="1262"/>
      <c r="AI209" s="1262"/>
      <c r="AJ209" s="1262"/>
      <c r="AK209" s="1262"/>
      <c r="AL209" s="1262"/>
      <c r="AM209" s="1262"/>
      <c r="AN209" s="1262"/>
      <c r="AO209" s="1262"/>
      <c r="AP209" s="1262"/>
      <c r="AQ209" s="1262"/>
      <c r="AR209" s="1262"/>
      <c r="AS209" s="1262"/>
      <c r="AT209" s="1262"/>
      <c r="AU209" s="1262"/>
      <c r="AV209" s="1262"/>
      <c r="AW209" s="1262"/>
      <c r="AX209" s="1262"/>
      <c r="AY209" s="1262"/>
      <c r="AZ209" s="1262"/>
    </row>
    <row r="210" spans="1:52">
      <c r="A210" s="1262"/>
      <c r="B210" s="1262"/>
      <c r="C210" s="1262"/>
      <c r="D210" s="1262"/>
      <c r="E210" s="1262"/>
      <c r="F210" s="1262"/>
      <c r="G210" s="1262"/>
      <c r="H210" s="1262"/>
      <c r="I210" s="1262"/>
      <c r="J210" s="1262"/>
      <c r="K210" s="1262"/>
      <c r="L210" s="1262"/>
      <c r="M210" s="1262"/>
      <c r="N210" s="1262"/>
      <c r="O210" s="1262"/>
      <c r="P210" s="1262"/>
      <c r="Q210" s="1262"/>
      <c r="R210" s="1262"/>
      <c r="S210" s="1262"/>
      <c r="T210" s="1262"/>
      <c r="U210" s="1262"/>
      <c r="V210" s="1262"/>
      <c r="W210" s="1262"/>
      <c r="X210" s="1262"/>
      <c r="Y210" s="1262"/>
      <c r="Z210" s="1262"/>
      <c r="AA210" s="1262"/>
      <c r="AB210" s="1262"/>
      <c r="AC210" s="1262"/>
      <c r="AD210" s="1262"/>
      <c r="AE210" s="1262"/>
      <c r="AF210" s="1262"/>
      <c r="AG210" s="1262"/>
      <c r="AH210" s="1262"/>
      <c r="AI210" s="1262"/>
      <c r="AJ210" s="1262"/>
      <c r="AK210" s="1262"/>
      <c r="AL210" s="1262"/>
      <c r="AM210" s="1262"/>
      <c r="AN210" s="1262"/>
      <c r="AO210" s="1262"/>
      <c r="AP210" s="1262"/>
      <c r="AQ210" s="1262"/>
      <c r="AR210" s="1262"/>
      <c r="AS210" s="1262"/>
      <c r="AT210" s="1262"/>
      <c r="AU210" s="1262"/>
      <c r="AV210" s="1262"/>
      <c r="AW210" s="1262"/>
      <c r="AX210" s="1262"/>
      <c r="AY210" s="1262"/>
      <c r="AZ210" s="1262"/>
    </row>
    <row r="211" spans="1:52">
      <c r="A211" s="1262"/>
      <c r="B211" s="1262"/>
      <c r="C211" s="1262"/>
      <c r="D211" s="1262"/>
      <c r="E211" s="1262"/>
      <c r="F211" s="1262"/>
      <c r="G211" s="1262"/>
      <c r="H211" s="1262"/>
      <c r="I211" s="1262"/>
      <c r="J211" s="1262"/>
      <c r="K211" s="1262"/>
      <c r="L211" s="1262"/>
      <c r="M211" s="1262"/>
      <c r="N211" s="1262"/>
      <c r="O211" s="1262"/>
      <c r="P211" s="1262"/>
      <c r="Q211" s="1262"/>
      <c r="R211" s="1262"/>
      <c r="S211" s="1262"/>
      <c r="T211" s="1262"/>
      <c r="U211" s="1262"/>
      <c r="V211" s="1262"/>
      <c r="W211" s="1262"/>
      <c r="X211" s="1262"/>
      <c r="Y211" s="1262"/>
      <c r="Z211" s="1262"/>
      <c r="AA211" s="1262"/>
      <c r="AB211" s="1262"/>
      <c r="AC211" s="1262"/>
      <c r="AD211" s="1262"/>
      <c r="AE211" s="1262"/>
      <c r="AF211" s="1262"/>
      <c r="AG211" s="1262"/>
      <c r="AH211" s="1262"/>
      <c r="AI211" s="1262"/>
      <c r="AJ211" s="1262"/>
      <c r="AK211" s="1262"/>
      <c r="AL211" s="1262"/>
      <c r="AM211" s="1262"/>
      <c r="AN211" s="1262"/>
      <c r="AO211" s="1262"/>
      <c r="AP211" s="1262"/>
      <c r="AQ211" s="1262"/>
      <c r="AR211" s="1262"/>
      <c r="AS211" s="1262"/>
      <c r="AT211" s="1262"/>
      <c r="AU211" s="1262"/>
      <c r="AV211" s="1262"/>
      <c r="AW211" s="1262"/>
      <c r="AX211" s="1262"/>
      <c r="AY211" s="1262"/>
      <c r="AZ211" s="1262"/>
    </row>
    <row r="212" spans="1:52">
      <c r="A212" s="1262"/>
      <c r="B212" s="1262"/>
      <c r="C212" s="1262"/>
      <c r="D212" s="1262"/>
      <c r="E212" s="1262"/>
      <c r="F212" s="1262"/>
      <c r="G212" s="1262"/>
      <c r="H212" s="1262"/>
      <c r="I212" s="1262"/>
      <c r="J212" s="1262"/>
      <c r="K212" s="1262"/>
      <c r="L212" s="1262"/>
      <c r="M212" s="1262"/>
      <c r="N212" s="1262"/>
      <c r="O212" s="1262"/>
      <c r="P212" s="1262"/>
      <c r="Q212" s="1262"/>
      <c r="R212" s="1262"/>
      <c r="S212" s="1262"/>
      <c r="T212" s="1262"/>
      <c r="U212" s="1262"/>
      <c r="V212" s="1262"/>
      <c r="W212" s="1262"/>
      <c r="X212" s="1262"/>
      <c r="Y212" s="1262"/>
      <c r="Z212" s="1262"/>
      <c r="AA212" s="1262"/>
      <c r="AB212" s="1262"/>
      <c r="AC212" s="1262"/>
      <c r="AD212" s="1262"/>
      <c r="AE212" s="1262"/>
      <c r="AF212" s="1262"/>
      <c r="AG212" s="1262"/>
      <c r="AH212" s="1262"/>
      <c r="AI212" s="1262"/>
      <c r="AJ212" s="1262"/>
      <c r="AK212" s="1262"/>
      <c r="AL212" s="1262"/>
      <c r="AM212" s="1262"/>
      <c r="AN212" s="1262"/>
      <c r="AO212" s="1262"/>
      <c r="AP212" s="1262"/>
      <c r="AQ212" s="1262"/>
      <c r="AR212" s="1262"/>
      <c r="AS212" s="1262"/>
      <c r="AT212" s="1262"/>
      <c r="AU212" s="1262"/>
      <c r="AV212" s="1262"/>
      <c r="AW212" s="1262"/>
      <c r="AX212" s="1262"/>
      <c r="AY212" s="1262"/>
      <c r="AZ212" s="1262"/>
    </row>
    <row r="213" spans="1:52">
      <c r="A213" s="1262"/>
      <c r="B213" s="1262"/>
      <c r="C213" s="1262"/>
      <c r="D213" s="1262"/>
      <c r="E213" s="1262"/>
      <c r="F213" s="1262"/>
      <c r="G213" s="1262"/>
      <c r="H213" s="1262"/>
      <c r="I213" s="1262"/>
      <c r="J213" s="1262"/>
      <c r="K213" s="1262"/>
      <c r="L213" s="1262"/>
      <c r="M213" s="1262"/>
      <c r="N213" s="1262"/>
      <c r="O213" s="1262"/>
      <c r="P213" s="1262"/>
      <c r="Q213" s="1262"/>
      <c r="R213" s="1262"/>
      <c r="S213" s="1262"/>
      <c r="T213" s="1262"/>
      <c r="U213" s="1262"/>
      <c r="V213" s="1262"/>
      <c r="W213" s="1262"/>
      <c r="X213" s="1262"/>
      <c r="Y213" s="1262"/>
      <c r="Z213" s="1262"/>
      <c r="AA213" s="1262"/>
      <c r="AB213" s="1262"/>
      <c r="AC213" s="1262"/>
      <c r="AD213" s="1262"/>
      <c r="AE213" s="1262"/>
      <c r="AF213" s="1262"/>
      <c r="AG213" s="1262"/>
      <c r="AH213" s="1262"/>
      <c r="AI213" s="1262"/>
      <c r="AJ213" s="1262"/>
      <c r="AK213" s="1262"/>
      <c r="AL213" s="1262"/>
      <c r="AM213" s="1262"/>
      <c r="AN213" s="1262"/>
      <c r="AO213" s="1262"/>
      <c r="AP213" s="1262"/>
      <c r="AQ213" s="1262"/>
      <c r="AR213" s="1262"/>
      <c r="AS213" s="1262"/>
      <c r="AT213" s="1262"/>
      <c r="AU213" s="1262"/>
      <c r="AV213" s="1262"/>
      <c r="AW213" s="1262"/>
      <c r="AX213" s="1262"/>
      <c r="AY213" s="1262"/>
      <c r="AZ213" s="1262"/>
    </row>
    <row r="214" spans="1:52">
      <c r="A214" s="1262"/>
      <c r="B214" s="1262"/>
      <c r="C214" s="1262"/>
      <c r="D214" s="1262"/>
      <c r="E214" s="1262"/>
      <c r="F214" s="1262"/>
      <c r="G214" s="1262"/>
      <c r="H214" s="1262"/>
      <c r="I214" s="1262"/>
      <c r="J214" s="1262"/>
      <c r="K214" s="1262"/>
      <c r="L214" s="1262"/>
      <c r="M214" s="1262"/>
      <c r="N214" s="1262"/>
      <c r="O214" s="1262"/>
      <c r="P214" s="1262"/>
      <c r="Q214" s="1262"/>
      <c r="R214" s="1262"/>
      <c r="S214" s="1262"/>
      <c r="T214" s="1262"/>
      <c r="U214" s="1262"/>
      <c r="V214" s="1262"/>
      <c r="W214" s="1262"/>
      <c r="X214" s="1262"/>
      <c r="Y214" s="1262"/>
      <c r="Z214" s="1262"/>
      <c r="AA214" s="1262"/>
      <c r="AB214" s="1262"/>
      <c r="AC214" s="1262"/>
      <c r="AD214" s="1262"/>
      <c r="AE214" s="1262"/>
      <c r="AF214" s="1262"/>
      <c r="AG214" s="1262"/>
      <c r="AH214" s="1262"/>
      <c r="AI214" s="1262"/>
      <c r="AJ214" s="1262"/>
      <c r="AK214" s="1262"/>
      <c r="AL214" s="1262"/>
      <c r="AM214" s="1262"/>
      <c r="AN214" s="1262"/>
      <c r="AO214" s="1262"/>
      <c r="AP214" s="1262"/>
      <c r="AQ214" s="1262"/>
      <c r="AR214" s="1262"/>
      <c r="AS214" s="1262"/>
      <c r="AT214" s="1262"/>
      <c r="AU214" s="1262"/>
      <c r="AV214" s="1262"/>
      <c r="AW214" s="1262"/>
      <c r="AX214" s="1262"/>
      <c r="AY214" s="1262"/>
      <c r="AZ214" s="1262"/>
    </row>
    <row r="215" spans="1:52">
      <c r="A215" s="1262"/>
      <c r="B215" s="1262"/>
      <c r="C215" s="1262"/>
      <c r="D215" s="1262"/>
      <c r="E215" s="1262"/>
      <c r="F215" s="1262"/>
      <c r="G215" s="1262"/>
      <c r="H215" s="1262"/>
      <c r="I215" s="1262"/>
      <c r="J215" s="1262"/>
      <c r="K215" s="1262"/>
      <c r="L215" s="1262"/>
      <c r="M215" s="1262"/>
      <c r="N215" s="1262"/>
      <c r="O215" s="1262"/>
      <c r="P215" s="1262"/>
      <c r="Q215" s="1262"/>
      <c r="R215" s="1262"/>
      <c r="S215" s="1262"/>
      <c r="T215" s="1262"/>
      <c r="U215" s="1262"/>
      <c r="V215" s="1262"/>
      <c r="W215" s="1262"/>
      <c r="X215" s="1262"/>
      <c r="Y215" s="1262"/>
      <c r="Z215" s="1262"/>
      <c r="AA215" s="1262"/>
      <c r="AB215" s="1262"/>
      <c r="AC215" s="1262"/>
      <c r="AD215" s="1262"/>
      <c r="AE215" s="1262"/>
      <c r="AF215" s="1262"/>
      <c r="AG215" s="1262"/>
      <c r="AH215" s="1262"/>
      <c r="AI215" s="1262"/>
      <c r="AJ215" s="1262"/>
      <c r="AK215" s="1262"/>
      <c r="AL215" s="1262"/>
      <c r="AM215" s="1262"/>
      <c r="AN215" s="1262"/>
      <c r="AO215" s="1262"/>
      <c r="AP215" s="1262"/>
      <c r="AQ215" s="1262"/>
      <c r="AR215" s="1262"/>
      <c r="AS215" s="1262"/>
      <c r="AT215" s="1262"/>
      <c r="AU215" s="1262"/>
      <c r="AV215" s="1262"/>
      <c r="AW215" s="1262"/>
      <c r="AX215" s="1262"/>
      <c r="AY215" s="1262"/>
      <c r="AZ215" s="1262"/>
    </row>
    <row r="216" spans="1:52">
      <c r="A216" s="1262"/>
      <c r="B216" s="1262"/>
      <c r="C216" s="1262"/>
      <c r="D216" s="1262"/>
      <c r="E216" s="1262"/>
      <c r="F216" s="1262"/>
      <c r="G216" s="1262"/>
      <c r="H216" s="1262"/>
      <c r="I216" s="1262"/>
      <c r="J216" s="1262"/>
      <c r="K216" s="1262"/>
      <c r="L216" s="1262"/>
      <c r="M216" s="1262"/>
      <c r="N216" s="1262"/>
      <c r="O216" s="1262"/>
      <c r="P216" s="1262"/>
      <c r="Q216" s="1262"/>
      <c r="R216" s="1262"/>
      <c r="S216" s="1262"/>
      <c r="T216" s="1262"/>
      <c r="U216" s="1262"/>
      <c r="V216" s="1262"/>
      <c r="W216" s="1262"/>
      <c r="X216" s="1262"/>
      <c r="Y216" s="1262"/>
      <c r="Z216" s="1262"/>
      <c r="AA216" s="1262"/>
      <c r="AB216" s="1262"/>
      <c r="AC216" s="1262"/>
      <c r="AD216" s="1262"/>
      <c r="AE216" s="1262"/>
      <c r="AF216" s="1262"/>
      <c r="AG216" s="1262"/>
      <c r="AH216" s="1262"/>
      <c r="AI216" s="1262"/>
      <c r="AJ216" s="1262"/>
      <c r="AK216" s="1262"/>
      <c r="AL216" s="1262"/>
      <c r="AM216" s="1262"/>
      <c r="AN216" s="1262"/>
      <c r="AO216" s="1262"/>
      <c r="AP216" s="1262"/>
      <c r="AQ216" s="1262"/>
      <c r="AR216" s="1262"/>
      <c r="AS216" s="1262"/>
      <c r="AT216" s="1262"/>
      <c r="AU216" s="1262"/>
      <c r="AV216" s="1262"/>
      <c r="AW216" s="1262"/>
      <c r="AX216" s="1262"/>
      <c r="AY216" s="1262"/>
      <c r="AZ216" s="1262"/>
    </row>
    <row r="217" spans="1:52">
      <c r="A217" s="1262"/>
      <c r="B217" s="1262"/>
      <c r="C217" s="1262"/>
      <c r="D217" s="1262"/>
      <c r="E217" s="1262"/>
      <c r="F217" s="1262"/>
      <c r="G217" s="1262"/>
      <c r="H217" s="1262"/>
      <c r="I217" s="1262"/>
      <c r="J217" s="1262"/>
      <c r="K217" s="1262"/>
      <c r="L217" s="1262"/>
      <c r="M217" s="1262"/>
      <c r="N217" s="1262"/>
      <c r="O217" s="1262"/>
      <c r="P217" s="1262"/>
      <c r="Q217" s="1262"/>
      <c r="R217" s="1262"/>
      <c r="S217" s="1262"/>
      <c r="T217" s="1262"/>
      <c r="U217" s="1262"/>
      <c r="V217" s="1262"/>
      <c r="W217" s="1262"/>
      <c r="X217" s="1262"/>
      <c r="Y217" s="1262"/>
      <c r="Z217" s="1262"/>
      <c r="AA217" s="1262"/>
      <c r="AB217" s="1262"/>
      <c r="AC217" s="1262"/>
      <c r="AD217" s="1262"/>
      <c r="AE217" s="1262"/>
      <c r="AF217" s="1262"/>
      <c r="AG217" s="1262"/>
      <c r="AH217" s="1262"/>
      <c r="AI217" s="1262"/>
      <c r="AJ217" s="1262"/>
      <c r="AK217" s="1262"/>
      <c r="AL217" s="1262"/>
      <c r="AM217" s="1262"/>
      <c r="AN217" s="1262"/>
      <c r="AO217" s="1262"/>
      <c r="AP217" s="1262"/>
      <c r="AQ217" s="1262"/>
      <c r="AR217" s="1262"/>
      <c r="AS217" s="1262"/>
      <c r="AT217" s="1262"/>
      <c r="AU217" s="1262"/>
      <c r="AV217" s="1262"/>
      <c r="AW217" s="1262"/>
      <c r="AX217" s="1262"/>
      <c r="AY217" s="1262"/>
      <c r="AZ217" s="1262"/>
    </row>
    <row r="218" spans="1:52">
      <c r="A218" s="1262"/>
      <c r="B218" s="1262"/>
      <c r="C218" s="1262"/>
      <c r="D218" s="1262"/>
      <c r="E218" s="1262"/>
      <c r="F218" s="1262"/>
      <c r="G218" s="1262"/>
      <c r="H218" s="1262"/>
      <c r="I218" s="1262"/>
      <c r="J218" s="1262"/>
      <c r="K218" s="1262"/>
      <c r="L218" s="1262"/>
      <c r="M218" s="1262"/>
      <c r="N218" s="1262"/>
      <c r="O218" s="1262"/>
      <c r="P218" s="1262"/>
      <c r="Q218" s="1262"/>
      <c r="R218" s="1262"/>
      <c r="S218" s="1262"/>
      <c r="T218" s="1262"/>
      <c r="U218" s="1262"/>
      <c r="V218" s="1262"/>
      <c r="W218" s="1262"/>
      <c r="X218" s="1262"/>
      <c r="Y218" s="1262"/>
      <c r="Z218" s="1262"/>
      <c r="AA218" s="1262"/>
      <c r="AB218" s="1262"/>
      <c r="AC218" s="1262"/>
      <c r="AD218" s="1262"/>
      <c r="AE218" s="1262"/>
      <c r="AF218" s="1262"/>
      <c r="AG218" s="1262"/>
      <c r="AH218" s="1262"/>
      <c r="AI218" s="1262"/>
      <c r="AJ218" s="1262"/>
      <c r="AK218" s="1262"/>
      <c r="AL218" s="1262"/>
      <c r="AM218" s="1262"/>
      <c r="AN218" s="1262"/>
      <c r="AO218" s="1262"/>
      <c r="AP218" s="1262"/>
      <c r="AQ218" s="1262"/>
      <c r="AR218" s="1262"/>
      <c r="AS218" s="1262"/>
      <c r="AT218" s="1262"/>
      <c r="AU218" s="1262"/>
      <c r="AV218" s="1262"/>
      <c r="AW218" s="1262"/>
      <c r="AX218" s="1262"/>
      <c r="AY218" s="1262"/>
      <c r="AZ218" s="1262"/>
    </row>
    <row r="219" spans="1:52">
      <c r="A219" s="1262"/>
      <c r="B219" s="1262"/>
      <c r="C219" s="1262"/>
      <c r="D219" s="1262"/>
      <c r="E219" s="1262"/>
      <c r="F219" s="1262"/>
      <c r="G219" s="1262"/>
      <c r="H219" s="1262"/>
      <c r="I219" s="1262"/>
      <c r="J219" s="1262"/>
      <c r="K219" s="1262"/>
      <c r="L219" s="1262"/>
      <c r="M219" s="1262"/>
      <c r="N219" s="1262"/>
      <c r="O219" s="1262"/>
      <c r="P219" s="1262"/>
      <c r="Q219" s="1262"/>
      <c r="R219" s="1262"/>
      <c r="S219" s="1262"/>
      <c r="T219" s="1262"/>
      <c r="U219" s="1262"/>
      <c r="V219" s="1262"/>
      <c r="W219" s="1262"/>
      <c r="X219" s="1262"/>
      <c r="Y219" s="1262"/>
      <c r="Z219" s="1262"/>
      <c r="AA219" s="1262"/>
      <c r="AB219" s="1262"/>
      <c r="AC219" s="1262"/>
      <c r="AD219" s="1262"/>
      <c r="AE219" s="1262"/>
      <c r="AF219" s="1262"/>
      <c r="AG219" s="1262"/>
      <c r="AH219" s="1262"/>
      <c r="AI219" s="1262"/>
      <c r="AJ219" s="1262"/>
      <c r="AK219" s="1262"/>
      <c r="AL219" s="1262"/>
      <c r="AM219" s="1262"/>
      <c r="AN219" s="1262"/>
      <c r="AO219" s="1262"/>
      <c r="AP219" s="1262"/>
      <c r="AQ219" s="1262"/>
      <c r="AR219" s="1262"/>
      <c r="AS219" s="1262"/>
      <c r="AT219" s="1262"/>
      <c r="AU219" s="1262"/>
      <c r="AV219" s="1262"/>
      <c r="AW219" s="1262"/>
      <c r="AX219" s="1262"/>
      <c r="AY219" s="1262"/>
      <c r="AZ219" s="1262"/>
    </row>
    <row r="220" spans="1:52">
      <c r="A220" s="1262"/>
      <c r="B220" s="1262"/>
      <c r="C220" s="1262"/>
      <c r="D220" s="1262"/>
      <c r="E220" s="1262"/>
      <c r="F220" s="1262"/>
      <c r="G220" s="1262"/>
      <c r="H220" s="1262"/>
      <c r="I220" s="1262"/>
      <c r="J220" s="1262"/>
      <c r="K220" s="1262"/>
      <c r="L220" s="1262"/>
      <c r="M220" s="1262"/>
      <c r="N220" s="1262"/>
      <c r="O220" s="1262"/>
      <c r="P220" s="1262"/>
      <c r="Q220" s="1262"/>
      <c r="R220" s="1262"/>
      <c r="S220" s="1262"/>
      <c r="T220" s="1262"/>
      <c r="U220" s="1262"/>
      <c r="V220" s="1262"/>
      <c r="W220" s="1262"/>
      <c r="X220" s="1262"/>
      <c r="Y220" s="1262"/>
      <c r="Z220" s="1262"/>
      <c r="AA220" s="1262"/>
      <c r="AB220" s="1262"/>
      <c r="AC220" s="1262"/>
      <c r="AD220" s="1262"/>
      <c r="AE220" s="1262"/>
      <c r="AF220" s="1262"/>
      <c r="AG220" s="1262"/>
      <c r="AH220" s="1262"/>
      <c r="AI220" s="1262"/>
      <c r="AJ220" s="1262"/>
      <c r="AK220" s="1262"/>
      <c r="AL220" s="1262"/>
      <c r="AM220" s="1262"/>
      <c r="AN220" s="1262"/>
      <c r="AO220" s="1262"/>
      <c r="AP220" s="1262"/>
      <c r="AQ220" s="1262"/>
      <c r="AR220" s="1262"/>
      <c r="AS220" s="1262"/>
      <c r="AT220" s="1262"/>
      <c r="AU220" s="1262"/>
      <c r="AV220" s="1262"/>
      <c r="AW220" s="1262"/>
      <c r="AX220" s="1262"/>
      <c r="AY220" s="1262"/>
      <c r="AZ220" s="1262"/>
    </row>
    <row r="221" spans="1:52">
      <c r="A221" s="1262"/>
      <c r="B221" s="1262"/>
      <c r="C221" s="1262"/>
      <c r="D221" s="1262"/>
      <c r="E221" s="1262"/>
      <c r="F221" s="1262"/>
      <c r="G221" s="1262"/>
      <c r="H221" s="1262"/>
      <c r="I221" s="1262"/>
      <c r="J221" s="1262"/>
      <c r="K221" s="1262"/>
      <c r="L221" s="1262"/>
      <c r="M221" s="1262"/>
      <c r="N221" s="1262"/>
      <c r="O221" s="1262"/>
      <c r="P221" s="1262"/>
      <c r="Q221" s="1262"/>
      <c r="R221" s="1262"/>
      <c r="S221" s="1262"/>
      <c r="T221" s="1262"/>
      <c r="U221" s="1262"/>
      <c r="V221" s="1262"/>
      <c r="W221" s="1262"/>
      <c r="X221" s="1262"/>
      <c r="Y221" s="1262"/>
      <c r="Z221" s="1262"/>
      <c r="AA221" s="1262"/>
      <c r="AB221" s="1262"/>
      <c r="AC221" s="1262"/>
      <c r="AD221" s="1262"/>
      <c r="AE221" s="1262"/>
      <c r="AF221" s="1262"/>
      <c r="AG221" s="1262"/>
      <c r="AH221" s="1262"/>
      <c r="AI221" s="1262"/>
      <c r="AJ221" s="1262"/>
      <c r="AK221" s="1262"/>
      <c r="AL221" s="1262"/>
      <c r="AM221" s="1262"/>
      <c r="AN221" s="1262"/>
      <c r="AO221" s="1262"/>
      <c r="AP221" s="1262"/>
      <c r="AQ221" s="1262"/>
      <c r="AR221" s="1262"/>
      <c r="AS221" s="1262"/>
      <c r="AT221" s="1262"/>
      <c r="AU221" s="1262"/>
      <c r="AV221" s="1262"/>
      <c r="AW221" s="1262"/>
      <c r="AX221" s="1262"/>
      <c r="AY221" s="1262"/>
      <c r="AZ221" s="1262"/>
    </row>
    <row r="222" spans="1:52">
      <c r="A222" s="1262"/>
      <c r="B222" s="1262"/>
      <c r="C222" s="1262"/>
      <c r="D222" s="1262"/>
      <c r="E222" s="1262"/>
      <c r="F222" s="1262"/>
      <c r="G222" s="1262"/>
      <c r="H222" s="1262"/>
      <c r="I222" s="1262"/>
      <c r="J222" s="1262"/>
      <c r="K222" s="1262"/>
      <c r="L222" s="1262"/>
      <c r="M222" s="1262"/>
      <c r="N222" s="1262"/>
      <c r="O222" s="1262"/>
      <c r="P222" s="1262"/>
      <c r="Q222" s="1262"/>
      <c r="R222" s="1262"/>
      <c r="S222" s="1262"/>
      <c r="T222" s="1262"/>
      <c r="U222" s="1262"/>
      <c r="V222" s="1262"/>
      <c r="W222" s="1262"/>
      <c r="X222" s="1262"/>
      <c r="Y222" s="1262"/>
      <c r="Z222" s="1262"/>
      <c r="AA222" s="1262"/>
      <c r="AB222" s="1262"/>
      <c r="AC222" s="1262"/>
      <c r="AD222" s="1262"/>
      <c r="AE222" s="1262"/>
      <c r="AF222" s="1262"/>
      <c r="AG222" s="1262"/>
      <c r="AH222" s="1262"/>
      <c r="AI222" s="1262"/>
      <c r="AJ222" s="1262"/>
      <c r="AK222" s="1262"/>
      <c r="AL222" s="1262"/>
      <c r="AM222" s="1262"/>
      <c r="AN222" s="1262"/>
      <c r="AO222" s="1262"/>
      <c r="AP222" s="1262"/>
      <c r="AQ222" s="1262"/>
      <c r="AR222" s="1262"/>
      <c r="AS222" s="1262"/>
      <c r="AT222" s="1262"/>
      <c r="AU222" s="1262"/>
      <c r="AV222" s="1262"/>
      <c r="AW222" s="1262"/>
      <c r="AX222" s="1262"/>
      <c r="AY222" s="1262"/>
      <c r="AZ222" s="1262"/>
    </row>
    <row r="223" spans="1:52">
      <c r="A223" s="1262"/>
      <c r="B223" s="1262"/>
      <c r="C223" s="1262"/>
      <c r="D223" s="1262"/>
      <c r="E223" s="1262"/>
      <c r="F223" s="1262"/>
      <c r="G223" s="1262"/>
      <c r="H223" s="1262"/>
      <c r="I223" s="1262"/>
      <c r="J223" s="1262"/>
      <c r="K223" s="1262"/>
      <c r="L223" s="1262"/>
      <c r="M223" s="1262"/>
      <c r="N223" s="1262"/>
      <c r="O223" s="1262"/>
      <c r="P223" s="1262"/>
      <c r="Q223" s="1262"/>
      <c r="R223" s="1262"/>
      <c r="S223" s="1262"/>
      <c r="T223" s="1262"/>
      <c r="U223" s="1262"/>
      <c r="V223" s="1262"/>
      <c r="W223" s="1262"/>
      <c r="X223" s="1262"/>
      <c r="Y223" s="1262"/>
      <c r="Z223" s="1262"/>
      <c r="AA223" s="1262"/>
      <c r="AB223" s="1262"/>
      <c r="AC223" s="1262"/>
      <c r="AD223" s="1262"/>
      <c r="AE223" s="1262"/>
      <c r="AF223" s="1262"/>
      <c r="AG223" s="1262"/>
      <c r="AH223" s="1262"/>
      <c r="AI223" s="1262"/>
      <c r="AJ223" s="1262"/>
      <c r="AK223" s="1262"/>
      <c r="AL223" s="1262"/>
      <c r="AM223" s="1262"/>
      <c r="AN223" s="1262"/>
      <c r="AO223" s="1262"/>
      <c r="AP223" s="1262"/>
      <c r="AQ223" s="1262"/>
      <c r="AR223" s="1262"/>
      <c r="AS223" s="1262"/>
      <c r="AT223" s="1262"/>
      <c r="AU223" s="1262"/>
      <c r="AV223" s="1262"/>
      <c r="AW223" s="1262"/>
      <c r="AX223" s="1262"/>
      <c r="AY223" s="1262"/>
      <c r="AZ223" s="1262"/>
    </row>
    <row r="224" spans="1:52">
      <c r="A224" s="1262"/>
      <c r="B224" s="1262"/>
      <c r="C224" s="1262"/>
      <c r="D224" s="1262"/>
      <c r="E224" s="1262"/>
      <c r="F224" s="1262"/>
      <c r="G224" s="1262"/>
      <c r="H224" s="1262"/>
      <c r="I224" s="1262"/>
      <c r="J224" s="1262"/>
      <c r="K224" s="1262"/>
      <c r="L224" s="1262"/>
      <c r="M224" s="1262"/>
      <c r="N224" s="1262"/>
      <c r="O224" s="1262"/>
      <c r="P224" s="1262"/>
      <c r="Q224" s="1262"/>
      <c r="R224" s="1262"/>
      <c r="S224" s="1262"/>
      <c r="T224" s="1262"/>
      <c r="U224" s="1262"/>
      <c r="V224" s="1262"/>
      <c r="W224" s="1262"/>
      <c r="X224" s="1262"/>
      <c r="Y224" s="1262"/>
      <c r="Z224" s="1262"/>
      <c r="AA224" s="1262"/>
      <c r="AB224" s="1262"/>
      <c r="AC224" s="1262"/>
      <c r="AD224" s="1262"/>
      <c r="AE224" s="1262"/>
      <c r="AF224" s="1262"/>
      <c r="AG224" s="1262"/>
      <c r="AH224" s="1262"/>
      <c r="AI224" s="1262"/>
      <c r="AJ224" s="1262"/>
      <c r="AK224" s="1262"/>
      <c r="AL224" s="1262"/>
      <c r="AM224" s="1262"/>
      <c r="AN224" s="1262"/>
      <c r="AO224" s="1262"/>
      <c r="AP224" s="1262"/>
      <c r="AQ224" s="1262"/>
      <c r="AR224" s="1262"/>
      <c r="AS224" s="1262"/>
      <c r="AT224" s="1262"/>
      <c r="AU224" s="1262"/>
      <c r="AV224" s="1262"/>
      <c r="AW224" s="1262"/>
      <c r="AX224" s="1262"/>
      <c r="AY224" s="1262"/>
      <c r="AZ224" s="1262"/>
    </row>
    <row r="225" spans="1:52">
      <c r="A225" s="1262"/>
      <c r="B225" s="1262"/>
      <c r="C225" s="1262"/>
      <c r="D225" s="1262"/>
      <c r="E225" s="1262"/>
      <c r="F225" s="1262"/>
      <c r="G225" s="1262"/>
      <c r="H225" s="1262"/>
      <c r="I225" s="1262"/>
      <c r="J225" s="1262"/>
      <c r="K225" s="1262"/>
      <c r="L225" s="1262"/>
      <c r="M225" s="1262"/>
      <c r="N225" s="1262"/>
      <c r="O225" s="1262"/>
      <c r="P225" s="1262"/>
      <c r="Q225" s="1262"/>
      <c r="R225" s="1262"/>
      <c r="S225" s="1262"/>
      <c r="T225" s="1262"/>
      <c r="U225" s="1262"/>
      <c r="V225" s="1262"/>
      <c r="W225" s="1262"/>
      <c r="X225" s="1262"/>
      <c r="Y225" s="1262"/>
      <c r="Z225" s="1262"/>
      <c r="AA225" s="1262"/>
      <c r="AB225" s="1262"/>
      <c r="AC225" s="1262"/>
      <c r="AD225" s="1262"/>
      <c r="AE225" s="1262"/>
      <c r="AF225" s="1262"/>
      <c r="AG225" s="1262"/>
      <c r="AH225" s="1262"/>
      <c r="AI225" s="1262"/>
      <c r="AJ225" s="1262"/>
      <c r="AK225" s="1262"/>
      <c r="AL225" s="1262"/>
      <c r="AM225" s="1262"/>
      <c r="AN225" s="1262"/>
      <c r="AO225" s="1262"/>
      <c r="AP225" s="1262"/>
      <c r="AQ225" s="1262"/>
      <c r="AR225" s="1262"/>
      <c r="AS225" s="1262"/>
      <c r="AT225" s="1262"/>
      <c r="AU225" s="1262"/>
      <c r="AV225" s="1262"/>
      <c r="AW225" s="1262"/>
      <c r="AX225" s="1262"/>
      <c r="AY225" s="1262"/>
      <c r="AZ225" s="1262"/>
    </row>
    <row r="226" spans="1:52">
      <c r="A226" s="1262"/>
      <c r="B226" s="1262"/>
      <c r="C226" s="1262"/>
      <c r="D226" s="1262"/>
      <c r="E226" s="1262"/>
      <c r="F226" s="1262"/>
      <c r="G226" s="1262"/>
      <c r="H226" s="1262"/>
      <c r="I226" s="1262"/>
      <c r="J226" s="1262"/>
      <c r="K226" s="1262"/>
      <c r="L226" s="1262"/>
      <c r="M226" s="1262"/>
      <c r="N226" s="1262"/>
      <c r="O226" s="1262"/>
      <c r="P226" s="1262"/>
      <c r="Q226" s="1262"/>
      <c r="R226" s="1262"/>
      <c r="S226" s="1262"/>
      <c r="T226" s="1262"/>
      <c r="U226" s="1262"/>
      <c r="V226" s="1262"/>
      <c r="W226" s="1262"/>
      <c r="X226" s="1262"/>
      <c r="Y226" s="1262"/>
      <c r="Z226" s="1262"/>
      <c r="AA226" s="1262"/>
      <c r="AB226" s="1262"/>
      <c r="AC226" s="1262"/>
      <c r="AD226" s="1262"/>
      <c r="AE226" s="1262"/>
      <c r="AF226" s="1262"/>
      <c r="AG226" s="1262"/>
      <c r="AH226" s="1262"/>
      <c r="AI226" s="1262"/>
      <c r="AJ226" s="1262"/>
      <c r="AK226" s="1262"/>
      <c r="AL226" s="1262"/>
      <c r="AM226" s="1262"/>
      <c r="AN226" s="1262"/>
      <c r="AO226" s="1262"/>
      <c r="AP226" s="1262"/>
      <c r="AQ226" s="1262"/>
      <c r="AR226" s="1262"/>
      <c r="AS226" s="1262"/>
      <c r="AT226" s="1262"/>
      <c r="AU226" s="1262"/>
      <c r="AV226" s="1262"/>
      <c r="AW226" s="1262"/>
      <c r="AX226" s="1262"/>
      <c r="AY226" s="1262"/>
      <c r="AZ226" s="1262"/>
    </row>
    <row r="227" spans="1:52">
      <c r="A227" s="1262"/>
      <c r="B227" s="1262"/>
      <c r="C227" s="1262"/>
      <c r="D227" s="1262"/>
      <c r="E227" s="1262"/>
      <c r="F227" s="1262"/>
      <c r="G227" s="1262"/>
      <c r="H227" s="1262"/>
      <c r="I227" s="1262"/>
      <c r="J227" s="1262"/>
      <c r="K227" s="1262"/>
      <c r="L227" s="1262"/>
      <c r="M227" s="1262"/>
      <c r="N227" s="1262"/>
      <c r="O227" s="1262"/>
      <c r="P227" s="1262"/>
      <c r="Q227" s="1262"/>
      <c r="R227" s="1262"/>
      <c r="S227" s="1262"/>
      <c r="T227" s="1262"/>
      <c r="U227" s="1262"/>
      <c r="V227" s="1262"/>
      <c r="W227" s="1262"/>
      <c r="X227" s="1262"/>
      <c r="Y227" s="1262"/>
      <c r="Z227" s="1262"/>
      <c r="AA227" s="1262"/>
      <c r="AB227" s="1262"/>
      <c r="AC227" s="1262"/>
      <c r="AD227" s="1262"/>
      <c r="AE227" s="1262"/>
      <c r="AF227" s="1262"/>
      <c r="AG227" s="1262"/>
      <c r="AH227" s="1262"/>
      <c r="AI227" s="1262"/>
      <c r="AJ227" s="1262"/>
      <c r="AK227" s="1262"/>
      <c r="AL227" s="1262"/>
      <c r="AM227" s="1262"/>
      <c r="AN227" s="1262"/>
      <c r="AO227" s="1262"/>
      <c r="AP227" s="1262"/>
      <c r="AQ227" s="1262"/>
      <c r="AR227" s="1262"/>
      <c r="AS227" s="1262"/>
      <c r="AT227" s="1262"/>
      <c r="AU227" s="1262"/>
      <c r="AV227" s="1262"/>
      <c r="AW227" s="1262"/>
      <c r="AX227" s="1262"/>
      <c r="AY227" s="1262"/>
      <c r="AZ227" s="1262"/>
    </row>
    <row r="228" spans="1:52">
      <c r="A228" s="1262"/>
      <c r="B228" s="1262"/>
      <c r="C228" s="1262"/>
      <c r="D228" s="1262"/>
      <c r="E228" s="1262"/>
      <c r="F228" s="1262"/>
      <c r="G228" s="1262"/>
      <c r="H228" s="1262"/>
      <c r="I228" s="1262"/>
      <c r="J228" s="1262"/>
      <c r="K228" s="1262"/>
      <c r="L228" s="1262"/>
      <c r="M228" s="1262"/>
      <c r="N228" s="1262"/>
      <c r="O228" s="1262"/>
      <c r="P228" s="1262"/>
      <c r="Q228" s="1262"/>
      <c r="R228" s="1262"/>
      <c r="S228" s="1262"/>
      <c r="T228" s="1262"/>
      <c r="U228" s="1262"/>
      <c r="V228" s="1262"/>
      <c r="W228" s="1262"/>
      <c r="X228" s="1262"/>
      <c r="Y228" s="1262"/>
      <c r="Z228" s="1262"/>
      <c r="AA228" s="1262"/>
      <c r="AB228" s="1262"/>
      <c r="AC228" s="1262"/>
      <c r="AD228" s="1262"/>
      <c r="AE228" s="1262"/>
      <c r="AF228" s="1262"/>
      <c r="AG228" s="1262"/>
      <c r="AH228" s="1262"/>
      <c r="AI228" s="1262"/>
      <c r="AJ228" s="1262"/>
      <c r="AK228" s="1262"/>
      <c r="AL228" s="1262"/>
      <c r="AM228" s="1262"/>
      <c r="AN228" s="1262"/>
      <c r="AO228" s="1262"/>
      <c r="AP228" s="1262"/>
      <c r="AQ228" s="1262"/>
      <c r="AR228" s="1262"/>
      <c r="AS228" s="1262"/>
      <c r="AT228" s="1262"/>
      <c r="AU228" s="1262"/>
      <c r="AV228" s="1262"/>
      <c r="AW228" s="1262"/>
      <c r="AX228" s="1262"/>
      <c r="AY228" s="1262"/>
      <c r="AZ228" s="1262"/>
    </row>
    <row r="229" spans="1:52">
      <c r="A229" s="1262"/>
      <c r="B229" s="1262"/>
      <c r="C229" s="1262"/>
      <c r="D229" s="1262"/>
      <c r="E229" s="1262"/>
      <c r="F229" s="1262"/>
      <c r="G229" s="1262"/>
      <c r="H229" s="1262"/>
      <c r="I229" s="1262"/>
      <c r="J229" s="1262"/>
      <c r="K229" s="1262"/>
      <c r="L229" s="1262"/>
      <c r="M229" s="1262"/>
      <c r="N229" s="1262"/>
      <c r="O229" s="1262"/>
      <c r="P229" s="1262"/>
      <c r="Q229" s="1262"/>
      <c r="R229" s="1262"/>
      <c r="S229" s="1262"/>
      <c r="T229" s="1262"/>
      <c r="U229" s="1262"/>
      <c r="V229" s="1262"/>
      <c r="W229" s="1262"/>
      <c r="X229" s="1262"/>
      <c r="Y229" s="1262"/>
      <c r="Z229" s="1262"/>
      <c r="AA229" s="1262"/>
      <c r="AB229" s="1262"/>
      <c r="AC229" s="1262"/>
      <c r="AD229" s="1262"/>
      <c r="AE229" s="1262"/>
      <c r="AF229" s="1262"/>
      <c r="AG229" s="1262"/>
      <c r="AH229" s="1262"/>
      <c r="AI229" s="1262"/>
      <c r="AJ229" s="1262"/>
      <c r="AK229" s="1262"/>
      <c r="AL229" s="1262"/>
      <c r="AM229" s="1262"/>
      <c r="AN229" s="1262"/>
      <c r="AO229" s="1262"/>
      <c r="AP229" s="1262"/>
      <c r="AQ229" s="1262"/>
      <c r="AR229" s="1262"/>
      <c r="AS229" s="1262"/>
      <c r="AT229" s="1262"/>
      <c r="AU229" s="1262"/>
      <c r="AV229" s="1262"/>
      <c r="AW229" s="1262"/>
      <c r="AX229" s="1262"/>
      <c r="AY229" s="1262"/>
      <c r="AZ229" s="1262"/>
    </row>
    <row r="230" spans="1:52">
      <c r="A230" s="1262"/>
      <c r="B230" s="1262"/>
      <c r="C230" s="1262"/>
      <c r="D230" s="1262"/>
      <c r="E230" s="1262"/>
      <c r="F230" s="1262"/>
      <c r="G230" s="1262"/>
      <c r="H230" s="1262"/>
      <c r="I230" s="1262"/>
      <c r="J230" s="1262"/>
      <c r="K230" s="1262"/>
      <c r="L230" s="1262"/>
      <c r="M230" s="1262"/>
      <c r="N230" s="1262"/>
      <c r="O230" s="1262"/>
      <c r="P230" s="1262"/>
      <c r="Q230" s="1262"/>
      <c r="R230" s="1262"/>
      <c r="S230" s="1262"/>
      <c r="T230" s="1262"/>
      <c r="U230" s="1262"/>
      <c r="V230" s="1262"/>
      <c r="W230" s="1262"/>
      <c r="X230" s="1262"/>
      <c r="Y230" s="1262"/>
      <c r="Z230" s="1262"/>
      <c r="AA230" s="1262"/>
      <c r="AB230" s="1262"/>
      <c r="AC230" s="1262"/>
      <c r="AD230" s="1262"/>
      <c r="AE230" s="1262"/>
      <c r="AF230" s="1262"/>
      <c r="AG230" s="1262"/>
      <c r="AH230" s="1262"/>
      <c r="AI230" s="1262"/>
      <c r="AJ230" s="1262"/>
      <c r="AK230" s="1262"/>
      <c r="AL230" s="1262"/>
      <c r="AM230" s="1262"/>
      <c r="AN230" s="1262"/>
      <c r="AO230" s="1262"/>
      <c r="AP230" s="1262"/>
      <c r="AQ230" s="1262"/>
      <c r="AR230" s="1262"/>
      <c r="AS230" s="1262"/>
      <c r="AT230" s="1262"/>
      <c r="AU230" s="1262"/>
      <c r="AV230" s="1262"/>
      <c r="AW230" s="1262"/>
      <c r="AX230" s="1262"/>
      <c r="AY230" s="1262"/>
      <c r="AZ230" s="1262"/>
    </row>
    <row r="231" spans="1:52">
      <c r="A231" s="1262"/>
      <c r="B231" s="1262"/>
      <c r="C231" s="1262"/>
      <c r="D231" s="1262"/>
      <c r="E231" s="1262"/>
      <c r="F231" s="1262"/>
      <c r="G231" s="1262"/>
      <c r="H231" s="1262"/>
      <c r="I231" s="1262"/>
      <c r="J231" s="1262"/>
      <c r="K231" s="1262"/>
      <c r="L231" s="1262"/>
      <c r="M231" s="1262"/>
      <c r="N231" s="1262"/>
      <c r="O231" s="1262"/>
      <c r="P231" s="1262"/>
      <c r="Q231" s="1262"/>
      <c r="R231" s="1262"/>
      <c r="S231" s="1262"/>
      <c r="T231" s="1262"/>
      <c r="U231" s="1262"/>
      <c r="V231" s="1262"/>
      <c r="W231" s="1262"/>
      <c r="X231" s="1262"/>
      <c r="Y231" s="1262"/>
      <c r="Z231" s="1262"/>
      <c r="AA231" s="1262"/>
      <c r="AB231" s="1262"/>
      <c r="AC231" s="1262"/>
      <c r="AD231" s="1262"/>
      <c r="AE231" s="1262"/>
      <c r="AF231" s="1262"/>
      <c r="AG231" s="1262"/>
      <c r="AH231" s="1262"/>
      <c r="AI231" s="1262"/>
      <c r="AJ231" s="1262"/>
      <c r="AK231" s="1262"/>
      <c r="AL231" s="1262"/>
      <c r="AM231" s="1262"/>
      <c r="AN231" s="1262"/>
      <c r="AO231" s="1262"/>
      <c r="AP231" s="1262"/>
      <c r="AQ231" s="1262"/>
      <c r="AR231" s="1262"/>
      <c r="AS231" s="1262"/>
      <c r="AT231" s="1262"/>
      <c r="AU231" s="1262"/>
      <c r="AV231" s="1262"/>
      <c r="AW231" s="1262"/>
      <c r="AX231" s="1262"/>
      <c r="AY231" s="1262"/>
      <c r="AZ231" s="1262"/>
    </row>
    <row r="232" spans="1:52">
      <c r="A232" s="1262"/>
      <c r="B232" s="1262"/>
      <c r="C232" s="1262"/>
      <c r="D232" s="1262"/>
      <c r="E232" s="1262"/>
      <c r="F232" s="1262"/>
      <c r="G232" s="1262"/>
      <c r="H232" s="1262"/>
      <c r="I232" s="1262"/>
      <c r="J232" s="1262"/>
      <c r="K232" s="1262"/>
      <c r="L232" s="1262"/>
      <c r="M232" s="1262"/>
      <c r="N232" s="1262"/>
      <c r="O232" s="1262"/>
      <c r="P232" s="1262"/>
      <c r="Q232" s="1262"/>
      <c r="R232" s="1262"/>
      <c r="S232" s="1262"/>
      <c r="T232" s="1262"/>
      <c r="U232" s="1262"/>
      <c r="V232" s="1262"/>
      <c r="W232" s="1262"/>
      <c r="X232" s="1262"/>
      <c r="Y232" s="1262"/>
      <c r="Z232" s="1262"/>
      <c r="AA232" s="1262"/>
      <c r="AB232" s="1262"/>
      <c r="AC232" s="1262"/>
      <c r="AD232" s="1262"/>
      <c r="AE232" s="1262"/>
      <c r="AF232" s="1262"/>
      <c r="AG232" s="1262"/>
      <c r="AH232" s="1262"/>
      <c r="AI232" s="1262"/>
      <c r="AJ232" s="1262"/>
      <c r="AK232" s="1262"/>
      <c r="AL232" s="1262"/>
      <c r="AM232" s="1262"/>
      <c r="AN232" s="1262"/>
      <c r="AO232" s="1262"/>
      <c r="AP232" s="1262"/>
      <c r="AQ232" s="1262"/>
      <c r="AR232" s="1262"/>
      <c r="AS232" s="1262"/>
      <c r="AT232" s="1262"/>
      <c r="AU232" s="1262"/>
      <c r="AV232" s="1262"/>
      <c r="AW232" s="1262"/>
      <c r="AX232" s="1262"/>
      <c r="AY232" s="1262"/>
      <c r="AZ232" s="1262"/>
    </row>
    <row r="233" spans="1:52">
      <c r="A233" s="1262"/>
      <c r="B233" s="1262"/>
      <c r="C233" s="1262"/>
      <c r="D233" s="1262"/>
      <c r="E233" s="1262"/>
      <c r="F233" s="1262"/>
      <c r="G233" s="1262"/>
      <c r="H233" s="1262"/>
      <c r="I233" s="1262"/>
      <c r="J233" s="1262"/>
      <c r="K233" s="1262"/>
      <c r="L233" s="1262"/>
      <c r="M233" s="1262"/>
      <c r="N233" s="1262"/>
      <c r="O233" s="1262"/>
      <c r="P233" s="1262"/>
      <c r="Q233" s="1262"/>
      <c r="R233" s="1262"/>
      <c r="S233" s="1262"/>
      <c r="T233" s="1262"/>
      <c r="U233" s="1262"/>
      <c r="V233" s="1262"/>
      <c r="W233" s="1262"/>
      <c r="X233" s="1262"/>
      <c r="Y233" s="1262"/>
      <c r="Z233" s="1262"/>
      <c r="AA233" s="1262"/>
      <c r="AB233" s="1262"/>
      <c r="AC233" s="1262"/>
      <c r="AD233" s="1262"/>
      <c r="AE233" s="1262"/>
      <c r="AF233" s="1262"/>
      <c r="AG233" s="1262"/>
      <c r="AH233" s="1262"/>
      <c r="AI233" s="1262"/>
      <c r="AJ233" s="1262"/>
      <c r="AK233" s="1262"/>
      <c r="AL233" s="1262"/>
      <c r="AM233" s="1262"/>
      <c r="AN233" s="1262"/>
      <c r="AO233" s="1262"/>
      <c r="AP233" s="1262"/>
      <c r="AQ233" s="1262"/>
      <c r="AR233" s="1262"/>
      <c r="AS233" s="1262"/>
      <c r="AT233" s="1262"/>
      <c r="AU233" s="1262"/>
      <c r="AV233" s="1262"/>
      <c r="AW233" s="1262"/>
      <c r="AX233" s="1262"/>
      <c r="AY233" s="1262"/>
      <c r="AZ233" s="1262"/>
    </row>
    <row r="234" spans="1:52">
      <c r="A234" s="1262"/>
      <c r="B234" s="1262"/>
      <c r="C234" s="1262"/>
      <c r="D234" s="1262"/>
      <c r="E234" s="1262"/>
      <c r="F234" s="1262"/>
      <c r="G234" s="1262"/>
      <c r="H234" s="1262"/>
      <c r="I234" s="1262"/>
      <c r="J234" s="1262"/>
      <c r="K234" s="1262"/>
      <c r="L234" s="1262"/>
      <c r="M234" s="1262"/>
      <c r="N234" s="1262"/>
      <c r="O234" s="1262"/>
      <c r="P234" s="1262"/>
      <c r="Q234" s="1262"/>
      <c r="R234" s="1262"/>
      <c r="S234" s="1262"/>
      <c r="T234" s="1262"/>
      <c r="U234" s="1262"/>
      <c r="V234" s="1262"/>
      <c r="W234" s="1262"/>
      <c r="X234" s="1262"/>
      <c r="Y234" s="1262"/>
      <c r="Z234" s="1262"/>
      <c r="AA234" s="1262"/>
      <c r="AB234" s="1262"/>
      <c r="AC234" s="1262"/>
      <c r="AD234" s="1262"/>
      <c r="AE234" s="1262"/>
      <c r="AF234" s="1262"/>
      <c r="AG234" s="1262"/>
      <c r="AH234" s="1262"/>
      <c r="AI234" s="1262"/>
      <c r="AJ234" s="1262"/>
      <c r="AK234" s="1262"/>
      <c r="AL234" s="1262"/>
      <c r="AM234" s="1262"/>
      <c r="AN234" s="1262"/>
      <c r="AO234" s="1262"/>
      <c r="AP234" s="1262"/>
      <c r="AQ234" s="1262"/>
      <c r="AR234" s="1262"/>
      <c r="AS234" s="1262"/>
      <c r="AT234" s="1262"/>
      <c r="AU234" s="1262"/>
      <c r="AV234" s="1262"/>
      <c r="AW234" s="1262"/>
      <c r="AX234" s="1262"/>
      <c r="AY234" s="1262"/>
      <c r="AZ234" s="1262"/>
    </row>
    <row r="235" spans="1:52">
      <c r="A235" s="1262"/>
      <c r="B235" s="1262"/>
      <c r="C235" s="1262"/>
      <c r="D235" s="1262"/>
      <c r="E235" s="1262"/>
      <c r="F235" s="1262"/>
      <c r="G235" s="1262"/>
      <c r="H235" s="1262"/>
      <c r="I235" s="1262"/>
      <c r="J235" s="1262"/>
      <c r="K235" s="1262"/>
      <c r="L235" s="1262"/>
      <c r="M235" s="1262"/>
      <c r="N235" s="1262"/>
      <c r="O235" s="1262"/>
      <c r="P235" s="1262"/>
      <c r="Q235" s="1262"/>
      <c r="R235" s="1262"/>
      <c r="S235" s="1262"/>
      <c r="T235" s="1262"/>
      <c r="U235" s="1262"/>
      <c r="V235" s="1262"/>
      <c r="W235" s="1262"/>
      <c r="X235" s="1262"/>
      <c r="Y235" s="1262"/>
      <c r="Z235" s="1262"/>
      <c r="AA235" s="1262"/>
      <c r="AB235" s="1262"/>
      <c r="AC235" s="1262"/>
      <c r="AD235" s="1262"/>
      <c r="AE235" s="1262"/>
      <c r="AF235" s="1262"/>
      <c r="AG235" s="1262"/>
      <c r="AH235" s="1262"/>
      <c r="AI235" s="1262"/>
      <c r="AJ235" s="1262"/>
      <c r="AK235" s="1262"/>
      <c r="AL235" s="1262"/>
      <c r="AM235" s="1262"/>
      <c r="AN235" s="1262"/>
      <c r="AO235" s="1262"/>
      <c r="AP235" s="1262"/>
      <c r="AQ235" s="1262"/>
      <c r="AR235" s="1262"/>
      <c r="AS235" s="1262"/>
      <c r="AT235" s="1262"/>
      <c r="AU235" s="1262"/>
      <c r="AV235" s="1262"/>
      <c r="AW235" s="1262"/>
      <c r="AX235" s="1262"/>
      <c r="AY235" s="1262"/>
      <c r="AZ235" s="1262"/>
    </row>
    <row r="236" spans="1:52">
      <c r="A236" s="1262"/>
      <c r="B236" s="1262"/>
      <c r="C236" s="1262"/>
      <c r="D236" s="1262"/>
      <c r="E236" s="1262"/>
      <c r="F236" s="1262"/>
      <c r="G236" s="1262"/>
      <c r="H236" s="1262"/>
      <c r="I236" s="1262"/>
      <c r="J236" s="1262"/>
      <c r="K236" s="1262"/>
      <c r="L236" s="1262"/>
      <c r="M236" s="1262"/>
      <c r="N236" s="1262"/>
      <c r="O236" s="1262"/>
      <c r="P236" s="1262"/>
      <c r="Q236" s="1262"/>
      <c r="R236" s="1262"/>
      <c r="S236" s="1262"/>
      <c r="T236" s="1262"/>
      <c r="U236" s="1262"/>
      <c r="V236" s="1262"/>
      <c r="W236" s="1262"/>
      <c r="X236" s="1262"/>
      <c r="Y236" s="1262"/>
      <c r="Z236" s="1262"/>
      <c r="AA236" s="1262"/>
      <c r="AB236" s="1262"/>
      <c r="AC236" s="1262"/>
      <c r="AD236" s="1262"/>
      <c r="AE236" s="1262"/>
      <c r="AF236" s="1262"/>
      <c r="AG236" s="1262"/>
      <c r="AH236" s="1262"/>
      <c r="AI236" s="1262"/>
      <c r="AJ236" s="1262"/>
      <c r="AK236" s="1262"/>
      <c r="AL236" s="1262"/>
      <c r="AM236" s="1262"/>
      <c r="AN236" s="1262"/>
      <c r="AO236" s="1262"/>
      <c r="AP236" s="1262"/>
      <c r="AQ236" s="1262"/>
      <c r="AR236" s="1262"/>
      <c r="AS236" s="1262"/>
      <c r="AT236" s="1262"/>
      <c r="AU236" s="1262"/>
      <c r="AV236" s="1262"/>
      <c r="AW236" s="1262"/>
      <c r="AX236" s="1262"/>
      <c r="AY236" s="1262"/>
      <c r="AZ236" s="1262"/>
    </row>
    <row r="237" spans="1:52">
      <c r="A237" s="1262"/>
      <c r="B237" s="1262"/>
      <c r="C237" s="1262"/>
      <c r="D237" s="1262"/>
      <c r="E237" s="1262"/>
      <c r="F237" s="1262"/>
      <c r="G237" s="1262"/>
      <c r="H237" s="1262"/>
      <c r="I237" s="1262"/>
      <c r="J237" s="1262"/>
      <c r="K237" s="1262"/>
      <c r="L237" s="1262"/>
      <c r="M237" s="1262"/>
      <c r="N237" s="1262"/>
      <c r="O237" s="1262"/>
      <c r="P237" s="1262"/>
      <c r="Q237" s="1262"/>
      <c r="R237" s="1262"/>
      <c r="S237" s="1262"/>
      <c r="T237" s="1262"/>
      <c r="U237" s="1262"/>
      <c r="V237" s="1262"/>
      <c r="W237" s="1262"/>
      <c r="X237" s="1262"/>
      <c r="Y237" s="1262"/>
      <c r="Z237" s="1262"/>
      <c r="AA237" s="1262"/>
      <c r="AB237" s="1262"/>
      <c r="AC237" s="1262"/>
      <c r="AD237" s="1262"/>
      <c r="AE237" s="1262"/>
      <c r="AF237" s="1262"/>
      <c r="AG237" s="1262"/>
      <c r="AH237" s="1262"/>
      <c r="AI237" s="1262"/>
      <c r="AJ237" s="1262"/>
      <c r="AK237" s="1262"/>
      <c r="AL237" s="1262"/>
      <c r="AM237" s="1262"/>
      <c r="AN237" s="1262"/>
      <c r="AO237" s="1262"/>
      <c r="AP237" s="1262"/>
      <c r="AQ237" s="1262"/>
      <c r="AR237" s="1262"/>
      <c r="AS237" s="1262"/>
      <c r="AT237" s="1262"/>
      <c r="AU237" s="1262"/>
      <c r="AV237" s="1262"/>
      <c r="AW237" s="1262"/>
      <c r="AX237" s="1262"/>
      <c r="AY237" s="1262"/>
      <c r="AZ237" s="1262"/>
    </row>
    <row r="238" spans="1:52">
      <c r="A238" s="1262"/>
      <c r="B238" s="1262"/>
      <c r="C238" s="1262"/>
      <c r="D238" s="1262"/>
      <c r="E238" s="1262"/>
      <c r="F238" s="1262"/>
      <c r="G238" s="1262"/>
      <c r="H238" s="1262"/>
      <c r="I238" s="1262"/>
      <c r="J238" s="1262"/>
      <c r="K238" s="1262"/>
      <c r="L238" s="1262"/>
      <c r="M238" s="1262"/>
      <c r="N238" s="1262"/>
      <c r="O238" s="1262"/>
      <c r="P238" s="1262"/>
      <c r="Q238" s="1262"/>
      <c r="R238" s="1262"/>
      <c r="S238" s="1262"/>
      <c r="T238" s="1262"/>
      <c r="U238" s="1262"/>
      <c r="V238" s="1262"/>
      <c r="W238" s="1262"/>
      <c r="X238" s="1262"/>
      <c r="Y238" s="1262"/>
      <c r="Z238" s="1262"/>
      <c r="AA238" s="1262"/>
      <c r="AB238" s="1262"/>
      <c r="AC238" s="1262"/>
      <c r="AD238" s="1262"/>
      <c r="AE238" s="1262"/>
      <c r="AF238" s="1262"/>
      <c r="AG238" s="1262"/>
      <c r="AH238" s="1262"/>
      <c r="AI238" s="1262"/>
      <c r="AJ238" s="1262"/>
      <c r="AK238" s="1262"/>
      <c r="AL238" s="1262"/>
      <c r="AM238" s="1262"/>
      <c r="AN238" s="1262"/>
      <c r="AO238" s="1262"/>
      <c r="AP238" s="1262"/>
      <c r="AQ238" s="1262"/>
      <c r="AR238" s="1262"/>
      <c r="AS238" s="1262"/>
      <c r="AT238" s="1262"/>
      <c r="AU238" s="1262"/>
      <c r="AV238" s="1262"/>
      <c r="AW238" s="1262"/>
      <c r="AX238" s="1262"/>
      <c r="AY238" s="1262"/>
      <c r="AZ238" s="1262"/>
    </row>
    <row r="239" spans="1:52">
      <c r="A239" s="1262"/>
      <c r="B239" s="1262"/>
      <c r="C239" s="1262"/>
      <c r="D239" s="1262"/>
      <c r="E239" s="1262"/>
      <c r="F239" s="1262"/>
      <c r="G239" s="1262"/>
      <c r="H239" s="1262"/>
      <c r="I239" s="1262"/>
      <c r="J239" s="1262"/>
      <c r="K239" s="1262"/>
      <c r="L239" s="1262"/>
      <c r="M239" s="1262"/>
      <c r="N239" s="1262"/>
      <c r="O239" s="1262"/>
      <c r="P239" s="1262"/>
      <c r="Q239" s="1262"/>
      <c r="R239" s="1262"/>
      <c r="S239" s="1262"/>
      <c r="T239" s="1262"/>
      <c r="U239" s="1262"/>
      <c r="V239" s="1262"/>
      <c r="W239" s="1262"/>
      <c r="X239" s="1262"/>
      <c r="Y239" s="1262"/>
      <c r="Z239" s="1262"/>
      <c r="AA239" s="1262"/>
      <c r="AB239" s="1262"/>
      <c r="AC239" s="1262"/>
      <c r="AD239" s="1262"/>
      <c r="AE239" s="1262"/>
      <c r="AF239" s="1262"/>
      <c r="AG239" s="1262"/>
      <c r="AH239" s="1262"/>
      <c r="AI239" s="1262"/>
      <c r="AJ239" s="1262"/>
      <c r="AK239" s="1262"/>
      <c r="AL239" s="1262"/>
      <c r="AM239" s="1262"/>
      <c r="AN239" s="1262"/>
      <c r="AO239" s="1262"/>
      <c r="AP239" s="1262"/>
      <c r="AQ239" s="1262"/>
      <c r="AR239" s="1262"/>
      <c r="AS239" s="1262"/>
      <c r="AT239" s="1262"/>
      <c r="AU239" s="1262"/>
      <c r="AV239" s="1262"/>
      <c r="AW239" s="1262"/>
      <c r="AX239" s="1262"/>
      <c r="AY239" s="1262"/>
      <c r="AZ239" s="1262"/>
    </row>
    <row r="240" spans="1:52">
      <c r="A240" s="1262"/>
      <c r="B240" s="1262"/>
      <c r="C240" s="1262"/>
      <c r="D240" s="1262"/>
      <c r="E240" s="1262"/>
      <c r="F240" s="1262"/>
      <c r="G240" s="1262"/>
      <c r="H240" s="1262"/>
      <c r="I240" s="1262"/>
      <c r="J240" s="1262"/>
      <c r="K240" s="1262"/>
      <c r="L240" s="1262"/>
      <c r="M240" s="1262"/>
      <c r="N240" s="1262"/>
      <c r="O240" s="1262"/>
      <c r="P240" s="1262"/>
      <c r="Q240" s="1262"/>
      <c r="R240" s="1262"/>
      <c r="S240" s="1262"/>
      <c r="T240" s="1262"/>
      <c r="U240" s="1262"/>
      <c r="V240" s="1262"/>
      <c r="W240" s="1262"/>
      <c r="X240" s="1262"/>
      <c r="Y240" s="1262"/>
      <c r="Z240" s="1262"/>
      <c r="AA240" s="1262"/>
      <c r="AB240" s="1262"/>
      <c r="AC240" s="1262"/>
      <c r="AD240" s="1262"/>
      <c r="AE240" s="1262"/>
      <c r="AF240" s="1262"/>
      <c r="AG240" s="1262"/>
      <c r="AH240" s="1262"/>
      <c r="AI240" s="1262"/>
      <c r="AJ240" s="1262"/>
      <c r="AK240" s="1262"/>
      <c r="AL240" s="1262"/>
      <c r="AM240" s="1262"/>
      <c r="AN240" s="1262"/>
      <c r="AO240" s="1262"/>
      <c r="AP240" s="1262"/>
      <c r="AQ240" s="1262"/>
      <c r="AR240" s="1262"/>
      <c r="AS240" s="1262"/>
      <c r="AT240" s="1262"/>
      <c r="AU240" s="1262"/>
      <c r="AV240" s="1262"/>
      <c r="AW240" s="1262"/>
      <c r="AX240" s="1262"/>
      <c r="AY240" s="1262"/>
      <c r="AZ240" s="1262"/>
    </row>
    <row r="241" spans="1:52">
      <c r="A241" s="1262"/>
      <c r="B241" s="1262"/>
      <c r="C241" s="1262"/>
      <c r="D241" s="1262"/>
      <c r="E241" s="1262"/>
      <c r="F241" s="1262"/>
      <c r="G241" s="1262"/>
      <c r="H241" s="1262"/>
      <c r="I241" s="1262"/>
      <c r="J241" s="1262"/>
      <c r="K241" s="1262"/>
      <c r="L241" s="1262"/>
      <c r="M241" s="1262"/>
      <c r="N241" s="1262"/>
      <c r="O241" s="1262"/>
      <c r="P241" s="1262"/>
      <c r="Q241" s="1262"/>
      <c r="R241" s="1262"/>
      <c r="S241" s="1262"/>
      <c r="T241" s="1262"/>
      <c r="U241" s="1262"/>
      <c r="V241" s="1262"/>
      <c r="W241" s="1262"/>
      <c r="X241" s="1262"/>
      <c r="Y241" s="1262"/>
      <c r="Z241" s="1262"/>
      <c r="AA241" s="1262"/>
      <c r="AB241" s="1262"/>
      <c r="AC241" s="1262"/>
      <c r="AD241" s="1262"/>
      <c r="AE241" s="1262"/>
      <c r="AF241" s="1262"/>
      <c r="AG241" s="1262"/>
      <c r="AH241" s="1262"/>
      <c r="AI241" s="1262"/>
      <c r="AJ241" s="1262"/>
      <c r="AK241" s="1262"/>
      <c r="AL241" s="1262"/>
      <c r="AM241" s="1262"/>
      <c r="AN241" s="1262"/>
      <c r="AO241" s="1262"/>
      <c r="AP241" s="1262"/>
      <c r="AQ241" s="1262"/>
      <c r="AR241" s="1262"/>
      <c r="AS241" s="1262"/>
      <c r="AT241" s="1262"/>
      <c r="AU241" s="1262"/>
      <c r="AV241" s="1262"/>
      <c r="AW241" s="1262"/>
      <c r="AX241" s="1262"/>
      <c r="AY241" s="1262"/>
      <c r="AZ241" s="1262"/>
    </row>
    <row r="242" spans="1:52">
      <c r="A242" s="1262"/>
      <c r="B242" s="1262"/>
      <c r="C242" s="1262"/>
      <c r="D242" s="1262"/>
      <c r="E242" s="1262"/>
      <c r="F242" s="1262"/>
      <c r="G242" s="1262"/>
      <c r="H242" s="1262"/>
      <c r="I242" s="1262"/>
      <c r="J242" s="1262"/>
      <c r="K242" s="1262"/>
      <c r="L242" s="1262"/>
      <c r="M242" s="1262"/>
      <c r="N242" s="1262"/>
      <c r="O242" s="1262"/>
      <c r="P242" s="1262"/>
      <c r="Q242" s="1262"/>
      <c r="R242" s="1262"/>
      <c r="S242" s="1262"/>
      <c r="T242" s="1262"/>
      <c r="U242" s="1262"/>
      <c r="V242" s="1262"/>
      <c r="W242" s="1262"/>
      <c r="X242" s="1262"/>
      <c r="Y242" s="1262"/>
      <c r="Z242" s="1262"/>
      <c r="AA242" s="1262"/>
      <c r="AB242" s="1262"/>
      <c r="AC242" s="1262"/>
      <c r="AD242" s="1262"/>
      <c r="AE242" s="1262"/>
      <c r="AF242" s="1262"/>
      <c r="AG242" s="1262"/>
      <c r="AH242" s="1262"/>
      <c r="AI242" s="1262"/>
      <c r="AJ242" s="1262"/>
      <c r="AK242" s="1262"/>
      <c r="AL242" s="1262"/>
      <c r="AM242" s="1262"/>
      <c r="AN242" s="1262"/>
      <c r="AO242" s="1262"/>
      <c r="AP242" s="1262"/>
      <c r="AQ242" s="1262"/>
      <c r="AR242" s="1262"/>
      <c r="AS242" s="1262"/>
      <c r="AT242" s="1262"/>
      <c r="AU242" s="1262"/>
      <c r="AV242" s="1262"/>
      <c r="AW242" s="1262"/>
      <c r="AX242" s="1262"/>
      <c r="AY242" s="1262"/>
      <c r="AZ242" s="1262"/>
    </row>
  </sheetData>
  <sheetProtection formatCells="0" formatColumns="0" formatRows="0" insertColumns="0" insertRows="0"/>
  <mergeCells count="31">
    <mergeCell ref="S82:U82"/>
    <mergeCell ref="S1:AD1"/>
    <mergeCell ref="S2:S3"/>
    <mergeCell ref="T2:T3"/>
    <mergeCell ref="U2:U3"/>
    <mergeCell ref="V2:V3"/>
    <mergeCell ref="A64:A65"/>
    <mergeCell ref="B64:D64"/>
    <mergeCell ref="AB2:AB3"/>
    <mergeCell ref="AC2:AC3"/>
    <mergeCell ref="AD2:AD3"/>
    <mergeCell ref="S64:U64"/>
    <mergeCell ref="W2:W3"/>
    <mergeCell ref="X2:X3"/>
    <mergeCell ref="Y2:Y3"/>
    <mergeCell ref="Z2:Z3"/>
    <mergeCell ref="AA2:AA3"/>
    <mergeCell ref="B1:M1"/>
    <mergeCell ref="C2:C3"/>
    <mergeCell ref="E2:E3"/>
    <mergeCell ref="H2:H3"/>
    <mergeCell ref="F2:F3"/>
    <mergeCell ref="G2:G3"/>
    <mergeCell ref="D2:D3"/>
    <mergeCell ref="K2:K3"/>
    <mergeCell ref="B82:D82"/>
    <mergeCell ref="L2:L3"/>
    <mergeCell ref="M2:M3"/>
    <mergeCell ref="B2:B3"/>
    <mergeCell ref="I2:I3"/>
    <mergeCell ref="J2:J3"/>
  </mergeCells>
  <conditionalFormatting sqref="I2:I3">
    <cfRule type="expression" dxfId="18" priority="2">
      <formula>TODAY()&gt;DATE(2013,9,30)</formula>
    </cfRule>
  </conditionalFormatting>
  <conditionalFormatting sqref="Z2">
    <cfRule type="expression" dxfId="17" priority="1">
      <formula>TODAY()&gt;DATE(2013,9,30)</formula>
    </cfRule>
  </conditionalFormatting>
  <hyperlinks>
    <hyperlink ref="N1" location="баланс!A1" display="баланс!A1"/>
    <hyperlink ref="N2" location="'Съдържание 1'!A1" display="'Съдържание 1'!A1"/>
    <hyperlink ref="A3" location="'More information'!A119" display="'More information'!A119"/>
  </hyperlinks>
  <printOptions horizontalCentered="1" verticalCentered="1"/>
  <pageMargins left="0.74803149606299213" right="0.74803149606299213" top="0.98425196850393704" bottom="0.98425196850393704" header="0.51181102362204722" footer="0.51181102362204722"/>
  <pageSetup paperSize="9" scale="79" orientation="landscape" r:id="rId1"/>
  <headerFooter alignWithMargins="0"/>
  <ignoredErrors>
    <ignoredError sqref="L72:L79 C65 C83:D83 L64:L65 L18:L21 L51:L60 L24:L32 L39:L49 L34:L37 L63 C63:J63 C34:J37 C39:J49 C24:J32 C51:J60 C18:J21 E64:J65 E72:J79" unlockedFormula="1"/>
  </ignoredErrors>
  <legacyDrawing r:id="rId2"/>
</worksheet>
</file>

<file path=xl/worksheets/sheet26.xml><?xml version="1.0" encoding="utf-8"?>
<worksheet xmlns="http://schemas.openxmlformats.org/spreadsheetml/2006/main" xmlns:r="http://schemas.openxmlformats.org/officeDocument/2006/relationships">
  <sheetPr codeName="Sheet23">
    <tabColor rgb="FF00B0F0"/>
  </sheetPr>
  <dimension ref="A1"/>
  <sheetViews>
    <sheetView workbookViewId="0">
      <selection activeCell="O20" sqref="O20"/>
    </sheetView>
  </sheetViews>
  <sheetFormatPr defaultRowHeight="12.75"/>
  <sheetData/>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24">
    <tabColor theme="4" tint="0.39997558519241921"/>
  </sheetPr>
  <dimension ref="A1:S37"/>
  <sheetViews>
    <sheetView workbookViewId="0">
      <selection activeCell="A25" sqref="A25"/>
    </sheetView>
  </sheetViews>
  <sheetFormatPr defaultRowHeight="14.25"/>
  <cols>
    <col min="1" max="1" width="7.7109375" style="291" customWidth="1"/>
    <col min="2" max="2" width="38" style="291" bestFit="1" customWidth="1"/>
    <col min="3" max="3" width="10.7109375" style="291" customWidth="1"/>
    <col min="4" max="4" width="9.85546875" style="291" customWidth="1"/>
    <col min="5" max="5" width="11.7109375" style="291" bestFit="1" customWidth="1"/>
    <col min="6" max="6" width="15" style="291" customWidth="1"/>
    <col min="7" max="7" width="13.42578125" style="291" customWidth="1"/>
    <col min="8" max="12" width="9.140625" style="291" customWidth="1"/>
    <col min="13" max="13" width="9.140625" style="291"/>
    <col min="14" max="14" width="38" style="291" bestFit="1" customWidth="1"/>
    <col min="15" max="15" width="10.7109375" style="291" customWidth="1"/>
    <col min="16" max="16" width="9.85546875" style="291" customWidth="1"/>
    <col min="17" max="17" width="11.7109375" style="291" bestFit="1" customWidth="1"/>
    <col min="18" max="18" width="15" style="291" customWidth="1"/>
    <col min="19" max="19" width="13.42578125" style="291" customWidth="1"/>
    <col min="20" max="16384" width="9.140625" style="291"/>
  </cols>
  <sheetData>
    <row r="1" spans="1:19">
      <c r="A1" s="944" t="s">
        <v>777</v>
      </c>
      <c r="B1" s="2210" t="s">
        <v>1777</v>
      </c>
      <c r="C1" s="2211"/>
      <c r="D1" s="2211"/>
      <c r="E1" s="2211"/>
      <c r="F1" s="2211"/>
      <c r="G1" s="2211"/>
      <c r="I1" s="825" t="s">
        <v>1323</v>
      </c>
      <c r="M1" s="1736" t="s">
        <v>3382</v>
      </c>
      <c r="N1" s="2210" t="s">
        <v>4756</v>
      </c>
      <c r="O1" s="2211"/>
      <c r="P1" s="2211"/>
      <c r="Q1" s="2211"/>
      <c r="R1" s="2211"/>
      <c r="S1" s="2211"/>
    </row>
    <row r="2" spans="1:19">
      <c r="A2" s="825" t="s">
        <v>2575</v>
      </c>
      <c r="B2" s="2212" t="s">
        <v>1771</v>
      </c>
      <c r="C2" s="2213"/>
      <c r="D2" s="2213"/>
      <c r="E2" s="2213"/>
      <c r="F2" s="2144">
        <f>НАЧАЛО!AA2</f>
        <v>41639</v>
      </c>
      <c r="G2" s="2146" t="str">
        <f>CONCATENATE("31.12.",YEAR(F2)-1," г.")</f>
        <v>31.12.2012 г.</v>
      </c>
      <c r="I2" s="826" t="s">
        <v>1110</v>
      </c>
      <c r="N2" s="1817"/>
      <c r="O2" s="1818"/>
      <c r="P2" s="1818"/>
      <c r="Q2" s="1818"/>
      <c r="R2" s="2144">
        <f>НАЧАЛО!AM2</f>
        <v>0</v>
      </c>
      <c r="S2" s="2146" t="str">
        <f>CONCATENATE("31.12.",YEAR(R2)-1," г.")</f>
        <v>31.12.1899 г.</v>
      </c>
    </row>
    <row r="3" spans="1:19">
      <c r="B3" s="2214"/>
      <c r="C3" s="2215"/>
      <c r="D3" s="2215"/>
      <c r="E3" s="2215"/>
      <c r="F3" s="2145"/>
      <c r="G3" s="2147"/>
      <c r="N3" s="1819"/>
      <c r="O3" s="1828"/>
      <c r="P3" s="1828" t="s">
        <v>4756</v>
      </c>
      <c r="Q3" s="1820"/>
      <c r="R3" s="2145"/>
      <c r="S3" s="2147"/>
    </row>
    <row r="4" spans="1:19">
      <c r="B4" s="2204" t="s">
        <v>179</v>
      </c>
      <c r="C4" s="2205"/>
      <c r="D4" s="2205"/>
      <c r="E4" s="2205"/>
      <c r="F4" s="1273"/>
      <c r="G4" s="1274"/>
      <c r="N4" s="2204" t="s">
        <v>3427</v>
      </c>
      <c r="O4" s="2205"/>
      <c r="P4" s="2205"/>
      <c r="Q4" s="2205"/>
      <c r="R4" s="1273">
        <f t="shared" ref="R4:S6" si="0">F4</f>
        <v>0</v>
      </c>
      <c r="S4" s="1273">
        <f t="shared" si="0"/>
        <v>0</v>
      </c>
    </row>
    <row r="5" spans="1:19">
      <c r="B5" s="2204" t="s">
        <v>1772</v>
      </c>
      <c r="C5" s="2205"/>
      <c r="D5" s="2205"/>
      <c r="E5" s="2205"/>
      <c r="F5" s="1273"/>
      <c r="G5" s="1274"/>
      <c r="I5" s="1798" t="s">
        <v>4371</v>
      </c>
      <c r="J5" s="1798"/>
      <c r="K5" s="1798"/>
      <c r="L5" s="1798"/>
      <c r="N5" s="2204" t="s">
        <v>4757</v>
      </c>
      <c r="O5" s="2205"/>
      <c r="P5" s="2205"/>
      <c r="Q5" s="2205"/>
      <c r="R5" s="1273">
        <f t="shared" si="0"/>
        <v>0</v>
      </c>
      <c r="S5" s="1273">
        <f t="shared" si="0"/>
        <v>0</v>
      </c>
    </row>
    <row r="6" spans="1:19" ht="14.25" customHeight="1">
      <c r="B6" s="2204" t="s">
        <v>180</v>
      </c>
      <c r="C6" s="2205"/>
      <c r="D6" s="2205"/>
      <c r="E6" s="2205"/>
      <c r="F6" s="1273"/>
      <c r="G6" s="1274"/>
      <c r="I6" s="2216" t="s">
        <v>4370</v>
      </c>
      <c r="J6" s="2216"/>
      <c r="K6" s="2216"/>
      <c r="L6" s="2216"/>
      <c r="N6" s="2217" t="s">
        <v>4764</v>
      </c>
      <c r="O6" s="2218"/>
      <c r="P6" s="2218"/>
      <c r="Q6" s="2218"/>
      <c r="R6" s="1273">
        <f t="shared" si="0"/>
        <v>0</v>
      </c>
      <c r="S6" s="1273">
        <f t="shared" si="0"/>
        <v>0</v>
      </c>
    </row>
    <row r="7" spans="1:19" ht="13.15" customHeight="1">
      <c r="B7" s="2192" t="s">
        <v>71</v>
      </c>
      <c r="C7" s="2209"/>
      <c r="D7" s="2209"/>
      <c r="E7" s="2209"/>
      <c r="F7" s="1275">
        <f>SUM(F4:F6)</f>
        <v>0</v>
      </c>
      <c r="G7" s="1276">
        <f>SUM(G4:G6)</f>
        <v>0</v>
      </c>
      <c r="I7" s="2216"/>
      <c r="J7" s="2216"/>
      <c r="K7" s="2216"/>
      <c r="L7" s="2216"/>
      <c r="N7" s="2192" t="s">
        <v>1378</v>
      </c>
      <c r="O7" s="2209"/>
      <c r="P7" s="2209"/>
      <c r="Q7" s="2209"/>
      <c r="R7" s="1275">
        <f>SUM(R4:R6)</f>
        <v>0</v>
      </c>
      <c r="S7" s="1276">
        <f>SUM(S4:S6)</f>
        <v>0</v>
      </c>
    </row>
    <row r="8" spans="1:19" ht="13.15" customHeight="1">
      <c r="A8" s="1277"/>
      <c r="B8" s="1277"/>
      <c r="C8" s="1277"/>
      <c r="D8" s="1277"/>
      <c r="E8" s="1277"/>
      <c r="F8" s="1277"/>
      <c r="G8" s="1277"/>
      <c r="I8" s="2216"/>
      <c r="J8" s="2216"/>
      <c r="K8" s="2216"/>
      <c r="L8" s="2216"/>
      <c r="N8" s="1277"/>
      <c r="O8" s="1277"/>
      <c r="P8" s="1277"/>
      <c r="Q8" s="1277"/>
      <c r="R8" s="1277"/>
      <c r="S8" s="1277"/>
    </row>
    <row r="9" spans="1:19">
      <c r="A9" s="1277"/>
      <c r="B9" s="2206" t="s">
        <v>1773</v>
      </c>
      <c r="C9" s="2206"/>
      <c r="D9" s="2206"/>
      <c r="E9" s="2206"/>
      <c r="F9" s="2206"/>
      <c r="G9" s="2206"/>
      <c r="I9" s="2216"/>
      <c r="J9" s="2216"/>
      <c r="K9" s="2216"/>
      <c r="L9" s="2216"/>
      <c r="N9" s="2206" t="s">
        <v>4758</v>
      </c>
      <c r="O9" s="2206"/>
      <c r="P9" s="2206"/>
      <c r="Q9" s="2206"/>
      <c r="R9" s="2206"/>
      <c r="S9" s="2206"/>
    </row>
    <row r="10" spans="1:19">
      <c r="B10" s="2136" t="s">
        <v>1774</v>
      </c>
      <c r="C10" s="2196"/>
      <c r="D10" s="2199">
        <f>F2</f>
        <v>41639</v>
      </c>
      <c r="E10" s="2200"/>
      <c r="F10" s="2207" t="str">
        <f>CONCATENATE("31.12.",YEAR(D10)-1," г.")</f>
        <v>31.12.2012 г.</v>
      </c>
      <c r="G10" s="2208"/>
      <c r="I10" s="2216"/>
      <c r="J10" s="2216"/>
      <c r="K10" s="2216"/>
      <c r="L10" s="2216"/>
      <c r="N10" s="2136" t="s">
        <v>4759</v>
      </c>
      <c r="O10" s="2196"/>
      <c r="P10" s="2199">
        <f>R2</f>
        <v>0</v>
      </c>
      <c r="Q10" s="2200"/>
      <c r="R10" s="2207" t="str">
        <f>CONCATENATE("31.12.",YEAR(P10)-1," г.")</f>
        <v>31.12.1899 г.</v>
      </c>
      <c r="S10" s="2208"/>
    </row>
    <row r="11" spans="1:19">
      <c r="B11" s="2197"/>
      <c r="C11" s="2198"/>
      <c r="D11" s="1052" t="s">
        <v>177</v>
      </c>
      <c r="E11" s="1052" t="s">
        <v>178</v>
      </c>
      <c r="F11" s="1027" t="s">
        <v>177</v>
      </c>
      <c r="G11" s="1027" t="s">
        <v>178</v>
      </c>
      <c r="I11" s="2216"/>
      <c r="J11" s="2216"/>
      <c r="K11" s="2216"/>
      <c r="L11" s="2216"/>
      <c r="N11" s="2197"/>
      <c r="O11" s="2198"/>
      <c r="P11" s="1052" t="s">
        <v>4760</v>
      </c>
      <c r="Q11" s="1052" t="s">
        <v>4761</v>
      </c>
      <c r="R11" s="1052" t="s">
        <v>4760</v>
      </c>
      <c r="S11" s="1052" t="s">
        <v>4761</v>
      </c>
    </row>
    <row r="12" spans="1:19">
      <c r="B12" s="2194"/>
      <c r="C12" s="2195"/>
      <c r="D12" s="1278"/>
      <c r="E12" s="1273"/>
      <c r="F12" s="1279"/>
      <c r="G12" s="1274"/>
      <c r="I12" s="2216"/>
      <c r="J12" s="2216"/>
      <c r="K12" s="2216"/>
      <c r="L12" s="2216"/>
      <c r="N12" s="2194"/>
      <c r="O12" s="2195"/>
      <c r="P12" s="1278">
        <f t="shared" ref="P12:S16" si="1">D12</f>
        <v>0</v>
      </c>
      <c r="Q12" s="1278">
        <f t="shared" si="1"/>
        <v>0</v>
      </c>
      <c r="R12" s="1273">
        <f t="shared" si="1"/>
        <v>0</v>
      </c>
      <c r="S12" s="1273">
        <f t="shared" si="1"/>
        <v>0</v>
      </c>
    </row>
    <row r="13" spans="1:19">
      <c r="B13" s="2194"/>
      <c r="C13" s="2195"/>
      <c r="D13" s="1278"/>
      <c r="E13" s="1273"/>
      <c r="F13" s="1279"/>
      <c r="G13" s="1274"/>
      <c r="I13" s="2216"/>
      <c r="J13" s="2216"/>
      <c r="K13" s="2216"/>
      <c r="L13" s="2216"/>
      <c r="N13" s="2194"/>
      <c r="O13" s="2195"/>
      <c r="P13" s="1278">
        <f t="shared" si="1"/>
        <v>0</v>
      </c>
      <c r="Q13" s="1278">
        <f t="shared" si="1"/>
        <v>0</v>
      </c>
      <c r="R13" s="1273">
        <f t="shared" si="1"/>
        <v>0</v>
      </c>
      <c r="S13" s="1273">
        <f t="shared" si="1"/>
        <v>0</v>
      </c>
    </row>
    <row r="14" spans="1:19">
      <c r="B14" s="2194"/>
      <c r="C14" s="2195"/>
      <c r="D14" s="1278"/>
      <c r="E14" s="1273"/>
      <c r="F14" s="1279"/>
      <c r="G14" s="1274"/>
      <c r="I14" s="2216"/>
      <c r="J14" s="2216"/>
      <c r="K14" s="2216"/>
      <c r="L14" s="2216"/>
      <c r="N14" s="2194"/>
      <c r="O14" s="2195"/>
      <c r="P14" s="1278">
        <f t="shared" si="1"/>
        <v>0</v>
      </c>
      <c r="Q14" s="1278">
        <f t="shared" si="1"/>
        <v>0</v>
      </c>
      <c r="R14" s="1273">
        <f t="shared" si="1"/>
        <v>0</v>
      </c>
      <c r="S14" s="1273">
        <f t="shared" si="1"/>
        <v>0</v>
      </c>
    </row>
    <row r="15" spans="1:19">
      <c r="B15" s="2194"/>
      <c r="C15" s="2195"/>
      <c r="D15" s="1278"/>
      <c r="E15" s="1273"/>
      <c r="F15" s="1279"/>
      <c r="G15" s="1274"/>
      <c r="I15" s="2216"/>
      <c r="J15" s="2216"/>
      <c r="K15" s="2216"/>
      <c r="L15" s="2216"/>
      <c r="N15" s="2194"/>
      <c r="O15" s="2195"/>
      <c r="P15" s="1278">
        <f t="shared" si="1"/>
        <v>0</v>
      </c>
      <c r="Q15" s="1278">
        <f t="shared" si="1"/>
        <v>0</v>
      </c>
      <c r="R15" s="1273">
        <f t="shared" si="1"/>
        <v>0</v>
      </c>
      <c r="S15" s="1273">
        <f t="shared" si="1"/>
        <v>0</v>
      </c>
    </row>
    <row r="16" spans="1:19">
      <c r="B16" s="2194"/>
      <c r="C16" s="2195"/>
      <c r="D16" s="1278"/>
      <c r="E16" s="1273"/>
      <c r="F16" s="1279"/>
      <c r="G16" s="1274"/>
      <c r="I16" s="2216"/>
      <c r="J16" s="2216"/>
      <c r="K16" s="2216"/>
      <c r="L16" s="2216"/>
      <c r="N16" s="2194"/>
      <c r="O16" s="2195"/>
      <c r="P16" s="1278">
        <f t="shared" si="1"/>
        <v>0</v>
      </c>
      <c r="Q16" s="1278">
        <f t="shared" si="1"/>
        <v>0</v>
      </c>
      <c r="R16" s="1273">
        <f t="shared" si="1"/>
        <v>0</v>
      </c>
      <c r="S16" s="1273">
        <f t="shared" si="1"/>
        <v>0</v>
      </c>
    </row>
    <row r="17" spans="1:19">
      <c r="B17" s="2192" t="s">
        <v>71</v>
      </c>
      <c r="C17" s="2193"/>
      <c r="D17" s="1280"/>
      <c r="E17" s="1281">
        <f>SUM(E12:E16)</f>
        <v>0</v>
      </c>
      <c r="F17" s="1282"/>
      <c r="G17" s="1283">
        <f>SUM(G12:G16)</f>
        <v>0</v>
      </c>
      <c r="I17" s="2216"/>
      <c r="J17" s="2216"/>
      <c r="K17" s="2216"/>
      <c r="L17" s="2216"/>
      <c r="N17" s="2192" t="s">
        <v>1378</v>
      </c>
      <c r="O17" s="2193"/>
      <c r="P17" s="1280"/>
      <c r="Q17" s="1281">
        <f>SUM(Q12:Q16)</f>
        <v>0</v>
      </c>
      <c r="R17" s="1282"/>
      <c r="S17" s="1283">
        <f>SUM(S12:S16)</f>
        <v>0</v>
      </c>
    </row>
    <row r="18" spans="1:19">
      <c r="A18" s="1284"/>
      <c r="B18" s="1284"/>
      <c r="C18" s="1284"/>
      <c r="D18" s="1284"/>
      <c r="E18" s="1284"/>
      <c r="F18" s="1284"/>
      <c r="G18" s="1284"/>
      <c r="I18" s="2216"/>
      <c r="J18" s="2216"/>
      <c r="K18" s="2216"/>
      <c r="L18" s="2216"/>
      <c r="N18" s="1284"/>
      <c r="O18" s="1284"/>
      <c r="P18" s="1284"/>
      <c r="Q18" s="1284"/>
      <c r="R18" s="1284"/>
      <c r="S18" s="1284"/>
    </row>
    <row r="19" spans="1:19">
      <c r="A19" s="1284"/>
      <c r="B19" s="2203" t="s">
        <v>1775</v>
      </c>
      <c r="C19" s="2203"/>
      <c r="D19" s="2203"/>
      <c r="E19" s="2203"/>
      <c r="F19" s="2203"/>
      <c r="G19" s="2203"/>
      <c r="I19" s="2216"/>
      <c r="J19" s="2216"/>
      <c r="K19" s="2216"/>
      <c r="L19" s="2216"/>
      <c r="N19" s="2203" t="s">
        <v>4758</v>
      </c>
      <c r="O19" s="2203"/>
      <c r="P19" s="2203"/>
      <c r="Q19" s="2203"/>
      <c r="R19" s="2203"/>
      <c r="S19" s="2203"/>
    </row>
    <row r="20" spans="1:19">
      <c r="B20" s="2136" t="s">
        <v>1774</v>
      </c>
      <c r="C20" s="2196"/>
      <c r="D20" s="2199">
        <f>D10</f>
        <v>41639</v>
      </c>
      <c r="E20" s="2200"/>
      <c r="F20" s="2201" t="str">
        <f>F10</f>
        <v>31.12.2012 г.</v>
      </c>
      <c r="G20" s="2202"/>
      <c r="I20" s="2216"/>
      <c r="J20" s="2216"/>
      <c r="K20" s="2216"/>
      <c r="L20" s="2216"/>
      <c r="N20" s="2136" t="s">
        <v>4762</v>
      </c>
      <c r="O20" s="2196"/>
      <c r="P20" s="2199">
        <f>P10</f>
        <v>0</v>
      </c>
      <c r="Q20" s="2200"/>
      <c r="R20" s="2201" t="str">
        <f>R10</f>
        <v>31.12.1899 г.</v>
      </c>
      <c r="S20" s="2202"/>
    </row>
    <row r="21" spans="1:19" ht="13.15" customHeight="1">
      <c r="B21" s="2197"/>
      <c r="C21" s="2198"/>
      <c r="D21" s="1052" t="s">
        <v>177</v>
      </c>
      <c r="E21" s="1052" t="s">
        <v>178</v>
      </c>
      <c r="F21" s="1027" t="s">
        <v>177</v>
      </c>
      <c r="G21" s="1027" t="s">
        <v>178</v>
      </c>
      <c r="I21" s="2216"/>
      <c r="J21" s="2216"/>
      <c r="K21" s="2216"/>
      <c r="L21" s="2216"/>
      <c r="N21" s="2197"/>
      <c r="O21" s="2198"/>
      <c r="P21" s="1052" t="s">
        <v>4760</v>
      </c>
      <c r="Q21" s="1052" t="s">
        <v>4761</v>
      </c>
      <c r="R21" s="1052" t="s">
        <v>4760</v>
      </c>
      <c r="S21" s="1052" t="s">
        <v>4761</v>
      </c>
    </row>
    <row r="22" spans="1:19" ht="13.15" customHeight="1">
      <c r="B22" s="2194"/>
      <c r="C22" s="2195"/>
      <c r="D22" s="1278"/>
      <c r="E22" s="1273"/>
      <c r="F22" s="1279"/>
      <c r="G22" s="1274"/>
      <c r="I22" s="2216"/>
      <c r="J22" s="2216"/>
      <c r="K22" s="2216"/>
      <c r="L22" s="2216"/>
      <c r="N22" s="2194"/>
      <c r="O22" s="2195"/>
      <c r="P22" s="1278">
        <f t="shared" ref="P22:S26" si="2">D22</f>
        <v>0</v>
      </c>
      <c r="Q22" s="1278">
        <f t="shared" si="2"/>
        <v>0</v>
      </c>
      <c r="R22" s="1273">
        <f t="shared" si="2"/>
        <v>0</v>
      </c>
      <c r="S22" s="1273">
        <f t="shared" si="2"/>
        <v>0</v>
      </c>
    </row>
    <row r="23" spans="1:19">
      <c r="B23" s="2194"/>
      <c r="C23" s="2195"/>
      <c r="D23" s="1278"/>
      <c r="E23" s="1273"/>
      <c r="F23" s="1279"/>
      <c r="G23" s="1274"/>
      <c r="I23" s="2216"/>
      <c r="J23" s="2216"/>
      <c r="K23" s="2216"/>
      <c r="L23" s="2216"/>
      <c r="N23" s="2194"/>
      <c r="O23" s="2195"/>
      <c r="P23" s="1278">
        <f t="shared" si="2"/>
        <v>0</v>
      </c>
      <c r="Q23" s="1278">
        <f t="shared" si="2"/>
        <v>0</v>
      </c>
      <c r="R23" s="1273">
        <f t="shared" si="2"/>
        <v>0</v>
      </c>
      <c r="S23" s="1273">
        <f t="shared" si="2"/>
        <v>0</v>
      </c>
    </row>
    <row r="24" spans="1:19">
      <c r="B24" s="2194"/>
      <c r="C24" s="2195"/>
      <c r="D24" s="1278"/>
      <c r="E24" s="1273"/>
      <c r="F24" s="1279"/>
      <c r="G24" s="1274"/>
      <c r="I24" s="2216"/>
      <c r="J24" s="2216"/>
      <c r="K24" s="2216"/>
      <c r="L24" s="2216"/>
      <c r="N24" s="2194"/>
      <c r="O24" s="2195"/>
      <c r="P24" s="1278">
        <f t="shared" si="2"/>
        <v>0</v>
      </c>
      <c r="Q24" s="1278">
        <f t="shared" si="2"/>
        <v>0</v>
      </c>
      <c r="R24" s="1273">
        <f t="shared" si="2"/>
        <v>0</v>
      </c>
      <c r="S24" s="1273">
        <f t="shared" si="2"/>
        <v>0</v>
      </c>
    </row>
    <row r="25" spans="1:19">
      <c r="B25" s="2194"/>
      <c r="C25" s="2195"/>
      <c r="D25" s="1278"/>
      <c r="E25" s="1273"/>
      <c r="F25" s="1279"/>
      <c r="G25" s="1274"/>
      <c r="I25" s="2216"/>
      <c r="J25" s="2216"/>
      <c r="K25" s="2216"/>
      <c r="L25" s="2216"/>
      <c r="N25" s="2194"/>
      <c r="O25" s="2195"/>
      <c r="P25" s="1278">
        <f t="shared" si="2"/>
        <v>0</v>
      </c>
      <c r="Q25" s="1278">
        <f t="shared" si="2"/>
        <v>0</v>
      </c>
      <c r="R25" s="1273">
        <f t="shared" si="2"/>
        <v>0</v>
      </c>
      <c r="S25" s="1273">
        <f t="shared" si="2"/>
        <v>0</v>
      </c>
    </row>
    <row r="26" spans="1:19">
      <c r="B26" s="2194"/>
      <c r="C26" s="2195"/>
      <c r="D26" s="1278"/>
      <c r="E26" s="1273"/>
      <c r="F26" s="1279"/>
      <c r="G26" s="1274"/>
      <c r="I26" s="2216"/>
      <c r="J26" s="2216"/>
      <c r="K26" s="2216"/>
      <c r="L26" s="2216"/>
      <c r="N26" s="2194"/>
      <c r="O26" s="2195"/>
      <c r="P26" s="1278">
        <f t="shared" si="2"/>
        <v>0</v>
      </c>
      <c r="Q26" s="1278">
        <f t="shared" si="2"/>
        <v>0</v>
      </c>
      <c r="R26" s="1273">
        <f t="shared" si="2"/>
        <v>0</v>
      </c>
      <c r="S26" s="1273">
        <f t="shared" si="2"/>
        <v>0</v>
      </c>
    </row>
    <row r="27" spans="1:19">
      <c r="B27" s="2192" t="s">
        <v>71</v>
      </c>
      <c r="C27" s="2193"/>
      <c r="D27" s="1280"/>
      <c r="E27" s="1281">
        <f>SUM(E22:E26)</f>
        <v>0</v>
      </c>
      <c r="F27" s="1282"/>
      <c r="G27" s="1283">
        <f>SUM(G22:G26)</f>
        <v>0</v>
      </c>
      <c r="I27" s="2216"/>
      <c r="J27" s="2216"/>
      <c r="K27" s="2216"/>
      <c r="L27" s="2216"/>
      <c r="N27" s="2192" t="s">
        <v>1378</v>
      </c>
      <c r="O27" s="2193"/>
      <c r="P27" s="1280"/>
      <c r="Q27" s="1281">
        <f>SUM(Q22:Q26)</f>
        <v>0</v>
      </c>
      <c r="R27" s="1282"/>
      <c r="S27" s="1283">
        <f>SUM(S22:S26)</f>
        <v>0</v>
      </c>
    </row>
    <row r="28" spans="1:19">
      <c r="B28" s="1284"/>
      <c r="C28" s="1284"/>
      <c r="D28" s="1284"/>
      <c r="E28" s="1284"/>
      <c r="F28" s="1284"/>
      <c r="G28" s="1284"/>
      <c r="I28" s="2216"/>
      <c r="J28" s="2216"/>
      <c r="K28" s="2216"/>
      <c r="L28" s="2216"/>
      <c r="N28" s="1284"/>
      <c r="O28" s="1284"/>
      <c r="P28" s="1284"/>
      <c r="Q28" s="1284"/>
      <c r="R28" s="1284"/>
      <c r="S28" s="1284"/>
    </row>
    <row r="29" spans="1:19">
      <c r="B29" s="2203" t="s">
        <v>1776</v>
      </c>
      <c r="C29" s="2203"/>
      <c r="D29" s="2203"/>
      <c r="E29" s="2203"/>
      <c r="F29" s="2203"/>
      <c r="G29" s="2203"/>
      <c r="I29" s="2216"/>
      <c r="J29" s="2216"/>
      <c r="K29" s="2216"/>
      <c r="L29" s="2216"/>
      <c r="N29" s="2203" t="s">
        <v>4763</v>
      </c>
      <c r="O29" s="2203"/>
      <c r="P29" s="2203"/>
      <c r="Q29" s="2203"/>
      <c r="R29" s="2203"/>
      <c r="S29" s="2203"/>
    </row>
    <row r="30" spans="1:19">
      <c r="B30" s="2136" t="s">
        <v>1774</v>
      </c>
      <c r="C30" s="2196"/>
      <c r="D30" s="2199">
        <f>D10</f>
        <v>41639</v>
      </c>
      <c r="E30" s="2200"/>
      <c r="F30" s="2201" t="str">
        <f>F10</f>
        <v>31.12.2012 г.</v>
      </c>
      <c r="G30" s="2202"/>
      <c r="I30" s="2216"/>
      <c r="J30" s="2216"/>
      <c r="K30" s="2216"/>
      <c r="L30" s="2216"/>
      <c r="N30" s="2136" t="s">
        <v>4762</v>
      </c>
      <c r="O30" s="2196"/>
      <c r="P30" s="2199">
        <f>P10</f>
        <v>0</v>
      </c>
      <c r="Q30" s="2200"/>
      <c r="R30" s="2201" t="str">
        <f>R10</f>
        <v>31.12.1899 г.</v>
      </c>
      <c r="S30" s="2202"/>
    </row>
    <row r="31" spans="1:19">
      <c r="B31" s="2197"/>
      <c r="C31" s="2198"/>
      <c r="D31" s="1052" t="s">
        <v>177</v>
      </c>
      <c r="E31" s="1052" t="s">
        <v>178</v>
      </c>
      <c r="F31" s="1027" t="s">
        <v>177</v>
      </c>
      <c r="G31" s="1027" t="s">
        <v>178</v>
      </c>
      <c r="I31" s="2216"/>
      <c r="J31" s="2216"/>
      <c r="K31" s="2216"/>
      <c r="L31" s="2216"/>
      <c r="N31" s="2197"/>
      <c r="O31" s="2198"/>
      <c r="P31" s="1052" t="s">
        <v>4760</v>
      </c>
      <c r="Q31" s="1052" t="s">
        <v>4761</v>
      </c>
      <c r="R31" s="1052" t="s">
        <v>4760</v>
      </c>
      <c r="S31" s="1052" t="s">
        <v>4761</v>
      </c>
    </row>
    <row r="32" spans="1:19">
      <c r="B32" s="2194"/>
      <c r="C32" s="2195"/>
      <c r="D32" s="1278"/>
      <c r="E32" s="1273"/>
      <c r="F32" s="1279"/>
      <c r="G32" s="1274"/>
      <c r="I32" s="2216"/>
      <c r="J32" s="2216"/>
      <c r="K32" s="2216"/>
      <c r="L32" s="2216"/>
      <c r="N32" s="2194"/>
      <c r="O32" s="2195"/>
      <c r="P32" s="1278">
        <f t="shared" ref="P32:S36" si="3">D32</f>
        <v>0</v>
      </c>
      <c r="Q32" s="1278">
        <f t="shared" si="3"/>
        <v>0</v>
      </c>
      <c r="R32" s="1273">
        <f t="shared" si="3"/>
        <v>0</v>
      </c>
      <c r="S32" s="1273">
        <f t="shared" si="3"/>
        <v>0</v>
      </c>
    </row>
    <row r="33" spans="2:19">
      <c r="B33" s="2194"/>
      <c r="C33" s="2195"/>
      <c r="D33" s="1278"/>
      <c r="E33" s="1273"/>
      <c r="F33" s="1279"/>
      <c r="G33" s="1274"/>
      <c r="I33" s="2216"/>
      <c r="J33" s="2216"/>
      <c r="K33" s="2216"/>
      <c r="L33" s="2216"/>
      <c r="N33" s="2194"/>
      <c r="O33" s="2195"/>
      <c r="P33" s="1278">
        <f t="shared" si="3"/>
        <v>0</v>
      </c>
      <c r="Q33" s="1278">
        <f t="shared" si="3"/>
        <v>0</v>
      </c>
      <c r="R33" s="1273">
        <f t="shared" si="3"/>
        <v>0</v>
      </c>
      <c r="S33" s="1273">
        <f t="shared" si="3"/>
        <v>0</v>
      </c>
    </row>
    <row r="34" spans="2:19">
      <c r="B34" s="2194"/>
      <c r="C34" s="2195"/>
      <c r="D34" s="1278"/>
      <c r="E34" s="1273"/>
      <c r="F34" s="1279"/>
      <c r="G34" s="1274"/>
      <c r="I34" s="2216"/>
      <c r="J34" s="2216"/>
      <c r="K34" s="2216"/>
      <c r="L34" s="2216"/>
      <c r="N34" s="2194"/>
      <c r="O34" s="2195"/>
      <c r="P34" s="1278">
        <f t="shared" si="3"/>
        <v>0</v>
      </c>
      <c r="Q34" s="1278">
        <f t="shared" si="3"/>
        <v>0</v>
      </c>
      <c r="R34" s="1273">
        <f t="shared" si="3"/>
        <v>0</v>
      </c>
      <c r="S34" s="1273">
        <f t="shared" si="3"/>
        <v>0</v>
      </c>
    </row>
    <row r="35" spans="2:19" ht="13.15" customHeight="1">
      <c r="B35" s="2194"/>
      <c r="C35" s="2195"/>
      <c r="D35" s="1278"/>
      <c r="E35" s="1273"/>
      <c r="F35" s="1279"/>
      <c r="G35" s="1274"/>
      <c r="I35" s="2216"/>
      <c r="J35" s="2216"/>
      <c r="K35" s="2216"/>
      <c r="L35" s="2216"/>
      <c r="N35" s="2194"/>
      <c r="O35" s="2195"/>
      <c r="P35" s="1278">
        <f t="shared" si="3"/>
        <v>0</v>
      </c>
      <c r="Q35" s="1278">
        <f t="shared" si="3"/>
        <v>0</v>
      </c>
      <c r="R35" s="1273">
        <f t="shared" si="3"/>
        <v>0</v>
      </c>
      <c r="S35" s="1273">
        <f t="shared" si="3"/>
        <v>0</v>
      </c>
    </row>
    <row r="36" spans="2:19" ht="13.15" customHeight="1">
      <c r="B36" s="2194"/>
      <c r="C36" s="2195"/>
      <c r="D36" s="1278"/>
      <c r="E36" s="1273"/>
      <c r="F36" s="1279"/>
      <c r="G36" s="1274"/>
      <c r="N36" s="2194"/>
      <c r="O36" s="2195"/>
      <c r="P36" s="1278">
        <f t="shared" si="3"/>
        <v>0</v>
      </c>
      <c r="Q36" s="1278">
        <f t="shared" si="3"/>
        <v>0</v>
      </c>
      <c r="R36" s="1273">
        <f t="shared" si="3"/>
        <v>0</v>
      </c>
      <c r="S36" s="1273">
        <f t="shared" si="3"/>
        <v>0</v>
      </c>
    </row>
    <row r="37" spans="2:19">
      <c r="B37" s="2192" t="s">
        <v>71</v>
      </c>
      <c r="C37" s="2193"/>
      <c r="D37" s="1280"/>
      <c r="E37" s="1281">
        <f>SUM(E32:E36)</f>
        <v>0</v>
      </c>
      <c r="F37" s="1282"/>
      <c r="G37" s="1283">
        <f>SUM(G32:G36)</f>
        <v>0</v>
      </c>
      <c r="N37" s="2192" t="s">
        <v>1378</v>
      </c>
      <c r="O37" s="2193"/>
      <c r="P37" s="1280"/>
      <c r="Q37" s="1281">
        <f>SUM(Q32:Q36)</f>
        <v>0</v>
      </c>
      <c r="R37" s="1282"/>
      <c r="S37" s="1283">
        <f>SUM(S32:S36)</f>
        <v>0</v>
      </c>
    </row>
  </sheetData>
  <sheetProtection formatCells="0" formatColumns="0" formatRows="0" insertColumns="0" insertRows="0"/>
  <mergeCells count="76">
    <mergeCell ref="N35:O35"/>
    <mergeCell ref="N22:O22"/>
    <mergeCell ref="N12:O12"/>
    <mergeCell ref="N13:O13"/>
    <mergeCell ref="N37:O37"/>
    <mergeCell ref="N24:O24"/>
    <mergeCell ref="N25:O25"/>
    <mergeCell ref="N26:O26"/>
    <mergeCell ref="N27:O27"/>
    <mergeCell ref="N29:S29"/>
    <mergeCell ref="N30:O31"/>
    <mergeCell ref="P30:Q30"/>
    <mergeCell ref="R30:S30"/>
    <mergeCell ref="N36:O36"/>
    <mergeCell ref="N32:O32"/>
    <mergeCell ref="N33:O33"/>
    <mergeCell ref="N34:O34"/>
    <mergeCell ref="N23:O23"/>
    <mergeCell ref="B12:C12"/>
    <mergeCell ref="B13:C13"/>
    <mergeCell ref="B14:C14"/>
    <mergeCell ref="B15:C15"/>
    <mergeCell ref="B16:C16"/>
    <mergeCell ref="B17:C17"/>
    <mergeCell ref="I6:L35"/>
    <mergeCell ref="N19:S19"/>
    <mergeCell ref="N20:O21"/>
    <mergeCell ref="P20:Q20"/>
    <mergeCell ref="R20:S20"/>
    <mergeCell ref="N10:O11"/>
    <mergeCell ref="N9:S9"/>
    <mergeCell ref="N6:Q6"/>
    <mergeCell ref="N7:Q7"/>
    <mergeCell ref="P10:Q10"/>
    <mergeCell ref="R10:S10"/>
    <mergeCell ref="B19:G19"/>
    <mergeCell ref="B20:C21"/>
    <mergeCell ref="D20:E20"/>
    <mergeCell ref="F20:G20"/>
    <mergeCell ref="N14:O14"/>
    <mergeCell ref="N15:O15"/>
    <mergeCell ref="N16:O16"/>
    <mergeCell ref="N17:O17"/>
    <mergeCell ref="B1:G1"/>
    <mergeCell ref="B2:E3"/>
    <mergeCell ref="F2:F3"/>
    <mergeCell ref="G2:G3"/>
    <mergeCell ref="B4:E4"/>
    <mergeCell ref="N1:S1"/>
    <mergeCell ref="R2:R3"/>
    <mergeCell ref="S2:S3"/>
    <mergeCell ref="N4:Q4"/>
    <mergeCell ref="N5:Q5"/>
    <mergeCell ref="B5:E5"/>
    <mergeCell ref="B9:G9"/>
    <mergeCell ref="B10:C11"/>
    <mergeCell ref="D10:E10"/>
    <mergeCell ref="F10:G10"/>
    <mergeCell ref="B6:E6"/>
    <mergeCell ref="B7:E7"/>
    <mergeCell ref="B22:C22"/>
    <mergeCell ref="B23:C23"/>
    <mergeCell ref="B26:C26"/>
    <mergeCell ref="B27:C27"/>
    <mergeCell ref="B29:G29"/>
    <mergeCell ref="B30:C31"/>
    <mergeCell ref="D30:E30"/>
    <mergeCell ref="F30:G30"/>
    <mergeCell ref="B24:C24"/>
    <mergeCell ref="B25:C25"/>
    <mergeCell ref="B37:C37"/>
    <mergeCell ref="B32:C32"/>
    <mergeCell ref="B33:C33"/>
    <mergeCell ref="B34:C34"/>
    <mergeCell ref="B35:C35"/>
    <mergeCell ref="B36:C36"/>
  </mergeCells>
  <hyperlinks>
    <hyperlink ref="G1" location="баланс!A1" display="баланс!A1"/>
    <hyperlink ref="I1" location="'Съдържание 1'!A1" display="'Съдържание 1'!A1"/>
    <hyperlink ref="I2" location="баланс!A1" display="баланс!A1"/>
    <hyperlink ref="A2" location="'More information'!A124" display="'More information'!A124"/>
    <hyperlink ref="S1" location="баланс!A1" display="баланс!A1"/>
  </hyperlinks>
  <pageMargins left="0.7" right="0.7" top="0.75" bottom="0.75" header="0.3" footer="0.3"/>
  <pageSetup paperSize="9" orientation="portrait" r:id="rId1"/>
  <ignoredErrors>
    <ignoredError sqref="F2:G3" unlockedFormula="1"/>
  </ignoredErrors>
</worksheet>
</file>

<file path=xl/worksheets/sheet28.xml><?xml version="1.0" encoding="utf-8"?>
<worksheet xmlns="http://schemas.openxmlformats.org/spreadsheetml/2006/main" xmlns:r="http://schemas.openxmlformats.org/officeDocument/2006/relationships">
  <sheetPr codeName="Sheet25">
    <tabColor theme="4" tint="0.39997558519241921"/>
  </sheetPr>
  <dimension ref="A1:R72"/>
  <sheetViews>
    <sheetView workbookViewId="0">
      <selection activeCell="E19" sqref="E19"/>
    </sheetView>
  </sheetViews>
  <sheetFormatPr defaultRowHeight="12.75"/>
  <cols>
    <col min="1" max="1" width="7.7109375" style="13" customWidth="1"/>
    <col min="2" max="2" width="38" style="13" bestFit="1" customWidth="1"/>
    <col min="3" max="3" width="10.7109375" style="13" customWidth="1"/>
    <col min="4" max="4" width="9.85546875" style="13" customWidth="1"/>
    <col min="5" max="6" width="11.7109375" style="13" bestFit="1" customWidth="1"/>
    <col min="7" max="12" width="9.140625" style="13" customWidth="1"/>
    <col min="13" max="13" width="9.140625" style="13"/>
    <col min="14" max="14" width="38" style="13" bestFit="1" customWidth="1"/>
    <col min="15" max="15" width="10.7109375" style="13" customWidth="1"/>
    <col min="16" max="16" width="9.85546875" style="13" customWidth="1"/>
    <col min="17" max="18" width="11.7109375" style="13" bestFit="1" customWidth="1"/>
    <col min="19" max="16384" width="9.140625" style="13"/>
  </cols>
  <sheetData>
    <row r="1" spans="1:18" ht="15">
      <c r="A1" s="824" t="s">
        <v>778</v>
      </c>
      <c r="B1" s="2219" t="s">
        <v>753</v>
      </c>
      <c r="C1" s="2220"/>
      <c r="D1" s="2220"/>
      <c r="E1" s="2220"/>
      <c r="F1" s="2221"/>
      <c r="G1" s="826" t="s">
        <v>1110</v>
      </c>
      <c r="M1" s="1736" t="s">
        <v>3382</v>
      </c>
      <c r="N1" s="2219" t="s">
        <v>3672</v>
      </c>
      <c r="O1" s="2220"/>
      <c r="P1" s="2220"/>
      <c r="Q1" s="2220"/>
      <c r="R1" s="2221"/>
    </row>
    <row r="2" spans="1:18">
      <c r="A2" s="825" t="s">
        <v>2576</v>
      </c>
      <c r="B2" s="2222" t="s">
        <v>753</v>
      </c>
      <c r="C2" s="2223"/>
      <c r="D2" s="2223"/>
      <c r="E2" s="250">
        <f>НАЧАЛО!AA2</f>
        <v>41639</v>
      </c>
      <c r="F2" s="251" t="str">
        <f>CONCATENATE("31.12.",YEAR(E2)-1," г.")</f>
        <v>31.12.2012 г.</v>
      </c>
      <c r="G2" s="825" t="s">
        <v>1323</v>
      </c>
      <c r="N2" s="2222" t="s">
        <v>3672</v>
      </c>
      <c r="O2" s="2223"/>
      <c r="P2" s="2223"/>
      <c r="Q2" s="250">
        <f>НАЧАЛО!AA2</f>
        <v>41639</v>
      </c>
      <c r="R2" s="251" t="str">
        <f>CONCATENATE("31.12.",YEAR(Q2)-1," г.")</f>
        <v>31.12.2012 г.</v>
      </c>
    </row>
    <row r="3" spans="1:18">
      <c r="B3" s="1263" t="s">
        <v>175</v>
      </c>
      <c r="C3" s="1264"/>
      <c r="D3" s="1264"/>
      <c r="E3" s="928">
        <f>D44</f>
        <v>0</v>
      </c>
      <c r="F3" s="928">
        <f>F44</f>
        <v>0</v>
      </c>
      <c r="N3" s="1263" t="s">
        <v>4318</v>
      </c>
      <c r="O3" s="1264"/>
      <c r="P3" s="1264"/>
      <c r="Q3" s="928">
        <f>P44</f>
        <v>0</v>
      </c>
      <c r="R3" s="928">
        <f>R44</f>
        <v>0</v>
      </c>
    </row>
    <row r="4" spans="1:18">
      <c r="B4" s="1263" t="s">
        <v>179</v>
      </c>
      <c r="C4" s="1264"/>
      <c r="D4" s="1264"/>
      <c r="E4" s="928">
        <f>D58</f>
        <v>0</v>
      </c>
      <c r="F4" s="928">
        <f>F58</f>
        <v>0</v>
      </c>
      <c r="N4" s="1263" t="s">
        <v>3427</v>
      </c>
      <c r="O4" s="1264"/>
      <c r="P4" s="1264"/>
      <c r="Q4" s="928">
        <f>P58</f>
        <v>0</v>
      </c>
      <c r="R4" s="928">
        <f>R58</f>
        <v>0</v>
      </c>
    </row>
    <row r="5" spans="1:18">
      <c r="B5" s="1263" t="s">
        <v>180</v>
      </c>
      <c r="C5" s="1264"/>
      <c r="D5" s="1264"/>
      <c r="E5" s="928">
        <f>D72</f>
        <v>0</v>
      </c>
      <c r="F5" s="928">
        <f>F72</f>
        <v>0</v>
      </c>
      <c r="N5" s="1263" t="s">
        <v>4764</v>
      </c>
      <c r="O5" s="1264"/>
      <c r="P5" s="1264"/>
      <c r="Q5" s="928">
        <f>P72</f>
        <v>0</v>
      </c>
      <c r="R5" s="928">
        <f>R72</f>
        <v>0</v>
      </c>
    </row>
    <row r="6" spans="1:18">
      <c r="B6" s="257" t="s">
        <v>71</v>
      </c>
      <c r="C6" s="258"/>
      <c r="D6" s="258"/>
      <c r="E6" s="1265">
        <f>SUM(E3:E5)</f>
        <v>0</v>
      </c>
      <c r="F6" s="1265">
        <f>SUM(F3:F5)</f>
        <v>0</v>
      </c>
      <c r="N6" s="257" t="s">
        <v>1378</v>
      </c>
      <c r="O6" s="258"/>
      <c r="P6" s="258"/>
      <c r="Q6" s="1265">
        <f>SUM(Q3:Q5)</f>
        <v>0</v>
      </c>
      <c r="R6" s="1265">
        <f>SUM(R3:R5)</f>
        <v>0</v>
      </c>
    </row>
    <row r="7" spans="1:18" ht="14.25">
      <c r="A7" s="2113" t="s">
        <v>1636</v>
      </c>
      <c r="B7" s="2219" t="s">
        <v>175</v>
      </c>
      <c r="C7" s="2220"/>
      <c r="D7" s="2220"/>
      <c r="E7" s="2220"/>
      <c r="F7" s="2221"/>
      <c r="N7" s="2219" t="s">
        <v>4318</v>
      </c>
      <c r="O7" s="2220"/>
      <c r="P7" s="2220"/>
      <c r="Q7" s="2220"/>
      <c r="R7" s="2221"/>
    </row>
    <row r="8" spans="1:18">
      <c r="A8" s="2113"/>
      <c r="B8" s="1266"/>
      <c r="C8" s="2224">
        <f>НАЧАЛО!AA2</f>
        <v>41639</v>
      </c>
      <c r="D8" s="2225"/>
      <c r="E8" s="2226" t="str">
        <f>CONCATENATE("31.12.",YEAR(C8)-1," г.")</f>
        <v>31.12.2012 г.</v>
      </c>
      <c r="F8" s="2227"/>
      <c r="N8" s="1266"/>
      <c r="O8" s="2224">
        <f>НАЧАЛО!AA2</f>
        <v>41639</v>
      </c>
      <c r="P8" s="2225"/>
      <c r="Q8" s="2226" t="str">
        <f>CONCATENATE("31.12.",YEAR(O8)-1," г.")</f>
        <v>31.12.2012 г.</v>
      </c>
      <c r="R8" s="2227"/>
    </row>
    <row r="9" spans="1:18" ht="15">
      <c r="A9" s="824" t="s">
        <v>778</v>
      </c>
      <c r="B9" s="1267" t="s">
        <v>176</v>
      </c>
      <c r="C9" s="252" t="s">
        <v>177</v>
      </c>
      <c r="D9" s="252" t="s">
        <v>178</v>
      </c>
      <c r="E9" s="252" t="s">
        <v>177</v>
      </c>
      <c r="F9" s="252" t="s">
        <v>178</v>
      </c>
      <c r="N9" s="1267" t="s">
        <v>4765</v>
      </c>
      <c r="O9" s="252" t="s">
        <v>4766</v>
      </c>
      <c r="P9" s="252" t="s">
        <v>4767</v>
      </c>
      <c r="Q9" s="252" t="s">
        <v>4766</v>
      </c>
      <c r="R9" s="252" t="s">
        <v>4767</v>
      </c>
    </row>
    <row r="10" spans="1:18">
      <c r="B10" s="253"/>
      <c r="C10" s="254"/>
      <c r="D10" s="928"/>
      <c r="E10" s="254"/>
      <c r="F10" s="928"/>
      <c r="N10" s="253"/>
      <c r="O10" s="254">
        <f>C10</f>
        <v>0</v>
      </c>
      <c r="P10" s="254">
        <f>D10</f>
        <v>0</v>
      </c>
      <c r="Q10" s="254">
        <f>E10</f>
        <v>0</v>
      </c>
      <c r="R10" s="254">
        <f>F10</f>
        <v>0</v>
      </c>
    </row>
    <row r="11" spans="1:18">
      <c r="B11" s="253"/>
      <c r="C11" s="254"/>
      <c r="D11" s="928"/>
      <c r="E11" s="254"/>
      <c r="F11" s="928"/>
      <c r="N11" s="253"/>
      <c r="O11" s="254">
        <f t="shared" ref="O11:O43" si="0">C11</f>
        <v>0</v>
      </c>
      <c r="P11" s="254">
        <f t="shared" ref="P11:P43" si="1">D11</f>
        <v>0</v>
      </c>
      <c r="Q11" s="254">
        <f t="shared" ref="Q11:Q43" si="2">E11</f>
        <v>0</v>
      </c>
      <c r="R11" s="254">
        <f t="shared" ref="R11:R43" si="3">F11</f>
        <v>0</v>
      </c>
    </row>
    <row r="12" spans="1:18">
      <c r="B12" s="253"/>
      <c r="C12" s="254"/>
      <c r="D12" s="928"/>
      <c r="E12" s="254"/>
      <c r="F12" s="928"/>
      <c r="N12" s="253"/>
      <c r="O12" s="254">
        <f t="shared" si="0"/>
        <v>0</v>
      </c>
      <c r="P12" s="254">
        <f t="shared" si="1"/>
        <v>0</v>
      </c>
      <c r="Q12" s="254">
        <f t="shared" si="2"/>
        <v>0</v>
      </c>
      <c r="R12" s="254">
        <f t="shared" si="3"/>
        <v>0</v>
      </c>
    </row>
    <row r="13" spans="1:18">
      <c r="B13" s="253"/>
      <c r="C13" s="254"/>
      <c r="D13" s="928"/>
      <c r="E13" s="254"/>
      <c r="F13" s="928"/>
      <c r="N13" s="253"/>
      <c r="O13" s="254">
        <f t="shared" si="0"/>
        <v>0</v>
      </c>
      <c r="P13" s="254">
        <f t="shared" si="1"/>
        <v>0</v>
      </c>
      <c r="Q13" s="254">
        <f t="shared" si="2"/>
        <v>0</v>
      </c>
      <c r="R13" s="254">
        <f t="shared" si="3"/>
        <v>0</v>
      </c>
    </row>
    <row r="14" spans="1:18">
      <c r="B14" s="253"/>
      <c r="C14" s="254"/>
      <c r="D14" s="928"/>
      <c r="E14" s="254"/>
      <c r="F14" s="928"/>
      <c r="N14" s="253"/>
      <c r="O14" s="254">
        <f t="shared" si="0"/>
        <v>0</v>
      </c>
      <c r="P14" s="254">
        <f t="shared" si="1"/>
        <v>0</v>
      </c>
      <c r="Q14" s="254">
        <f t="shared" si="2"/>
        <v>0</v>
      </c>
      <c r="R14" s="254">
        <f t="shared" si="3"/>
        <v>0</v>
      </c>
    </row>
    <row r="15" spans="1:18">
      <c r="B15" s="253"/>
      <c r="C15" s="254"/>
      <c r="D15" s="928"/>
      <c r="E15" s="254"/>
      <c r="F15" s="928"/>
      <c r="N15" s="253"/>
      <c r="O15" s="254">
        <f t="shared" si="0"/>
        <v>0</v>
      </c>
      <c r="P15" s="254">
        <f t="shared" si="1"/>
        <v>0</v>
      </c>
      <c r="Q15" s="254">
        <f t="shared" si="2"/>
        <v>0</v>
      </c>
      <c r="R15" s="254">
        <f t="shared" si="3"/>
        <v>0</v>
      </c>
    </row>
    <row r="16" spans="1:18">
      <c r="B16" s="253"/>
      <c r="C16" s="254"/>
      <c r="D16" s="928"/>
      <c r="E16" s="254"/>
      <c r="F16" s="928"/>
      <c r="N16" s="253"/>
      <c r="O16" s="254">
        <f t="shared" si="0"/>
        <v>0</v>
      </c>
      <c r="P16" s="254">
        <f t="shared" si="1"/>
        <v>0</v>
      </c>
      <c r="Q16" s="254">
        <f t="shared" si="2"/>
        <v>0</v>
      </c>
      <c r="R16" s="254">
        <f t="shared" si="3"/>
        <v>0</v>
      </c>
    </row>
    <row r="17" spans="2:18">
      <c r="B17" s="253"/>
      <c r="C17" s="254"/>
      <c r="D17" s="928"/>
      <c r="E17" s="254"/>
      <c r="F17" s="928"/>
      <c r="N17" s="253"/>
      <c r="O17" s="254">
        <f t="shared" si="0"/>
        <v>0</v>
      </c>
      <c r="P17" s="254">
        <f t="shared" si="1"/>
        <v>0</v>
      </c>
      <c r="Q17" s="254">
        <f t="shared" si="2"/>
        <v>0</v>
      </c>
      <c r="R17" s="254">
        <f t="shared" si="3"/>
        <v>0</v>
      </c>
    </row>
    <row r="18" spans="2:18">
      <c r="B18" s="253"/>
      <c r="C18" s="254"/>
      <c r="D18" s="928"/>
      <c r="E18" s="254"/>
      <c r="F18" s="928"/>
      <c r="N18" s="253"/>
      <c r="O18" s="254">
        <f t="shared" si="0"/>
        <v>0</v>
      </c>
      <c r="P18" s="254">
        <f t="shared" si="1"/>
        <v>0</v>
      </c>
      <c r="Q18" s="254">
        <f t="shared" si="2"/>
        <v>0</v>
      </c>
      <c r="R18" s="254">
        <f t="shared" si="3"/>
        <v>0</v>
      </c>
    </row>
    <row r="19" spans="2:18">
      <c r="B19" s="253"/>
      <c r="C19" s="254"/>
      <c r="D19" s="928"/>
      <c r="E19" s="254"/>
      <c r="F19" s="928"/>
      <c r="N19" s="253"/>
      <c r="O19" s="254">
        <f t="shared" si="0"/>
        <v>0</v>
      </c>
      <c r="P19" s="254">
        <f t="shared" si="1"/>
        <v>0</v>
      </c>
      <c r="Q19" s="254">
        <f t="shared" si="2"/>
        <v>0</v>
      </c>
      <c r="R19" s="254">
        <f t="shared" si="3"/>
        <v>0</v>
      </c>
    </row>
    <row r="20" spans="2:18">
      <c r="B20" s="253"/>
      <c r="C20" s="254"/>
      <c r="D20" s="928"/>
      <c r="E20" s="254"/>
      <c r="F20" s="928"/>
      <c r="N20" s="253"/>
      <c r="O20" s="254">
        <f t="shared" si="0"/>
        <v>0</v>
      </c>
      <c r="P20" s="254">
        <f t="shared" si="1"/>
        <v>0</v>
      </c>
      <c r="Q20" s="254">
        <f t="shared" si="2"/>
        <v>0</v>
      </c>
      <c r="R20" s="254">
        <f t="shared" si="3"/>
        <v>0</v>
      </c>
    </row>
    <row r="21" spans="2:18">
      <c r="B21" s="253"/>
      <c r="C21" s="254"/>
      <c r="D21" s="928"/>
      <c r="E21" s="254"/>
      <c r="F21" s="928"/>
      <c r="N21" s="253"/>
      <c r="O21" s="254">
        <f t="shared" si="0"/>
        <v>0</v>
      </c>
      <c r="P21" s="254">
        <f t="shared" si="1"/>
        <v>0</v>
      </c>
      <c r="Q21" s="254">
        <f t="shared" si="2"/>
        <v>0</v>
      </c>
      <c r="R21" s="254">
        <f t="shared" si="3"/>
        <v>0</v>
      </c>
    </row>
    <row r="22" spans="2:18">
      <c r="B22" s="253"/>
      <c r="C22" s="254"/>
      <c r="D22" s="928"/>
      <c r="E22" s="254"/>
      <c r="F22" s="928"/>
      <c r="N22" s="253"/>
      <c r="O22" s="254">
        <f t="shared" si="0"/>
        <v>0</v>
      </c>
      <c r="P22" s="254">
        <f t="shared" si="1"/>
        <v>0</v>
      </c>
      <c r="Q22" s="254">
        <f t="shared" si="2"/>
        <v>0</v>
      </c>
      <c r="R22" s="254">
        <f t="shared" si="3"/>
        <v>0</v>
      </c>
    </row>
    <row r="23" spans="2:18">
      <c r="B23" s="253"/>
      <c r="C23" s="254"/>
      <c r="D23" s="928"/>
      <c r="E23" s="254"/>
      <c r="F23" s="928"/>
      <c r="N23" s="253"/>
      <c r="O23" s="254">
        <f t="shared" si="0"/>
        <v>0</v>
      </c>
      <c r="P23" s="254">
        <f t="shared" si="1"/>
        <v>0</v>
      </c>
      <c r="Q23" s="254">
        <f t="shared" si="2"/>
        <v>0</v>
      </c>
      <c r="R23" s="254">
        <f t="shared" si="3"/>
        <v>0</v>
      </c>
    </row>
    <row r="24" spans="2:18">
      <c r="B24" s="253"/>
      <c r="C24" s="254"/>
      <c r="D24" s="928"/>
      <c r="E24" s="254"/>
      <c r="F24" s="928"/>
      <c r="N24" s="253"/>
      <c r="O24" s="254">
        <f t="shared" si="0"/>
        <v>0</v>
      </c>
      <c r="P24" s="254">
        <f t="shared" si="1"/>
        <v>0</v>
      </c>
      <c r="Q24" s="254">
        <f t="shared" si="2"/>
        <v>0</v>
      </c>
      <c r="R24" s="254">
        <f t="shared" si="3"/>
        <v>0</v>
      </c>
    </row>
    <row r="25" spans="2:18">
      <c r="B25" s="253"/>
      <c r="C25" s="254"/>
      <c r="D25" s="928"/>
      <c r="E25" s="254"/>
      <c r="F25" s="928"/>
      <c r="N25" s="253"/>
      <c r="O25" s="254">
        <f t="shared" si="0"/>
        <v>0</v>
      </c>
      <c r="P25" s="254">
        <f t="shared" si="1"/>
        <v>0</v>
      </c>
      <c r="Q25" s="254">
        <f t="shared" si="2"/>
        <v>0</v>
      </c>
      <c r="R25" s="254">
        <f t="shared" si="3"/>
        <v>0</v>
      </c>
    </row>
    <row r="26" spans="2:18">
      <c r="B26" s="253"/>
      <c r="C26" s="254"/>
      <c r="D26" s="928"/>
      <c r="E26" s="254"/>
      <c r="F26" s="928"/>
      <c r="N26" s="253"/>
      <c r="O26" s="254">
        <f t="shared" si="0"/>
        <v>0</v>
      </c>
      <c r="P26" s="254">
        <f t="shared" si="1"/>
        <v>0</v>
      </c>
      <c r="Q26" s="254">
        <f t="shared" si="2"/>
        <v>0</v>
      </c>
      <c r="R26" s="254">
        <f t="shared" si="3"/>
        <v>0</v>
      </c>
    </row>
    <row r="27" spans="2:18">
      <c r="B27" s="253"/>
      <c r="C27" s="254"/>
      <c r="D27" s="928"/>
      <c r="E27" s="254"/>
      <c r="F27" s="928"/>
      <c r="N27" s="253"/>
      <c r="O27" s="254">
        <f t="shared" si="0"/>
        <v>0</v>
      </c>
      <c r="P27" s="254">
        <f t="shared" si="1"/>
        <v>0</v>
      </c>
      <c r="Q27" s="254">
        <f t="shared" si="2"/>
        <v>0</v>
      </c>
      <c r="R27" s="254">
        <f t="shared" si="3"/>
        <v>0</v>
      </c>
    </row>
    <row r="28" spans="2:18">
      <c r="B28" s="253"/>
      <c r="C28" s="254"/>
      <c r="D28" s="928"/>
      <c r="E28" s="254"/>
      <c r="F28" s="928"/>
      <c r="N28" s="253"/>
      <c r="O28" s="254">
        <f t="shared" si="0"/>
        <v>0</v>
      </c>
      <c r="P28" s="254">
        <f t="shared" si="1"/>
        <v>0</v>
      </c>
      <c r="Q28" s="254">
        <f t="shared" si="2"/>
        <v>0</v>
      </c>
      <c r="R28" s="254">
        <f t="shared" si="3"/>
        <v>0</v>
      </c>
    </row>
    <row r="29" spans="2:18">
      <c r="B29" s="253"/>
      <c r="C29" s="254"/>
      <c r="D29" s="928"/>
      <c r="E29" s="254"/>
      <c r="F29" s="928"/>
      <c r="N29" s="253"/>
      <c r="O29" s="254">
        <f t="shared" si="0"/>
        <v>0</v>
      </c>
      <c r="P29" s="254">
        <f t="shared" si="1"/>
        <v>0</v>
      </c>
      <c r="Q29" s="254">
        <f t="shared" si="2"/>
        <v>0</v>
      </c>
      <c r="R29" s="254">
        <f t="shared" si="3"/>
        <v>0</v>
      </c>
    </row>
    <row r="30" spans="2:18">
      <c r="B30" s="253"/>
      <c r="C30" s="254"/>
      <c r="D30" s="928"/>
      <c r="E30" s="254"/>
      <c r="F30" s="928"/>
      <c r="N30" s="253"/>
      <c r="O30" s="254">
        <f t="shared" si="0"/>
        <v>0</v>
      </c>
      <c r="P30" s="254">
        <f t="shared" si="1"/>
        <v>0</v>
      </c>
      <c r="Q30" s="254">
        <f t="shared" si="2"/>
        <v>0</v>
      </c>
      <c r="R30" s="254">
        <f t="shared" si="3"/>
        <v>0</v>
      </c>
    </row>
    <row r="31" spans="2:18">
      <c r="B31" s="253"/>
      <c r="C31" s="254"/>
      <c r="D31" s="928"/>
      <c r="E31" s="254"/>
      <c r="F31" s="928"/>
      <c r="N31" s="253"/>
      <c r="O31" s="254">
        <f t="shared" si="0"/>
        <v>0</v>
      </c>
      <c r="P31" s="254">
        <f t="shared" si="1"/>
        <v>0</v>
      </c>
      <c r="Q31" s="254">
        <f t="shared" si="2"/>
        <v>0</v>
      </c>
      <c r="R31" s="254">
        <f t="shared" si="3"/>
        <v>0</v>
      </c>
    </row>
    <row r="32" spans="2:18">
      <c r="B32" s="253"/>
      <c r="C32" s="254"/>
      <c r="D32" s="928"/>
      <c r="E32" s="254"/>
      <c r="F32" s="928"/>
      <c r="N32" s="253"/>
      <c r="O32" s="254">
        <f t="shared" si="0"/>
        <v>0</v>
      </c>
      <c r="P32" s="254">
        <f t="shared" si="1"/>
        <v>0</v>
      </c>
      <c r="Q32" s="254">
        <f t="shared" si="2"/>
        <v>0</v>
      </c>
      <c r="R32" s="254">
        <f t="shared" si="3"/>
        <v>0</v>
      </c>
    </row>
    <row r="33" spans="1:18">
      <c r="B33" s="253"/>
      <c r="C33" s="254"/>
      <c r="D33" s="928"/>
      <c r="E33" s="254"/>
      <c r="F33" s="928"/>
      <c r="N33" s="253"/>
      <c r="O33" s="254">
        <f t="shared" si="0"/>
        <v>0</v>
      </c>
      <c r="P33" s="254">
        <f t="shared" si="1"/>
        <v>0</v>
      </c>
      <c r="Q33" s="254">
        <f t="shared" si="2"/>
        <v>0</v>
      </c>
      <c r="R33" s="254">
        <f t="shared" si="3"/>
        <v>0</v>
      </c>
    </row>
    <row r="34" spans="1:18">
      <c r="B34" s="253"/>
      <c r="C34" s="254"/>
      <c r="D34" s="928"/>
      <c r="E34" s="254"/>
      <c r="F34" s="928"/>
      <c r="N34" s="253"/>
      <c r="O34" s="254">
        <f t="shared" si="0"/>
        <v>0</v>
      </c>
      <c r="P34" s="254">
        <f t="shared" si="1"/>
        <v>0</v>
      </c>
      <c r="Q34" s="254">
        <f t="shared" si="2"/>
        <v>0</v>
      </c>
      <c r="R34" s="254">
        <f t="shared" si="3"/>
        <v>0</v>
      </c>
    </row>
    <row r="35" spans="1:18">
      <c r="B35" s="253"/>
      <c r="C35" s="254"/>
      <c r="D35" s="928"/>
      <c r="E35" s="254"/>
      <c r="F35" s="928"/>
      <c r="N35" s="253"/>
      <c r="O35" s="254">
        <f t="shared" si="0"/>
        <v>0</v>
      </c>
      <c r="P35" s="254">
        <f t="shared" si="1"/>
        <v>0</v>
      </c>
      <c r="Q35" s="254">
        <f t="shared" si="2"/>
        <v>0</v>
      </c>
      <c r="R35" s="254">
        <f t="shared" si="3"/>
        <v>0</v>
      </c>
    </row>
    <row r="36" spans="1:18">
      <c r="B36" s="253"/>
      <c r="C36" s="254"/>
      <c r="D36" s="928"/>
      <c r="E36" s="254"/>
      <c r="F36" s="928"/>
      <c r="N36" s="253"/>
      <c r="O36" s="254">
        <f t="shared" si="0"/>
        <v>0</v>
      </c>
      <c r="P36" s="254">
        <f t="shared" si="1"/>
        <v>0</v>
      </c>
      <c r="Q36" s="254">
        <f t="shared" si="2"/>
        <v>0</v>
      </c>
      <c r="R36" s="254">
        <f t="shared" si="3"/>
        <v>0</v>
      </c>
    </row>
    <row r="37" spans="1:18">
      <c r="B37" s="253"/>
      <c r="C37" s="254"/>
      <c r="D37" s="928"/>
      <c r="E37" s="254"/>
      <c r="F37" s="928"/>
      <c r="N37" s="253"/>
      <c r="O37" s="254">
        <f t="shared" si="0"/>
        <v>0</v>
      </c>
      <c r="P37" s="254">
        <f t="shared" si="1"/>
        <v>0</v>
      </c>
      <c r="Q37" s="254">
        <f t="shared" si="2"/>
        <v>0</v>
      </c>
      <c r="R37" s="254">
        <f t="shared" si="3"/>
        <v>0</v>
      </c>
    </row>
    <row r="38" spans="1:18">
      <c r="B38" s="253"/>
      <c r="C38" s="254"/>
      <c r="D38" s="928"/>
      <c r="E38" s="254"/>
      <c r="F38" s="928"/>
      <c r="N38" s="253"/>
      <c r="O38" s="254">
        <f t="shared" si="0"/>
        <v>0</v>
      </c>
      <c r="P38" s="254">
        <f t="shared" si="1"/>
        <v>0</v>
      </c>
      <c r="Q38" s="254">
        <f t="shared" si="2"/>
        <v>0</v>
      </c>
      <c r="R38" s="254">
        <f t="shared" si="3"/>
        <v>0</v>
      </c>
    </row>
    <row r="39" spans="1:18">
      <c r="B39" s="253"/>
      <c r="C39" s="254"/>
      <c r="D39" s="928"/>
      <c r="E39" s="254"/>
      <c r="F39" s="928"/>
      <c r="N39" s="253"/>
      <c r="O39" s="254">
        <f t="shared" si="0"/>
        <v>0</v>
      </c>
      <c r="P39" s="254">
        <f t="shared" si="1"/>
        <v>0</v>
      </c>
      <c r="Q39" s="254">
        <f t="shared" si="2"/>
        <v>0</v>
      </c>
      <c r="R39" s="254">
        <f t="shared" si="3"/>
        <v>0</v>
      </c>
    </row>
    <row r="40" spans="1:18">
      <c r="B40" s="253"/>
      <c r="C40" s="254"/>
      <c r="D40" s="928"/>
      <c r="E40" s="254"/>
      <c r="F40" s="928"/>
      <c r="N40" s="253"/>
      <c r="O40" s="254">
        <f t="shared" si="0"/>
        <v>0</v>
      </c>
      <c r="P40" s="254">
        <f t="shared" si="1"/>
        <v>0</v>
      </c>
      <c r="Q40" s="254">
        <f t="shared" si="2"/>
        <v>0</v>
      </c>
      <c r="R40" s="254">
        <f t="shared" si="3"/>
        <v>0</v>
      </c>
    </row>
    <row r="41" spans="1:18">
      <c r="B41" s="253"/>
      <c r="C41" s="254"/>
      <c r="D41" s="928"/>
      <c r="E41" s="254"/>
      <c r="F41" s="928"/>
      <c r="N41" s="253"/>
      <c r="O41" s="254">
        <f t="shared" si="0"/>
        <v>0</v>
      </c>
      <c r="P41" s="254">
        <f t="shared" si="1"/>
        <v>0</v>
      </c>
      <c r="Q41" s="254">
        <f t="shared" si="2"/>
        <v>0</v>
      </c>
      <c r="R41" s="254">
        <f t="shared" si="3"/>
        <v>0</v>
      </c>
    </row>
    <row r="42" spans="1:18">
      <c r="B42" s="253"/>
      <c r="C42" s="254"/>
      <c r="D42" s="928"/>
      <c r="E42" s="254"/>
      <c r="F42" s="928"/>
      <c r="N42" s="253"/>
      <c r="O42" s="254">
        <f t="shared" si="0"/>
        <v>0</v>
      </c>
      <c r="P42" s="254">
        <f t="shared" si="1"/>
        <v>0</v>
      </c>
      <c r="Q42" s="254">
        <f t="shared" si="2"/>
        <v>0</v>
      </c>
      <c r="R42" s="254">
        <f t="shared" si="3"/>
        <v>0</v>
      </c>
    </row>
    <row r="43" spans="1:18">
      <c r="B43" s="253"/>
      <c r="C43" s="254"/>
      <c r="D43" s="928"/>
      <c r="E43" s="254"/>
      <c r="F43" s="928"/>
      <c r="N43" s="253"/>
      <c r="O43" s="254">
        <f t="shared" si="0"/>
        <v>0</v>
      </c>
      <c r="P43" s="254">
        <f t="shared" si="1"/>
        <v>0</v>
      </c>
      <c r="Q43" s="254">
        <f t="shared" si="2"/>
        <v>0</v>
      </c>
      <c r="R43" s="254">
        <f t="shared" si="3"/>
        <v>0</v>
      </c>
    </row>
    <row r="44" spans="1:18">
      <c r="B44" s="259" t="s">
        <v>71</v>
      </c>
      <c r="C44" s="1268"/>
      <c r="D44" s="1269">
        <f>SUM(D10:D43)</f>
        <v>0</v>
      </c>
      <c r="E44" s="1268"/>
      <c r="F44" s="1269">
        <f>SUM(F10:F43)</f>
        <v>0</v>
      </c>
      <c r="N44" s="259" t="s">
        <v>1378</v>
      </c>
      <c r="O44" s="1268"/>
      <c r="P44" s="1269">
        <f>SUM(P10:P43)</f>
        <v>0</v>
      </c>
      <c r="Q44" s="1268"/>
      <c r="R44" s="1269">
        <f>SUM(R10:R43)</f>
        <v>0</v>
      </c>
    </row>
    <row r="45" spans="1:18" ht="14.25">
      <c r="A45" s="2113" t="s">
        <v>1636</v>
      </c>
      <c r="B45" s="2219" t="s">
        <v>179</v>
      </c>
      <c r="C45" s="2220"/>
      <c r="D45" s="2220"/>
      <c r="E45" s="2220"/>
      <c r="F45" s="2221"/>
      <c r="N45" s="2219" t="s">
        <v>3427</v>
      </c>
      <c r="O45" s="2220"/>
      <c r="P45" s="2220"/>
      <c r="Q45" s="2220"/>
      <c r="R45" s="2221"/>
    </row>
    <row r="46" spans="1:18">
      <c r="A46" s="2113"/>
      <c r="B46" s="1266"/>
      <c r="C46" s="2228">
        <f>C8</f>
        <v>41639</v>
      </c>
      <c r="D46" s="2230"/>
      <c r="E46" s="2228" t="str">
        <f>E8</f>
        <v>31.12.2012 г.</v>
      </c>
      <c r="F46" s="2229"/>
      <c r="N46" s="1266"/>
      <c r="O46" s="2228">
        <f>O8</f>
        <v>41639</v>
      </c>
      <c r="P46" s="2230"/>
      <c r="Q46" s="2228" t="str">
        <f>Q8</f>
        <v>31.12.2012 г.</v>
      </c>
      <c r="R46" s="2229"/>
    </row>
    <row r="47" spans="1:18" ht="15">
      <c r="A47" s="824" t="s">
        <v>778</v>
      </c>
      <c r="B47" s="1267" t="s">
        <v>176</v>
      </c>
      <c r="C47" s="252" t="s">
        <v>177</v>
      </c>
      <c r="D47" s="252" t="s">
        <v>178</v>
      </c>
      <c r="E47" s="252" t="s">
        <v>177</v>
      </c>
      <c r="F47" s="252" t="s">
        <v>178</v>
      </c>
      <c r="N47" s="1267" t="s">
        <v>4768</v>
      </c>
      <c r="O47" s="252" t="s">
        <v>4766</v>
      </c>
      <c r="P47" s="252" t="s">
        <v>4767</v>
      </c>
      <c r="Q47" s="252" t="s">
        <v>4766</v>
      </c>
      <c r="R47" s="252" t="s">
        <v>4767</v>
      </c>
    </row>
    <row r="48" spans="1:18">
      <c r="B48" s="253"/>
      <c r="C48" s="254"/>
      <c r="D48" s="928"/>
      <c r="E48" s="254"/>
      <c r="F48" s="928"/>
      <c r="N48" s="253"/>
      <c r="O48" s="254">
        <f t="shared" ref="O48:O57" si="4">C48</f>
        <v>0</v>
      </c>
      <c r="P48" s="254">
        <f t="shared" ref="P48:P57" si="5">D48</f>
        <v>0</v>
      </c>
      <c r="Q48" s="254">
        <f t="shared" ref="Q48:Q57" si="6">E48</f>
        <v>0</v>
      </c>
      <c r="R48" s="254">
        <f t="shared" ref="R48:R57" si="7">F48</f>
        <v>0</v>
      </c>
    </row>
    <row r="49" spans="1:18">
      <c r="B49" s="253"/>
      <c r="C49" s="254"/>
      <c r="D49" s="928"/>
      <c r="E49" s="254"/>
      <c r="F49" s="928"/>
      <c r="N49" s="253"/>
      <c r="O49" s="254">
        <f t="shared" si="4"/>
        <v>0</v>
      </c>
      <c r="P49" s="254">
        <f t="shared" si="5"/>
        <v>0</v>
      </c>
      <c r="Q49" s="254">
        <f t="shared" si="6"/>
        <v>0</v>
      </c>
      <c r="R49" s="254">
        <f t="shared" si="7"/>
        <v>0</v>
      </c>
    </row>
    <row r="50" spans="1:18">
      <c r="B50" s="253"/>
      <c r="C50" s="254"/>
      <c r="D50" s="928"/>
      <c r="E50" s="254"/>
      <c r="F50" s="928"/>
      <c r="N50" s="253"/>
      <c r="O50" s="254">
        <f t="shared" si="4"/>
        <v>0</v>
      </c>
      <c r="P50" s="254">
        <f t="shared" si="5"/>
        <v>0</v>
      </c>
      <c r="Q50" s="254">
        <f t="shared" si="6"/>
        <v>0</v>
      </c>
      <c r="R50" s="254">
        <f t="shared" si="7"/>
        <v>0</v>
      </c>
    </row>
    <row r="51" spans="1:18">
      <c r="B51" s="253"/>
      <c r="C51" s="254"/>
      <c r="D51" s="928"/>
      <c r="E51" s="254"/>
      <c r="F51" s="928"/>
      <c r="N51" s="253"/>
      <c r="O51" s="254">
        <f t="shared" si="4"/>
        <v>0</v>
      </c>
      <c r="P51" s="254">
        <f t="shared" si="5"/>
        <v>0</v>
      </c>
      <c r="Q51" s="254">
        <f t="shared" si="6"/>
        <v>0</v>
      </c>
      <c r="R51" s="254">
        <f t="shared" si="7"/>
        <v>0</v>
      </c>
    </row>
    <row r="52" spans="1:18">
      <c r="B52" s="253"/>
      <c r="C52" s="254"/>
      <c r="D52" s="928"/>
      <c r="E52" s="254"/>
      <c r="F52" s="928"/>
      <c r="N52" s="253"/>
      <c r="O52" s="254">
        <f t="shared" si="4"/>
        <v>0</v>
      </c>
      <c r="P52" s="254">
        <f t="shared" si="5"/>
        <v>0</v>
      </c>
      <c r="Q52" s="254">
        <f t="shared" si="6"/>
        <v>0</v>
      </c>
      <c r="R52" s="254">
        <f t="shared" si="7"/>
        <v>0</v>
      </c>
    </row>
    <row r="53" spans="1:18">
      <c r="B53" s="253"/>
      <c r="C53" s="254"/>
      <c r="D53" s="928"/>
      <c r="E53" s="254"/>
      <c r="F53" s="928"/>
      <c r="N53" s="253"/>
      <c r="O53" s="254">
        <f t="shared" si="4"/>
        <v>0</v>
      </c>
      <c r="P53" s="254">
        <f t="shared" si="5"/>
        <v>0</v>
      </c>
      <c r="Q53" s="254">
        <f t="shared" si="6"/>
        <v>0</v>
      </c>
      <c r="R53" s="254">
        <f t="shared" si="7"/>
        <v>0</v>
      </c>
    </row>
    <row r="54" spans="1:18">
      <c r="B54" s="253"/>
      <c r="C54" s="254"/>
      <c r="D54" s="928"/>
      <c r="E54" s="254"/>
      <c r="F54" s="928"/>
      <c r="N54" s="253"/>
      <c r="O54" s="254">
        <f t="shared" si="4"/>
        <v>0</v>
      </c>
      <c r="P54" s="254">
        <f t="shared" si="5"/>
        <v>0</v>
      </c>
      <c r="Q54" s="254">
        <f t="shared" si="6"/>
        <v>0</v>
      </c>
      <c r="R54" s="254">
        <f t="shared" si="7"/>
        <v>0</v>
      </c>
    </row>
    <row r="55" spans="1:18">
      <c r="B55" s="253"/>
      <c r="C55" s="254"/>
      <c r="D55" s="928"/>
      <c r="E55" s="254"/>
      <c r="F55" s="928"/>
      <c r="N55" s="253"/>
      <c r="O55" s="254">
        <f t="shared" si="4"/>
        <v>0</v>
      </c>
      <c r="P55" s="254">
        <f t="shared" si="5"/>
        <v>0</v>
      </c>
      <c r="Q55" s="254">
        <f t="shared" si="6"/>
        <v>0</v>
      </c>
      <c r="R55" s="254">
        <f t="shared" si="7"/>
        <v>0</v>
      </c>
    </row>
    <row r="56" spans="1:18">
      <c r="B56" s="253"/>
      <c r="C56" s="254"/>
      <c r="D56" s="928"/>
      <c r="E56" s="254"/>
      <c r="F56" s="928"/>
      <c r="N56" s="253"/>
      <c r="O56" s="254">
        <f t="shared" si="4"/>
        <v>0</v>
      </c>
      <c r="P56" s="254">
        <f t="shared" si="5"/>
        <v>0</v>
      </c>
      <c r="Q56" s="254">
        <f t="shared" si="6"/>
        <v>0</v>
      </c>
      <c r="R56" s="254">
        <f t="shared" si="7"/>
        <v>0</v>
      </c>
    </row>
    <row r="57" spans="1:18">
      <c r="B57" s="253"/>
      <c r="C57" s="254"/>
      <c r="D57" s="928"/>
      <c r="E57" s="254"/>
      <c r="F57" s="928"/>
      <c r="N57" s="253"/>
      <c r="O57" s="254">
        <f t="shared" si="4"/>
        <v>0</v>
      </c>
      <c r="P57" s="254">
        <f t="shared" si="5"/>
        <v>0</v>
      </c>
      <c r="Q57" s="254">
        <f t="shared" si="6"/>
        <v>0</v>
      </c>
      <c r="R57" s="254">
        <f t="shared" si="7"/>
        <v>0</v>
      </c>
    </row>
    <row r="58" spans="1:18">
      <c r="B58" s="1270" t="s">
        <v>71</v>
      </c>
      <c r="C58" s="1271"/>
      <c r="D58" s="1272">
        <f>SUM(D48:D57)</f>
        <v>0</v>
      </c>
      <c r="E58" s="1271"/>
      <c r="F58" s="1272">
        <f>SUM(F48:F57)</f>
        <v>0</v>
      </c>
      <c r="N58" s="1270" t="s">
        <v>1378</v>
      </c>
      <c r="O58" s="1271"/>
      <c r="P58" s="1272">
        <f>SUM(P48:P57)</f>
        <v>0</v>
      </c>
      <c r="Q58" s="1271"/>
      <c r="R58" s="1272">
        <f>SUM(R48:R57)</f>
        <v>0</v>
      </c>
    </row>
    <row r="59" spans="1:18" ht="14.25">
      <c r="A59" s="2113" t="s">
        <v>1636</v>
      </c>
      <c r="B59" s="2219" t="s">
        <v>180</v>
      </c>
      <c r="C59" s="2220"/>
      <c r="D59" s="2220"/>
      <c r="E59" s="2220"/>
      <c r="F59" s="2221"/>
      <c r="N59" s="2219" t="s">
        <v>4764</v>
      </c>
      <c r="O59" s="2220"/>
      <c r="P59" s="2220"/>
      <c r="Q59" s="2220"/>
      <c r="R59" s="2221"/>
    </row>
    <row r="60" spans="1:18">
      <c r="A60" s="2113"/>
      <c r="B60" s="1266"/>
      <c r="C60" s="2228">
        <f>C8</f>
        <v>41639</v>
      </c>
      <c r="D60" s="2230"/>
      <c r="E60" s="2228" t="str">
        <f>E8</f>
        <v>31.12.2012 г.</v>
      </c>
      <c r="F60" s="2230"/>
      <c r="N60" s="1266"/>
      <c r="O60" s="2228">
        <f>O8</f>
        <v>41639</v>
      </c>
      <c r="P60" s="2230"/>
      <c r="Q60" s="2228" t="str">
        <f>Q8</f>
        <v>31.12.2012 г.</v>
      </c>
      <c r="R60" s="2230"/>
    </row>
    <row r="61" spans="1:18" ht="15">
      <c r="A61" s="824" t="s">
        <v>778</v>
      </c>
      <c r="B61" s="1267" t="s">
        <v>176</v>
      </c>
      <c r="C61" s="252" t="s">
        <v>177</v>
      </c>
      <c r="D61" s="252" t="s">
        <v>178</v>
      </c>
      <c r="E61" s="252" t="s">
        <v>177</v>
      </c>
      <c r="F61" s="252" t="s">
        <v>178</v>
      </c>
      <c r="N61" s="1267" t="s">
        <v>4768</v>
      </c>
      <c r="O61" s="252" t="s">
        <v>4766</v>
      </c>
      <c r="P61" s="252" t="s">
        <v>4767</v>
      </c>
      <c r="Q61" s="252" t="s">
        <v>4766</v>
      </c>
      <c r="R61" s="252" t="s">
        <v>4767</v>
      </c>
    </row>
    <row r="62" spans="1:18">
      <c r="B62" s="253"/>
      <c r="C62" s="254"/>
      <c r="D62" s="928"/>
      <c r="E62" s="254"/>
      <c r="F62" s="928"/>
      <c r="N62" s="253"/>
      <c r="O62" s="254">
        <f t="shared" ref="O62:O71" si="8">C62</f>
        <v>0</v>
      </c>
      <c r="P62" s="254">
        <f t="shared" ref="P62:P71" si="9">D62</f>
        <v>0</v>
      </c>
      <c r="Q62" s="254">
        <f t="shared" ref="Q62:Q71" si="10">E62</f>
        <v>0</v>
      </c>
      <c r="R62" s="254">
        <f t="shared" ref="R62:R71" si="11">F62</f>
        <v>0</v>
      </c>
    </row>
    <row r="63" spans="1:18">
      <c r="B63" s="253"/>
      <c r="C63" s="254"/>
      <c r="D63" s="928"/>
      <c r="E63" s="254"/>
      <c r="F63" s="928"/>
      <c r="N63" s="253"/>
      <c r="O63" s="254">
        <f t="shared" si="8"/>
        <v>0</v>
      </c>
      <c r="P63" s="254">
        <f t="shared" si="9"/>
        <v>0</v>
      </c>
      <c r="Q63" s="254">
        <f t="shared" si="10"/>
        <v>0</v>
      </c>
      <c r="R63" s="254">
        <f t="shared" si="11"/>
        <v>0</v>
      </c>
    </row>
    <row r="64" spans="1:18">
      <c r="B64" s="253"/>
      <c r="C64" s="254"/>
      <c r="D64" s="928"/>
      <c r="E64" s="254"/>
      <c r="F64" s="928"/>
      <c r="N64" s="253"/>
      <c r="O64" s="254">
        <f t="shared" si="8"/>
        <v>0</v>
      </c>
      <c r="P64" s="254">
        <f t="shared" si="9"/>
        <v>0</v>
      </c>
      <c r="Q64" s="254">
        <f t="shared" si="10"/>
        <v>0</v>
      </c>
      <c r="R64" s="254">
        <f t="shared" si="11"/>
        <v>0</v>
      </c>
    </row>
    <row r="65" spans="2:18">
      <c r="B65" s="253"/>
      <c r="C65" s="254"/>
      <c r="D65" s="928"/>
      <c r="E65" s="254"/>
      <c r="F65" s="928"/>
      <c r="N65" s="253"/>
      <c r="O65" s="254">
        <f t="shared" si="8"/>
        <v>0</v>
      </c>
      <c r="P65" s="254">
        <f t="shared" si="9"/>
        <v>0</v>
      </c>
      <c r="Q65" s="254">
        <f t="shared" si="10"/>
        <v>0</v>
      </c>
      <c r="R65" s="254">
        <f t="shared" si="11"/>
        <v>0</v>
      </c>
    </row>
    <row r="66" spans="2:18">
      <c r="B66" s="253"/>
      <c r="C66" s="254"/>
      <c r="D66" s="928"/>
      <c r="E66" s="254"/>
      <c r="F66" s="928"/>
      <c r="N66" s="253"/>
      <c r="O66" s="254">
        <f t="shared" si="8"/>
        <v>0</v>
      </c>
      <c r="P66" s="254">
        <f t="shared" si="9"/>
        <v>0</v>
      </c>
      <c r="Q66" s="254">
        <f t="shared" si="10"/>
        <v>0</v>
      </c>
      <c r="R66" s="254">
        <f t="shared" si="11"/>
        <v>0</v>
      </c>
    </row>
    <row r="67" spans="2:18">
      <c r="B67" s="253"/>
      <c r="C67" s="254"/>
      <c r="D67" s="928"/>
      <c r="E67" s="254"/>
      <c r="F67" s="928"/>
      <c r="N67" s="253"/>
      <c r="O67" s="254">
        <f t="shared" si="8"/>
        <v>0</v>
      </c>
      <c r="P67" s="254">
        <f t="shared" si="9"/>
        <v>0</v>
      </c>
      <c r="Q67" s="254">
        <f t="shared" si="10"/>
        <v>0</v>
      </c>
      <c r="R67" s="254">
        <f t="shared" si="11"/>
        <v>0</v>
      </c>
    </row>
    <row r="68" spans="2:18">
      <c r="B68" s="253"/>
      <c r="C68" s="254"/>
      <c r="D68" s="928"/>
      <c r="E68" s="254"/>
      <c r="F68" s="928"/>
      <c r="N68" s="253"/>
      <c r="O68" s="254">
        <f t="shared" si="8"/>
        <v>0</v>
      </c>
      <c r="P68" s="254">
        <f t="shared" si="9"/>
        <v>0</v>
      </c>
      <c r="Q68" s="254">
        <f t="shared" si="10"/>
        <v>0</v>
      </c>
      <c r="R68" s="254">
        <f t="shared" si="11"/>
        <v>0</v>
      </c>
    </row>
    <row r="69" spans="2:18">
      <c r="B69" s="253"/>
      <c r="C69" s="254"/>
      <c r="D69" s="928"/>
      <c r="E69" s="254"/>
      <c r="F69" s="928"/>
      <c r="N69" s="253"/>
      <c r="O69" s="254">
        <f t="shared" si="8"/>
        <v>0</v>
      </c>
      <c r="P69" s="254">
        <f t="shared" si="9"/>
        <v>0</v>
      </c>
      <c r="Q69" s="254">
        <f t="shared" si="10"/>
        <v>0</v>
      </c>
      <c r="R69" s="254">
        <f t="shared" si="11"/>
        <v>0</v>
      </c>
    </row>
    <row r="70" spans="2:18">
      <c r="B70" s="253"/>
      <c r="C70" s="254"/>
      <c r="D70" s="928"/>
      <c r="E70" s="254"/>
      <c r="F70" s="928"/>
      <c r="N70" s="253"/>
      <c r="O70" s="254">
        <f t="shared" si="8"/>
        <v>0</v>
      </c>
      <c r="P70" s="254">
        <f t="shared" si="9"/>
        <v>0</v>
      </c>
      <c r="Q70" s="254">
        <f t="shared" si="10"/>
        <v>0</v>
      </c>
      <c r="R70" s="254">
        <f t="shared" si="11"/>
        <v>0</v>
      </c>
    </row>
    <row r="71" spans="2:18">
      <c r="B71" s="253"/>
      <c r="C71" s="254"/>
      <c r="D71" s="928"/>
      <c r="E71" s="254"/>
      <c r="F71" s="928"/>
      <c r="N71" s="253"/>
      <c r="O71" s="254">
        <f t="shared" si="8"/>
        <v>0</v>
      </c>
      <c r="P71" s="254">
        <f t="shared" si="9"/>
        <v>0</v>
      </c>
      <c r="Q71" s="254">
        <f t="shared" si="10"/>
        <v>0</v>
      </c>
      <c r="R71" s="254">
        <f t="shared" si="11"/>
        <v>0</v>
      </c>
    </row>
    <row r="72" spans="2:18">
      <c r="B72" s="257" t="s">
        <v>71</v>
      </c>
      <c r="C72" s="1268"/>
      <c r="D72" s="1269">
        <f>SUM(D62:D71)</f>
        <v>0</v>
      </c>
      <c r="E72" s="1268"/>
      <c r="F72" s="1269">
        <f>SUM(F62:F71)</f>
        <v>0</v>
      </c>
      <c r="N72" s="257" t="s">
        <v>1378</v>
      </c>
      <c r="O72" s="1268"/>
      <c r="P72" s="1269">
        <f>SUM(P62:P71)</f>
        <v>0</v>
      </c>
      <c r="Q72" s="1268"/>
      <c r="R72" s="1269">
        <f>SUM(R62:R71)</f>
        <v>0</v>
      </c>
    </row>
  </sheetData>
  <sheetProtection formatCells="0" formatColumns="0" formatRows="0" insertColumns="0" insertRows="0" deleteRows="0"/>
  <mergeCells count="25">
    <mergeCell ref="N1:R1"/>
    <mergeCell ref="N2:P2"/>
    <mergeCell ref="N7:R7"/>
    <mergeCell ref="O8:P8"/>
    <mergeCell ref="Q8:R8"/>
    <mergeCell ref="A7:A8"/>
    <mergeCell ref="B7:F7"/>
    <mergeCell ref="O46:P46"/>
    <mergeCell ref="Q46:R46"/>
    <mergeCell ref="N59:R59"/>
    <mergeCell ref="N45:R45"/>
    <mergeCell ref="B59:F59"/>
    <mergeCell ref="A45:A46"/>
    <mergeCell ref="A59:A60"/>
    <mergeCell ref="C60:D60"/>
    <mergeCell ref="E60:F60"/>
    <mergeCell ref="O60:P60"/>
    <mergeCell ref="Q60:R60"/>
    <mergeCell ref="B1:F1"/>
    <mergeCell ref="B2:D2"/>
    <mergeCell ref="C8:D8"/>
    <mergeCell ref="E8:F8"/>
    <mergeCell ref="E46:F46"/>
    <mergeCell ref="C46:D46"/>
    <mergeCell ref="B45:F45"/>
  </mergeCells>
  <hyperlinks>
    <hyperlink ref="G1" location="баланс!A1" display="баланс!A1"/>
    <hyperlink ref="G2" location="'Съдържание 1'!A1" display="'Съдържание 1'!A1"/>
    <hyperlink ref="A2" location="'More information'!A129" display="'More information'!A129"/>
  </hyperlinks>
  <pageMargins left="0.75" right="0.75" top="1" bottom="1" header="0.5" footer="0.5"/>
  <pageSetup paperSize="9" orientation="portrait" r:id="rId1"/>
  <headerFooter alignWithMargins="0"/>
  <ignoredErrors>
    <ignoredError sqref="C8 E8 E2 F2" unlockedFormula="1"/>
  </ignoredErrors>
</worksheet>
</file>

<file path=xl/worksheets/sheet29.xml><?xml version="1.0" encoding="utf-8"?>
<worksheet xmlns="http://schemas.openxmlformats.org/spreadsheetml/2006/main" xmlns:r="http://schemas.openxmlformats.org/officeDocument/2006/relationships">
  <sheetPr>
    <tabColor theme="4" tint="0.39997558519241921"/>
  </sheetPr>
  <dimension ref="A1:W89"/>
  <sheetViews>
    <sheetView workbookViewId="0">
      <selection activeCell="A6" sqref="A6"/>
    </sheetView>
  </sheetViews>
  <sheetFormatPr defaultColWidth="11.42578125" defaultRowHeight="12.75"/>
  <cols>
    <col min="1" max="1" width="11.42578125" style="1574"/>
    <col min="2" max="2" width="35.7109375" style="1574" customWidth="1"/>
    <col min="3" max="3" width="14.7109375" style="1574" customWidth="1"/>
    <col min="4" max="4" width="14.5703125" style="1574" customWidth="1"/>
    <col min="5" max="5" width="12.42578125" style="1574" customWidth="1"/>
    <col min="6" max="6" width="16.7109375" style="1574" customWidth="1"/>
    <col min="7" max="7" width="12.140625" style="1574" customWidth="1"/>
    <col min="8" max="8" width="13" style="1574" customWidth="1"/>
    <col min="9" max="9" width="16.28515625" style="1574" customWidth="1"/>
    <col min="10" max="10" width="15.5703125" style="1574" customWidth="1"/>
    <col min="11" max="11" width="16.140625" style="1574" customWidth="1"/>
    <col min="12" max="12" width="26.42578125" style="1574" bestFit="1" customWidth="1"/>
    <col min="13" max="13" width="23" style="1574" customWidth="1"/>
    <col min="14" max="14" width="35.7109375" style="1574" customWidth="1"/>
    <col min="15" max="15" width="14.7109375" style="1574" customWidth="1"/>
    <col min="16" max="16" width="14.5703125" style="1574" customWidth="1"/>
    <col min="17" max="17" width="12.42578125" style="1574" customWidth="1"/>
    <col min="18" max="18" width="16.7109375" style="1574" customWidth="1"/>
    <col min="19" max="19" width="12.140625" style="1574" customWidth="1"/>
    <col min="20" max="20" width="13" style="1574" customWidth="1"/>
    <col min="21" max="21" width="16.28515625" style="1574" customWidth="1"/>
    <col min="22" max="22" width="15.5703125" style="1574" customWidth="1"/>
    <col min="23" max="23" width="16.140625" style="1574" customWidth="1"/>
    <col min="24" max="16384" width="11.42578125" style="1574"/>
  </cols>
  <sheetData>
    <row r="1" spans="1:23" ht="14.25">
      <c r="A1" s="2113" t="s">
        <v>1636</v>
      </c>
      <c r="B1" s="1573" t="s">
        <v>1323</v>
      </c>
      <c r="M1" s="1736" t="s">
        <v>3382</v>
      </c>
      <c r="N1" s="1573" t="s">
        <v>1323</v>
      </c>
    </row>
    <row r="2" spans="1:23">
      <c r="A2" s="2113"/>
      <c r="B2" s="1575" t="s">
        <v>27</v>
      </c>
      <c r="C2" s="1575"/>
      <c r="D2" s="1575"/>
      <c r="E2" s="1576" t="s">
        <v>27</v>
      </c>
      <c r="I2" s="1575"/>
      <c r="N2" s="1575" t="s">
        <v>27</v>
      </c>
      <c r="O2" s="1575"/>
      <c r="P2" s="1575"/>
      <c r="Q2" s="1576" t="s">
        <v>27</v>
      </c>
      <c r="U2" s="1575"/>
    </row>
    <row r="3" spans="1:23">
      <c r="B3" s="1577" t="s">
        <v>3886</v>
      </c>
      <c r="N3" s="1577" t="s">
        <v>4769</v>
      </c>
    </row>
    <row r="5" spans="1:23" ht="13.5" thickBot="1">
      <c r="J5" s="1578"/>
      <c r="V5" s="1578"/>
    </row>
    <row r="6" spans="1:23" ht="64.5" thickBot="1">
      <c r="B6" s="1702" t="s">
        <v>3887</v>
      </c>
      <c r="C6" s="1703" t="s">
        <v>3888</v>
      </c>
      <c r="D6" s="1703" t="s">
        <v>3889</v>
      </c>
      <c r="E6" s="1703" t="s">
        <v>3890</v>
      </c>
      <c r="F6" s="1703" t="s">
        <v>3891</v>
      </c>
      <c r="G6" s="1703" t="s">
        <v>3892</v>
      </c>
      <c r="H6" s="1703" t="s">
        <v>3893</v>
      </c>
      <c r="I6" s="1703" t="s">
        <v>3894</v>
      </c>
      <c r="J6" s="1703" t="s">
        <v>3895</v>
      </c>
      <c r="K6" s="1704" t="s">
        <v>3896</v>
      </c>
      <c r="N6" s="1702" t="s">
        <v>4770</v>
      </c>
      <c r="O6" s="1703" t="s">
        <v>4771</v>
      </c>
      <c r="P6" s="1703" t="s">
        <v>4772</v>
      </c>
      <c r="Q6" s="1703" t="s">
        <v>4773</v>
      </c>
      <c r="R6" s="1703" t="s">
        <v>4774</v>
      </c>
      <c r="S6" s="1703" t="s">
        <v>4775</v>
      </c>
      <c r="T6" s="1703" t="s">
        <v>4776</v>
      </c>
      <c r="U6" s="1703" t="s">
        <v>4777</v>
      </c>
      <c r="V6" s="1703" t="s">
        <v>5318</v>
      </c>
      <c r="W6" s="1704" t="s">
        <v>4778</v>
      </c>
    </row>
    <row r="7" spans="1:23">
      <c r="B7" s="1579"/>
      <c r="C7" s="1580">
        <v>0.6</v>
      </c>
      <c r="D7" s="1581"/>
      <c r="E7" s="1582" t="s">
        <v>3897</v>
      </c>
      <c r="F7" s="1581"/>
      <c r="G7" s="1583"/>
      <c r="H7" s="1583">
        <f>G7*C7</f>
        <v>0</v>
      </c>
      <c r="I7" s="1583">
        <f>G7-H7</f>
        <v>0</v>
      </c>
      <c r="J7" s="1583"/>
      <c r="K7" s="1584">
        <f>F7-H7</f>
        <v>0</v>
      </c>
      <c r="N7" s="1579"/>
      <c r="O7" s="1580">
        <v>0.6</v>
      </c>
      <c r="P7" s="1581">
        <f>D7</f>
        <v>0</v>
      </c>
      <c r="Q7" s="1582" t="s">
        <v>3897</v>
      </c>
      <c r="R7" s="1581">
        <f>F7</f>
        <v>0</v>
      </c>
      <c r="S7" s="1581">
        <f>G7</f>
        <v>0</v>
      </c>
      <c r="T7" s="1583">
        <f>S7*O7</f>
        <v>0</v>
      </c>
      <c r="U7" s="1583">
        <f>S7-T7</f>
        <v>0</v>
      </c>
      <c r="V7" s="1581">
        <f t="shared" ref="V7:V40" si="0">J7</f>
        <v>0</v>
      </c>
      <c r="W7" s="1584">
        <f>R7-T7</f>
        <v>0</v>
      </c>
    </row>
    <row r="8" spans="1:23">
      <c r="B8" s="1585"/>
      <c r="C8" s="1580">
        <v>0</v>
      </c>
      <c r="D8" s="1582"/>
      <c r="E8" s="1582" t="s">
        <v>27</v>
      </c>
      <c r="F8" s="1582"/>
      <c r="G8" s="1582">
        <v>0</v>
      </c>
      <c r="H8" s="1583">
        <f t="shared" ref="H8:H40" si="1">G8*C8</f>
        <v>0</v>
      </c>
      <c r="I8" s="1583">
        <f t="shared" ref="I8:I40" si="2">G8-H8</f>
        <v>0</v>
      </c>
      <c r="J8" s="1582"/>
      <c r="K8" s="1584">
        <f t="shared" ref="K8:K40" si="3">F8-H8</f>
        <v>0</v>
      </c>
      <c r="N8" s="1585"/>
      <c r="O8" s="1580">
        <v>0</v>
      </c>
      <c r="P8" s="1581">
        <f t="shared" ref="P8:P40" si="4">D8</f>
        <v>0</v>
      </c>
      <c r="Q8" s="1582" t="s">
        <v>27</v>
      </c>
      <c r="R8" s="1581">
        <f t="shared" ref="R8:R40" si="5">F8</f>
        <v>0</v>
      </c>
      <c r="S8" s="1582">
        <v>0</v>
      </c>
      <c r="T8" s="1583">
        <f t="shared" ref="T8:T40" si="6">S8*O8</f>
        <v>0</v>
      </c>
      <c r="U8" s="1583">
        <f t="shared" ref="U8:U40" si="7">S8-T8</f>
        <v>0</v>
      </c>
      <c r="V8" s="1581">
        <f t="shared" si="0"/>
        <v>0</v>
      </c>
      <c r="W8" s="1584">
        <f t="shared" ref="W8:W40" si="8">R8-T8</f>
        <v>0</v>
      </c>
    </row>
    <row r="9" spans="1:23">
      <c r="B9" s="1585"/>
      <c r="C9" s="1580">
        <v>0</v>
      </c>
      <c r="D9" s="1582"/>
      <c r="E9" s="1582"/>
      <c r="F9" s="1582"/>
      <c r="G9" s="1582"/>
      <c r="H9" s="1583">
        <f t="shared" si="1"/>
        <v>0</v>
      </c>
      <c r="I9" s="1583">
        <f t="shared" si="2"/>
        <v>0</v>
      </c>
      <c r="J9" s="1582"/>
      <c r="K9" s="1584">
        <f t="shared" si="3"/>
        <v>0</v>
      </c>
      <c r="N9" s="1585"/>
      <c r="O9" s="1580">
        <v>0</v>
      </c>
      <c r="P9" s="1581">
        <f t="shared" si="4"/>
        <v>0</v>
      </c>
      <c r="Q9" s="1582"/>
      <c r="R9" s="1581">
        <f t="shared" si="5"/>
        <v>0</v>
      </c>
      <c r="S9" s="1581">
        <f t="shared" ref="S9:S40" si="9">G9</f>
        <v>0</v>
      </c>
      <c r="T9" s="1583">
        <f t="shared" si="6"/>
        <v>0</v>
      </c>
      <c r="U9" s="1583">
        <f t="shared" si="7"/>
        <v>0</v>
      </c>
      <c r="V9" s="1581">
        <f t="shared" si="0"/>
        <v>0</v>
      </c>
      <c r="W9" s="1584">
        <f t="shared" si="8"/>
        <v>0</v>
      </c>
    </row>
    <row r="10" spans="1:23">
      <c r="B10" s="1585"/>
      <c r="C10" s="1580">
        <v>0</v>
      </c>
      <c r="D10" s="1582"/>
      <c r="E10" s="1582"/>
      <c r="F10" s="1582"/>
      <c r="G10" s="1582"/>
      <c r="H10" s="1583">
        <f t="shared" si="1"/>
        <v>0</v>
      </c>
      <c r="I10" s="1583">
        <f t="shared" si="2"/>
        <v>0</v>
      </c>
      <c r="J10" s="1582"/>
      <c r="K10" s="1584">
        <f t="shared" si="3"/>
        <v>0</v>
      </c>
      <c r="N10" s="1585"/>
      <c r="O10" s="1580">
        <v>0</v>
      </c>
      <c r="P10" s="1581">
        <f t="shared" si="4"/>
        <v>0</v>
      </c>
      <c r="Q10" s="1582"/>
      <c r="R10" s="1581">
        <f t="shared" si="5"/>
        <v>0</v>
      </c>
      <c r="S10" s="1581">
        <f t="shared" si="9"/>
        <v>0</v>
      </c>
      <c r="T10" s="1583">
        <f t="shared" si="6"/>
        <v>0</v>
      </c>
      <c r="U10" s="1583">
        <f t="shared" si="7"/>
        <v>0</v>
      </c>
      <c r="V10" s="1581">
        <f t="shared" si="0"/>
        <v>0</v>
      </c>
      <c r="W10" s="1584">
        <f t="shared" si="8"/>
        <v>0</v>
      </c>
    </row>
    <row r="11" spans="1:23">
      <c r="B11" s="1585"/>
      <c r="C11" s="1580">
        <v>0</v>
      </c>
      <c r="D11" s="1582"/>
      <c r="E11" s="1582"/>
      <c r="F11" s="1582"/>
      <c r="G11" s="1582"/>
      <c r="H11" s="1583">
        <f t="shared" si="1"/>
        <v>0</v>
      </c>
      <c r="I11" s="1583">
        <f t="shared" si="2"/>
        <v>0</v>
      </c>
      <c r="J11" s="1582"/>
      <c r="K11" s="1584">
        <f t="shared" si="3"/>
        <v>0</v>
      </c>
      <c r="N11" s="1585"/>
      <c r="O11" s="1580">
        <v>0</v>
      </c>
      <c r="P11" s="1581">
        <f t="shared" si="4"/>
        <v>0</v>
      </c>
      <c r="Q11" s="1582"/>
      <c r="R11" s="1581">
        <f t="shared" si="5"/>
        <v>0</v>
      </c>
      <c r="S11" s="1581">
        <f t="shared" si="9"/>
        <v>0</v>
      </c>
      <c r="T11" s="1583">
        <f t="shared" si="6"/>
        <v>0</v>
      </c>
      <c r="U11" s="1583">
        <f t="shared" si="7"/>
        <v>0</v>
      </c>
      <c r="V11" s="1581">
        <f t="shared" si="0"/>
        <v>0</v>
      </c>
      <c r="W11" s="1584">
        <f t="shared" si="8"/>
        <v>0</v>
      </c>
    </row>
    <row r="12" spans="1:23">
      <c r="B12" s="1585"/>
      <c r="C12" s="1580">
        <v>0</v>
      </c>
      <c r="D12" s="1582"/>
      <c r="E12" s="1582"/>
      <c r="F12" s="1582"/>
      <c r="G12" s="1582"/>
      <c r="H12" s="1583">
        <f t="shared" si="1"/>
        <v>0</v>
      </c>
      <c r="I12" s="1583">
        <f t="shared" si="2"/>
        <v>0</v>
      </c>
      <c r="J12" s="1582"/>
      <c r="K12" s="1584">
        <f t="shared" si="3"/>
        <v>0</v>
      </c>
      <c r="N12" s="1585"/>
      <c r="O12" s="1580">
        <v>0</v>
      </c>
      <c r="P12" s="1581">
        <f t="shared" si="4"/>
        <v>0</v>
      </c>
      <c r="Q12" s="1582"/>
      <c r="R12" s="1581">
        <f t="shared" si="5"/>
        <v>0</v>
      </c>
      <c r="S12" s="1581">
        <f t="shared" si="9"/>
        <v>0</v>
      </c>
      <c r="T12" s="1583">
        <f t="shared" si="6"/>
        <v>0</v>
      </c>
      <c r="U12" s="1583">
        <f t="shared" si="7"/>
        <v>0</v>
      </c>
      <c r="V12" s="1581">
        <f t="shared" si="0"/>
        <v>0</v>
      </c>
      <c r="W12" s="1584">
        <f t="shared" si="8"/>
        <v>0</v>
      </c>
    </row>
    <row r="13" spans="1:23">
      <c r="B13" s="1585"/>
      <c r="C13" s="1580">
        <v>0</v>
      </c>
      <c r="D13" s="1582"/>
      <c r="E13" s="1582"/>
      <c r="F13" s="1582"/>
      <c r="G13" s="1582"/>
      <c r="H13" s="1583">
        <f t="shared" si="1"/>
        <v>0</v>
      </c>
      <c r="I13" s="1583">
        <f t="shared" si="2"/>
        <v>0</v>
      </c>
      <c r="J13" s="1582"/>
      <c r="K13" s="1584">
        <f t="shared" si="3"/>
        <v>0</v>
      </c>
      <c r="N13" s="1585"/>
      <c r="O13" s="1580">
        <v>0</v>
      </c>
      <c r="P13" s="1581">
        <f t="shared" si="4"/>
        <v>0</v>
      </c>
      <c r="Q13" s="1582"/>
      <c r="R13" s="1581">
        <f t="shared" si="5"/>
        <v>0</v>
      </c>
      <c r="S13" s="1581">
        <f t="shared" si="9"/>
        <v>0</v>
      </c>
      <c r="T13" s="1583">
        <f t="shared" si="6"/>
        <v>0</v>
      </c>
      <c r="U13" s="1583">
        <f t="shared" si="7"/>
        <v>0</v>
      </c>
      <c r="V13" s="1581">
        <f t="shared" si="0"/>
        <v>0</v>
      </c>
      <c r="W13" s="1584">
        <f t="shared" si="8"/>
        <v>0</v>
      </c>
    </row>
    <row r="14" spans="1:23">
      <c r="B14" s="1585"/>
      <c r="C14" s="1580">
        <v>0</v>
      </c>
      <c r="D14" s="1582"/>
      <c r="E14" s="1582"/>
      <c r="F14" s="1582"/>
      <c r="G14" s="1582"/>
      <c r="H14" s="1583">
        <f t="shared" si="1"/>
        <v>0</v>
      </c>
      <c r="I14" s="1583">
        <f t="shared" si="2"/>
        <v>0</v>
      </c>
      <c r="J14" s="1582"/>
      <c r="K14" s="1584">
        <f t="shared" si="3"/>
        <v>0</v>
      </c>
      <c r="N14" s="1585"/>
      <c r="O14" s="1580">
        <v>0</v>
      </c>
      <c r="P14" s="1581">
        <f t="shared" si="4"/>
        <v>0</v>
      </c>
      <c r="Q14" s="1582"/>
      <c r="R14" s="1581">
        <f t="shared" si="5"/>
        <v>0</v>
      </c>
      <c r="S14" s="1581">
        <f t="shared" si="9"/>
        <v>0</v>
      </c>
      <c r="T14" s="1583">
        <f t="shared" si="6"/>
        <v>0</v>
      </c>
      <c r="U14" s="1583">
        <f t="shared" si="7"/>
        <v>0</v>
      </c>
      <c r="V14" s="1581">
        <f t="shared" si="0"/>
        <v>0</v>
      </c>
      <c r="W14" s="1584">
        <f t="shared" si="8"/>
        <v>0</v>
      </c>
    </row>
    <row r="15" spans="1:23">
      <c r="B15" s="1585"/>
      <c r="C15" s="1580">
        <v>0</v>
      </c>
      <c r="D15" s="1582"/>
      <c r="E15" s="1582"/>
      <c r="F15" s="1582"/>
      <c r="G15" s="1582"/>
      <c r="H15" s="1583">
        <f t="shared" si="1"/>
        <v>0</v>
      </c>
      <c r="I15" s="1583">
        <f t="shared" si="2"/>
        <v>0</v>
      </c>
      <c r="J15" s="1582"/>
      <c r="K15" s="1584">
        <f t="shared" si="3"/>
        <v>0</v>
      </c>
      <c r="N15" s="1585"/>
      <c r="O15" s="1580">
        <v>0</v>
      </c>
      <c r="P15" s="1581">
        <f t="shared" si="4"/>
        <v>0</v>
      </c>
      <c r="Q15" s="1582"/>
      <c r="R15" s="1581">
        <f t="shared" si="5"/>
        <v>0</v>
      </c>
      <c r="S15" s="1581">
        <f t="shared" si="9"/>
        <v>0</v>
      </c>
      <c r="T15" s="1583">
        <f t="shared" si="6"/>
        <v>0</v>
      </c>
      <c r="U15" s="1583">
        <f t="shared" si="7"/>
        <v>0</v>
      </c>
      <c r="V15" s="1581">
        <f t="shared" si="0"/>
        <v>0</v>
      </c>
      <c r="W15" s="1584">
        <f t="shared" si="8"/>
        <v>0</v>
      </c>
    </row>
    <row r="16" spans="1:23">
      <c r="B16" s="1585"/>
      <c r="C16" s="1580">
        <v>0</v>
      </c>
      <c r="D16" s="1582"/>
      <c r="E16" s="1582"/>
      <c r="F16" s="1582"/>
      <c r="G16" s="1582"/>
      <c r="H16" s="1583">
        <f t="shared" si="1"/>
        <v>0</v>
      </c>
      <c r="I16" s="1583">
        <f t="shared" si="2"/>
        <v>0</v>
      </c>
      <c r="J16" s="1582"/>
      <c r="K16" s="1584">
        <f t="shared" si="3"/>
        <v>0</v>
      </c>
      <c r="N16" s="1585"/>
      <c r="O16" s="1580">
        <v>0</v>
      </c>
      <c r="P16" s="1581">
        <f t="shared" si="4"/>
        <v>0</v>
      </c>
      <c r="Q16" s="1582"/>
      <c r="R16" s="1581">
        <f t="shared" si="5"/>
        <v>0</v>
      </c>
      <c r="S16" s="1581">
        <f t="shared" si="9"/>
        <v>0</v>
      </c>
      <c r="T16" s="1583">
        <f t="shared" si="6"/>
        <v>0</v>
      </c>
      <c r="U16" s="1583">
        <f t="shared" si="7"/>
        <v>0</v>
      </c>
      <c r="V16" s="1581">
        <f t="shared" si="0"/>
        <v>0</v>
      </c>
      <c r="W16" s="1584">
        <f t="shared" si="8"/>
        <v>0</v>
      </c>
    </row>
    <row r="17" spans="2:23">
      <c r="B17" s="1585"/>
      <c r="C17" s="1580">
        <v>0</v>
      </c>
      <c r="D17" s="1582"/>
      <c r="E17" s="1582"/>
      <c r="F17" s="1582"/>
      <c r="G17" s="1582"/>
      <c r="H17" s="1583">
        <f t="shared" si="1"/>
        <v>0</v>
      </c>
      <c r="I17" s="1583">
        <f t="shared" si="2"/>
        <v>0</v>
      </c>
      <c r="J17" s="1582"/>
      <c r="K17" s="1584">
        <f t="shared" si="3"/>
        <v>0</v>
      </c>
      <c r="N17" s="1585"/>
      <c r="O17" s="1580">
        <v>0</v>
      </c>
      <c r="P17" s="1581">
        <f t="shared" si="4"/>
        <v>0</v>
      </c>
      <c r="Q17" s="1582"/>
      <c r="R17" s="1581">
        <f t="shared" si="5"/>
        <v>0</v>
      </c>
      <c r="S17" s="1581">
        <f t="shared" si="9"/>
        <v>0</v>
      </c>
      <c r="T17" s="1583">
        <f t="shared" si="6"/>
        <v>0</v>
      </c>
      <c r="U17" s="1583">
        <f t="shared" si="7"/>
        <v>0</v>
      </c>
      <c r="V17" s="1581">
        <f t="shared" si="0"/>
        <v>0</v>
      </c>
      <c r="W17" s="1584">
        <f t="shared" si="8"/>
        <v>0</v>
      </c>
    </row>
    <row r="18" spans="2:23">
      <c r="B18" s="1585"/>
      <c r="C18" s="1580">
        <v>0</v>
      </c>
      <c r="D18" s="1582"/>
      <c r="E18" s="1582"/>
      <c r="F18" s="1582"/>
      <c r="G18" s="1582"/>
      <c r="H18" s="1583">
        <f t="shared" si="1"/>
        <v>0</v>
      </c>
      <c r="I18" s="1583">
        <f t="shared" si="2"/>
        <v>0</v>
      </c>
      <c r="J18" s="1582"/>
      <c r="K18" s="1584">
        <f t="shared" si="3"/>
        <v>0</v>
      </c>
      <c r="N18" s="1585"/>
      <c r="O18" s="1580">
        <v>0</v>
      </c>
      <c r="P18" s="1581">
        <f t="shared" si="4"/>
        <v>0</v>
      </c>
      <c r="Q18" s="1582"/>
      <c r="R18" s="1581">
        <f t="shared" si="5"/>
        <v>0</v>
      </c>
      <c r="S18" s="1581">
        <f t="shared" si="9"/>
        <v>0</v>
      </c>
      <c r="T18" s="1583">
        <f t="shared" si="6"/>
        <v>0</v>
      </c>
      <c r="U18" s="1583">
        <f t="shared" si="7"/>
        <v>0</v>
      </c>
      <c r="V18" s="1581">
        <f t="shared" si="0"/>
        <v>0</v>
      </c>
      <c r="W18" s="1584">
        <f t="shared" si="8"/>
        <v>0</v>
      </c>
    </row>
    <row r="19" spans="2:23">
      <c r="B19" s="1585"/>
      <c r="C19" s="1580">
        <v>0</v>
      </c>
      <c r="D19" s="1582"/>
      <c r="E19" s="1582"/>
      <c r="F19" s="1582"/>
      <c r="G19" s="1582"/>
      <c r="H19" s="1583">
        <f t="shared" si="1"/>
        <v>0</v>
      </c>
      <c r="I19" s="1583">
        <f t="shared" si="2"/>
        <v>0</v>
      </c>
      <c r="J19" s="1582"/>
      <c r="K19" s="1584">
        <f t="shared" si="3"/>
        <v>0</v>
      </c>
      <c r="N19" s="1585"/>
      <c r="O19" s="1580">
        <v>0</v>
      </c>
      <c r="P19" s="1581">
        <f t="shared" si="4"/>
        <v>0</v>
      </c>
      <c r="Q19" s="1582"/>
      <c r="R19" s="1581">
        <f t="shared" si="5"/>
        <v>0</v>
      </c>
      <c r="S19" s="1581">
        <f t="shared" si="9"/>
        <v>0</v>
      </c>
      <c r="T19" s="1583">
        <f t="shared" si="6"/>
        <v>0</v>
      </c>
      <c r="U19" s="1583">
        <f t="shared" si="7"/>
        <v>0</v>
      </c>
      <c r="V19" s="1581">
        <f t="shared" si="0"/>
        <v>0</v>
      </c>
      <c r="W19" s="1584">
        <f t="shared" si="8"/>
        <v>0</v>
      </c>
    </row>
    <row r="20" spans="2:23">
      <c r="B20" s="1585"/>
      <c r="C20" s="1580">
        <v>0</v>
      </c>
      <c r="D20" s="1582"/>
      <c r="E20" s="1582"/>
      <c r="F20" s="1582"/>
      <c r="G20" s="1582"/>
      <c r="H20" s="1583">
        <f t="shared" si="1"/>
        <v>0</v>
      </c>
      <c r="I20" s="1583">
        <f t="shared" si="2"/>
        <v>0</v>
      </c>
      <c r="J20" s="1582"/>
      <c r="K20" s="1584">
        <f t="shared" si="3"/>
        <v>0</v>
      </c>
      <c r="N20" s="1585"/>
      <c r="O20" s="1580">
        <v>0</v>
      </c>
      <c r="P20" s="1581">
        <f t="shared" si="4"/>
        <v>0</v>
      </c>
      <c r="Q20" s="1582"/>
      <c r="R20" s="1581">
        <f t="shared" si="5"/>
        <v>0</v>
      </c>
      <c r="S20" s="1581">
        <f t="shared" si="9"/>
        <v>0</v>
      </c>
      <c r="T20" s="1583">
        <f t="shared" si="6"/>
        <v>0</v>
      </c>
      <c r="U20" s="1583">
        <f t="shared" si="7"/>
        <v>0</v>
      </c>
      <c r="V20" s="1581">
        <f t="shared" si="0"/>
        <v>0</v>
      </c>
      <c r="W20" s="1584">
        <f t="shared" si="8"/>
        <v>0</v>
      </c>
    </row>
    <row r="21" spans="2:23">
      <c r="B21" s="1585"/>
      <c r="C21" s="1580">
        <v>0</v>
      </c>
      <c r="D21" s="1582"/>
      <c r="E21" s="1582"/>
      <c r="F21" s="1582"/>
      <c r="G21" s="1582"/>
      <c r="H21" s="1583">
        <f t="shared" si="1"/>
        <v>0</v>
      </c>
      <c r="I21" s="1583">
        <f t="shared" si="2"/>
        <v>0</v>
      </c>
      <c r="J21" s="1582"/>
      <c r="K21" s="1584">
        <f t="shared" si="3"/>
        <v>0</v>
      </c>
      <c r="N21" s="1585"/>
      <c r="O21" s="1580">
        <v>0</v>
      </c>
      <c r="P21" s="1581">
        <f t="shared" si="4"/>
        <v>0</v>
      </c>
      <c r="Q21" s="1582"/>
      <c r="R21" s="1581">
        <f t="shared" si="5"/>
        <v>0</v>
      </c>
      <c r="S21" s="1581">
        <f t="shared" si="9"/>
        <v>0</v>
      </c>
      <c r="T21" s="1583">
        <f t="shared" si="6"/>
        <v>0</v>
      </c>
      <c r="U21" s="1583">
        <f t="shared" si="7"/>
        <v>0</v>
      </c>
      <c r="V21" s="1581">
        <f t="shared" si="0"/>
        <v>0</v>
      </c>
      <c r="W21" s="1584">
        <f t="shared" si="8"/>
        <v>0</v>
      </c>
    </row>
    <row r="22" spans="2:23">
      <c r="B22" s="1585"/>
      <c r="C22" s="1580">
        <v>0</v>
      </c>
      <c r="D22" s="1582"/>
      <c r="E22" s="1582"/>
      <c r="F22" s="1582"/>
      <c r="G22" s="1582"/>
      <c r="H22" s="1583">
        <f t="shared" si="1"/>
        <v>0</v>
      </c>
      <c r="I22" s="1583">
        <f t="shared" si="2"/>
        <v>0</v>
      </c>
      <c r="J22" s="1582"/>
      <c r="K22" s="1584">
        <f t="shared" si="3"/>
        <v>0</v>
      </c>
      <c r="N22" s="1585"/>
      <c r="O22" s="1580">
        <v>0</v>
      </c>
      <c r="P22" s="1581">
        <f t="shared" si="4"/>
        <v>0</v>
      </c>
      <c r="Q22" s="1582"/>
      <c r="R22" s="1581">
        <f t="shared" si="5"/>
        <v>0</v>
      </c>
      <c r="S22" s="1581">
        <f t="shared" si="9"/>
        <v>0</v>
      </c>
      <c r="T22" s="1583">
        <f t="shared" si="6"/>
        <v>0</v>
      </c>
      <c r="U22" s="1583">
        <f t="shared" si="7"/>
        <v>0</v>
      </c>
      <c r="V22" s="1581">
        <f t="shared" si="0"/>
        <v>0</v>
      </c>
      <c r="W22" s="1584">
        <f t="shared" si="8"/>
        <v>0</v>
      </c>
    </row>
    <row r="23" spans="2:23">
      <c r="B23" s="1585"/>
      <c r="C23" s="1580">
        <v>0</v>
      </c>
      <c r="D23" s="1582"/>
      <c r="E23" s="1582"/>
      <c r="F23" s="1582"/>
      <c r="G23" s="1582"/>
      <c r="H23" s="1583">
        <f t="shared" si="1"/>
        <v>0</v>
      </c>
      <c r="I23" s="1583">
        <f t="shared" si="2"/>
        <v>0</v>
      </c>
      <c r="J23" s="1582"/>
      <c r="K23" s="1584">
        <f t="shared" si="3"/>
        <v>0</v>
      </c>
      <c r="N23" s="1585"/>
      <c r="O23" s="1580">
        <v>0</v>
      </c>
      <c r="P23" s="1581">
        <f t="shared" si="4"/>
        <v>0</v>
      </c>
      <c r="Q23" s="1582"/>
      <c r="R23" s="1581">
        <f t="shared" si="5"/>
        <v>0</v>
      </c>
      <c r="S23" s="1581">
        <f t="shared" si="9"/>
        <v>0</v>
      </c>
      <c r="T23" s="1583">
        <f t="shared" si="6"/>
        <v>0</v>
      </c>
      <c r="U23" s="1583">
        <f t="shared" si="7"/>
        <v>0</v>
      </c>
      <c r="V23" s="1581">
        <f t="shared" si="0"/>
        <v>0</v>
      </c>
      <c r="W23" s="1584">
        <f t="shared" si="8"/>
        <v>0</v>
      </c>
    </row>
    <row r="24" spans="2:23">
      <c r="B24" s="1585"/>
      <c r="C24" s="1580">
        <v>0</v>
      </c>
      <c r="D24" s="1582"/>
      <c r="E24" s="1582"/>
      <c r="F24" s="1582"/>
      <c r="G24" s="1582"/>
      <c r="H24" s="1583">
        <f t="shared" si="1"/>
        <v>0</v>
      </c>
      <c r="I24" s="1583">
        <f t="shared" si="2"/>
        <v>0</v>
      </c>
      <c r="J24" s="1582"/>
      <c r="K24" s="1584">
        <f t="shared" si="3"/>
        <v>0</v>
      </c>
      <c r="N24" s="1585"/>
      <c r="O24" s="1580">
        <v>0</v>
      </c>
      <c r="P24" s="1581">
        <f t="shared" si="4"/>
        <v>0</v>
      </c>
      <c r="Q24" s="1582"/>
      <c r="R24" s="1581">
        <f t="shared" si="5"/>
        <v>0</v>
      </c>
      <c r="S24" s="1581">
        <f t="shared" si="9"/>
        <v>0</v>
      </c>
      <c r="T24" s="1583">
        <f t="shared" si="6"/>
        <v>0</v>
      </c>
      <c r="U24" s="1583">
        <f t="shared" si="7"/>
        <v>0</v>
      </c>
      <c r="V24" s="1581">
        <f t="shared" si="0"/>
        <v>0</v>
      </c>
      <c r="W24" s="1584">
        <f t="shared" si="8"/>
        <v>0</v>
      </c>
    </row>
    <row r="25" spans="2:23">
      <c r="B25" s="1585"/>
      <c r="C25" s="1580">
        <v>0</v>
      </c>
      <c r="D25" s="1582"/>
      <c r="E25" s="1582"/>
      <c r="F25" s="1582"/>
      <c r="G25" s="1582"/>
      <c r="H25" s="1583">
        <f t="shared" si="1"/>
        <v>0</v>
      </c>
      <c r="I25" s="1583">
        <f t="shared" si="2"/>
        <v>0</v>
      </c>
      <c r="J25" s="1582"/>
      <c r="K25" s="1584">
        <f t="shared" si="3"/>
        <v>0</v>
      </c>
      <c r="N25" s="1585"/>
      <c r="O25" s="1580">
        <v>0</v>
      </c>
      <c r="P25" s="1581">
        <f t="shared" si="4"/>
        <v>0</v>
      </c>
      <c r="Q25" s="1582"/>
      <c r="R25" s="1581">
        <f t="shared" si="5"/>
        <v>0</v>
      </c>
      <c r="S25" s="1581">
        <f t="shared" si="9"/>
        <v>0</v>
      </c>
      <c r="T25" s="1583">
        <f t="shared" si="6"/>
        <v>0</v>
      </c>
      <c r="U25" s="1583">
        <f t="shared" si="7"/>
        <v>0</v>
      </c>
      <c r="V25" s="1581">
        <f t="shared" si="0"/>
        <v>0</v>
      </c>
      <c r="W25" s="1584">
        <f t="shared" si="8"/>
        <v>0</v>
      </c>
    </row>
    <row r="26" spans="2:23">
      <c r="B26" s="1585"/>
      <c r="C26" s="1580">
        <v>0</v>
      </c>
      <c r="D26" s="1582"/>
      <c r="E26" s="1582"/>
      <c r="F26" s="1582"/>
      <c r="G26" s="1582"/>
      <c r="H26" s="1583">
        <f t="shared" si="1"/>
        <v>0</v>
      </c>
      <c r="I26" s="1583">
        <f t="shared" si="2"/>
        <v>0</v>
      </c>
      <c r="J26" s="1582"/>
      <c r="K26" s="1584">
        <f t="shared" si="3"/>
        <v>0</v>
      </c>
      <c r="N26" s="1585"/>
      <c r="O26" s="1580">
        <v>0</v>
      </c>
      <c r="P26" s="1581">
        <f t="shared" si="4"/>
        <v>0</v>
      </c>
      <c r="Q26" s="1582"/>
      <c r="R26" s="1581">
        <f t="shared" si="5"/>
        <v>0</v>
      </c>
      <c r="S26" s="1581">
        <f t="shared" si="9"/>
        <v>0</v>
      </c>
      <c r="T26" s="1583">
        <f t="shared" si="6"/>
        <v>0</v>
      </c>
      <c r="U26" s="1583">
        <f t="shared" si="7"/>
        <v>0</v>
      </c>
      <c r="V26" s="1581">
        <f t="shared" si="0"/>
        <v>0</v>
      </c>
      <c r="W26" s="1584">
        <f t="shared" si="8"/>
        <v>0</v>
      </c>
    </row>
    <row r="27" spans="2:23">
      <c r="B27" s="1585"/>
      <c r="C27" s="1580">
        <v>0</v>
      </c>
      <c r="D27" s="1582"/>
      <c r="E27" s="1582"/>
      <c r="F27" s="1582"/>
      <c r="G27" s="1582"/>
      <c r="H27" s="1583">
        <f t="shared" si="1"/>
        <v>0</v>
      </c>
      <c r="I27" s="1583">
        <f t="shared" si="2"/>
        <v>0</v>
      </c>
      <c r="J27" s="1582"/>
      <c r="K27" s="1584">
        <f t="shared" si="3"/>
        <v>0</v>
      </c>
      <c r="N27" s="1585"/>
      <c r="O27" s="1580">
        <v>0</v>
      </c>
      <c r="P27" s="1581">
        <f t="shared" si="4"/>
        <v>0</v>
      </c>
      <c r="Q27" s="1582"/>
      <c r="R27" s="1581">
        <f t="shared" si="5"/>
        <v>0</v>
      </c>
      <c r="S27" s="1581">
        <f t="shared" si="9"/>
        <v>0</v>
      </c>
      <c r="T27" s="1583">
        <f t="shared" si="6"/>
        <v>0</v>
      </c>
      <c r="U27" s="1583">
        <f t="shared" si="7"/>
        <v>0</v>
      </c>
      <c r="V27" s="1581">
        <f t="shared" si="0"/>
        <v>0</v>
      </c>
      <c r="W27" s="1584">
        <f t="shared" si="8"/>
        <v>0</v>
      </c>
    </row>
    <row r="28" spans="2:23">
      <c r="B28" s="1585"/>
      <c r="C28" s="1580">
        <v>0</v>
      </c>
      <c r="D28" s="1582"/>
      <c r="E28" s="1582"/>
      <c r="F28" s="1582"/>
      <c r="G28" s="1582"/>
      <c r="H28" s="1583">
        <f t="shared" si="1"/>
        <v>0</v>
      </c>
      <c r="I28" s="1583">
        <f t="shared" si="2"/>
        <v>0</v>
      </c>
      <c r="J28" s="1582"/>
      <c r="K28" s="1584">
        <f t="shared" si="3"/>
        <v>0</v>
      </c>
      <c r="N28" s="1585"/>
      <c r="O28" s="1580">
        <v>0</v>
      </c>
      <c r="P28" s="1581">
        <f t="shared" si="4"/>
        <v>0</v>
      </c>
      <c r="Q28" s="1582"/>
      <c r="R28" s="1581">
        <f t="shared" si="5"/>
        <v>0</v>
      </c>
      <c r="S28" s="1581">
        <f t="shared" si="9"/>
        <v>0</v>
      </c>
      <c r="T28" s="1583">
        <f t="shared" si="6"/>
        <v>0</v>
      </c>
      <c r="U28" s="1583">
        <f t="shared" si="7"/>
        <v>0</v>
      </c>
      <c r="V28" s="1581">
        <f t="shared" si="0"/>
        <v>0</v>
      </c>
      <c r="W28" s="1584">
        <f t="shared" si="8"/>
        <v>0</v>
      </c>
    </row>
    <row r="29" spans="2:23">
      <c r="B29" s="1585"/>
      <c r="C29" s="1580">
        <v>0</v>
      </c>
      <c r="D29" s="1582"/>
      <c r="E29" s="1582"/>
      <c r="F29" s="1582"/>
      <c r="G29" s="1582"/>
      <c r="H29" s="1583">
        <f t="shared" si="1"/>
        <v>0</v>
      </c>
      <c r="I29" s="1583">
        <f t="shared" si="2"/>
        <v>0</v>
      </c>
      <c r="J29" s="1582"/>
      <c r="K29" s="1584">
        <f t="shared" si="3"/>
        <v>0</v>
      </c>
      <c r="N29" s="1585"/>
      <c r="O29" s="1580">
        <v>0</v>
      </c>
      <c r="P29" s="1581">
        <f t="shared" si="4"/>
        <v>0</v>
      </c>
      <c r="Q29" s="1582"/>
      <c r="R29" s="1581">
        <f t="shared" si="5"/>
        <v>0</v>
      </c>
      <c r="S29" s="1581">
        <f t="shared" si="9"/>
        <v>0</v>
      </c>
      <c r="T29" s="1583">
        <f t="shared" si="6"/>
        <v>0</v>
      </c>
      <c r="U29" s="1583">
        <f t="shared" si="7"/>
        <v>0</v>
      </c>
      <c r="V29" s="1581">
        <f t="shared" si="0"/>
        <v>0</v>
      </c>
      <c r="W29" s="1584">
        <f t="shared" si="8"/>
        <v>0</v>
      </c>
    </row>
    <row r="30" spans="2:23">
      <c r="B30" s="1585"/>
      <c r="C30" s="1580">
        <v>0</v>
      </c>
      <c r="D30" s="1582"/>
      <c r="E30" s="1582"/>
      <c r="F30" s="1582"/>
      <c r="G30" s="1582"/>
      <c r="H30" s="1583">
        <f t="shared" si="1"/>
        <v>0</v>
      </c>
      <c r="I30" s="1583">
        <f t="shared" si="2"/>
        <v>0</v>
      </c>
      <c r="J30" s="1582"/>
      <c r="K30" s="1584">
        <f t="shared" si="3"/>
        <v>0</v>
      </c>
      <c r="N30" s="1585"/>
      <c r="O30" s="1580">
        <v>0</v>
      </c>
      <c r="P30" s="1581">
        <f t="shared" si="4"/>
        <v>0</v>
      </c>
      <c r="Q30" s="1582"/>
      <c r="R30" s="1581">
        <f t="shared" si="5"/>
        <v>0</v>
      </c>
      <c r="S30" s="1581">
        <f t="shared" si="9"/>
        <v>0</v>
      </c>
      <c r="T30" s="1583">
        <f t="shared" si="6"/>
        <v>0</v>
      </c>
      <c r="U30" s="1583">
        <f t="shared" si="7"/>
        <v>0</v>
      </c>
      <c r="V30" s="1581">
        <f t="shared" si="0"/>
        <v>0</v>
      </c>
      <c r="W30" s="1584">
        <f t="shared" si="8"/>
        <v>0</v>
      </c>
    </row>
    <row r="31" spans="2:23">
      <c r="B31" s="1585"/>
      <c r="C31" s="1580">
        <v>0</v>
      </c>
      <c r="D31" s="1582"/>
      <c r="E31" s="1582"/>
      <c r="F31" s="1582"/>
      <c r="G31" s="1582"/>
      <c r="H31" s="1583">
        <f t="shared" si="1"/>
        <v>0</v>
      </c>
      <c r="I31" s="1583">
        <f t="shared" si="2"/>
        <v>0</v>
      </c>
      <c r="J31" s="1582"/>
      <c r="K31" s="1584">
        <f t="shared" si="3"/>
        <v>0</v>
      </c>
      <c r="N31" s="1585"/>
      <c r="O31" s="1580">
        <v>0</v>
      </c>
      <c r="P31" s="1581">
        <f t="shared" si="4"/>
        <v>0</v>
      </c>
      <c r="Q31" s="1582"/>
      <c r="R31" s="1581">
        <f t="shared" si="5"/>
        <v>0</v>
      </c>
      <c r="S31" s="1581">
        <f t="shared" si="9"/>
        <v>0</v>
      </c>
      <c r="T31" s="1583">
        <f t="shared" si="6"/>
        <v>0</v>
      </c>
      <c r="U31" s="1583">
        <f t="shared" si="7"/>
        <v>0</v>
      </c>
      <c r="V31" s="1581">
        <f t="shared" si="0"/>
        <v>0</v>
      </c>
      <c r="W31" s="1584">
        <f t="shared" si="8"/>
        <v>0</v>
      </c>
    </row>
    <row r="32" spans="2:23">
      <c r="B32" s="1585"/>
      <c r="C32" s="1580">
        <v>0</v>
      </c>
      <c r="D32" s="1582"/>
      <c r="E32" s="1582"/>
      <c r="F32" s="1582"/>
      <c r="G32" s="1582"/>
      <c r="H32" s="1583">
        <f t="shared" si="1"/>
        <v>0</v>
      </c>
      <c r="I32" s="1583">
        <f t="shared" si="2"/>
        <v>0</v>
      </c>
      <c r="J32" s="1582"/>
      <c r="K32" s="1584">
        <f t="shared" si="3"/>
        <v>0</v>
      </c>
      <c r="N32" s="1585"/>
      <c r="O32" s="1580">
        <v>0</v>
      </c>
      <c r="P32" s="1581">
        <f t="shared" si="4"/>
        <v>0</v>
      </c>
      <c r="Q32" s="1582"/>
      <c r="R32" s="1581">
        <f t="shared" si="5"/>
        <v>0</v>
      </c>
      <c r="S32" s="1581">
        <f t="shared" si="9"/>
        <v>0</v>
      </c>
      <c r="T32" s="1583">
        <f t="shared" si="6"/>
        <v>0</v>
      </c>
      <c r="U32" s="1583">
        <f t="shared" si="7"/>
        <v>0</v>
      </c>
      <c r="V32" s="1581">
        <f t="shared" si="0"/>
        <v>0</v>
      </c>
      <c r="W32" s="1584">
        <f t="shared" si="8"/>
        <v>0</v>
      </c>
    </row>
    <row r="33" spans="1:23">
      <c r="B33" s="1585"/>
      <c r="C33" s="1580">
        <v>0</v>
      </c>
      <c r="D33" s="1582"/>
      <c r="E33" s="1582"/>
      <c r="F33" s="1582"/>
      <c r="G33" s="1582"/>
      <c r="H33" s="1583">
        <f t="shared" si="1"/>
        <v>0</v>
      </c>
      <c r="I33" s="1583">
        <f t="shared" si="2"/>
        <v>0</v>
      </c>
      <c r="J33" s="1582"/>
      <c r="K33" s="1584">
        <f t="shared" si="3"/>
        <v>0</v>
      </c>
      <c r="N33" s="1585"/>
      <c r="O33" s="1580">
        <v>0</v>
      </c>
      <c r="P33" s="1581">
        <f t="shared" si="4"/>
        <v>0</v>
      </c>
      <c r="Q33" s="1582"/>
      <c r="R33" s="1581">
        <f t="shared" si="5"/>
        <v>0</v>
      </c>
      <c r="S33" s="1581">
        <f t="shared" si="9"/>
        <v>0</v>
      </c>
      <c r="T33" s="1583">
        <f t="shared" si="6"/>
        <v>0</v>
      </c>
      <c r="U33" s="1583">
        <f t="shared" si="7"/>
        <v>0</v>
      </c>
      <c r="V33" s="1581">
        <f t="shared" si="0"/>
        <v>0</v>
      </c>
      <c r="W33" s="1584">
        <f t="shared" si="8"/>
        <v>0</v>
      </c>
    </row>
    <row r="34" spans="1:23">
      <c r="B34" s="1585"/>
      <c r="C34" s="1580">
        <v>0</v>
      </c>
      <c r="D34" s="1582"/>
      <c r="E34" s="1582"/>
      <c r="F34" s="1582"/>
      <c r="G34" s="1582"/>
      <c r="H34" s="1583">
        <f t="shared" si="1"/>
        <v>0</v>
      </c>
      <c r="I34" s="1583">
        <f t="shared" si="2"/>
        <v>0</v>
      </c>
      <c r="J34" s="1582"/>
      <c r="K34" s="1584">
        <f t="shared" si="3"/>
        <v>0</v>
      </c>
      <c r="N34" s="1585"/>
      <c r="O34" s="1580">
        <v>0</v>
      </c>
      <c r="P34" s="1581">
        <f t="shared" si="4"/>
        <v>0</v>
      </c>
      <c r="Q34" s="1582"/>
      <c r="R34" s="1581">
        <f t="shared" si="5"/>
        <v>0</v>
      </c>
      <c r="S34" s="1581">
        <f t="shared" si="9"/>
        <v>0</v>
      </c>
      <c r="T34" s="1583">
        <f t="shared" si="6"/>
        <v>0</v>
      </c>
      <c r="U34" s="1583">
        <f t="shared" si="7"/>
        <v>0</v>
      </c>
      <c r="V34" s="1581">
        <f t="shared" si="0"/>
        <v>0</v>
      </c>
      <c r="W34" s="1584">
        <f t="shared" si="8"/>
        <v>0</v>
      </c>
    </row>
    <row r="35" spans="1:23">
      <c r="B35" s="1585"/>
      <c r="C35" s="1580">
        <v>0</v>
      </c>
      <c r="D35" s="1582"/>
      <c r="E35" s="1582"/>
      <c r="F35" s="1582"/>
      <c r="G35" s="1582"/>
      <c r="H35" s="1583">
        <f t="shared" si="1"/>
        <v>0</v>
      </c>
      <c r="I35" s="1583">
        <f t="shared" si="2"/>
        <v>0</v>
      </c>
      <c r="J35" s="1582"/>
      <c r="K35" s="1584">
        <f t="shared" si="3"/>
        <v>0</v>
      </c>
      <c r="N35" s="1585"/>
      <c r="O35" s="1580">
        <v>0</v>
      </c>
      <c r="P35" s="1581">
        <f t="shared" si="4"/>
        <v>0</v>
      </c>
      <c r="Q35" s="1582"/>
      <c r="R35" s="1581">
        <f t="shared" si="5"/>
        <v>0</v>
      </c>
      <c r="S35" s="1581">
        <f t="shared" si="9"/>
        <v>0</v>
      </c>
      <c r="T35" s="1583">
        <f t="shared" si="6"/>
        <v>0</v>
      </c>
      <c r="U35" s="1583">
        <f t="shared" si="7"/>
        <v>0</v>
      </c>
      <c r="V35" s="1581">
        <f t="shared" si="0"/>
        <v>0</v>
      </c>
      <c r="W35" s="1584">
        <f t="shared" si="8"/>
        <v>0</v>
      </c>
    </row>
    <row r="36" spans="1:23">
      <c r="B36" s="1585"/>
      <c r="C36" s="1580">
        <v>0</v>
      </c>
      <c r="D36" s="1582"/>
      <c r="E36" s="1582"/>
      <c r="F36" s="1582"/>
      <c r="G36" s="1582"/>
      <c r="H36" s="1583">
        <f t="shared" si="1"/>
        <v>0</v>
      </c>
      <c r="I36" s="1583">
        <f t="shared" si="2"/>
        <v>0</v>
      </c>
      <c r="J36" s="1582"/>
      <c r="K36" s="1584">
        <f t="shared" si="3"/>
        <v>0</v>
      </c>
      <c r="N36" s="1585"/>
      <c r="O36" s="1580">
        <v>0</v>
      </c>
      <c r="P36" s="1581">
        <f t="shared" si="4"/>
        <v>0</v>
      </c>
      <c r="Q36" s="1582"/>
      <c r="R36" s="1581">
        <f t="shared" si="5"/>
        <v>0</v>
      </c>
      <c r="S36" s="1581">
        <f t="shared" si="9"/>
        <v>0</v>
      </c>
      <c r="T36" s="1583">
        <f t="shared" si="6"/>
        <v>0</v>
      </c>
      <c r="U36" s="1583">
        <f t="shared" si="7"/>
        <v>0</v>
      </c>
      <c r="V36" s="1581">
        <f t="shared" si="0"/>
        <v>0</v>
      </c>
      <c r="W36" s="1584">
        <f t="shared" si="8"/>
        <v>0</v>
      </c>
    </row>
    <row r="37" spans="1:23">
      <c r="B37" s="1585"/>
      <c r="C37" s="1580">
        <v>0</v>
      </c>
      <c r="D37" s="1582"/>
      <c r="E37" s="1582"/>
      <c r="F37" s="1582"/>
      <c r="G37" s="1582"/>
      <c r="H37" s="1583">
        <f t="shared" si="1"/>
        <v>0</v>
      </c>
      <c r="I37" s="1583">
        <f t="shared" si="2"/>
        <v>0</v>
      </c>
      <c r="J37" s="1582"/>
      <c r="K37" s="1584">
        <f t="shared" si="3"/>
        <v>0</v>
      </c>
      <c r="N37" s="1585"/>
      <c r="O37" s="1580">
        <v>0</v>
      </c>
      <c r="P37" s="1581">
        <f t="shared" si="4"/>
        <v>0</v>
      </c>
      <c r="Q37" s="1582"/>
      <c r="R37" s="1581">
        <f t="shared" si="5"/>
        <v>0</v>
      </c>
      <c r="S37" s="1581">
        <f t="shared" si="9"/>
        <v>0</v>
      </c>
      <c r="T37" s="1583">
        <f t="shared" si="6"/>
        <v>0</v>
      </c>
      <c r="U37" s="1583">
        <f t="shared" si="7"/>
        <v>0</v>
      </c>
      <c r="V37" s="1581">
        <f t="shared" si="0"/>
        <v>0</v>
      </c>
      <c r="W37" s="1584">
        <f t="shared" si="8"/>
        <v>0</v>
      </c>
    </row>
    <row r="38" spans="1:23">
      <c r="B38" s="1585"/>
      <c r="C38" s="1580">
        <v>0</v>
      </c>
      <c r="D38" s="1582"/>
      <c r="E38" s="1582"/>
      <c r="F38" s="1582"/>
      <c r="G38" s="1582"/>
      <c r="H38" s="1583">
        <f t="shared" si="1"/>
        <v>0</v>
      </c>
      <c r="I38" s="1583">
        <f t="shared" si="2"/>
        <v>0</v>
      </c>
      <c r="J38" s="1582"/>
      <c r="K38" s="1584">
        <f t="shared" si="3"/>
        <v>0</v>
      </c>
      <c r="N38" s="1585"/>
      <c r="O38" s="1580">
        <v>0</v>
      </c>
      <c r="P38" s="1581">
        <f t="shared" si="4"/>
        <v>0</v>
      </c>
      <c r="Q38" s="1582"/>
      <c r="R38" s="1581">
        <f t="shared" si="5"/>
        <v>0</v>
      </c>
      <c r="S38" s="1581">
        <f t="shared" si="9"/>
        <v>0</v>
      </c>
      <c r="T38" s="1583">
        <f t="shared" si="6"/>
        <v>0</v>
      </c>
      <c r="U38" s="1583">
        <f t="shared" si="7"/>
        <v>0</v>
      </c>
      <c r="V38" s="1581">
        <f t="shared" si="0"/>
        <v>0</v>
      </c>
      <c r="W38" s="1584">
        <f t="shared" si="8"/>
        <v>0</v>
      </c>
    </row>
    <row r="39" spans="1:23">
      <c r="B39" s="1585"/>
      <c r="C39" s="1580">
        <v>0</v>
      </c>
      <c r="D39" s="1582"/>
      <c r="E39" s="1582"/>
      <c r="F39" s="1582"/>
      <c r="G39" s="1582"/>
      <c r="H39" s="1583">
        <f t="shared" si="1"/>
        <v>0</v>
      </c>
      <c r="I39" s="1583">
        <f t="shared" si="2"/>
        <v>0</v>
      </c>
      <c r="J39" s="1582"/>
      <c r="K39" s="1584">
        <f t="shared" si="3"/>
        <v>0</v>
      </c>
      <c r="N39" s="1585"/>
      <c r="O39" s="1580">
        <v>0</v>
      </c>
      <c r="P39" s="1581">
        <f t="shared" si="4"/>
        <v>0</v>
      </c>
      <c r="Q39" s="1582"/>
      <c r="R39" s="1581">
        <f t="shared" si="5"/>
        <v>0</v>
      </c>
      <c r="S39" s="1581">
        <f t="shared" si="9"/>
        <v>0</v>
      </c>
      <c r="T39" s="1583">
        <f t="shared" si="6"/>
        <v>0</v>
      </c>
      <c r="U39" s="1583">
        <f t="shared" si="7"/>
        <v>0</v>
      </c>
      <c r="V39" s="1581">
        <f t="shared" si="0"/>
        <v>0</v>
      </c>
      <c r="W39" s="1584">
        <f t="shared" si="8"/>
        <v>0</v>
      </c>
    </row>
    <row r="40" spans="1:23" ht="13.5" thickBot="1">
      <c r="B40" s="1586"/>
      <c r="C40" s="1580">
        <v>0</v>
      </c>
      <c r="D40" s="1587"/>
      <c r="E40" s="1587"/>
      <c r="F40" s="1587"/>
      <c r="G40" s="1587"/>
      <c r="H40" s="1583">
        <f t="shared" si="1"/>
        <v>0</v>
      </c>
      <c r="I40" s="1583">
        <f t="shared" si="2"/>
        <v>0</v>
      </c>
      <c r="J40" s="1587"/>
      <c r="K40" s="1584">
        <f t="shared" si="3"/>
        <v>0</v>
      </c>
      <c r="N40" s="1586"/>
      <c r="O40" s="1580">
        <v>0</v>
      </c>
      <c r="P40" s="1581">
        <f t="shared" si="4"/>
        <v>0</v>
      </c>
      <c r="Q40" s="1587"/>
      <c r="R40" s="1581">
        <f t="shared" si="5"/>
        <v>0</v>
      </c>
      <c r="S40" s="1581">
        <f t="shared" si="9"/>
        <v>0</v>
      </c>
      <c r="T40" s="1583">
        <f t="shared" si="6"/>
        <v>0</v>
      </c>
      <c r="U40" s="1583">
        <f t="shared" si="7"/>
        <v>0</v>
      </c>
      <c r="V40" s="1581">
        <f t="shared" si="0"/>
        <v>0</v>
      </c>
      <c r="W40" s="1584">
        <f t="shared" si="8"/>
        <v>0</v>
      </c>
    </row>
    <row r="41" spans="1:23" ht="13.5" thickBot="1">
      <c r="B41" s="1588" t="s">
        <v>3898</v>
      </c>
      <c r="C41" s="1589"/>
      <c r="D41" s="1590"/>
      <c r="E41" s="1590"/>
      <c r="F41" s="1590">
        <f>SUBTOTAL(9,F7:F39)</f>
        <v>0</v>
      </c>
      <c r="G41" s="1590">
        <f>SUM(G10:G40)</f>
        <v>0</v>
      </c>
      <c r="H41" s="1590">
        <f>SUM(H10:H40)</f>
        <v>0</v>
      </c>
      <c r="I41" s="1590">
        <f>SUM(I10:I40)</f>
        <v>0</v>
      </c>
      <c r="J41" s="1590">
        <f>SUM(J10:J40)</f>
        <v>0</v>
      </c>
      <c r="K41" s="1591">
        <f>SUM(K10:K40)</f>
        <v>0</v>
      </c>
      <c r="N41" s="1588" t="s">
        <v>3898</v>
      </c>
      <c r="O41" s="1589"/>
      <c r="P41" s="1590"/>
      <c r="Q41" s="1590"/>
      <c r="R41" s="1590">
        <f>SUBTOTAL(9,R7:R39)</f>
        <v>0</v>
      </c>
      <c r="S41" s="1590">
        <f>SUM(S10:S40)</f>
        <v>0</v>
      </c>
      <c r="T41" s="1590">
        <f>SUM(T10:T40)</f>
        <v>0</v>
      </c>
      <c r="U41" s="1590">
        <f>SUM(U10:U40)</f>
        <v>0</v>
      </c>
      <c r="V41" s="1590">
        <f>SUM(V10:V40)</f>
        <v>0</v>
      </c>
      <c r="W41" s="1591">
        <f>SUM(W10:W40)</f>
        <v>0</v>
      </c>
    </row>
    <row r="42" spans="1:23">
      <c r="B42" s="1592"/>
      <c r="C42" s="1593"/>
      <c r="D42" s="1594"/>
      <c r="E42" s="1594"/>
      <c r="F42" s="1594"/>
      <c r="G42" s="1594"/>
      <c r="H42" s="1594"/>
      <c r="I42" s="1594"/>
      <c r="J42" s="1594"/>
      <c r="K42" s="1594"/>
      <c r="N42" s="1592"/>
      <c r="O42" s="1593"/>
      <c r="P42" s="1594"/>
      <c r="Q42" s="1594"/>
      <c r="R42" s="1594"/>
      <c r="S42" s="1594"/>
      <c r="T42" s="1594"/>
      <c r="U42" s="1594"/>
      <c r="V42" s="1594"/>
      <c r="W42" s="1594"/>
    </row>
    <row r="43" spans="1:23">
      <c r="A43" s="2113" t="s">
        <v>1636</v>
      </c>
      <c r="B43" s="1577" t="s">
        <v>3899</v>
      </c>
      <c r="N43" s="1577" t="s">
        <v>4779</v>
      </c>
    </row>
    <row r="44" spans="1:23" ht="13.5" thickBot="1">
      <c r="A44" s="2113"/>
    </row>
    <row r="45" spans="1:23" ht="51.75" thickBot="1">
      <c r="B45" s="1702"/>
      <c r="C45" s="1705" t="s">
        <v>3900</v>
      </c>
      <c r="D45" s="1705" t="s">
        <v>3900</v>
      </c>
      <c r="E45" s="1705" t="s">
        <v>3900</v>
      </c>
      <c r="F45" s="1705" t="s">
        <v>3900</v>
      </c>
      <c r="G45" s="1705" t="s">
        <v>3900</v>
      </c>
      <c r="H45" s="1705" t="s">
        <v>3900</v>
      </c>
      <c r="I45" s="1706" t="s">
        <v>3900</v>
      </c>
      <c r="N45" s="1702"/>
      <c r="O45" s="1705" t="s">
        <v>4780</v>
      </c>
      <c r="P45" s="1705" t="s">
        <v>4780</v>
      </c>
      <c r="Q45" s="1705" t="s">
        <v>4780</v>
      </c>
      <c r="R45" s="1705" t="s">
        <v>4780</v>
      </c>
      <c r="S45" s="1705" t="s">
        <v>4780</v>
      </c>
      <c r="T45" s="1705" t="s">
        <v>4780</v>
      </c>
      <c r="U45" s="1705" t="s">
        <v>4780</v>
      </c>
    </row>
    <row r="46" spans="1:23" ht="25.5">
      <c r="B46" s="1707" t="s">
        <v>3901</v>
      </c>
      <c r="C46" s="1595" t="s">
        <v>3902</v>
      </c>
      <c r="D46" s="1595" t="s">
        <v>3902</v>
      </c>
      <c r="E46" s="1596"/>
      <c r="F46" s="1597"/>
      <c r="G46" s="1596"/>
      <c r="H46" s="1597"/>
      <c r="I46" s="1598"/>
      <c r="N46" s="1707" t="s">
        <v>4781</v>
      </c>
      <c r="O46" s="1595" t="s">
        <v>3902</v>
      </c>
      <c r="P46" s="1595" t="s">
        <v>3902</v>
      </c>
      <c r="Q46" s="1596">
        <f>E46</f>
        <v>0</v>
      </c>
      <c r="R46" s="1596">
        <f t="shared" ref="R46:U61" si="10">F46</f>
        <v>0</v>
      </c>
      <c r="S46" s="1596">
        <f t="shared" si="10"/>
        <v>0</v>
      </c>
      <c r="T46" s="1596">
        <f t="shared" si="10"/>
        <v>0</v>
      </c>
      <c r="U46" s="1596">
        <f t="shared" si="10"/>
        <v>0</v>
      </c>
    </row>
    <row r="47" spans="1:23" ht="25.5">
      <c r="B47" s="1599" t="s">
        <v>3903</v>
      </c>
      <c r="C47" s="1600" t="s">
        <v>27</v>
      </c>
      <c r="D47" s="1601" t="s">
        <v>27</v>
      </c>
      <c r="E47" s="1602"/>
      <c r="F47" s="1601"/>
      <c r="G47" s="1602"/>
      <c r="H47" s="1601"/>
      <c r="I47" s="1603"/>
      <c r="N47" s="1599" t="s">
        <v>4782</v>
      </c>
      <c r="O47" s="1600" t="str">
        <f t="shared" ref="O47:O89" si="11">C47</f>
        <v/>
      </c>
      <c r="P47" s="1600" t="str">
        <f t="shared" ref="P47:P88" si="12">D47</f>
        <v/>
      </c>
      <c r="Q47" s="1600">
        <f t="shared" ref="Q47:Q88" si="13">E47</f>
        <v>0</v>
      </c>
      <c r="R47" s="1600">
        <f t="shared" si="10"/>
        <v>0</v>
      </c>
      <c r="S47" s="1600">
        <f t="shared" si="10"/>
        <v>0</v>
      </c>
      <c r="T47" s="1600">
        <f t="shared" si="10"/>
        <v>0</v>
      </c>
      <c r="U47" s="1600">
        <f t="shared" si="10"/>
        <v>0</v>
      </c>
    </row>
    <row r="48" spans="1:23">
      <c r="B48" s="1599" t="s">
        <v>3904</v>
      </c>
      <c r="C48" s="1600" t="s">
        <v>27</v>
      </c>
      <c r="D48" s="1601" t="s">
        <v>27</v>
      </c>
      <c r="E48" s="1602"/>
      <c r="F48" s="1601"/>
      <c r="G48" s="1602"/>
      <c r="H48" s="1601"/>
      <c r="I48" s="1603"/>
      <c r="N48" s="1599" t="s">
        <v>4783</v>
      </c>
      <c r="O48" s="1600" t="str">
        <f t="shared" si="11"/>
        <v/>
      </c>
      <c r="P48" s="1600" t="str">
        <f t="shared" si="12"/>
        <v/>
      </c>
      <c r="Q48" s="1600">
        <f t="shared" si="13"/>
        <v>0</v>
      </c>
      <c r="R48" s="1600">
        <f t="shared" si="10"/>
        <v>0</v>
      </c>
      <c r="S48" s="1600">
        <f t="shared" si="10"/>
        <v>0</v>
      </c>
      <c r="T48" s="1600">
        <f t="shared" si="10"/>
        <v>0</v>
      </c>
      <c r="U48" s="1600">
        <f t="shared" si="10"/>
        <v>0</v>
      </c>
    </row>
    <row r="49" spans="2:21" ht="38.25">
      <c r="B49" s="1599" t="s">
        <v>3905</v>
      </c>
      <c r="C49" s="1600"/>
      <c r="D49" s="1601"/>
      <c r="E49" s="1602"/>
      <c r="F49" s="1601"/>
      <c r="G49" s="1602"/>
      <c r="H49" s="1601"/>
      <c r="I49" s="1603"/>
      <c r="N49" s="1599" t="s">
        <v>4784</v>
      </c>
      <c r="O49" s="1600">
        <f t="shared" si="11"/>
        <v>0</v>
      </c>
      <c r="P49" s="1600">
        <f t="shared" si="12"/>
        <v>0</v>
      </c>
      <c r="Q49" s="1600">
        <f t="shared" si="13"/>
        <v>0</v>
      </c>
      <c r="R49" s="1600">
        <f t="shared" si="10"/>
        <v>0</v>
      </c>
      <c r="S49" s="1600">
        <f t="shared" si="10"/>
        <v>0</v>
      </c>
      <c r="T49" s="1600">
        <f t="shared" si="10"/>
        <v>0</v>
      </c>
      <c r="U49" s="1600">
        <f t="shared" si="10"/>
        <v>0</v>
      </c>
    </row>
    <row r="50" spans="2:21" ht="25.5">
      <c r="B50" s="1708" t="s">
        <v>3906</v>
      </c>
      <c r="C50" s="1600"/>
      <c r="D50" s="1601"/>
      <c r="E50" s="1602"/>
      <c r="F50" s="1601"/>
      <c r="G50" s="1602"/>
      <c r="H50" s="1601"/>
      <c r="I50" s="1603"/>
      <c r="N50" s="1708" t="s">
        <v>4785</v>
      </c>
      <c r="O50" s="1600">
        <f t="shared" si="11"/>
        <v>0</v>
      </c>
      <c r="P50" s="1600">
        <f t="shared" si="12"/>
        <v>0</v>
      </c>
      <c r="Q50" s="1600">
        <f t="shared" si="13"/>
        <v>0</v>
      </c>
      <c r="R50" s="1600">
        <f t="shared" si="10"/>
        <v>0</v>
      </c>
      <c r="S50" s="1600">
        <f t="shared" si="10"/>
        <v>0</v>
      </c>
      <c r="T50" s="1600">
        <f t="shared" si="10"/>
        <v>0</v>
      </c>
      <c r="U50" s="1600">
        <f t="shared" si="10"/>
        <v>0</v>
      </c>
    </row>
    <row r="51" spans="2:21">
      <c r="B51" s="1599" t="s">
        <v>3907</v>
      </c>
      <c r="C51" s="1600"/>
      <c r="D51" s="1601"/>
      <c r="E51" s="1602"/>
      <c r="F51" s="1601"/>
      <c r="G51" s="1602"/>
      <c r="H51" s="1601"/>
      <c r="I51" s="1603"/>
      <c r="N51" s="1599" t="s">
        <v>4786</v>
      </c>
      <c r="O51" s="1600">
        <f t="shared" si="11"/>
        <v>0</v>
      </c>
      <c r="P51" s="1600">
        <f t="shared" si="12"/>
        <v>0</v>
      </c>
      <c r="Q51" s="1600">
        <f t="shared" si="13"/>
        <v>0</v>
      </c>
      <c r="R51" s="1600">
        <f t="shared" si="10"/>
        <v>0</v>
      </c>
      <c r="S51" s="1600">
        <f t="shared" si="10"/>
        <v>0</v>
      </c>
      <c r="T51" s="1600">
        <f t="shared" si="10"/>
        <v>0</v>
      </c>
      <c r="U51" s="1600">
        <f t="shared" si="10"/>
        <v>0</v>
      </c>
    </row>
    <row r="52" spans="2:21" ht="25.5">
      <c r="B52" s="1599" t="s">
        <v>3908</v>
      </c>
      <c r="C52" s="1600"/>
      <c r="D52" s="1601"/>
      <c r="E52" s="1602"/>
      <c r="F52" s="1601"/>
      <c r="G52" s="1602"/>
      <c r="H52" s="1601"/>
      <c r="I52" s="1603"/>
      <c r="N52" s="1599" t="s">
        <v>4794</v>
      </c>
      <c r="O52" s="1600">
        <f t="shared" si="11"/>
        <v>0</v>
      </c>
      <c r="P52" s="1600">
        <f t="shared" si="12"/>
        <v>0</v>
      </c>
      <c r="Q52" s="1600">
        <f t="shared" si="13"/>
        <v>0</v>
      </c>
      <c r="R52" s="1600">
        <f t="shared" si="10"/>
        <v>0</v>
      </c>
      <c r="S52" s="1600">
        <f t="shared" si="10"/>
        <v>0</v>
      </c>
      <c r="T52" s="1600">
        <f t="shared" si="10"/>
        <v>0</v>
      </c>
      <c r="U52" s="1600">
        <f t="shared" si="10"/>
        <v>0</v>
      </c>
    </row>
    <row r="53" spans="2:21" ht="25.5">
      <c r="B53" s="1599" t="s">
        <v>3909</v>
      </c>
      <c r="C53" s="1600"/>
      <c r="D53" s="1601"/>
      <c r="E53" s="1602"/>
      <c r="F53" s="1601"/>
      <c r="G53" s="1602"/>
      <c r="H53" s="1601"/>
      <c r="I53" s="1603"/>
      <c r="N53" s="1599" t="s">
        <v>4787</v>
      </c>
      <c r="O53" s="1600">
        <f t="shared" si="11"/>
        <v>0</v>
      </c>
      <c r="P53" s="1600">
        <f t="shared" si="12"/>
        <v>0</v>
      </c>
      <c r="Q53" s="1600">
        <f t="shared" si="13"/>
        <v>0</v>
      </c>
      <c r="R53" s="1600">
        <f t="shared" si="10"/>
        <v>0</v>
      </c>
      <c r="S53" s="1600">
        <f t="shared" si="10"/>
        <v>0</v>
      </c>
      <c r="T53" s="1600">
        <f t="shared" si="10"/>
        <v>0</v>
      </c>
      <c r="U53" s="1600">
        <f t="shared" si="10"/>
        <v>0</v>
      </c>
    </row>
    <row r="54" spans="2:21" ht="38.25">
      <c r="B54" s="1599" t="s">
        <v>3910</v>
      </c>
      <c r="C54" s="1600"/>
      <c r="D54" s="1601"/>
      <c r="E54" s="1602"/>
      <c r="F54" s="1601"/>
      <c r="G54" s="1602"/>
      <c r="H54" s="1601"/>
      <c r="I54" s="1603"/>
      <c r="N54" s="1599" t="s">
        <v>4788</v>
      </c>
      <c r="O54" s="1600">
        <f t="shared" si="11"/>
        <v>0</v>
      </c>
      <c r="P54" s="1600">
        <f t="shared" si="12"/>
        <v>0</v>
      </c>
      <c r="Q54" s="1600">
        <f t="shared" si="13"/>
        <v>0</v>
      </c>
      <c r="R54" s="1600">
        <f t="shared" si="10"/>
        <v>0</v>
      </c>
      <c r="S54" s="1600">
        <f t="shared" si="10"/>
        <v>0</v>
      </c>
      <c r="T54" s="1600">
        <f t="shared" si="10"/>
        <v>0</v>
      </c>
      <c r="U54" s="1600">
        <f t="shared" si="10"/>
        <v>0</v>
      </c>
    </row>
    <row r="55" spans="2:21" ht="25.5">
      <c r="B55" s="1708" t="s">
        <v>3911</v>
      </c>
      <c r="C55" s="1600"/>
      <c r="D55" s="1601"/>
      <c r="E55" s="1602"/>
      <c r="F55" s="1601"/>
      <c r="G55" s="1602"/>
      <c r="H55" s="1601"/>
      <c r="I55" s="1603"/>
      <c r="N55" s="1708" t="s">
        <v>4789</v>
      </c>
      <c r="O55" s="1600">
        <f t="shared" si="11"/>
        <v>0</v>
      </c>
      <c r="P55" s="1600">
        <f t="shared" si="12"/>
        <v>0</v>
      </c>
      <c r="Q55" s="1600">
        <f t="shared" si="13"/>
        <v>0</v>
      </c>
      <c r="R55" s="1600">
        <f t="shared" si="10"/>
        <v>0</v>
      </c>
      <c r="S55" s="1600">
        <f t="shared" si="10"/>
        <v>0</v>
      </c>
      <c r="T55" s="1600">
        <f t="shared" si="10"/>
        <v>0</v>
      </c>
      <c r="U55" s="1600">
        <f t="shared" si="10"/>
        <v>0</v>
      </c>
    </row>
    <row r="56" spans="2:21">
      <c r="B56" s="1599" t="s">
        <v>3912</v>
      </c>
      <c r="C56" s="1600"/>
      <c r="D56" s="1601"/>
      <c r="E56" s="1602"/>
      <c r="F56" s="1601"/>
      <c r="G56" s="1602"/>
      <c r="H56" s="1601"/>
      <c r="I56" s="1603"/>
      <c r="N56" s="1599" t="s">
        <v>4790</v>
      </c>
      <c r="O56" s="1600">
        <f t="shared" si="11"/>
        <v>0</v>
      </c>
      <c r="P56" s="1600">
        <f t="shared" si="12"/>
        <v>0</v>
      </c>
      <c r="Q56" s="1600">
        <f t="shared" si="13"/>
        <v>0</v>
      </c>
      <c r="R56" s="1600">
        <f t="shared" si="10"/>
        <v>0</v>
      </c>
      <c r="S56" s="1600">
        <f t="shared" si="10"/>
        <v>0</v>
      </c>
      <c r="T56" s="1600">
        <f t="shared" si="10"/>
        <v>0</v>
      </c>
      <c r="U56" s="1600">
        <f t="shared" si="10"/>
        <v>0</v>
      </c>
    </row>
    <row r="57" spans="2:21" ht="25.5">
      <c r="B57" s="1599" t="s">
        <v>3913</v>
      </c>
      <c r="C57" s="1600"/>
      <c r="D57" s="1601"/>
      <c r="E57" s="1602"/>
      <c r="F57" s="1601"/>
      <c r="G57" s="1602"/>
      <c r="H57" s="1601"/>
      <c r="I57" s="1603"/>
      <c r="N57" s="1599" t="s">
        <v>4793</v>
      </c>
      <c r="O57" s="1600">
        <f t="shared" si="11"/>
        <v>0</v>
      </c>
      <c r="P57" s="1600">
        <f t="shared" si="12"/>
        <v>0</v>
      </c>
      <c r="Q57" s="1600">
        <f t="shared" si="13"/>
        <v>0</v>
      </c>
      <c r="R57" s="1600">
        <f t="shared" si="10"/>
        <v>0</v>
      </c>
      <c r="S57" s="1600">
        <f t="shared" si="10"/>
        <v>0</v>
      </c>
      <c r="T57" s="1600">
        <f t="shared" si="10"/>
        <v>0</v>
      </c>
      <c r="U57" s="1600">
        <f t="shared" si="10"/>
        <v>0</v>
      </c>
    </row>
    <row r="58" spans="2:21" ht="25.5">
      <c r="B58" s="1599" t="s">
        <v>3914</v>
      </c>
      <c r="C58" s="1600"/>
      <c r="D58" s="1601"/>
      <c r="E58" s="1602"/>
      <c r="F58" s="1601"/>
      <c r="G58" s="1602"/>
      <c r="H58" s="1601"/>
      <c r="I58" s="1603"/>
      <c r="N58" s="1599" t="s">
        <v>4791</v>
      </c>
      <c r="O58" s="1600">
        <f t="shared" si="11"/>
        <v>0</v>
      </c>
      <c r="P58" s="1600">
        <f t="shared" si="12"/>
        <v>0</v>
      </c>
      <c r="Q58" s="1600">
        <f t="shared" si="13"/>
        <v>0</v>
      </c>
      <c r="R58" s="1600">
        <f t="shared" si="10"/>
        <v>0</v>
      </c>
      <c r="S58" s="1600">
        <f t="shared" si="10"/>
        <v>0</v>
      </c>
      <c r="T58" s="1600">
        <f t="shared" si="10"/>
        <v>0</v>
      </c>
      <c r="U58" s="1600">
        <f t="shared" si="10"/>
        <v>0</v>
      </c>
    </row>
    <row r="59" spans="2:21" ht="38.25">
      <c r="B59" s="1599" t="s">
        <v>3915</v>
      </c>
      <c r="C59" s="1600"/>
      <c r="D59" s="1601"/>
      <c r="E59" s="1602"/>
      <c r="F59" s="1601"/>
      <c r="G59" s="1602"/>
      <c r="H59" s="1601"/>
      <c r="I59" s="1603"/>
      <c r="N59" s="1599" t="s">
        <v>4792</v>
      </c>
      <c r="O59" s="1600">
        <f t="shared" si="11"/>
        <v>0</v>
      </c>
      <c r="P59" s="1600">
        <f t="shared" si="12"/>
        <v>0</v>
      </c>
      <c r="Q59" s="1600">
        <f t="shared" si="13"/>
        <v>0</v>
      </c>
      <c r="R59" s="1600">
        <f t="shared" si="10"/>
        <v>0</v>
      </c>
      <c r="S59" s="1600">
        <f t="shared" si="10"/>
        <v>0</v>
      </c>
      <c r="T59" s="1600">
        <f t="shared" si="10"/>
        <v>0</v>
      </c>
      <c r="U59" s="1600">
        <f t="shared" si="10"/>
        <v>0</v>
      </c>
    </row>
    <row r="60" spans="2:21" ht="25.5">
      <c r="B60" s="1708" t="s">
        <v>3906</v>
      </c>
      <c r="C60" s="1600"/>
      <c r="D60" s="1601"/>
      <c r="E60" s="1602"/>
      <c r="F60" s="1601"/>
      <c r="G60" s="1602"/>
      <c r="H60" s="1601"/>
      <c r="I60" s="1603"/>
      <c r="N60" s="1708" t="s">
        <v>4785</v>
      </c>
      <c r="O60" s="1600">
        <f t="shared" si="11"/>
        <v>0</v>
      </c>
      <c r="P60" s="1600">
        <f t="shared" si="12"/>
        <v>0</v>
      </c>
      <c r="Q60" s="1600">
        <f t="shared" si="13"/>
        <v>0</v>
      </c>
      <c r="R60" s="1600">
        <f t="shared" si="10"/>
        <v>0</v>
      </c>
      <c r="S60" s="1600">
        <f t="shared" si="10"/>
        <v>0</v>
      </c>
      <c r="T60" s="1600">
        <f t="shared" si="10"/>
        <v>0</v>
      </c>
      <c r="U60" s="1600">
        <f t="shared" si="10"/>
        <v>0</v>
      </c>
    </row>
    <row r="61" spans="2:21">
      <c r="B61" s="1599" t="s">
        <v>3907</v>
      </c>
      <c r="C61" s="1600"/>
      <c r="D61" s="1601"/>
      <c r="E61" s="1602"/>
      <c r="F61" s="1601"/>
      <c r="G61" s="1602"/>
      <c r="H61" s="1601"/>
      <c r="I61" s="1603"/>
      <c r="N61" s="1599" t="s">
        <v>4786</v>
      </c>
      <c r="O61" s="1600">
        <f t="shared" si="11"/>
        <v>0</v>
      </c>
      <c r="P61" s="1600">
        <f t="shared" si="12"/>
        <v>0</v>
      </c>
      <c r="Q61" s="1600">
        <f t="shared" si="13"/>
        <v>0</v>
      </c>
      <c r="R61" s="1600">
        <f t="shared" si="10"/>
        <v>0</v>
      </c>
      <c r="S61" s="1600">
        <f t="shared" si="10"/>
        <v>0</v>
      </c>
      <c r="T61" s="1600">
        <f t="shared" si="10"/>
        <v>0</v>
      </c>
      <c r="U61" s="1600">
        <f t="shared" si="10"/>
        <v>0</v>
      </c>
    </row>
    <row r="62" spans="2:21" ht="25.5">
      <c r="B62" s="1599" t="s">
        <v>3908</v>
      </c>
      <c r="C62" s="1600"/>
      <c r="D62" s="1601"/>
      <c r="E62" s="1602"/>
      <c r="F62" s="1601"/>
      <c r="G62" s="1602"/>
      <c r="H62" s="1601"/>
      <c r="I62" s="1603"/>
      <c r="N62" s="1599" t="s">
        <v>4794</v>
      </c>
      <c r="O62" s="1600">
        <f t="shared" si="11"/>
        <v>0</v>
      </c>
      <c r="P62" s="1600">
        <f t="shared" si="12"/>
        <v>0</v>
      </c>
      <c r="Q62" s="1600">
        <f t="shared" si="13"/>
        <v>0</v>
      </c>
      <c r="R62" s="1600">
        <f t="shared" ref="R62:R88" si="14">F62</f>
        <v>0</v>
      </c>
      <c r="S62" s="1600">
        <f t="shared" ref="S62:S88" si="15">G62</f>
        <v>0</v>
      </c>
      <c r="T62" s="1600">
        <f t="shared" ref="T62:T88" si="16">H62</f>
        <v>0</v>
      </c>
      <c r="U62" s="1600">
        <f t="shared" ref="U62:U88" si="17">I62</f>
        <v>0</v>
      </c>
    </row>
    <row r="63" spans="2:21" ht="25.5">
      <c r="B63" s="1599" t="s">
        <v>3909</v>
      </c>
      <c r="C63" s="1600"/>
      <c r="D63" s="1601"/>
      <c r="E63" s="1602"/>
      <c r="F63" s="1601"/>
      <c r="G63" s="1602"/>
      <c r="H63" s="1601"/>
      <c r="I63" s="1603"/>
      <c r="N63" s="1599" t="s">
        <v>4787</v>
      </c>
      <c r="O63" s="1600">
        <f t="shared" si="11"/>
        <v>0</v>
      </c>
      <c r="P63" s="1600">
        <f t="shared" si="12"/>
        <v>0</v>
      </c>
      <c r="Q63" s="1600">
        <f t="shared" si="13"/>
        <v>0</v>
      </c>
      <c r="R63" s="1600">
        <f t="shared" si="14"/>
        <v>0</v>
      </c>
      <c r="S63" s="1600">
        <f t="shared" si="15"/>
        <v>0</v>
      </c>
      <c r="T63" s="1600">
        <f t="shared" si="16"/>
        <v>0</v>
      </c>
      <c r="U63" s="1600">
        <f t="shared" si="17"/>
        <v>0</v>
      </c>
    </row>
    <row r="64" spans="2:21" ht="38.25">
      <c r="B64" s="1599" t="s">
        <v>3910</v>
      </c>
      <c r="C64" s="1600"/>
      <c r="D64" s="1601"/>
      <c r="E64" s="1602"/>
      <c r="F64" s="1601"/>
      <c r="G64" s="1602"/>
      <c r="H64" s="1601"/>
      <c r="I64" s="1603"/>
      <c r="N64" s="1599" t="s">
        <v>4788</v>
      </c>
      <c r="O64" s="1600">
        <f t="shared" si="11"/>
        <v>0</v>
      </c>
      <c r="P64" s="1600">
        <f t="shared" si="12"/>
        <v>0</v>
      </c>
      <c r="Q64" s="1600">
        <f t="shared" si="13"/>
        <v>0</v>
      </c>
      <c r="R64" s="1600">
        <f t="shared" si="14"/>
        <v>0</v>
      </c>
      <c r="S64" s="1600">
        <f t="shared" si="15"/>
        <v>0</v>
      </c>
      <c r="T64" s="1600">
        <f t="shared" si="16"/>
        <v>0</v>
      </c>
      <c r="U64" s="1600">
        <f t="shared" si="17"/>
        <v>0</v>
      </c>
    </row>
    <row r="65" spans="2:21" ht="25.5">
      <c r="B65" s="1708" t="s">
        <v>3911</v>
      </c>
      <c r="C65" s="1600"/>
      <c r="D65" s="1601"/>
      <c r="E65" s="1602"/>
      <c r="F65" s="1601"/>
      <c r="G65" s="1602"/>
      <c r="H65" s="1601"/>
      <c r="I65" s="1603"/>
      <c r="N65" s="1708" t="s">
        <v>4789</v>
      </c>
      <c r="O65" s="1600">
        <f t="shared" si="11"/>
        <v>0</v>
      </c>
      <c r="P65" s="1600">
        <f t="shared" si="12"/>
        <v>0</v>
      </c>
      <c r="Q65" s="1600">
        <f t="shared" si="13"/>
        <v>0</v>
      </c>
      <c r="R65" s="1600">
        <f t="shared" si="14"/>
        <v>0</v>
      </c>
      <c r="S65" s="1600">
        <f t="shared" si="15"/>
        <v>0</v>
      </c>
      <c r="T65" s="1600">
        <f t="shared" si="16"/>
        <v>0</v>
      </c>
      <c r="U65" s="1600">
        <f t="shared" si="17"/>
        <v>0</v>
      </c>
    </row>
    <row r="66" spans="2:21">
      <c r="B66" s="1599" t="s">
        <v>3912</v>
      </c>
      <c r="C66" s="1600"/>
      <c r="D66" s="1601"/>
      <c r="E66" s="1602"/>
      <c r="F66" s="1601"/>
      <c r="G66" s="1602"/>
      <c r="H66" s="1601"/>
      <c r="I66" s="1603"/>
      <c r="N66" s="1599" t="s">
        <v>4790</v>
      </c>
      <c r="O66" s="1600">
        <f t="shared" si="11"/>
        <v>0</v>
      </c>
      <c r="P66" s="1600">
        <f t="shared" si="12"/>
        <v>0</v>
      </c>
      <c r="Q66" s="1600">
        <f t="shared" si="13"/>
        <v>0</v>
      </c>
      <c r="R66" s="1600">
        <f t="shared" si="14"/>
        <v>0</v>
      </c>
      <c r="S66" s="1600">
        <f t="shared" si="15"/>
        <v>0</v>
      </c>
      <c r="T66" s="1600">
        <f t="shared" si="16"/>
        <v>0</v>
      </c>
      <c r="U66" s="1600">
        <f t="shared" si="17"/>
        <v>0</v>
      </c>
    </row>
    <row r="67" spans="2:21" ht="25.5">
      <c r="B67" s="1599" t="s">
        <v>3913</v>
      </c>
      <c r="C67" s="1600"/>
      <c r="D67" s="1601"/>
      <c r="E67" s="1602"/>
      <c r="F67" s="1601"/>
      <c r="G67" s="1602"/>
      <c r="H67" s="1601"/>
      <c r="I67" s="1603"/>
      <c r="N67" s="1599" t="s">
        <v>4793</v>
      </c>
      <c r="O67" s="1600">
        <f t="shared" si="11"/>
        <v>0</v>
      </c>
      <c r="P67" s="1600">
        <f t="shared" si="12"/>
        <v>0</v>
      </c>
      <c r="Q67" s="1600">
        <f t="shared" si="13"/>
        <v>0</v>
      </c>
      <c r="R67" s="1600">
        <f t="shared" si="14"/>
        <v>0</v>
      </c>
      <c r="S67" s="1600">
        <f t="shared" si="15"/>
        <v>0</v>
      </c>
      <c r="T67" s="1600">
        <f t="shared" si="16"/>
        <v>0</v>
      </c>
      <c r="U67" s="1600">
        <f t="shared" si="17"/>
        <v>0</v>
      </c>
    </row>
    <row r="68" spans="2:21" ht="25.5">
      <c r="B68" s="1599" t="s">
        <v>3914</v>
      </c>
      <c r="C68" s="1600"/>
      <c r="D68" s="1601"/>
      <c r="E68" s="1602"/>
      <c r="F68" s="1601"/>
      <c r="G68" s="1602"/>
      <c r="H68" s="1601"/>
      <c r="I68" s="1603"/>
      <c r="N68" s="1599" t="s">
        <v>4791</v>
      </c>
      <c r="O68" s="1600">
        <f t="shared" si="11"/>
        <v>0</v>
      </c>
      <c r="P68" s="1600">
        <f t="shared" si="12"/>
        <v>0</v>
      </c>
      <c r="Q68" s="1600">
        <f t="shared" si="13"/>
        <v>0</v>
      </c>
      <c r="R68" s="1600">
        <f t="shared" si="14"/>
        <v>0</v>
      </c>
      <c r="S68" s="1600">
        <f t="shared" si="15"/>
        <v>0</v>
      </c>
      <c r="T68" s="1600">
        <f t="shared" si="16"/>
        <v>0</v>
      </c>
      <c r="U68" s="1600">
        <f t="shared" si="17"/>
        <v>0</v>
      </c>
    </row>
    <row r="69" spans="2:21" ht="38.25">
      <c r="B69" s="1599" t="s">
        <v>3915</v>
      </c>
      <c r="C69" s="1600"/>
      <c r="D69" s="1601"/>
      <c r="E69" s="1602"/>
      <c r="F69" s="1601"/>
      <c r="G69" s="1602"/>
      <c r="H69" s="1601"/>
      <c r="I69" s="1603"/>
      <c r="N69" s="1599" t="s">
        <v>4792</v>
      </c>
      <c r="O69" s="1600">
        <f t="shared" si="11"/>
        <v>0</v>
      </c>
      <c r="P69" s="1600">
        <f t="shared" si="12"/>
        <v>0</v>
      </c>
      <c r="Q69" s="1600">
        <f t="shared" si="13"/>
        <v>0</v>
      </c>
      <c r="R69" s="1600">
        <f t="shared" si="14"/>
        <v>0</v>
      </c>
      <c r="S69" s="1600">
        <f t="shared" si="15"/>
        <v>0</v>
      </c>
      <c r="T69" s="1600">
        <f t="shared" si="16"/>
        <v>0</v>
      </c>
      <c r="U69" s="1600">
        <f t="shared" si="17"/>
        <v>0</v>
      </c>
    </row>
    <row r="70" spans="2:21" ht="25.5">
      <c r="B70" s="1708" t="s">
        <v>3906</v>
      </c>
      <c r="C70" s="1600"/>
      <c r="D70" s="1601"/>
      <c r="E70" s="1602"/>
      <c r="F70" s="1601"/>
      <c r="G70" s="1602"/>
      <c r="H70" s="1601"/>
      <c r="I70" s="1603"/>
      <c r="N70" s="1708" t="s">
        <v>4785</v>
      </c>
      <c r="O70" s="1600">
        <f t="shared" si="11"/>
        <v>0</v>
      </c>
      <c r="P70" s="1600">
        <f t="shared" si="12"/>
        <v>0</v>
      </c>
      <c r="Q70" s="1600">
        <f t="shared" si="13"/>
        <v>0</v>
      </c>
      <c r="R70" s="1600">
        <f t="shared" si="14"/>
        <v>0</v>
      </c>
      <c r="S70" s="1600">
        <f t="shared" si="15"/>
        <v>0</v>
      </c>
      <c r="T70" s="1600">
        <f t="shared" si="16"/>
        <v>0</v>
      </c>
      <c r="U70" s="1600">
        <f t="shared" si="17"/>
        <v>0</v>
      </c>
    </row>
    <row r="71" spans="2:21">
      <c r="B71" s="1599" t="s">
        <v>3907</v>
      </c>
      <c r="C71" s="1600"/>
      <c r="D71" s="1601"/>
      <c r="E71" s="1602"/>
      <c r="F71" s="1601"/>
      <c r="G71" s="1602"/>
      <c r="H71" s="1601"/>
      <c r="I71" s="1603"/>
      <c r="N71" s="1599" t="s">
        <v>4786</v>
      </c>
      <c r="O71" s="1600">
        <f t="shared" si="11"/>
        <v>0</v>
      </c>
      <c r="P71" s="1600">
        <f t="shared" si="12"/>
        <v>0</v>
      </c>
      <c r="Q71" s="1600">
        <f t="shared" si="13"/>
        <v>0</v>
      </c>
      <c r="R71" s="1600">
        <f t="shared" si="14"/>
        <v>0</v>
      </c>
      <c r="S71" s="1600">
        <f t="shared" si="15"/>
        <v>0</v>
      </c>
      <c r="T71" s="1600">
        <f t="shared" si="16"/>
        <v>0</v>
      </c>
      <c r="U71" s="1600">
        <f t="shared" si="17"/>
        <v>0</v>
      </c>
    </row>
    <row r="72" spans="2:21" ht="25.5">
      <c r="B72" s="1599" t="s">
        <v>3908</v>
      </c>
      <c r="C72" s="1600"/>
      <c r="D72" s="1601"/>
      <c r="E72" s="1602"/>
      <c r="F72" s="1601"/>
      <c r="G72" s="1602"/>
      <c r="H72" s="1601"/>
      <c r="I72" s="1603"/>
      <c r="N72" s="1599" t="s">
        <v>4794</v>
      </c>
      <c r="O72" s="1600">
        <f t="shared" si="11"/>
        <v>0</v>
      </c>
      <c r="P72" s="1600">
        <f t="shared" si="12"/>
        <v>0</v>
      </c>
      <c r="Q72" s="1600">
        <f t="shared" si="13"/>
        <v>0</v>
      </c>
      <c r="R72" s="1600">
        <f t="shared" si="14"/>
        <v>0</v>
      </c>
      <c r="S72" s="1600">
        <f t="shared" si="15"/>
        <v>0</v>
      </c>
      <c r="T72" s="1600">
        <f t="shared" si="16"/>
        <v>0</v>
      </c>
      <c r="U72" s="1600">
        <f t="shared" si="17"/>
        <v>0</v>
      </c>
    </row>
    <row r="73" spans="2:21" ht="25.5">
      <c r="B73" s="1599" t="s">
        <v>3909</v>
      </c>
      <c r="C73" s="1600"/>
      <c r="D73" s="1601"/>
      <c r="E73" s="1602"/>
      <c r="F73" s="1601"/>
      <c r="G73" s="1602"/>
      <c r="H73" s="1601"/>
      <c r="I73" s="1603"/>
      <c r="N73" s="1599" t="s">
        <v>4787</v>
      </c>
      <c r="O73" s="1600">
        <f t="shared" si="11"/>
        <v>0</v>
      </c>
      <c r="P73" s="1600">
        <f t="shared" si="12"/>
        <v>0</v>
      </c>
      <c r="Q73" s="1600">
        <f t="shared" si="13"/>
        <v>0</v>
      </c>
      <c r="R73" s="1600">
        <f t="shared" si="14"/>
        <v>0</v>
      </c>
      <c r="S73" s="1600">
        <f t="shared" si="15"/>
        <v>0</v>
      </c>
      <c r="T73" s="1600">
        <f t="shared" si="16"/>
        <v>0</v>
      </c>
      <c r="U73" s="1600">
        <f t="shared" si="17"/>
        <v>0</v>
      </c>
    </row>
    <row r="74" spans="2:21" ht="38.25">
      <c r="B74" s="1599" t="s">
        <v>3910</v>
      </c>
      <c r="C74" s="1600"/>
      <c r="D74" s="1601"/>
      <c r="E74" s="1602"/>
      <c r="F74" s="1601"/>
      <c r="G74" s="1602"/>
      <c r="H74" s="1601"/>
      <c r="I74" s="1603"/>
      <c r="N74" s="1599" t="s">
        <v>4788</v>
      </c>
      <c r="O74" s="1600">
        <f t="shared" si="11"/>
        <v>0</v>
      </c>
      <c r="P74" s="1600">
        <f t="shared" si="12"/>
        <v>0</v>
      </c>
      <c r="Q74" s="1600">
        <f t="shared" si="13"/>
        <v>0</v>
      </c>
      <c r="R74" s="1600">
        <f t="shared" si="14"/>
        <v>0</v>
      </c>
      <c r="S74" s="1600">
        <f t="shared" si="15"/>
        <v>0</v>
      </c>
      <c r="T74" s="1600">
        <f t="shared" si="16"/>
        <v>0</v>
      </c>
      <c r="U74" s="1600">
        <f t="shared" si="17"/>
        <v>0</v>
      </c>
    </row>
    <row r="75" spans="2:21" ht="25.5">
      <c r="B75" s="1708" t="s">
        <v>3911</v>
      </c>
      <c r="C75" s="1600"/>
      <c r="D75" s="1601"/>
      <c r="E75" s="1602"/>
      <c r="F75" s="1601"/>
      <c r="G75" s="1602"/>
      <c r="H75" s="1601"/>
      <c r="I75" s="1603"/>
      <c r="N75" s="1708" t="s">
        <v>4789</v>
      </c>
      <c r="O75" s="1600">
        <f t="shared" si="11"/>
        <v>0</v>
      </c>
      <c r="P75" s="1600">
        <f t="shared" si="12"/>
        <v>0</v>
      </c>
      <c r="Q75" s="1600">
        <f t="shared" si="13"/>
        <v>0</v>
      </c>
      <c r="R75" s="1600">
        <f t="shared" si="14"/>
        <v>0</v>
      </c>
      <c r="S75" s="1600">
        <f t="shared" si="15"/>
        <v>0</v>
      </c>
      <c r="T75" s="1600">
        <f t="shared" si="16"/>
        <v>0</v>
      </c>
      <c r="U75" s="1600">
        <f t="shared" si="17"/>
        <v>0</v>
      </c>
    </row>
    <row r="76" spans="2:21">
      <c r="B76" s="1599" t="s">
        <v>3912</v>
      </c>
      <c r="C76" s="1600"/>
      <c r="D76" s="1601"/>
      <c r="E76" s="1602"/>
      <c r="F76" s="1601"/>
      <c r="G76" s="1602"/>
      <c r="H76" s="1601"/>
      <c r="I76" s="1603"/>
      <c r="N76" s="1599" t="s">
        <v>4790</v>
      </c>
      <c r="O76" s="1600">
        <f t="shared" si="11"/>
        <v>0</v>
      </c>
      <c r="P76" s="1600">
        <f t="shared" si="12"/>
        <v>0</v>
      </c>
      <c r="Q76" s="1600">
        <f t="shared" si="13"/>
        <v>0</v>
      </c>
      <c r="R76" s="1600">
        <f t="shared" si="14"/>
        <v>0</v>
      </c>
      <c r="S76" s="1600">
        <f t="shared" si="15"/>
        <v>0</v>
      </c>
      <c r="T76" s="1600">
        <f t="shared" si="16"/>
        <v>0</v>
      </c>
      <c r="U76" s="1600">
        <f t="shared" si="17"/>
        <v>0</v>
      </c>
    </row>
    <row r="77" spans="2:21" ht="25.5">
      <c r="B77" s="1599" t="s">
        <v>3913</v>
      </c>
      <c r="C77" s="1600"/>
      <c r="D77" s="1601"/>
      <c r="E77" s="1602"/>
      <c r="F77" s="1601"/>
      <c r="G77" s="1602"/>
      <c r="H77" s="1601"/>
      <c r="I77" s="1603"/>
      <c r="N77" s="1599" t="s">
        <v>4793</v>
      </c>
      <c r="O77" s="1600">
        <f t="shared" si="11"/>
        <v>0</v>
      </c>
      <c r="P77" s="1600">
        <f t="shared" si="12"/>
        <v>0</v>
      </c>
      <c r="Q77" s="1600">
        <f t="shared" si="13"/>
        <v>0</v>
      </c>
      <c r="R77" s="1600">
        <f t="shared" si="14"/>
        <v>0</v>
      </c>
      <c r="S77" s="1600">
        <f t="shared" si="15"/>
        <v>0</v>
      </c>
      <c r="T77" s="1600">
        <f t="shared" si="16"/>
        <v>0</v>
      </c>
      <c r="U77" s="1600">
        <f t="shared" si="17"/>
        <v>0</v>
      </c>
    </row>
    <row r="78" spans="2:21" ht="25.5">
      <c r="B78" s="1599" t="s">
        <v>3914</v>
      </c>
      <c r="C78" s="1600"/>
      <c r="D78" s="1601"/>
      <c r="E78" s="1602"/>
      <c r="F78" s="1601"/>
      <c r="G78" s="1602"/>
      <c r="H78" s="1601"/>
      <c r="I78" s="1603"/>
      <c r="N78" s="1599" t="s">
        <v>4791</v>
      </c>
      <c r="O78" s="1600">
        <f t="shared" si="11"/>
        <v>0</v>
      </c>
      <c r="P78" s="1600">
        <f t="shared" si="12"/>
        <v>0</v>
      </c>
      <c r="Q78" s="1600">
        <f t="shared" si="13"/>
        <v>0</v>
      </c>
      <c r="R78" s="1600">
        <f t="shared" si="14"/>
        <v>0</v>
      </c>
      <c r="S78" s="1600">
        <f t="shared" si="15"/>
        <v>0</v>
      </c>
      <c r="T78" s="1600">
        <f t="shared" si="16"/>
        <v>0</v>
      </c>
      <c r="U78" s="1600">
        <f t="shared" si="17"/>
        <v>0</v>
      </c>
    </row>
    <row r="79" spans="2:21" ht="38.25">
      <c r="B79" s="1599" t="s">
        <v>3915</v>
      </c>
      <c r="C79" s="1600"/>
      <c r="D79" s="1601"/>
      <c r="E79" s="1602"/>
      <c r="F79" s="1601"/>
      <c r="G79" s="1602"/>
      <c r="H79" s="1601"/>
      <c r="I79" s="1603"/>
      <c r="N79" s="1599" t="s">
        <v>4792</v>
      </c>
      <c r="O79" s="1600">
        <f t="shared" si="11"/>
        <v>0</v>
      </c>
      <c r="P79" s="1600">
        <f t="shared" si="12"/>
        <v>0</v>
      </c>
      <c r="Q79" s="1600">
        <f t="shared" si="13"/>
        <v>0</v>
      </c>
      <c r="R79" s="1600">
        <f t="shared" si="14"/>
        <v>0</v>
      </c>
      <c r="S79" s="1600">
        <f t="shared" si="15"/>
        <v>0</v>
      </c>
      <c r="T79" s="1600">
        <f t="shared" si="16"/>
        <v>0</v>
      </c>
      <c r="U79" s="1600">
        <f t="shared" si="17"/>
        <v>0</v>
      </c>
    </row>
    <row r="80" spans="2:21" ht="25.5">
      <c r="B80" s="1708" t="s">
        <v>3906</v>
      </c>
      <c r="C80" s="1600"/>
      <c r="D80" s="1601"/>
      <c r="E80" s="1602"/>
      <c r="F80" s="1601"/>
      <c r="G80" s="1602"/>
      <c r="H80" s="1601"/>
      <c r="I80" s="1603"/>
      <c r="N80" s="1708" t="s">
        <v>4785</v>
      </c>
      <c r="O80" s="1600">
        <f t="shared" si="11"/>
        <v>0</v>
      </c>
      <c r="P80" s="1600">
        <f t="shared" si="12"/>
        <v>0</v>
      </c>
      <c r="Q80" s="1600">
        <f t="shared" si="13"/>
        <v>0</v>
      </c>
      <c r="R80" s="1600">
        <f t="shared" si="14"/>
        <v>0</v>
      </c>
      <c r="S80" s="1600">
        <f t="shared" si="15"/>
        <v>0</v>
      </c>
      <c r="T80" s="1600">
        <f t="shared" si="16"/>
        <v>0</v>
      </c>
      <c r="U80" s="1600">
        <f t="shared" si="17"/>
        <v>0</v>
      </c>
    </row>
    <row r="81" spans="2:21">
      <c r="B81" s="1599" t="s">
        <v>3907</v>
      </c>
      <c r="C81" s="1600"/>
      <c r="D81" s="1601"/>
      <c r="E81" s="1602"/>
      <c r="F81" s="1601"/>
      <c r="G81" s="1602"/>
      <c r="H81" s="1601"/>
      <c r="I81" s="1603"/>
      <c r="N81" s="1599" t="s">
        <v>4786</v>
      </c>
      <c r="O81" s="1600">
        <f t="shared" si="11"/>
        <v>0</v>
      </c>
      <c r="P81" s="1600">
        <f t="shared" si="12"/>
        <v>0</v>
      </c>
      <c r="Q81" s="1600">
        <f t="shared" si="13"/>
        <v>0</v>
      </c>
      <c r="R81" s="1600">
        <f t="shared" si="14"/>
        <v>0</v>
      </c>
      <c r="S81" s="1600">
        <f t="shared" si="15"/>
        <v>0</v>
      </c>
      <c r="T81" s="1600">
        <f t="shared" si="16"/>
        <v>0</v>
      </c>
      <c r="U81" s="1600">
        <f t="shared" si="17"/>
        <v>0</v>
      </c>
    </row>
    <row r="82" spans="2:21" ht="25.5">
      <c r="B82" s="1599" t="s">
        <v>3908</v>
      </c>
      <c r="C82" s="1600"/>
      <c r="D82" s="1601"/>
      <c r="E82" s="1602"/>
      <c r="F82" s="1601"/>
      <c r="G82" s="1602"/>
      <c r="H82" s="1601"/>
      <c r="I82" s="1603"/>
      <c r="N82" s="1599" t="s">
        <v>4794</v>
      </c>
      <c r="O82" s="1600">
        <f t="shared" si="11"/>
        <v>0</v>
      </c>
      <c r="P82" s="1600">
        <f t="shared" si="12"/>
        <v>0</v>
      </c>
      <c r="Q82" s="1600">
        <f t="shared" si="13"/>
        <v>0</v>
      </c>
      <c r="R82" s="1600">
        <f t="shared" si="14"/>
        <v>0</v>
      </c>
      <c r="S82" s="1600">
        <f t="shared" si="15"/>
        <v>0</v>
      </c>
      <c r="T82" s="1600">
        <f t="shared" si="16"/>
        <v>0</v>
      </c>
      <c r="U82" s="1600">
        <f t="shared" si="17"/>
        <v>0</v>
      </c>
    </row>
    <row r="83" spans="2:21" ht="25.5">
      <c r="B83" s="1599" t="s">
        <v>3909</v>
      </c>
      <c r="C83" s="1600"/>
      <c r="D83" s="1601"/>
      <c r="E83" s="1602"/>
      <c r="F83" s="1601"/>
      <c r="G83" s="1602"/>
      <c r="H83" s="1601"/>
      <c r="I83" s="1603"/>
      <c r="N83" s="1599" t="s">
        <v>4787</v>
      </c>
      <c r="O83" s="1600">
        <f t="shared" si="11"/>
        <v>0</v>
      </c>
      <c r="P83" s="1600">
        <f t="shared" si="12"/>
        <v>0</v>
      </c>
      <c r="Q83" s="1600">
        <f t="shared" si="13"/>
        <v>0</v>
      </c>
      <c r="R83" s="1600">
        <f t="shared" si="14"/>
        <v>0</v>
      </c>
      <c r="S83" s="1600">
        <f t="shared" si="15"/>
        <v>0</v>
      </c>
      <c r="T83" s="1600">
        <f t="shared" si="16"/>
        <v>0</v>
      </c>
      <c r="U83" s="1600">
        <f t="shared" si="17"/>
        <v>0</v>
      </c>
    </row>
    <row r="84" spans="2:21" ht="38.25">
      <c r="B84" s="1599" t="s">
        <v>3910</v>
      </c>
      <c r="C84" s="1600"/>
      <c r="D84" s="1601"/>
      <c r="E84" s="1602"/>
      <c r="F84" s="1601"/>
      <c r="G84" s="1602"/>
      <c r="H84" s="1601"/>
      <c r="I84" s="1603"/>
      <c r="N84" s="1599" t="s">
        <v>4788</v>
      </c>
      <c r="O84" s="1600">
        <f t="shared" si="11"/>
        <v>0</v>
      </c>
      <c r="P84" s="1600">
        <f t="shared" si="12"/>
        <v>0</v>
      </c>
      <c r="Q84" s="1600">
        <f t="shared" si="13"/>
        <v>0</v>
      </c>
      <c r="R84" s="1600">
        <f t="shared" si="14"/>
        <v>0</v>
      </c>
      <c r="S84" s="1600">
        <f t="shared" si="15"/>
        <v>0</v>
      </c>
      <c r="T84" s="1600">
        <f t="shared" si="16"/>
        <v>0</v>
      </c>
      <c r="U84" s="1600">
        <f t="shared" si="17"/>
        <v>0</v>
      </c>
    </row>
    <row r="85" spans="2:21" ht="25.5">
      <c r="B85" s="1708" t="s">
        <v>3911</v>
      </c>
      <c r="C85" s="1600"/>
      <c r="D85" s="1601"/>
      <c r="E85" s="1602"/>
      <c r="F85" s="1601"/>
      <c r="G85" s="1602"/>
      <c r="H85" s="1601"/>
      <c r="I85" s="1603"/>
      <c r="N85" s="1708" t="s">
        <v>4789</v>
      </c>
      <c r="O85" s="1600">
        <f t="shared" si="11"/>
        <v>0</v>
      </c>
      <c r="P85" s="1600">
        <f t="shared" si="12"/>
        <v>0</v>
      </c>
      <c r="Q85" s="1600">
        <f t="shared" si="13"/>
        <v>0</v>
      </c>
      <c r="R85" s="1600">
        <f t="shared" si="14"/>
        <v>0</v>
      </c>
      <c r="S85" s="1600">
        <f t="shared" si="15"/>
        <v>0</v>
      </c>
      <c r="T85" s="1600">
        <f t="shared" si="16"/>
        <v>0</v>
      </c>
      <c r="U85" s="1600">
        <f t="shared" si="17"/>
        <v>0</v>
      </c>
    </row>
    <row r="86" spans="2:21">
      <c r="B86" s="1599" t="s">
        <v>3912</v>
      </c>
      <c r="C86" s="1600"/>
      <c r="D86" s="1601"/>
      <c r="E86" s="1602"/>
      <c r="F86" s="1601"/>
      <c r="G86" s="1602"/>
      <c r="H86" s="1601"/>
      <c r="I86" s="1603"/>
      <c r="N86" s="1599" t="s">
        <v>4790</v>
      </c>
      <c r="O86" s="1600">
        <f t="shared" si="11"/>
        <v>0</v>
      </c>
      <c r="P86" s="1600">
        <f t="shared" si="12"/>
        <v>0</v>
      </c>
      <c r="Q86" s="1600">
        <f t="shared" si="13"/>
        <v>0</v>
      </c>
      <c r="R86" s="1600">
        <f t="shared" si="14"/>
        <v>0</v>
      </c>
      <c r="S86" s="1600">
        <f t="shared" si="15"/>
        <v>0</v>
      </c>
      <c r="T86" s="1600">
        <f t="shared" si="16"/>
        <v>0</v>
      </c>
      <c r="U86" s="1600">
        <f t="shared" si="17"/>
        <v>0</v>
      </c>
    </row>
    <row r="87" spans="2:21" ht="25.5">
      <c r="B87" s="1599" t="s">
        <v>3913</v>
      </c>
      <c r="C87" s="1600"/>
      <c r="D87" s="1601"/>
      <c r="E87" s="1602"/>
      <c r="F87" s="1601"/>
      <c r="G87" s="1602"/>
      <c r="H87" s="1601"/>
      <c r="I87" s="1603"/>
      <c r="N87" s="1599" t="s">
        <v>4793</v>
      </c>
      <c r="O87" s="1600">
        <f t="shared" si="11"/>
        <v>0</v>
      </c>
      <c r="P87" s="1600">
        <f t="shared" si="12"/>
        <v>0</v>
      </c>
      <c r="Q87" s="1600">
        <f t="shared" si="13"/>
        <v>0</v>
      </c>
      <c r="R87" s="1600">
        <f t="shared" si="14"/>
        <v>0</v>
      </c>
      <c r="S87" s="1600">
        <f t="shared" si="15"/>
        <v>0</v>
      </c>
      <c r="T87" s="1600">
        <f t="shared" si="16"/>
        <v>0</v>
      </c>
      <c r="U87" s="1600">
        <f t="shared" si="17"/>
        <v>0</v>
      </c>
    </row>
    <row r="88" spans="2:21" ht="25.5">
      <c r="B88" s="1599" t="s">
        <v>3914</v>
      </c>
      <c r="C88" s="1600"/>
      <c r="D88" s="1601"/>
      <c r="E88" s="1602"/>
      <c r="F88" s="1601"/>
      <c r="G88" s="1602"/>
      <c r="H88" s="1601"/>
      <c r="I88" s="1603"/>
      <c r="N88" s="1599" t="s">
        <v>4791</v>
      </c>
      <c r="O88" s="1600">
        <f t="shared" si="11"/>
        <v>0</v>
      </c>
      <c r="P88" s="1600">
        <f t="shared" si="12"/>
        <v>0</v>
      </c>
      <c r="Q88" s="1600">
        <f t="shared" si="13"/>
        <v>0</v>
      </c>
      <c r="R88" s="1600">
        <f t="shared" si="14"/>
        <v>0</v>
      </c>
      <c r="S88" s="1600">
        <f t="shared" si="15"/>
        <v>0</v>
      </c>
      <c r="T88" s="1600">
        <f t="shared" si="16"/>
        <v>0</v>
      </c>
      <c r="U88" s="1600">
        <f t="shared" si="17"/>
        <v>0</v>
      </c>
    </row>
    <row r="89" spans="2:21" ht="39" thickBot="1">
      <c r="B89" s="1604" t="s">
        <v>3915</v>
      </c>
      <c r="C89" s="1605"/>
      <c r="D89" s="1606"/>
      <c r="E89" s="1607"/>
      <c r="F89" s="1606"/>
      <c r="G89" s="1607"/>
      <c r="H89" s="1606"/>
      <c r="I89" s="1608"/>
      <c r="N89" s="1604" t="s">
        <v>4792</v>
      </c>
      <c r="O89" s="1600">
        <f t="shared" si="11"/>
        <v>0</v>
      </c>
      <c r="P89" s="1600">
        <f t="shared" ref="P89:U89" si="18">D89</f>
        <v>0</v>
      </c>
      <c r="Q89" s="1600">
        <f t="shared" si="18"/>
        <v>0</v>
      </c>
      <c r="R89" s="1600">
        <f t="shared" si="18"/>
        <v>0</v>
      </c>
      <c r="S89" s="1600">
        <f t="shared" si="18"/>
        <v>0</v>
      </c>
      <c r="T89" s="1600">
        <f t="shared" si="18"/>
        <v>0</v>
      </c>
      <c r="U89" s="1600">
        <f t="shared" si="18"/>
        <v>0</v>
      </c>
    </row>
  </sheetData>
  <mergeCells count="2">
    <mergeCell ref="A1:A2"/>
    <mergeCell ref="A43:A44"/>
  </mergeCells>
  <conditionalFormatting sqref="A1:A2">
    <cfRule type="expression" dxfId="16" priority="2">
      <formula>TODAY()&gt;DATE(2013,9,30)</formula>
    </cfRule>
  </conditionalFormatting>
  <conditionalFormatting sqref="A43:A44">
    <cfRule type="expression" dxfId="15" priority="1">
      <formula>TODAY()&gt;DATE(2013,9,30)</formula>
    </cfRule>
  </conditionalFormatting>
  <hyperlinks>
    <hyperlink ref="B1" location="'Съдържание 1'!A1" display="'Съдържание 1'!A1"/>
    <hyperlink ref="N1" location="'Съдържание 1'!A1" display="'Съдържание 1'!A1"/>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B1:E263"/>
  <sheetViews>
    <sheetView workbookViewId="0">
      <selection activeCell="B5" sqref="B5"/>
    </sheetView>
  </sheetViews>
  <sheetFormatPr defaultRowHeight="12.75"/>
  <cols>
    <col min="2" max="2" width="101" customWidth="1"/>
  </cols>
  <sheetData>
    <row r="1" spans="2:2" ht="14.25">
      <c r="B1" s="563" t="s">
        <v>2065</v>
      </c>
    </row>
    <row r="2" spans="2:2" ht="14.25">
      <c r="B2" s="564" t="s">
        <v>2066</v>
      </c>
    </row>
    <row r="3" spans="2:2" ht="14.25">
      <c r="B3" s="565"/>
    </row>
    <row r="4" spans="2:2" ht="14.25">
      <c r="B4" s="566" t="s">
        <v>5405</v>
      </c>
    </row>
    <row r="5" spans="2:2" ht="14.25">
      <c r="B5" s="566"/>
    </row>
    <row r="6" spans="2:2" ht="14.25">
      <c r="B6" s="566"/>
    </row>
    <row r="7" spans="2:2" ht="42.75">
      <c r="B7" s="567" t="s">
        <v>2067</v>
      </c>
    </row>
    <row r="8" spans="2:2" ht="14.25">
      <c r="B8" s="565"/>
    </row>
    <row r="9" spans="2:2" ht="42.75">
      <c r="B9" s="567" t="s">
        <v>2068</v>
      </c>
    </row>
    <row r="10" spans="2:2" ht="14.25">
      <c r="B10" s="566"/>
    </row>
    <row r="11" spans="2:2" ht="14.25">
      <c r="B11" s="568" t="s">
        <v>2069</v>
      </c>
    </row>
    <row r="12" spans="2:2" ht="14.25">
      <c r="B12" s="565"/>
    </row>
    <row r="13" spans="2:2" ht="28.5">
      <c r="B13" s="567" t="s">
        <v>2070</v>
      </c>
    </row>
    <row r="14" spans="2:2" ht="28.5">
      <c r="B14" s="567" t="s">
        <v>2071</v>
      </c>
    </row>
    <row r="15" spans="2:2" ht="42.75">
      <c r="B15" s="567" t="s">
        <v>2072</v>
      </c>
    </row>
    <row r="16" spans="2:2" ht="14.25">
      <c r="B16" s="569"/>
    </row>
    <row r="17" spans="2:5">
      <c r="B17" s="591" t="s">
        <v>2073</v>
      </c>
    </row>
    <row r="19" spans="2:5" ht="14.25">
      <c r="B19" s="570" t="s">
        <v>2074</v>
      </c>
      <c r="C19" s="570"/>
      <c r="D19" s="570"/>
      <c r="E19" s="570"/>
    </row>
    <row r="20" spans="2:5" ht="14.25">
      <c r="B20" s="570" t="s">
        <v>2075</v>
      </c>
      <c r="C20" s="570"/>
      <c r="D20" s="570"/>
      <c r="E20" s="570"/>
    </row>
    <row r="21" spans="2:5" ht="14.25">
      <c r="B21" s="567"/>
    </row>
    <row r="22" spans="2:5" ht="14.25">
      <c r="B22" s="567" t="s">
        <v>2076</v>
      </c>
    </row>
    <row r="23" spans="2:5" ht="14.25">
      <c r="B23" s="567"/>
    </row>
    <row r="24" spans="2:5" ht="14.25">
      <c r="B24" s="569" t="s">
        <v>2077</v>
      </c>
    </row>
    <row r="25" spans="2:5" ht="28.5">
      <c r="B25" s="567" t="s">
        <v>2078</v>
      </c>
    </row>
    <row r="26" spans="2:5" ht="14.25">
      <c r="B26" s="567"/>
    </row>
    <row r="27" spans="2:5" ht="14.25">
      <c r="B27" s="567" t="s">
        <v>2079</v>
      </c>
    </row>
    <row r="28" spans="2:5" ht="14.25">
      <c r="B28" s="567" t="s">
        <v>2080</v>
      </c>
    </row>
    <row r="29" spans="2:5" ht="14.25">
      <c r="B29" s="567" t="s">
        <v>2081</v>
      </c>
    </row>
    <row r="30" spans="2:5" ht="14.25">
      <c r="B30" s="567" t="s">
        <v>2082</v>
      </c>
    </row>
    <row r="31" spans="2:5" ht="14.25">
      <c r="B31" s="567" t="s">
        <v>2083</v>
      </c>
    </row>
    <row r="32" spans="2:5" ht="14.25">
      <c r="B32" s="567"/>
    </row>
    <row r="33" spans="2:2" ht="14.25">
      <c r="B33" s="567" t="s">
        <v>2084</v>
      </c>
    </row>
    <row r="34" spans="2:2" ht="14.25">
      <c r="B34" s="567"/>
    </row>
    <row r="35" spans="2:2" ht="14.25">
      <c r="B35" s="567"/>
    </row>
    <row r="36" spans="2:2" ht="14.25">
      <c r="B36" s="569" t="s">
        <v>2085</v>
      </c>
    </row>
    <row r="37" spans="2:2" ht="14.25">
      <c r="B37" s="567" t="s">
        <v>2086</v>
      </c>
    </row>
    <row r="38" spans="2:2" ht="14.25">
      <c r="B38" s="569"/>
    </row>
    <row r="39" spans="2:2" ht="14.25">
      <c r="B39" s="567"/>
    </row>
    <row r="40" spans="2:2" ht="14.25">
      <c r="B40" s="569" t="s">
        <v>2087</v>
      </c>
    </row>
    <row r="41" spans="2:2" ht="14.25">
      <c r="B41" s="571" t="s">
        <v>2088</v>
      </c>
    </row>
    <row r="42" spans="2:2" ht="42.75">
      <c r="B42" s="567" t="s">
        <v>2089</v>
      </c>
    </row>
    <row r="43" spans="2:2" ht="14.25">
      <c r="B43" s="567"/>
    </row>
    <row r="44" spans="2:2" ht="14.25">
      <c r="B44" s="571" t="s">
        <v>2090</v>
      </c>
    </row>
    <row r="45" spans="2:2" ht="57">
      <c r="B45" s="567" t="s">
        <v>2091</v>
      </c>
    </row>
    <row r="46" spans="2:2" ht="14.25">
      <c r="B46" s="567"/>
    </row>
    <row r="47" spans="2:2" ht="14.25">
      <c r="B47" s="572" t="s">
        <v>2092</v>
      </c>
    </row>
    <row r="48" spans="2:2" ht="14.25">
      <c r="B48" s="567"/>
    </row>
    <row r="49" spans="2:2" ht="14.25">
      <c r="B49" s="567"/>
    </row>
    <row r="50" spans="2:2" ht="14.25">
      <c r="B50" s="569" t="s">
        <v>2093</v>
      </c>
    </row>
    <row r="51" spans="2:2" ht="14.25">
      <c r="B51" s="567" t="s">
        <v>2094</v>
      </c>
    </row>
    <row r="52" spans="2:2" ht="14.25">
      <c r="B52" s="567"/>
    </row>
    <row r="53" spans="2:2" ht="14.25">
      <c r="B53" s="567" t="s">
        <v>2095</v>
      </c>
    </row>
    <row r="54" spans="2:2" ht="14.25">
      <c r="B54" s="567"/>
    </row>
    <row r="55" spans="2:2" ht="28.5">
      <c r="B55" s="567" t="s">
        <v>2096</v>
      </c>
    </row>
    <row r="56" spans="2:2" ht="14.25">
      <c r="B56" s="571"/>
    </row>
    <row r="57" spans="2:2" ht="14.25">
      <c r="B57" s="569" t="s">
        <v>2097</v>
      </c>
    </row>
    <row r="58" spans="2:2" ht="14.25">
      <c r="B58" s="571" t="s">
        <v>2098</v>
      </c>
    </row>
    <row r="59" spans="2:2" ht="14.25">
      <c r="B59" s="571"/>
    </row>
    <row r="60" spans="2:2" ht="14.25">
      <c r="B60" s="571" t="s">
        <v>2099</v>
      </c>
    </row>
    <row r="61" spans="2:2" ht="14.25">
      <c r="B61" s="571" t="s">
        <v>2100</v>
      </c>
    </row>
    <row r="62" spans="2:2" ht="14.25">
      <c r="B62" s="571"/>
    </row>
    <row r="63" spans="2:2" ht="14.25">
      <c r="B63" s="569" t="s">
        <v>2101</v>
      </c>
    </row>
    <row r="64" spans="2:2" ht="14.25">
      <c r="B64" s="567" t="s">
        <v>2102</v>
      </c>
    </row>
    <row r="65" spans="2:2" ht="14.25">
      <c r="B65" s="567"/>
    </row>
    <row r="66" spans="2:2" ht="14.25">
      <c r="B66" s="567" t="s">
        <v>2103</v>
      </c>
    </row>
    <row r="67" spans="2:2" ht="14.25">
      <c r="B67" s="567"/>
    </row>
    <row r="68" spans="2:2" ht="28.5">
      <c r="B68" s="567" t="s">
        <v>2104</v>
      </c>
    </row>
    <row r="69" spans="2:2" ht="14.25">
      <c r="B69" s="571"/>
    </row>
    <row r="70" spans="2:2" ht="14.25">
      <c r="B70" s="571" t="s">
        <v>2105</v>
      </c>
    </row>
    <row r="71" spans="2:2" ht="14.25">
      <c r="B71" s="571" t="s">
        <v>2106</v>
      </c>
    </row>
    <row r="72" spans="2:2" ht="14.25">
      <c r="B72" s="571"/>
    </row>
    <row r="73" spans="2:2" ht="14.25">
      <c r="B73" s="571" t="s">
        <v>2107</v>
      </c>
    </row>
    <row r="74" spans="2:2" ht="14.25">
      <c r="B74" s="571" t="s">
        <v>2106</v>
      </c>
    </row>
    <row r="75" spans="2:2" ht="14.25">
      <c r="B75" s="571"/>
    </row>
    <row r="76" spans="2:2" ht="14.25">
      <c r="B76" s="569" t="s">
        <v>2108</v>
      </c>
    </row>
    <row r="77" spans="2:2" ht="85.5">
      <c r="B77" s="567" t="s">
        <v>2109</v>
      </c>
    </row>
    <row r="78" spans="2:2" ht="14.25">
      <c r="B78" s="567"/>
    </row>
    <row r="79" spans="2:2" ht="42.75">
      <c r="B79" s="567" t="s">
        <v>2110</v>
      </c>
    </row>
    <row r="80" spans="2:2" ht="14.25">
      <c r="B80" s="567"/>
    </row>
    <row r="81" spans="2:2" ht="14.25">
      <c r="B81" s="569" t="s">
        <v>2111</v>
      </c>
    </row>
    <row r="82" spans="2:2" ht="28.5">
      <c r="B82" s="567" t="s">
        <v>2112</v>
      </c>
    </row>
    <row r="83" spans="2:2" ht="14.25">
      <c r="B83" s="567"/>
    </row>
    <row r="84" spans="2:2" ht="14.25">
      <c r="B84" s="569" t="s">
        <v>2113</v>
      </c>
    </row>
    <row r="85" spans="2:2" ht="14.25">
      <c r="B85" s="571" t="s">
        <v>2114</v>
      </c>
    </row>
    <row r="86" spans="2:2" ht="28.5">
      <c r="B86" s="567" t="s">
        <v>2115</v>
      </c>
    </row>
    <row r="87" spans="2:2" ht="14.25">
      <c r="B87" s="567"/>
    </row>
    <row r="88" spans="2:2" ht="28.5">
      <c r="B88" s="567" t="s">
        <v>2116</v>
      </c>
    </row>
    <row r="89" spans="2:2" ht="14.25">
      <c r="B89" s="571"/>
    </row>
    <row r="90" spans="2:2" ht="14.25">
      <c r="B90" s="571" t="s">
        <v>2117</v>
      </c>
    </row>
    <row r="91" spans="2:2" ht="42.75">
      <c r="B91" s="567" t="s">
        <v>2118</v>
      </c>
    </row>
    <row r="92" spans="2:2" ht="14.25">
      <c r="B92" s="571"/>
    </row>
    <row r="93" spans="2:2" ht="14.25">
      <c r="B93" s="571" t="s">
        <v>2119</v>
      </c>
    </row>
    <row r="94" spans="2:2" ht="14.25">
      <c r="B94" s="569"/>
    </row>
    <row r="95" spans="2:2" ht="14.25">
      <c r="B95" s="569"/>
    </row>
    <row r="96" spans="2:2" ht="14.25">
      <c r="B96" s="569" t="s">
        <v>2120</v>
      </c>
    </row>
    <row r="97" spans="2:2" ht="14.25">
      <c r="B97" s="571" t="s">
        <v>2121</v>
      </c>
    </row>
    <row r="98" spans="2:2" ht="14.25">
      <c r="B98" s="569"/>
    </row>
    <row r="99" spans="2:2" ht="14.25">
      <c r="B99" s="571" t="s">
        <v>2122</v>
      </c>
    </row>
    <row r="100" spans="2:2" ht="14.25">
      <c r="B100" s="569"/>
    </row>
    <row r="101" spans="2:2" ht="14.25">
      <c r="B101" s="569"/>
    </row>
    <row r="102" spans="2:2" ht="14.25">
      <c r="B102" s="569" t="s">
        <v>2123</v>
      </c>
    </row>
    <row r="103" spans="2:2" ht="14.25">
      <c r="B103" s="571" t="s">
        <v>2124</v>
      </c>
    </row>
    <row r="104" spans="2:2" ht="14.25">
      <c r="B104" s="567" t="s">
        <v>2125</v>
      </c>
    </row>
    <row r="105" spans="2:2" ht="42.75">
      <c r="B105" s="567" t="s">
        <v>2126</v>
      </c>
    </row>
    <row r="106" spans="2:2" ht="14.25">
      <c r="B106" s="571"/>
    </row>
    <row r="107" spans="2:2" ht="14.25">
      <c r="B107" s="571" t="s">
        <v>2127</v>
      </c>
    </row>
    <row r="108" spans="2:2" ht="14.25">
      <c r="B108" s="567"/>
    </row>
    <row r="109" spans="2:2" ht="14.25">
      <c r="B109" s="567"/>
    </row>
    <row r="110" spans="2:2" ht="14.25">
      <c r="B110" s="567" t="s">
        <v>2128</v>
      </c>
    </row>
    <row r="111" spans="2:2" ht="14.25">
      <c r="B111" s="567"/>
    </row>
    <row r="112" spans="2:2" ht="14.25">
      <c r="B112" s="567" t="s">
        <v>2129</v>
      </c>
    </row>
    <row r="113" spans="2:2" ht="14.25">
      <c r="B113" s="569"/>
    </row>
    <row r="114" spans="2:2" ht="14.25">
      <c r="B114" s="569" t="s">
        <v>2130</v>
      </c>
    </row>
    <row r="115" spans="2:2" ht="14.25">
      <c r="B115" s="569"/>
    </row>
    <row r="116" spans="2:2" ht="14.25">
      <c r="B116" s="569"/>
    </row>
    <row r="117" spans="2:2" ht="14.25">
      <c r="B117" s="567"/>
    </row>
    <row r="118" spans="2:2" ht="14.25">
      <c r="B118" s="569" t="s">
        <v>2131</v>
      </c>
    </row>
    <row r="119" spans="2:2" ht="14.25">
      <c r="B119" s="569"/>
    </row>
    <row r="120" spans="2:2" ht="28.5">
      <c r="B120" s="567" t="s">
        <v>2132</v>
      </c>
    </row>
    <row r="121" spans="2:2" ht="14.25">
      <c r="B121" s="567"/>
    </row>
    <row r="122" spans="2:2" ht="14.25">
      <c r="B122" s="571" t="s">
        <v>2133</v>
      </c>
    </row>
    <row r="123" spans="2:2" ht="28.5">
      <c r="B123" s="567" t="s">
        <v>2134</v>
      </c>
    </row>
    <row r="124" spans="2:2" ht="14.25">
      <c r="B124" s="567"/>
    </row>
    <row r="125" spans="2:2" ht="14.25">
      <c r="B125" s="567"/>
    </row>
    <row r="126" spans="2:2" ht="14.25">
      <c r="B126" s="571" t="s">
        <v>2135</v>
      </c>
    </row>
    <row r="127" spans="2:2" ht="14.25">
      <c r="B127" s="567"/>
    </row>
    <row r="128" spans="2:2" ht="14.25">
      <c r="B128" s="567"/>
    </row>
    <row r="129" spans="2:2" ht="14.25">
      <c r="B129" s="571" t="s">
        <v>2136</v>
      </c>
    </row>
    <row r="130" spans="2:2" ht="14.25">
      <c r="B130" s="567"/>
    </row>
    <row r="131" spans="2:2" ht="14.25">
      <c r="B131" s="567"/>
    </row>
    <row r="132" spans="2:2" ht="14.25">
      <c r="B132" s="571" t="s">
        <v>2137</v>
      </c>
    </row>
    <row r="133" spans="2:2" ht="14.25">
      <c r="B133" s="567"/>
    </row>
    <row r="134" spans="2:2" ht="14.25">
      <c r="B134" s="567"/>
    </row>
    <row r="135" spans="2:2" ht="14.25">
      <c r="B135" s="571" t="s">
        <v>2138</v>
      </c>
    </row>
    <row r="136" spans="2:2" ht="14.25">
      <c r="B136" s="567"/>
    </row>
    <row r="137" spans="2:2" ht="14.25">
      <c r="B137" s="567"/>
    </row>
    <row r="138" spans="2:2" ht="14.25">
      <c r="B138" s="569" t="s">
        <v>2139</v>
      </c>
    </row>
    <row r="139" spans="2:2" ht="42.75">
      <c r="B139" s="567" t="s">
        <v>2140</v>
      </c>
    </row>
    <row r="140" spans="2:2" ht="14.25">
      <c r="B140" s="569"/>
    </row>
    <row r="141" spans="2:2" ht="14.25">
      <c r="B141" s="567"/>
    </row>
    <row r="142" spans="2:2" ht="14.25">
      <c r="B142" s="569" t="s">
        <v>2141</v>
      </c>
    </row>
    <row r="143" spans="2:2" ht="28.5">
      <c r="B143" s="567" t="s">
        <v>5406</v>
      </c>
    </row>
    <row r="144" spans="2:2" ht="15">
      <c r="B144" s="573"/>
    </row>
    <row r="145" spans="2:2" ht="14.25">
      <c r="B145" s="569" t="s">
        <v>2142</v>
      </c>
    </row>
    <row r="146" spans="2:2" ht="28.5">
      <c r="B146" s="567" t="s">
        <v>5407</v>
      </c>
    </row>
    <row r="147" spans="2:2" ht="28.5">
      <c r="B147" s="574" t="s">
        <v>2143</v>
      </c>
    </row>
    <row r="148" spans="2:2" ht="28.5">
      <c r="B148" s="574" t="s">
        <v>2144</v>
      </c>
    </row>
    <row r="149" spans="2:2" ht="14.25">
      <c r="B149" s="574"/>
    </row>
    <row r="150" spans="2:2" ht="28.5">
      <c r="B150" s="574" t="s">
        <v>5408</v>
      </c>
    </row>
    <row r="151" spans="2:2" ht="14.25">
      <c r="B151" s="567"/>
    </row>
    <row r="152" spans="2:2" ht="28.5">
      <c r="B152" s="574" t="s">
        <v>5409</v>
      </c>
    </row>
    <row r="153" spans="2:2" ht="14.25">
      <c r="B153" s="567"/>
    </row>
    <row r="154" spans="2:2" ht="14.25">
      <c r="B154" s="567"/>
    </row>
    <row r="155" spans="2:2" ht="57">
      <c r="B155" s="569" t="s">
        <v>2145</v>
      </c>
    </row>
    <row r="156" spans="2:2" ht="14.25">
      <c r="B156" s="567" t="s">
        <v>2146</v>
      </c>
    </row>
    <row r="157" spans="2:2" ht="14.25">
      <c r="B157" s="567"/>
    </row>
    <row r="158" spans="2:2" ht="14.25">
      <c r="B158" s="567"/>
    </row>
    <row r="159" spans="2:2" ht="14.25">
      <c r="B159" s="569" t="s">
        <v>2147</v>
      </c>
    </row>
    <row r="160" spans="2:2" ht="14.25">
      <c r="B160" s="567" t="s">
        <v>1483</v>
      </c>
    </row>
    <row r="161" spans="2:2" ht="14.25">
      <c r="B161" s="567"/>
    </row>
    <row r="162" spans="2:2" ht="14.25">
      <c r="B162" s="567"/>
    </row>
    <row r="163" spans="2:2" ht="14.25">
      <c r="B163" s="569" t="s">
        <v>2148</v>
      </c>
    </row>
    <row r="164" spans="2:2" ht="42.75">
      <c r="B164" s="567" t="s">
        <v>2149</v>
      </c>
    </row>
    <row r="165" spans="2:2" ht="14.25">
      <c r="B165" s="567"/>
    </row>
    <row r="166" spans="2:2" ht="42.75">
      <c r="B166" s="567" t="s">
        <v>2150</v>
      </c>
    </row>
    <row r="167" spans="2:2" ht="14.25">
      <c r="B167" s="575"/>
    </row>
    <row r="168" spans="2:2" ht="99.75">
      <c r="B168" s="567" t="s">
        <v>5410</v>
      </c>
    </row>
    <row r="169" spans="2:2" ht="14.25">
      <c r="B169" s="567"/>
    </row>
    <row r="170" spans="2:2" ht="42.75">
      <c r="B170" s="567" t="s">
        <v>2151</v>
      </c>
    </row>
    <row r="171" spans="2:2" ht="14.25">
      <c r="B171" s="567"/>
    </row>
    <row r="172" spans="2:2" ht="14.25">
      <c r="B172" s="574" t="s">
        <v>5411</v>
      </c>
    </row>
    <row r="173" spans="2:2" ht="14.25">
      <c r="B173" s="567"/>
    </row>
    <row r="174" spans="2:2" ht="71.25">
      <c r="B174" s="574" t="s">
        <v>2152</v>
      </c>
    </row>
    <row r="175" spans="2:2" ht="14.25">
      <c r="B175" s="567"/>
    </row>
    <row r="176" spans="2:2" ht="128.25">
      <c r="B176" s="574" t="s">
        <v>2153</v>
      </c>
    </row>
    <row r="177" spans="2:2" ht="14.25">
      <c r="B177" s="567"/>
    </row>
    <row r="178" spans="2:2" ht="14.25">
      <c r="B178" s="569" t="s">
        <v>2154</v>
      </c>
    </row>
    <row r="179" spans="2:2" ht="14.25">
      <c r="B179" s="567" t="s">
        <v>2155</v>
      </c>
    </row>
    <row r="180" spans="2:2" ht="14.25">
      <c r="B180" s="567" t="s">
        <v>2156</v>
      </c>
    </row>
    <row r="181" spans="2:2" ht="14.25">
      <c r="B181" s="567" t="s">
        <v>2157</v>
      </c>
    </row>
    <row r="182" spans="2:2" ht="14.25">
      <c r="B182" s="567" t="s">
        <v>2158</v>
      </c>
    </row>
    <row r="183" spans="2:2" ht="14.25">
      <c r="B183" s="567" t="s">
        <v>2159</v>
      </c>
    </row>
    <row r="184" spans="2:2" ht="57">
      <c r="B184" s="567" t="s">
        <v>2160</v>
      </c>
    </row>
    <row r="185" spans="2:2" ht="14.25">
      <c r="B185" s="569"/>
    </row>
    <row r="186" spans="2:2" ht="14.25">
      <c r="B186" s="569" t="s">
        <v>2161</v>
      </c>
    </row>
    <row r="187" spans="2:2" ht="57">
      <c r="B187" s="574" t="s">
        <v>2162</v>
      </c>
    </row>
    <row r="188" spans="2:2" ht="114">
      <c r="B188" s="567" t="s">
        <v>2163</v>
      </c>
    </row>
    <row r="189" spans="2:2" ht="14.25">
      <c r="B189" s="567"/>
    </row>
    <row r="190" spans="2:2" ht="85.5">
      <c r="B190" s="574" t="s">
        <v>2164</v>
      </c>
    </row>
    <row r="191" spans="2:2">
      <c r="B191" s="576"/>
    </row>
    <row r="192" spans="2:2" ht="14.25">
      <c r="B192" s="569" t="s">
        <v>2165</v>
      </c>
    </row>
    <row r="193" spans="2:2" ht="71.25">
      <c r="B193" s="567" t="s">
        <v>2166</v>
      </c>
    </row>
    <row r="194" spans="2:2" ht="14.25">
      <c r="B194" s="574" t="s">
        <v>2167</v>
      </c>
    </row>
    <row r="195" spans="2:2">
      <c r="B195" s="577"/>
    </row>
    <row r="196" spans="2:2" ht="14.25">
      <c r="B196" s="569" t="s">
        <v>2168</v>
      </c>
    </row>
    <row r="197" spans="2:2" ht="42.75">
      <c r="B197" s="567" t="s">
        <v>2169</v>
      </c>
    </row>
    <row r="198" spans="2:2" ht="28.5">
      <c r="B198" s="567" t="s">
        <v>2170</v>
      </c>
    </row>
    <row r="199" spans="2:2" ht="14.25">
      <c r="B199" s="567" t="s">
        <v>5412</v>
      </c>
    </row>
    <row r="200" spans="2:2" ht="14.25">
      <c r="B200" s="567"/>
    </row>
    <row r="201" spans="2:2" ht="28.5">
      <c r="B201" s="567" t="s">
        <v>2171</v>
      </c>
    </row>
    <row r="202" spans="2:2">
      <c r="B202" s="577"/>
    </row>
    <row r="203" spans="2:2">
      <c r="B203" s="577"/>
    </row>
    <row r="204" spans="2:2" ht="14.25">
      <c r="B204" s="569" t="s">
        <v>1774</v>
      </c>
    </row>
    <row r="205" spans="2:2" ht="28.5">
      <c r="B205" s="574" t="s">
        <v>2172</v>
      </c>
    </row>
    <row r="206" spans="2:2" ht="14.25">
      <c r="B206" s="569"/>
    </row>
    <row r="207" spans="2:2" ht="14.25">
      <c r="B207" s="569" t="s">
        <v>446</v>
      </c>
    </row>
    <row r="208" spans="2:2" ht="28.5">
      <c r="B208" s="574" t="s">
        <v>2173</v>
      </c>
    </row>
    <row r="209" spans="2:2" ht="14.25">
      <c r="B209" s="567"/>
    </row>
    <row r="210" spans="2:2" ht="14.25">
      <c r="B210" s="569" t="s">
        <v>1878</v>
      </c>
    </row>
    <row r="211" spans="2:2" ht="71.25">
      <c r="B211" s="567" t="s">
        <v>2174</v>
      </c>
    </row>
    <row r="212" spans="2:2" ht="14.25">
      <c r="B212" s="567"/>
    </row>
    <row r="213" spans="2:2" ht="85.5">
      <c r="B213" s="567" t="s">
        <v>5413</v>
      </c>
    </row>
    <row r="214" spans="2:2" ht="14.25">
      <c r="B214" s="567"/>
    </row>
    <row r="215" spans="2:2" ht="57">
      <c r="B215" s="567" t="s">
        <v>2175</v>
      </c>
    </row>
    <row r="216" spans="2:2">
      <c r="B216" s="576"/>
    </row>
    <row r="217" spans="2:2" ht="14.25">
      <c r="B217" s="569" t="s">
        <v>2176</v>
      </c>
    </row>
    <row r="218" spans="2:2" ht="99.75">
      <c r="B218" s="567" t="s">
        <v>2177</v>
      </c>
    </row>
    <row r="219" spans="2:2" ht="14.25">
      <c r="B219" s="567"/>
    </row>
    <row r="220" spans="2:2" ht="14.25">
      <c r="B220" s="569" t="s">
        <v>523</v>
      </c>
    </row>
    <row r="221" spans="2:2" ht="28.5">
      <c r="B221" s="567" t="s">
        <v>2178</v>
      </c>
    </row>
    <row r="222" spans="2:2" ht="14.25">
      <c r="B222" s="569" t="s">
        <v>1897</v>
      </c>
    </row>
    <row r="223" spans="2:2" ht="28.5">
      <c r="B223" s="574" t="s">
        <v>2179</v>
      </c>
    </row>
    <row r="224" spans="2:2" ht="14.25">
      <c r="B224" s="569" t="s">
        <v>2180</v>
      </c>
    </row>
    <row r="225" spans="2:2" ht="85.5">
      <c r="B225" s="567" t="s">
        <v>2181</v>
      </c>
    </row>
    <row r="226" spans="2:2" ht="57">
      <c r="B226" s="567" t="s">
        <v>2182</v>
      </c>
    </row>
    <row r="227" spans="2:2" ht="42.75">
      <c r="B227" s="567" t="s">
        <v>2183</v>
      </c>
    </row>
    <row r="228" spans="2:2" ht="29.25">
      <c r="B228" s="578" t="s">
        <v>5414</v>
      </c>
    </row>
    <row r="229" spans="2:2" ht="15">
      <c r="B229" s="578" t="s">
        <v>5415</v>
      </c>
    </row>
    <row r="230" spans="2:2" ht="15">
      <c r="B230" s="578" t="s">
        <v>5416</v>
      </c>
    </row>
    <row r="231" spans="2:2" ht="15">
      <c r="B231" s="578" t="s">
        <v>5417</v>
      </c>
    </row>
    <row r="232" spans="2:2" ht="29.25">
      <c r="B232" s="578" t="s">
        <v>5418</v>
      </c>
    </row>
    <row r="233" spans="2:2" ht="15">
      <c r="B233" s="578" t="s">
        <v>5419</v>
      </c>
    </row>
    <row r="234" spans="2:2" ht="15">
      <c r="B234" s="578" t="s">
        <v>5420</v>
      </c>
    </row>
    <row r="235" spans="2:2" ht="15">
      <c r="B235" s="578" t="s">
        <v>5421</v>
      </c>
    </row>
    <row r="236" spans="2:2" ht="15">
      <c r="B236" s="578" t="s">
        <v>5422</v>
      </c>
    </row>
    <row r="237" spans="2:2" ht="15">
      <c r="B237" s="578" t="s">
        <v>5423</v>
      </c>
    </row>
    <row r="238" spans="2:2" ht="57">
      <c r="B238" s="574" t="s">
        <v>2184</v>
      </c>
    </row>
    <row r="239" spans="2:2" ht="14.25">
      <c r="B239" s="569"/>
    </row>
    <row r="240" spans="2:2" ht="28.5">
      <c r="B240" s="574" t="s">
        <v>2185</v>
      </c>
    </row>
    <row r="241" spans="2:2" ht="14.25">
      <c r="B241" s="569"/>
    </row>
    <row r="242" spans="2:2" ht="14.25">
      <c r="B242" s="569" t="s">
        <v>2186</v>
      </c>
    </row>
    <row r="243" spans="2:2" ht="42.75">
      <c r="B243" s="567" t="s">
        <v>2187</v>
      </c>
    </row>
    <row r="244" spans="2:2" ht="14.25">
      <c r="B244" s="567"/>
    </row>
    <row r="245" spans="2:2" ht="42.75">
      <c r="B245" s="567" t="s">
        <v>2188</v>
      </c>
    </row>
    <row r="246" spans="2:2" ht="14.25">
      <c r="B246" s="567"/>
    </row>
    <row r="247" spans="2:2" ht="28.5">
      <c r="B247" s="567" t="s">
        <v>2189</v>
      </c>
    </row>
    <row r="248" spans="2:2" ht="14.25">
      <c r="B248" s="567"/>
    </row>
    <row r="249" spans="2:2" ht="42.75">
      <c r="B249" s="567" t="s">
        <v>2190</v>
      </c>
    </row>
    <row r="250" spans="2:2" ht="14.25">
      <c r="B250" s="567"/>
    </row>
    <row r="251" spans="2:2" ht="42.75">
      <c r="B251" s="567" t="s">
        <v>5424</v>
      </c>
    </row>
    <row r="252" spans="2:2" ht="14.25">
      <c r="B252" s="567"/>
    </row>
    <row r="253" spans="2:2" ht="14.25">
      <c r="B253" s="567"/>
    </row>
    <row r="254" spans="2:2" ht="14.25">
      <c r="B254" s="569" t="s">
        <v>2191</v>
      </c>
    </row>
    <row r="255" spans="2:2" ht="14.25">
      <c r="B255" s="569" t="s">
        <v>2192</v>
      </c>
    </row>
    <row r="256" spans="2:2" ht="14.25">
      <c r="B256" s="569"/>
    </row>
    <row r="257" spans="2:2" ht="14.25">
      <c r="B257" s="569"/>
    </row>
    <row r="258" spans="2:2" ht="14.25">
      <c r="B258" s="569" t="s">
        <v>2193</v>
      </c>
    </row>
    <row r="259" spans="2:2" ht="14.25">
      <c r="B259" s="569" t="s">
        <v>2194</v>
      </c>
    </row>
    <row r="260" spans="2:2" ht="14.25">
      <c r="B260" s="569" t="s">
        <v>2195</v>
      </c>
    </row>
    <row r="261" spans="2:2" ht="14.25">
      <c r="B261" s="569"/>
    </row>
    <row r="262" spans="2:2" ht="14.25">
      <c r="B262" s="569" t="s">
        <v>5425</v>
      </c>
    </row>
    <row r="263" spans="2:2" ht="14.25">
      <c r="B263" s="567"/>
    </row>
  </sheetData>
  <hyperlinks>
    <hyperlink ref="B17" location="Tables!A3" display="Tables!A3"/>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sheetPr codeName="Sheet26">
    <tabColor theme="4" tint="0.39997558519241921"/>
  </sheetPr>
  <dimension ref="A1:AS219"/>
  <sheetViews>
    <sheetView workbookViewId="0">
      <selection activeCell="A12" sqref="A12"/>
    </sheetView>
  </sheetViews>
  <sheetFormatPr defaultColWidth="20.85546875" defaultRowHeight="14.25"/>
  <cols>
    <col min="1" max="1" width="15.140625" style="1222" customWidth="1"/>
    <col min="2" max="2" width="68.42578125" style="1222" customWidth="1"/>
    <col min="3" max="6" width="15.28515625" style="1222" customWidth="1"/>
    <col min="7" max="7" width="17.140625" style="1222" customWidth="1"/>
    <col min="8" max="10" width="15.28515625" style="1222" customWidth="1"/>
    <col min="11" max="11" width="68.42578125" style="1222" customWidth="1"/>
    <col min="12" max="15" width="15.28515625" style="1222" customWidth="1"/>
    <col min="16" max="16384" width="20.85546875" style="1222"/>
  </cols>
  <sheetData>
    <row r="1" spans="1:15" ht="14.25" customHeight="1">
      <c r="A1" s="824" t="s">
        <v>540</v>
      </c>
      <c r="B1" s="2233" t="s">
        <v>977</v>
      </c>
      <c r="C1" s="2233"/>
      <c r="D1" s="2233"/>
      <c r="E1" s="2233"/>
      <c r="F1" s="2233"/>
      <c r="G1" s="1221" t="s">
        <v>1110</v>
      </c>
      <c r="J1" s="1736" t="s">
        <v>3382</v>
      </c>
      <c r="K1" s="2233" t="s">
        <v>4795</v>
      </c>
      <c r="L1" s="2233"/>
      <c r="M1" s="2233"/>
      <c r="N1" s="2233"/>
      <c r="O1" s="2233"/>
    </row>
    <row r="2" spans="1:15" s="28" customFormat="1" ht="18.75" customHeight="1">
      <c r="A2" s="1223" t="s">
        <v>2577</v>
      </c>
      <c r="B2" s="2140"/>
      <c r="C2" s="2179" t="s">
        <v>918</v>
      </c>
      <c r="D2" s="2179" t="s">
        <v>919</v>
      </c>
      <c r="E2" s="2179" t="s">
        <v>133</v>
      </c>
      <c r="F2" s="2185" t="s">
        <v>71</v>
      </c>
      <c r="G2" s="1223" t="s">
        <v>1323</v>
      </c>
      <c r="K2" s="2140"/>
      <c r="L2" s="2179" t="s">
        <v>4796</v>
      </c>
      <c r="M2" s="2179" t="s">
        <v>4797</v>
      </c>
      <c r="N2" s="2179" t="s">
        <v>4643</v>
      </c>
      <c r="O2" s="2185" t="s">
        <v>1378</v>
      </c>
    </row>
    <row r="3" spans="1:15" s="28" customFormat="1" ht="28.15" customHeight="1">
      <c r="A3" s="1224"/>
      <c r="B3" s="2141"/>
      <c r="C3" s="2180"/>
      <c r="D3" s="2180"/>
      <c r="E3" s="2180"/>
      <c r="F3" s="2186"/>
      <c r="K3" s="2141"/>
      <c r="L3" s="2180"/>
      <c r="M3" s="2180"/>
      <c r="N3" s="2180"/>
      <c r="O3" s="2186"/>
    </row>
    <row r="4" spans="1:15" s="28" customFormat="1" ht="15" customHeight="1">
      <c r="A4" s="1225"/>
      <c r="B4" s="1226" t="s">
        <v>72</v>
      </c>
      <c r="C4" s="1227"/>
      <c r="D4" s="1227"/>
      <c r="E4" s="1228"/>
      <c r="F4" s="1229"/>
      <c r="K4" s="1226" t="s">
        <v>4644</v>
      </c>
      <c r="L4" s="1227"/>
      <c r="M4" s="1227"/>
      <c r="N4" s="1228"/>
      <c r="O4" s="1229"/>
    </row>
    <row r="5" spans="1:15" s="28" customFormat="1" ht="15" customHeight="1">
      <c r="A5" s="27"/>
      <c r="B5" s="26" t="str">
        <f>CONCATENATE("Салдо към 31.12.",НАЧАЛО!AC1-2)</f>
        <v>Салдо към 31.12.2011</v>
      </c>
      <c r="C5" s="1230"/>
      <c r="D5" s="1230"/>
      <c r="E5" s="1230"/>
      <c r="F5" s="1231">
        <f t="shared" ref="F5:F10" si="0">SUM(C5:E5)</f>
        <v>0</v>
      </c>
      <c r="K5" s="26" t="s">
        <v>4645</v>
      </c>
      <c r="L5" s="1230">
        <f>C5</f>
        <v>0</v>
      </c>
      <c r="M5" s="1230">
        <f>D5</f>
        <v>0</v>
      </c>
      <c r="N5" s="1230">
        <f>E5</f>
        <v>0</v>
      </c>
      <c r="O5" s="1231">
        <f t="shared" ref="O5:O10" si="1">SUM(L5:N5)</f>
        <v>0</v>
      </c>
    </row>
    <row r="6" spans="1:15" s="1232" customFormat="1" ht="15" customHeight="1">
      <c r="B6" s="243" t="s">
        <v>855</v>
      </c>
      <c r="C6" s="1230"/>
      <c r="D6" s="1230"/>
      <c r="E6" s="1230"/>
      <c r="F6" s="1231">
        <f t="shared" si="0"/>
        <v>0</v>
      </c>
      <c r="G6" s="1233"/>
      <c r="K6" s="1458" t="s">
        <v>5773</v>
      </c>
      <c r="L6" s="1230">
        <f t="shared" ref="L6:L15" si="2">C6</f>
        <v>0</v>
      </c>
      <c r="M6" s="1230">
        <f t="shared" ref="M6:M15" si="3">D6</f>
        <v>0</v>
      </c>
      <c r="N6" s="1230">
        <f t="shared" ref="N6:N15" si="4">E6</f>
        <v>0</v>
      </c>
      <c r="O6" s="1231">
        <f t="shared" si="1"/>
        <v>0</v>
      </c>
    </row>
    <row r="7" spans="1:15" s="1232" customFormat="1" ht="15" customHeight="1">
      <c r="B7" s="243" t="s">
        <v>854</v>
      </c>
      <c r="C7" s="1230"/>
      <c r="D7" s="1230"/>
      <c r="E7" s="1230"/>
      <c r="F7" s="1231">
        <f t="shared" si="0"/>
        <v>0</v>
      </c>
      <c r="G7" s="1233"/>
      <c r="K7" s="1458" t="s">
        <v>5774</v>
      </c>
      <c r="L7" s="1230">
        <f t="shared" si="2"/>
        <v>0</v>
      </c>
      <c r="M7" s="1230">
        <f t="shared" si="3"/>
        <v>0</v>
      </c>
      <c r="N7" s="1230">
        <f t="shared" si="4"/>
        <v>0</v>
      </c>
      <c r="O7" s="1231">
        <f t="shared" si="1"/>
        <v>0</v>
      </c>
    </row>
    <row r="8" spans="1:15" s="1232" customFormat="1" ht="40.9" customHeight="1">
      <c r="B8" s="244" t="s">
        <v>856</v>
      </c>
      <c r="C8" s="1230"/>
      <c r="D8" s="1230"/>
      <c r="E8" s="1230"/>
      <c r="F8" s="1231">
        <f t="shared" si="0"/>
        <v>0</v>
      </c>
      <c r="G8" s="1233"/>
      <c r="K8" s="244" t="s">
        <v>4693</v>
      </c>
      <c r="L8" s="1230">
        <f t="shared" si="2"/>
        <v>0</v>
      </c>
      <c r="M8" s="1230">
        <f t="shared" si="3"/>
        <v>0</v>
      </c>
      <c r="N8" s="1230">
        <f t="shared" si="4"/>
        <v>0</v>
      </c>
      <c r="O8" s="1231">
        <f t="shared" si="1"/>
        <v>0</v>
      </c>
    </row>
    <row r="9" spans="1:15" s="1232" customFormat="1">
      <c r="B9" s="243" t="s">
        <v>858</v>
      </c>
      <c r="C9" s="1230"/>
      <c r="D9" s="1230"/>
      <c r="E9" s="1230"/>
      <c r="F9" s="1231">
        <f t="shared" si="0"/>
        <v>0</v>
      </c>
      <c r="G9" s="1233"/>
      <c r="K9" s="243" t="s">
        <v>4653</v>
      </c>
      <c r="L9" s="1230">
        <f t="shared" si="2"/>
        <v>0</v>
      </c>
      <c r="M9" s="1230">
        <f t="shared" si="3"/>
        <v>0</v>
      </c>
      <c r="N9" s="1230">
        <f t="shared" si="4"/>
        <v>0</v>
      </c>
      <c r="O9" s="1231">
        <f t="shared" si="1"/>
        <v>0</v>
      </c>
    </row>
    <row r="10" spans="1:15" s="1232" customFormat="1" ht="28.5">
      <c r="B10" s="244" t="s">
        <v>859</v>
      </c>
      <c r="C10" s="1230"/>
      <c r="D10" s="1230"/>
      <c r="E10" s="1230"/>
      <c r="F10" s="1231">
        <f t="shared" si="0"/>
        <v>0</v>
      </c>
      <c r="G10" s="1233"/>
      <c r="K10" s="244" t="s">
        <v>4688</v>
      </c>
      <c r="L10" s="1230">
        <f t="shared" si="2"/>
        <v>0</v>
      </c>
      <c r="M10" s="1230">
        <f t="shared" si="3"/>
        <v>0</v>
      </c>
      <c r="N10" s="1230">
        <f t="shared" si="4"/>
        <v>0</v>
      </c>
      <c r="O10" s="1231">
        <f t="shared" si="1"/>
        <v>0</v>
      </c>
    </row>
    <row r="11" spans="1:15" s="1232" customFormat="1" ht="42.75">
      <c r="B11" s="244" t="s">
        <v>930</v>
      </c>
      <c r="C11" s="1230"/>
      <c r="D11" s="1230"/>
      <c r="E11" s="1230"/>
      <c r="F11" s="1231"/>
      <c r="G11" s="1233"/>
      <c r="K11" s="244" t="s">
        <v>4798</v>
      </c>
      <c r="L11" s="1230">
        <f t="shared" si="2"/>
        <v>0</v>
      </c>
      <c r="M11" s="1230">
        <f t="shared" si="3"/>
        <v>0</v>
      </c>
      <c r="N11" s="1230">
        <f t="shared" si="4"/>
        <v>0</v>
      </c>
      <c r="O11" s="1231"/>
    </row>
    <row r="12" spans="1:15" s="1232" customFormat="1">
      <c r="B12" s="244" t="s">
        <v>894</v>
      </c>
      <c r="C12" s="1230"/>
      <c r="D12" s="1230"/>
      <c r="E12" s="1230"/>
      <c r="F12" s="1231">
        <f>SUM(C12:E12)</f>
        <v>0</v>
      </c>
      <c r="G12" s="1233"/>
      <c r="K12" s="244" t="s">
        <v>4696</v>
      </c>
      <c r="L12" s="1230">
        <f t="shared" si="2"/>
        <v>0</v>
      </c>
      <c r="M12" s="1230">
        <f t="shared" si="3"/>
        <v>0</v>
      </c>
      <c r="N12" s="1230">
        <f t="shared" si="4"/>
        <v>0</v>
      </c>
      <c r="O12" s="1231">
        <f>SUM(L12:N12)</f>
        <v>0</v>
      </c>
    </row>
    <row r="13" spans="1:15" s="1232" customFormat="1" ht="15" customHeight="1">
      <c r="B13" s="243" t="s">
        <v>931</v>
      </c>
      <c r="C13" s="1230"/>
      <c r="D13" s="1230"/>
      <c r="E13" s="1230"/>
      <c r="F13" s="1231">
        <f>SUM(C13:E13)</f>
        <v>0</v>
      </c>
      <c r="G13" s="1234"/>
      <c r="K13" s="243" t="s">
        <v>4799</v>
      </c>
      <c r="L13" s="1230">
        <f t="shared" si="2"/>
        <v>0</v>
      </c>
      <c r="M13" s="1230">
        <f t="shared" si="3"/>
        <v>0</v>
      </c>
      <c r="N13" s="1230">
        <f t="shared" si="4"/>
        <v>0</v>
      </c>
      <c r="O13" s="1231">
        <f>SUM(L13:N13)</f>
        <v>0</v>
      </c>
    </row>
    <row r="14" spans="1:15" s="1232" customFormat="1" ht="15" customHeight="1">
      <c r="B14" s="243" t="s">
        <v>932</v>
      </c>
      <c r="C14" s="1230"/>
      <c r="D14" s="1230"/>
      <c r="E14" s="1230"/>
      <c r="F14" s="1231"/>
      <c r="G14" s="1234"/>
      <c r="K14" s="243" t="s">
        <v>4800</v>
      </c>
      <c r="L14" s="1230">
        <f t="shared" si="2"/>
        <v>0</v>
      </c>
      <c r="M14" s="1230">
        <f t="shared" si="3"/>
        <v>0</v>
      </c>
      <c r="N14" s="1230">
        <f t="shared" si="4"/>
        <v>0</v>
      </c>
      <c r="O14" s="1231"/>
    </row>
    <row r="15" spans="1:15" s="1232" customFormat="1" ht="28.5">
      <c r="B15" s="244" t="s">
        <v>865</v>
      </c>
      <c r="C15" s="1230"/>
      <c r="D15" s="1230"/>
      <c r="E15" s="1230"/>
      <c r="F15" s="1231">
        <f>SUM(C15:E15)</f>
        <v>0</v>
      </c>
      <c r="G15" s="1234"/>
      <c r="K15" s="244" t="s">
        <v>4656</v>
      </c>
      <c r="L15" s="1230">
        <f t="shared" si="2"/>
        <v>0</v>
      </c>
      <c r="M15" s="1230">
        <f t="shared" si="3"/>
        <v>0</v>
      </c>
      <c r="N15" s="1230">
        <f t="shared" si="4"/>
        <v>0</v>
      </c>
      <c r="O15" s="1231">
        <f>SUM(L15:N15)</f>
        <v>0</v>
      </c>
    </row>
    <row r="16" spans="1:15" s="1232" customFormat="1">
      <c r="B16" s="314" t="s">
        <v>866</v>
      </c>
      <c r="C16" s="1235">
        <f>SUM(C6:C15)</f>
        <v>0</v>
      </c>
      <c r="D16" s="1235">
        <f>SUM(D6:D15)</f>
        <v>0</v>
      </c>
      <c r="E16" s="1235">
        <f>SUM(E6:E15)</f>
        <v>0</v>
      </c>
      <c r="F16" s="1236">
        <f>SUM(C16:E16)</f>
        <v>0</v>
      </c>
      <c r="G16" s="1234"/>
      <c r="K16" s="314" t="s">
        <v>4692</v>
      </c>
      <c r="L16" s="1235">
        <f>SUM(L6:L15)</f>
        <v>0</v>
      </c>
      <c r="M16" s="1235">
        <f>SUM(M6:M15)</f>
        <v>0</v>
      </c>
      <c r="N16" s="1235">
        <f>SUM(N6:N15)</f>
        <v>0</v>
      </c>
      <c r="O16" s="1236">
        <f>SUM(L16:N16)</f>
        <v>0</v>
      </c>
    </row>
    <row r="17" spans="2:15" s="1232" customFormat="1" ht="15" customHeight="1">
      <c r="B17" s="1237" t="str">
        <f>CONCATENATE("Салдо към 31.12.",НАЧАЛО!AC1-1)</f>
        <v>Салдо към 31.12.2012</v>
      </c>
      <c r="C17" s="1238">
        <f>C16+C5</f>
        <v>0</v>
      </c>
      <c r="D17" s="1238">
        <f>D16+D5</f>
        <v>0</v>
      </c>
      <c r="E17" s="1238">
        <f>E16+E5</f>
        <v>0</v>
      </c>
      <c r="F17" s="1238">
        <f>F16+F5</f>
        <v>0</v>
      </c>
      <c r="G17" s="1234"/>
      <c r="K17" s="1237" t="s">
        <v>4658</v>
      </c>
      <c r="L17" s="1238">
        <f>L16+L5</f>
        <v>0</v>
      </c>
      <c r="M17" s="1238">
        <f>M16+M5</f>
        <v>0</v>
      </c>
      <c r="N17" s="1238">
        <f>N16+N5</f>
        <v>0</v>
      </c>
      <c r="O17" s="1238">
        <f>O16+O5</f>
        <v>0</v>
      </c>
    </row>
    <row r="18" spans="2:15" s="1232" customFormat="1" ht="15" customHeight="1">
      <c r="B18" s="243" t="s">
        <v>855</v>
      </c>
      <c r="C18" s="1230"/>
      <c r="D18" s="1230"/>
      <c r="E18" s="1230"/>
      <c r="F18" s="1231">
        <f>SUM(C18:E18)</f>
        <v>0</v>
      </c>
      <c r="G18" s="1233"/>
      <c r="K18" s="1458" t="s">
        <v>5773</v>
      </c>
      <c r="L18" s="1230">
        <f t="shared" ref="L18:L27" si="5">C18</f>
        <v>0</v>
      </c>
      <c r="M18" s="1230">
        <f t="shared" ref="M18:M27" si="6">D18</f>
        <v>0</v>
      </c>
      <c r="N18" s="1230">
        <f t="shared" ref="N18:N27" si="7">E18</f>
        <v>0</v>
      </c>
      <c r="O18" s="1231">
        <f>SUM(L18:N18)</f>
        <v>0</v>
      </c>
    </row>
    <row r="19" spans="2:15" s="1232" customFormat="1" ht="15" customHeight="1">
      <c r="B19" s="243" t="s">
        <v>854</v>
      </c>
      <c r="C19" s="1230"/>
      <c r="D19" s="1230"/>
      <c r="E19" s="1230"/>
      <c r="F19" s="1231">
        <f>SUM(C19:E19)</f>
        <v>0</v>
      </c>
      <c r="G19" s="1233"/>
      <c r="K19" s="1458" t="s">
        <v>5774</v>
      </c>
      <c r="L19" s="1230">
        <f t="shared" si="5"/>
        <v>0</v>
      </c>
      <c r="M19" s="1230">
        <f t="shared" si="6"/>
        <v>0</v>
      </c>
      <c r="N19" s="1230">
        <f t="shared" si="7"/>
        <v>0</v>
      </c>
      <c r="O19" s="1231">
        <f>SUM(L19:N19)</f>
        <v>0</v>
      </c>
    </row>
    <row r="20" spans="2:15" s="1232" customFormat="1" ht="40.9" customHeight="1">
      <c r="B20" s="244" t="s">
        <v>856</v>
      </c>
      <c r="C20" s="1230"/>
      <c r="D20" s="1230"/>
      <c r="E20" s="1230"/>
      <c r="F20" s="1231">
        <f>SUM(C20:E20)</f>
        <v>0</v>
      </c>
      <c r="G20" s="1233"/>
      <c r="K20" s="244" t="s">
        <v>4693</v>
      </c>
      <c r="L20" s="1230">
        <f t="shared" si="5"/>
        <v>0</v>
      </c>
      <c r="M20" s="1230">
        <f t="shared" si="6"/>
        <v>0</v>
      </c>
      <c r="N20" s="1230">
        <f t="shared" si="7"/>
        <v>0</v>
      </c>
      <c r="O20" s="1231">
        <f>SUM(L20:N20)</f>
        <v>0</v>
      </c>
    </row>
    <row r="21" spans="2:15" s="1232" customFormat="1">
      <c r="B21" s="243" t="s">
        <v>858</v>
      </c>
      <c r="C21" s="1230"/>
      <c r="D21" s="1230"/>
      <c r="E21" s="1230"/>
      <c r="F21" s="1231">
        <f>SUM(C21:E21)</f>
        <v>0</v>
      </c>
      <c r="G21" s="1233"/>
      <c r="K21" s="243" t="s">
        <v>4653</v>
      </c>
      <c r="L21" s="1230">
        <f t="shared" si="5"/>
        <v>0</v>
      </c>
      <c r="M21" s="1230">
        <f t="shared" si="6"/>
        <v>0</v>
      </c>
      <c r="N21" s="1230">
        <f t="shared" si="7"/>
        <v>0</v>
      </c>
      <c r="O21" s="1231">
        <f>SUM(L21:N21)</f>
        <v>0</v>
      </c>
    </row>
    <row r="22" spans="2:15" s="1232" customFormat="1" ht="28.5">
      <c r="B22" s="244" t="s">
        <v>859</v>
      </c>
      <c r="C22" s="1230"/>
      <c r="D22" s="1230"/>
      <c r="E22" s="1230"/>
      <c r="F22" s="1231">
        <f>SUM(C22:E22)</f>
        <v>0</v>
      </c>
      <c r="G22" s="1233"/>
      <c r="K22" s="244" t="s">
        <v>4688</v>
      </c>
      <c r="L22" s="1230">
        <f t="shared" si="5"/>
        <v>0</v>
      </c>
      <c r="M22" s="1230">
        <f t="shared" si="6"/>
        <v>0</v>
      </c>
      <c r="N22" s="1230">
        <f t="shared" si="7"/>
        <v>0</v>
      </c>
      <c r="O22" s="1231">
        <f>SUM(L22:N22)</f>
        <v>0</v>
      </c>
    </row>
    <row r="23" spans="2:15" s="1232" customFormat="1" ht="42.75">
      <c r="B23" s="244" t="s">
        <v>930</v>
      </c>
      <c r="C23" s="1230"/>
      <c r="D23" s="1230"/>
      <c r="E23" s="1230"/>
      <c r="F23" s="1231"/>
      <c r="G23" s="1233"/>
      <c r="K23" s="244" t="s">
        <v>4798</v>
      </c>
      <c r="L23" s="1230">
        <f t="shared" si="5"/>
        <v>0</v>
      </c>
      <c r="M23" s="1230">
        <f t="shared" si="6"/>
        <v>0</v>
      </c>
      <c r="N23" s="1230">
        <f t="shared" si="7"/>
        <v>0</v>
      </c>
      <c r="O23" s="1231"/>
    </row>
    <row r="24" spans="2:15" s="1232" customFormat="1">
      <c r="B24" s="244" t="s">
        <v>894</v>
      </c>
      <c r="C24" s="1230"/>
      <c r="D24" s="1230"/>
      <c r="E24" s="1230"/>
      <c r="F24" s="1231">
        <f>SUM(C24:E24)</f>
        <v>0</v>
      </c>
      <c r="G24" s="1233"/>
      <c r="K24" s="244" t="s">
        <v>4696</v>
      </c>
      <c r="L24" s="1230">
        <f t="shared" si="5"/>
        <v>0</v>
      </c>
      <c r="M24" s="1230">
        <f t="shared" si="6"/>
        <v>0</v>
      </c>
      <c r="N24" s="1230">
        <f t="shared" si="7"/>
        <v>0</v>
      </c>
      <c r="O24" s="1231">
        <f>SUM(L24:N24)</f>
        <v>0</v>
      </c>
    </row>
    <row r="25" spans="2:15" s="1232" customFormat="1" ht="15" customHeight="1">
      <c r="B25" s="243" t="s">
        <v>931</v>
      </c>
      <c r="C25" s="1230"/>
      <c r="D25" s="1230"/>
      <c r="E25" s="1230"/>
      <c r="F25" s="1231">
        <f>SUM(C25:E25)</f>
        <v>0</v>
      </c>
      <c r="G25" s="1234"/>
      <c r="K25" s="243" t="s">
        <v>4799</v>
      </c>
      <c r="L25" s="1230">
        <f t="shared" si="5"/>
        <v>0</v>
      </c>
      <c r="M25" s="1230">
        <f t="shared" si="6"/>
        <v>0</v>
      </c>
      <c r="N25" s="1230">
        <f t="shared" si="7"/>
        <v>0</v>
      </c>
      <c r="O25" s="1231">
        <f>SUM(L25:N25)</f>
        <v>0</v>
      </c>
    </row>
    <row r="26" spans="2:15" s="1232" customFormat="1" ht="15" customHeight="1">
      <c r="B26" s="243" t="s">
        <v>932</v>
      </c>
      <c r="C26" s="1230"/>
      <c r="D26" s="1230"/>
      <c r="E26" s="1230"/>
      <c r="F26" s="1231"/>
      <c r="G26" s="1234"/>
      <c r="K26" s="243" t="s">
        <v>4800</v>
      </c>
      <c r="L26" s="1230">
        <f t="shared" si="5"/>
        <v>0</v>
      </c>
      <c r="M26" s="1230">
        <f t="shared" si="6"/>
        <v>0</v>
      </c>
      <c r="N26" s="1230">
        <f t="shared" si="7"/>
        <v>0</v>
      </c>
      <c r="O26" s="1231"/>
    </row>
    <row r="27" spans="2:15" s="1232" customFormat="1" ht="28.5">
      <c r="B27" s="244" t="s">
        <v>865</v>
      </c>
      <c r="C27" s="1230"/>
      <c r="D27" s="1230"/>
      <c r="E27" s="1230"/>
      <c r="F27" s="1231">
        <f>SUM(C27:E27)</f>
        <v>0</v>
      </c>
      <c r="G27" s="1234"/>
      <c r="K27" s="244" t="s">
        <v>4656</v>
      </c>
      <c r="L27" s="1230">
        <f t="shared" si="5"/>
        <v>0</v>
      </c>
      <c r="M27" s="1230">
        <f t="shared" si="6"/>
        <v>0</v>
      </c>
      <c r="N27" s="1230">
        <f t="shared" si="7"/>
        <v>0</v>
      </c>
      <c r="O27" s="1231">
        <f>SUM(L27:N27)</f>
        <v>0</v>
      </c>
    </row>
    <row r="28" spans="2:15" s="1232" customFormat="1">
      <c r="B28" s="314" t="s">
        <v>866</v>
      </c>
      <c r="C28" s="1235">
        <f>SUM(C18:C27)</f>
        <v>0</v>
      </c>
      <c r="D28" s="1235">
        <f>SUM(D18:D27)</f>
        <v>0</v>
      </c>
      <c r="E28" s="1235">
        <f>SUM(E18:E27)</f>
        <v>0</v>
      </c>
      <c r="F28" s="1231">
        <f>SUM(C28:E28)</f>
        <v>0</v>
      </c>
      <c r="G28" s="1234"/>
      <c r="K28" s="314" t="s">
        <v>4692</v>
      </c>
      <c r="L28" s="1235">
        <f>SUM(L18:L27)</f>
        <v>0</v>
      </c>
      <c r="M28" s="1235">
        <f>SUM(M18:M27)</f>
        <v>0</v>
      </c>
      <c r="N28" s="1235">
        <f>SUM(N18:N27)</f>
        <v>0</v>
      </c>
      <c r="O28" s="1231">
        <f>SUM(L28:N28)</f>
        <v>0</v>
      </c>
    </row>
    <row r="29" spans="2:15" ht="15" customHeight="1">
      <c r="B29" s="1239" t="str">
        <f>CONCATENATE("Салдо към ",НАЧАЛО!AA1,".",НАЧАЛО!AB1,".",НАЧАЛО!AC1)</f>
        <v>Салдо към 31.12.2013</v>
      </c>
      <c r="C29" s="1240">
        <f>C17+C28</f>
        <v>0</v>
      </c>
      <c r="D29" s="1240">
        <f>D17+D28</f>
        <v>0</v>
      </c>
      <c r="E29" s="1240">
        <f>E17+E28</f>
        <v>0</v>
      </c>
      <c r="F29" s="1240">
        <f>F17+F28</f>
        <v>0</v>
      </c>
      <c r="G29" s="1241"/>
      <c r="K29" s="1239" t="s">
        <v>4667</v>
      </c>
      <c r="L29" s="1240">
        <f>L17+L28</f>
        <v>0</v>
      </c>
      <c r="M29" s="1240">
        <f>M17+M28</f>
        <v>0</v>
      </c>
      <c r="N29" s="1240">
        <f>N17+N28</f>
        <v>0</v>
      </c>
      <c r="O29" s="1240">
        <f>O17+O28</f>
        <v>0</v>
      </c>
    </row>
    <row r="30" spans="2:15" ht="15" customHeight="1">
      <c r="B30" s="1226" t="s">
        <v>853</v>
      </c>
      <c r="C30" s="1227"/>
      <c r="D30" s="1242"/>
      <c r="E30" s="1242"/>
      <c r="F30" s="1229"/>
      <c r="G30" s="1241"/>
      <c r="K30" s="1226" t="s">
        <v>4660</v>
      </c>
      <c r="L30" s="1227"/>
      <c r="M30" s="1242"/>
      <c r="N30" s="1242"/>
      <c r="O30" s="1229"/>
    </row>
    <row r="31" spans="2:15" ht="15" customHeight="1">
      <c r="B31" s="26" t="str">
        <f>CONCATENATE("Салдо към 31.12.",НАЧАЛО!AC1-2)</f>
        <v>Салдо към 31.12.2011</v>
      </c>
      <c r="C31" s="1238"/>
      <c r="D31" s="1238"/>
      <c r="E31" s="1238"/>
      <c r="F31" s="1243">
        <f t="shared" ref="F31:F38" si="8">SUM(C31:E31)</f>
        <v>0</v>
      </c>
      <c r="G31" s="1241"/>
      <c r="K31" s="26" t="str">
        <f>CONCATENATE("Салдо към 31.12.",НАЧАЛО!AC1-2)</f>
        <v>Салдо към 31.12.2011</v>
      </c>
      <c r="L31" s="1230">
        <f t="shared" ref="L31:L37" si="9">C31</f>
        <v>0</v>
      </c>
      <c r="M31" s="1230">
        <f t="shared" ref="M31:M37" si="10">D31</f>
        <v>0</v>
      </c>
      <c r="N31" s="1230">
        <f t="shared" ref="N31:N37" si="11">E31</f>
        <v>0</v>
      </c>
      <c r="O31" s="1243">
        <f t="shared" ref="O31:O38" si="12">SUM(L31:N31)</f>
        <v>0</v>
      </c>
    </row>
    <row r="32" spans="2:15" ht="15" customHeight="1">
      <c r="B32" s="243" t="s">
        <v>857</v>
      </c>
      <c r="C32" s="1230"/>
      <c r="D32" s="1230"/>
      <c r="E32" s="1230"/>
      <c r="F32" s="1243">
        <f t="shared" si="8"/>
        <v>0</v>
      </c>
      <c r="G32" s="1241"/>
      <c r="K32" s="243" t="s">
        <v>4661</v>
      </c>
      <c r="L32" s="1230">
        <f t="shared" si="9"/>
        <v>0</v>
      </c>
      <c r="M32" s="1230">
        <f t="shared" si="10"/>
        <v>0</v>
      </c>
      <c r="N32" s="1230">
        <f t="shared" si="11"/>
        <v>0</v>
      </c>
      <c r="O32" s="1243">
        <f t="shared" si="12"/>
        <v>0</v>
      </c>
    </row>
    <row r="33" spans="2:15" ht="15" customHeight="1">
      <c r="B33" s="243" t="s">
        <v>886</v>
      </c>
      <c r="C33" s="1230"/>
      <c r="D33" s="1230"/>
      <c r="E33" s="1230"/>
      <c r="F33" s="1243">
        <f t="shared" si="8"/>
        <v>0</v>
      </c>
      <c r="G33" s="1241"/>
      <c r="K33" s="243" t="s">
        <v>4662</v>
      </c>
      <c r="L33" s="1230">
        <f t="shared" si="9"/>
        <v>0</v>
      </c>
      <c r="M33" s="1230">
        <f t="shared" si="10"/>
        <v>0</v>
      </c>
      <c r="N33" s="1230">
        <f t="shared" si="11"/>
        <v>0</v>
      </c>
      <c r="O33" s="1243">
        <f t="shared" si="12"/>
        <v>0</v>
      </c>
    </row>
    <row r="34" spans="2:15">
      <c r="B34" s="243" t="s">
        <v>858</v>
      </c>
      <c r="C34" s="1230"/>
      <c r="D34" s="1230"/>
      <c r="E34" s="1230"/>
      <c r="F34" s="1243">
        <f t="shared" si="8"/>
        <v>0</v>
      </c>
      <c r="G34" s="1241"/>
      <c r="K34" s="243" t="s">
        <v>4653</v>
      </c>
      <c r="L34" s="1230">
        <f t="shared" si="9"/>
        <v>0</v>
      </c>
      <c r="M34" s="1230">
        <f t="shared" si="10"/>
        <v>0</v>
      </c>
      <c r="N34" s="1230">
        <f t="shared" si="11"/>
        <v>0</v>
      </c>
      <c r="O34" s="1243">
        <f t="shared" si="12"/>
        <v>0</v>
      </c>
    </row>
    <row r="35" spans="2:15" ht="28.5">
      <c r="B35" s="244" t="s">
        <v>859</v>
      </c>
      <c r="C35" s="1230"/>
      <c r="D35" s="1230"/>
      <c r="E35" s="1230"/>
      <c r="F35" s="1243">
        <f t="shared" si="8"/>
        <v>0</v>
      </c>
      <c r="G35" s="1241"/>
      <c r="K35" s="244" t="s">
        <v>4654</v>
      </c>
      <c r="L35" s="1230">
        <f t="shared" si="9"/>
        <v>0</v>
      </c>
      <c r="M35" s="1230">
        <f t="shared" si="10"/>
        <v>0</v>
      </c>
      <c r="N35" s="1230">
        <f t="shared" si="11"/>
        <v>0</v>
      </c>
      <c r="O35" s="1243">
        <f t="shared" si="12"/>
        <v>0</v>
      </c>
    </row>
    <row r="36" spans="2:15" ht="15" customHeight="1">
      <c r="B36" s="244" t="s">
        <v>894</v>
      </c>
      <c r="C36" s="1230"/>
      <c r="D36" s="1230"/>
      <c r="E36" s="1230"/>
      <c r="F36" s="1243">
        <f t="shared" si="8"/>
        <v>0</v>
      </c>
      <c r="G36" s="1241"/>
      <c r="K36" s="244" t="s">
        <v>4696</v>
      </c>
      <c r="L36" s="1230">
        <f t="shared" si="9"/>
        <v>0</v>
      </c>
      <c r="M36" s="1230">
        <f t="shared" si="10"/>
        <v>0</v>
      </c>
      <c r="N36" s="1230">
        <f t="shared" si="11"/>
        <v>0</v>
      </c>
      <c r="O36" s="1243">
        <f t="shared" si="12"/>
        <v>0</v>
      </c>
    </row>
    <row r="37" spans="2:15" ht="28.5">
      <c r="B37" s="244" t="s">
        <v>865</v>
      </c>
      <c r="C37" s="1230"/>
      <c r="D37" s="1230"/>
      <c r="E37" s="1230"/>
      <c r="F37" s="1243">
        <f t="shared" si="8"/>
        <v>0</v>
      </c>
      <c r="G37" s="1241"/>
      <c r="K37" s="244" t="s">
        <v>4656</v>
      </c>
      <c r="L37" s="1230">
        <f t="shared" si="9"/>
        <v>0</v>
      </c>
      <c r="M37" s="1230">
        <f t="shared" si="10"/>
        <v>0</v>
      </c>
      <c r="N37" s="1230">
        <f t="shared" si="11"/>
        <v>0</v>
      </c>
      <c r="O37" s="1243">
        <f t="shared" si="12"/>
        <v>0</v>
      </c>
    </row>
    <row r="38" spans="2:15">
      <c r="B38" s="314" t="s">
        <v>866</v>
      </c>
      <c r="C38" s="1235">
        <f>SUM(C32:C37)</f>
        <v>0</v>
      </c>
      <c r="D38" s="1235">
        <f>SUM(D32:D37)</f>
        <v>0</v>
      </c>
      <c r="E38" s="1235">
        <f>SUM(E32:E37)</f>
        <v>0</v>
      </c>
      <c r="F38" s="1243">
        <f t="shared" si="8"/>
        <v>0</v>
      </c>
      <c r="G38" s="1241"/>
      <c r="K38" s="314" t="s">
        <v>4657</v>
      </c>
      <c r="L38" s="1235">
        <f>SUM(L32:L37)</f>
        <v>0</v>
      </c>
      <c r="M38" s="1235">
        <f>SUM(M32:M37)</f>
        <v>0</v>
      </c>
      <c r="N38" s="1235">
        <f>SUM(N32:N37)</f>
        <v>0</v>
      </c>
      <c r="O38" s="1243">
        <f t="shared" si="12"/>
        <v>0</v>
      </c>
    </row>
    <row r="39" spans="2:15" ht="15" customHeight="1">
      <c r="B39" s="1237" t="str">
        <f>CONCATENATE("Салдо към 31.12.",НАЧАЛО!AC1-1)</f>
        <v>Салдо към 31.12.2012</v>
      </c>
      <c r="C39" s="1244">
        <f>C38+C31</f>
        <v>0</v>
      </c>
      <c r="D39" s="1244">
        <f>D38+D31</f>
        <v>0</v>
      </c>
      <c r="E39" s="1244">
        <f>E38+E31</f>
        <v>0</v>
      </c>
      <c r="F39" s="1244">
        <f>F31+F38</f>
        <v>0</v>
      </c>
      <c r="G39" s="1241"/>
      <c r="K39" s="1237" t="s">
        <v>4801</v>
      </c>
      <c r="L39" s="1244">
        <f>L38+L31</f>
        <v>0</v>
      </c>
      <c r="M39" s="1244">
        <f>M38+M31</f>
        <v>0</v>
      </c>
      <c r="N39" s="1244">
        <f>N38+N31</f>
        <v>0</v>
      </c>
      <c r="O39" s="1244">
        <f>O31+O38</f>
        <v>0</v>
      </c>
    </row>
    <row r="40" spans="2:15" ht="15" customHeight="1">
      <c r="B40" s="243" t="s">
        <v>857</v>
      </c>
      <c r="C40" s="1230"/>
      <c r="D40" s="1230"/>
      <c r="E40" s="1230"/>
      <c r="F40" s="1243">
        <f t="shared" ref="F40:F46" si="13">SUM(C40:E40)</f>
        <v>0</v>
      </c>
      <c r="G40" s="1241"/>
      <c r="K40" s="243" t="s">
        <v>4661</v>
      </c>
      <c r="L40" s="1230">
        <f t="shared" ref="L40:L45" si="14">C40</f>
        <v>0</v>
      </c>
      <c r="M40" s="1230">
        <f t="shared" ref="M40:M45" si="15">D40</f>
        <v>0</v>
      </c>
      <c r="N40" s="1230">
        <f t="shared" ref="N40:N45" si="16">E40</f>
        <v>0</v>
      </c>
      <c r="O40" s="1243">
        <f t="shared" ref="O40:O46" si="17">SUM(L40:N40)</f>
        <v>0</v>
      </c>
    </row>
    <row r="41" spans="2:15" ht="15" customHeight="1">
      <c r="B41" s="243" t="s">
        <v>886</v>
      </c>
      <c r="C41" s="1230"/>
      <c r="D41" s="1230"/>
      <c r="E41" s="1230"/>
      <c r="F41" s="1243">
        <f t="shared" si="13"/>
        <v>0</v>
      </c>
      <c r="G41" s="1241"/>
      <c r="K41" s="243" t="s">
        <v>4662</v>
      </c>
      <c r="L41" s="1230">
        <f t="shared" si="14"/>
        <v>0</v>
      </c>
      <c r="M41" s="1230">
        <f t="shared" si="15"/>
        <v>0</v>
      </c>
      <c r="N41" s="1230">
        <f t="shared" si="16"/>
        <v>0</v>
      </c>
      <c r="O41" s="1243">
        <f t="shared" si="17"/>
        <v>0</v>
      </c>
    </row>
    <row r="42" spans="2:15">
      <c r="B42" s="243" t="s">
        <v>858</v>
      </c>
      <c r="C42" s="1230"/>
      <c r="D42" s="1230"/>
      <c r="E42" s="1230"/>
      <c r="F42" s="1243">
        <f t="shared" si="13"/>
        <v>0</v>
      </c>
      <c r="G42" s="1241"/>
      <c r="K42" s="243" t="s">
        <v>4653</v>
      </c>
      <c r="L42" s="1230">
        <f t="shared" si="14"/>
        <v>0</v>
      </c>
      <c r="M42" s="1230">
        <f t="shared" si="15"/>
        <v>0</v>
      </c>
      <c r="N42" s="1230">
        <f t="shared" si="16"/>
        <v>0</v>
      </c>
      <c r="O42" s="1243">
        <f t="shared" si="17"/>
        <v>0</v>
      </c>
    </row>
    <row r="43" spans="2:15" ht="28.5">
      <c r="B43" s="244" t="s">
        <v>859</v>
      </c>
      <c r="C43" s="1230"/>
      <c r="D43" s="1230"/>
      <c r="E43" s="1230"/>
      <c r="F43" s="1243">
        <f t="shared" si="13"/>
        <v>0</v>
      </c>
      <c r="G43" s="1241"/>
      <c r="K43" s="244" t="s">
        <v>4654</v>
      </c>
      <c r="L43" s="1230">
        <f t="shared" si="14"/>
        <v>0</v>
      </c>
      <c r="M43" s="1230">
        <f t="shared" si="15"/>
        <v>0</v>
      </c>
      <c r="N43" s="1230">
        <f t="shared" si="16"/>
        <v>0</v>
      </c>
      <c r="O43" s="1243">
        <f t="shared" si="17"/>
        <v>0</v>
      </c>
    </row>
    <row r="44" spans="2:15" ht="15" customHeight="1">
      <c r="B44" s="244" t="s">
        <v>894</v>
      </c>
      <c r="C44" s="1230"/>
      <c r="D44" s="1230"/>
      <c r="E44" s="1230"/>
      <c r="F44" s="1243">
        <f t="shared" si="13"/>
        <v>0</v>
      </c>
      <c r="G44" s="1241"/>
      <c r="K44" s="244" t="s">
        <v>4696</v>
      </c>
      <c r="L44" s="1230">
        <f t="shared" si="14"/>
        <v>0</v>
      </c>
      <c r="M44" s="1230">
        <f t="shared" si="15"/>
        <v>0</v>
      </c>
      <c r="N44" s="1230">
        <f t="shared" si="16"/>
        <v>0</v>
      </c>
      <c r="O44" s="1243">
        <f t="shared" si="17"/>
        <v>0</v>
      </c>
    </row>
    <row r="45" spans="2:15" ht="28.5">
      <c r="B45" s="244" t="s">
        <v>865</v>
      </c>
      <c r="C45" s="1230"/>
      <c r="D45" s="1230"/>
      <c r="E45" s="1230"/>
      <c r="F45" s="1243">
        <f t="shared" si="13"/>
        <v>0</v>
      </c>
      <c r="G45" s="1241"/>
      <c r="K45" s="244" t="s">
        <v>4656</v>
      </c>
      <c r="L45" s="1230">
        <f t="shared" si="14"/>
        <v>0</v>
      </c>
      <c r="M45" s="1230">
        <f t="shared" si="15"/>
        <v>0</v>
      </c>
      <c r="N45" s="1230">
        <f t="shared" si="16"/>
        <v>0</v>
      </c>
      <c r="O45" s="1243">
        <f t="shared" si="17"/>
        <v>0</v>
      </c>
    </row>
    <row r="46" spans="2:15">
      <c r="B46" s="314" t="s">
        <v>866</v>
      </c>
      <c r="C46" s="1235">
        <f>SUM(C40:C45)</f>
        <v>0</v>
      </c>
      <c r="D46" s="1235">
        <f>SUM(D40:D45)</f>
        <v>0</v>
      </c>
      <c r="E46" s="1235">
        <f>SUM(E40:E45)</f>
        <v>0</v>
      </c>
      <c r="F46" s="1243">
        <f t="shared" si="13"/>
        <v>0</v>
      </c>
      <c r="G46" s="1241"/>
      <c r="K46" s="314" t="s">
        <v>4657</v>
      </c>
      <c r="L46" s="1235">
        <f>SUM(L40:L45)</f>
        <v>0</v>
      </c>
      <c r="M46" s="1235">
        <f>SUM(M40:M45)</f>
        <v>0</v>
      </c>
      <c r="N46" s="1235">
        <f>SUM(N40:N45)</f>
        <v>0</v>
      </c>
      <c r="O46" s="1243">
        <f t="shared" si="17"/>
        <v>0</v>
      </c>
    </row>
    <row r="47" spans="2:15" s="1232" customFormat="1" ht="15" customHeight="1">
      <c r="B47" s="1245" t="str">
        <f>CONCATENATE("Салдо към ",НАЧАЛО!AA1,".",НАЧАЛО!AB1,".",НАЧАЛО!AC1)</f>
        <v>Салдо към 31.12.2013</v>
      </c>
      <c r="C47" s="1246">
        <f>C39+C46</f>
        <v>0</v>
      </c>
      <c r="D47" s="1246">
        <f>D39+D46</f>
        <v>0</v>
      </c>
      <c r="E47" s="1246">
        <f>E39+E46</f>
        <v>0</v>
      </c>
      <c r="F47" s="1246">
        <f>F38+F46</f>
        <v>0</v>
      </c>
      <c r="G47" s="1241"/>
      <c r="K47" s="1245" t="str">
        <f>CONCATENATE("Салдо към ",НАЧАЛО!AJ1,".",НАЧАЛО!AB1,".",НАЧАЛО!AC1)</f>
        <v>Салдо към .12.2013</v>
      </c>
      <c r="L47" s="1246">
        <f>L39+L46</f>
        <v>0</v>
      </c>
      <c r="M47" s="1246">
        <f>M39+M46</f>
        <v>0</v>
      </c>
      <c r="N47" s="1246">
        <f>N39+N46</f>
        <v>0</v>
      </c>
      <c r="O47" s="1246">
        <f>O38+O46</f>
        <v>0</v>
      </c>
    </row>
    <row r="48" spans="2:15" ht="16.149999999999999" customHeight="1">
      <c r="B48" s="1247" t="s">
        <v>74</v>
      </c>
      <c r="C48" s="1248"/>
      <c r="D48" s="1242"/>
      <c r="E48" s="1242"/>
      <c r="F48" s="1249"/>
      <c r="G48" s="1250"/>
      <c r="K48" s="1247" t="s">
        <v>4737</v>
      </c>
      <c r="L48" s="1248"/>
      <c r="M48" s="1242"/>
      <c r="N48" s="1242"/>
      <c r="O48" s="1249"/>
    </row>
    <row r="49" spans="1:45" ht="23.25" customHeight="1">
      <c r="B49" s="1251" t="str">
        <f>CONCATENATE("Балансова стойност към 31.12.",НАЧАЛО!AC1-1)</f>
        <v>Балансова стойност към 31.12.2012</v>
      </c>
      <c r="C49" s="621">
        <f>C17+C39</f>
        <v>0</v>
      </c>
      <c r="D49" s="621">
        <f>D17+D39</f>
        <v>0</v>
      </c>
      <c r="E49" s="621">
        <f>E17+E39</f>
        <v>0</v>
      </c>
      <c r="F49" s="621">
        <f>F17+F39</f>
        <v>0</v>
      </c>
      <c r="G49" s="1241"/>
      <c r="K49" s="1251" t="s">
        <v>4801</v>
      </c>
      <c r="L49" s="621">
        <f>L17+L39</f>
        <v>0</v>
      </c>
      <c r="M49" s="621">
        <f>M17+M39</f>
        <v>0</v>
      </c>
      <c r="N49" s="621">
        <f>N17+N39</f>
        <v>0</v>
      </c>
      <c r="O49" s="621">
        <f>O17+O39</f>
        <v>0</v>
      </c>
    </row>
    <row r="50" spans="1:45" ht="23.25" customHeight="1">
      <c r="B50" s="1208" t="str">
        <f>CONCATENATE("Балансова стойност към ",НАЧАЛО!AA1,".",НАЧАЛО!AB1,".",НАЧАЛО!AC1)</f>
        <v>Балансова стойност към 31.12.2013</v>
      </c>
      <c r="C50" s="1252">
        <f>C29+C47</f>
        <v>0</v>
      </c>
      <c r="D50" s="1252">
        <f>D29+D47</f>
        <v>0</v>
      </c>
      <c r="E50" s="1252">
        <f>E29+E47</f>
        <v>0</v>
      </c>
      <c r="F50" s="1252">
        <f>F29+F47</f>
        <v>0</v>
      </c>
      <c r="G50" s="1241"/>
      <c r="K50" s="1208" t="s">
        <v>4802</v>
      </c>
      <c r="L50" s="1252">
        <f>L29+L47</f>
        <v>0</v>
      </c>
      <c r="M50" s="1252">
        <f>M29+M47</f>
        <v>0</v>
      </c>
      <c r="N50" s="1252">
        <f>N29+N47</f>
        <v>0</v>
      </c>
      <c r="O50" s="1252">
        <f>O29+O47</f>
        <v>0</v>
      </c>
    </row>
    <row r="51" spans="1:45" s="1253" customFormat="1" ht="23.25" customHeight="1">
      <c r="B51" s="1254"/>
      <c r="C51" s="1255"/>
      <c r="D51" s="1255"/>
      <c r="E51" s="1255"/>
      <c r="F51" s="1255"/>
      <c r="G51" s="1256"/>
      <c r="K51" s="1254"/>
      <c r="L51" s="1255"/>
      <c r="M51" s="1255"/>
      <c r="N51" s="1255"/>
      <c r="O51" s="1255"/>
    </row>
    <row r="52" spans="1:45" s="1253" customFormat="1" ht="16.899999999999999" customHeight="1">
      <c r="A52" s="824" t="s">
        <v>548</v>
      </c>
      <c r="B52" s="2130" t="s">
        <v>759</v>
      </c>
      <c r="C52" s="2131"/>
      <c r="D52" s="2132"/>
      <c r="E52" s="1255"/>
      <c r="F52" s="1255"/>
      <c r="G52" s="1256"/>
      <c r="K52" s="2130" t="s">
        <v>3506</v>
      </c>
      <c r="L52" s="2131"/>
      <c r="M52" s="2132"/>
      <c r="N52" s="1255"/>
      <c r="O52" s="1255"/>
    </row>
    <row r="53" spans="1:45" s="1253" customFormat="1" ht="17.45" customHeight="1">
      <c r="A53" s="1223" t="s">
        <v>2577</v>
      </c>
      <c r="B53" s="29"/>
      <c r="C53" s="286">
        <f>НАЧАЛО!AA2</f>
        <v>41639</v>
      </c>
      <c r="D53" s="287" t="str">
        <f>CONCATENATE("31.12.",YEAR(C53)-1," г.")</f>
        <v>31.12.2012 г.</v>
      </c>
      <c r="E53" s="1255"/>
      <c r="F53" s="1255"/>
      <c r="G53" s="1256"/>
      <c r="K53" s="29"/>
      <c r="L53" s="286">
        <f>НАЧАЛО!AA2</f>
        <v>41639</v>
      </c>
      <c r="M53" s="287" t="str">
        <f>CONCATENATE("31.12.",YEAR(L53)-1," г.")</f>
        <v>31.12.2012 г.</v>
      </c>
      <c r="N53" s="1255"/>
      <c r="O53" s="1255"/>
    </row>
    <row r="54" spans="1:45" s="1253" customFormat="1">
      <c r="B54" s="245" t="s">
        <v>1662</v>
      </c>
      <c r="C54" s="1230"/>
      <c r="D54" s="1230"/>
      <c r="E54" s="1257"/>
      <c r="F54" s="1255"/>
      <c r="G54" s="1256"/>
      <c r="K54" s="245" t="s">
        <v>4807</v>
      </c>
      <c r="L54" s="1230">
        <f t="shared" ref="L54:M59" si="18">C54</f>
        <v>0</v>
      </c>
      <c r="M54" s="1230">
        <f t="shared" si="18"/>
        <v>0</v>
      </c>
      <c r="N54" s="1257"/>
      <c r="O54" s="1255"/>
    </row>
    <row r="55" spans="1:45" s="1253" customFormat="1">
      <c r="B55" s="245" t="s">
        <v>1663</v>
      </c>
      <c r="C55" s="1230"/>
      <c r="D55" s="1230"/>
      <c r="E55" s="1257"/>
      <c r="F55" s="1255"/>
      <c r="G55" s="1256"/>
      <c r="K55" s="245" t="s">
        <v>4803</v>
      </c>
      <c r="L55" s="1230">
        <f t="shared" si="18"/>
        <v>0</v>
      </c>
      <c r="M55" s="1230">
        <f t="shared" si="18"/>
        <v>0</v>
      </c>
      <c r="N55" s="1257"/>
      <c r="O55" s="1255"/>
    </row>
    <row r="56" spans="1:45" s="1253" customFormat="1">
      <c r="B56" s="245" t="s">
        <v>1664</v>
      </c>
      <c r="C56" s="1230"/>
      <c r="D56" s="1230"/>
      <c r="E56" s="1257"/>
      <c r="F56" s="1255"/>
      <c r="G56" s="1256"/>
      <c r="K56" s="245" t="s">
        <v>4804</v>
      </c>
      <c r="L56" s="1230">
        <f t="shared" si="18"/>
        <v>0</v>
      </c>
      <c r="M56" s="1230">
        <f t="shared" si="18"/>
        <v>0</v>
      </c>
      <c r="N56" s="1257"/>
      <c r="O56" s="1255"/>
    </row>
    <row r="57" spans="1:45" s="1253" customFormat="1">
      <c r="B57" s="245" t="s">
        <v>1665</v>
      </c>
      <c r="C57" s="1230"/>
      <c r="D57" s="1230"/>
      <c r="E57" s="1257" t="s">
        <v>27</v>
      </c>
      <c r="F57" s="1255"/>
      <c r="G57" s="1256"/>
      <c r="K57" s="245" t="s">
        <v>4808</v>
      </c>
      <c r="L57" s="1230">
        <f t="shared" si="18"/>
        <v>0</v>
      </c>
      <c r="M57" s="1230">
        <f t="shared" si="18"/>
        <v>0</v>
      </c>
      <c r="N57" s="1257" t="s">
        <v>27</v>
      </c>
      <c r="O57" s="1255"/>
    </row>
    <row r="58" spans="1:45" s="1253" customFormat="1">
      <c r="B58" s="248" t="s">
        <v>1666</v>
      </c>
      <c r="C58" s="1230"/>
      <c r="D58" s="1230"/>
      <c r="E58" s="1255"/>
      <c r="F58" s="1255"/>
      <c r="G58" s="1256"/>
      <c r="K58" s="248" t="s">
        <v>4809</v>
      </c>
      <c r="L58" s="1230">
        <f t="shared" si="18"/>
        <v>0</v>
      </c>
      <c r="M58" s="1230">
        <f t="shared" si="18"/>
        <v>0</v>
      </c>
      <c r="N58" s="1255"/>
      <c r="O58" s="1255"/>
    </row>
    <row r="59" spans="1:45" s="1253" customFormat="1">
      <c r="B59" s="248" t="s">
        <v>1667</v>
      </c>
      <c r="C59" s="1230"/>
      <c r="D59" s="1230"/>
      <c r="E59" s="1255"/>
      <c r="F59" s="1255"/>
      <c r="G59" s="1256"/>
      <c r="K59" s="248" t="s">
        <v>4805</v>
      </c>
      <c r="L59" s="1230">
        <f t="shared" si="18"/>
        <v>0</v>
      </c>
      <c r="M59" s="1230">
        <f t="shared" si="18"/>
        <v>0</v>
      </c>
      <c r="N59" s="1255"/>
      <c r="O59" s="1255"/>
    </row>
    <row r="60" spans="1:45" s="1253" customFormat="1">
      <c r="B60" s="257" t="s">
        <v>71</v>
      </c>
      <c r="C60" s="1258">
        <f>SUM(C54:C59)</f>
        <v>0</v>
      </c>
      <c r="D60" s="1258">
        <f>SUM(D54:D59)</f>
        <v>0</v>
      </c>
      <c r="E60" s="1255"/>
      <c r="F60" s="1255"/>
      <c r="G60" s="1256"/>
      <c r="K60" s="257" t="s">
        <v>1378</v>
      </c>
      <c r="L60" s="1258">
        <f>SUM(L54:L59)</f>
        <v>0</v>
      </c>
      <c r="M60" s="1258">
        <f>SUM(M54:M59)</f>
        <v>0</v>
      </c>
      <c r="N60" s="1255"/>
      <c r="O60" s="1255"/>
    </row>
    <row r="61" spans="1:45" s="1253" customFormat="1" ht="23.25" customHeight="1">
      <c r="B61" s="1254"/>
      <c r="C61" s="1255"/>
      <c r="D61" s="1255"/>
      <c r="E61" s="1255"/>
      <c r="F61" s="1255"/>
      <c r="G61" s="1256"/>
      <c r="K61" s="1254"/>
      <c r="L61" s="1255"/>
      <c r="M61" s="1255"/>
      <c r="N61" s="1255"/>
      <c r="O61" s="1255"/>
    </row>
    <row r="62" spans="1:45" s="1260" customFormat="1" ht="15.75" customHeight="1">
      <c r="A62" s="1241"/>
      <c r="B62" s="31"/>
      <c r="C62" s="31"/>
      <c r="D62" s="31"/>
      <c r="E62" s="31"/>
      <c r="F62" s="1241"/>
      <c r="G62" s="1259"/>
      <c r="H62" s="1259"/>
      <c r="I62" s="1259"/>
      <c r="J62" s="1259"/>
      <c r="K62" s="31"/>
      <c r="L62" s="31"/>
      <c r="M62" s="31"/>
      <c r="N62" s="31"/>
      <c r="O62" s="1241"/>
      <c r="P62" s="1259"/>
      <c r="Q62" s="1259"/>
      <c r="R62" s="1259"/>
      <c r="S62" s="1259"/>
      <c r="T62" s="1259"/>
      <c r="U62" s="1259"/>
      <c r="V62" s="1259"/>
      <c r="W62" s="1259"/>
      <c r="X62" s="1259"/>
      <c r="Y62" s="1259"/>
      <c r="Z62" s="1259"/>
      <c r="AA62" s="1259"/>
      <c r="AB62" s="1259"/>
      <c r="AC62" s="1259"/>
      <c r="AD62" s="1259"/>
      <c r="AE62" s="1259"/>
      <c r="AF62" s="1259"/>
      <c r="AG62" s="1259"/>
      <c r="AH62" s="1259"/>
      <c r="AI62" s="1259"/>
      <c r="AJ62" s="1259"/>
      <c r="AK62" s="1259"/>
      <c r="AL62" s="1259"/>
      <c r="AM62" s="1259"/>
      <c r="AN62" s="1259"/>
      <c r="AO62" s="1259"/>
      <c r="AP62" s="1259"/>
      <c r="AQ62" s="1259"/>
      <c r="AR62" s="1259"/>
      <c r="AS62" s="1259"/>
    </row>
    <row r="63" spans="1:45" s="1260" customFormat="1">
      <c r="A63" s="2231" t="s">
        <v>1636</v>
      </c>
      <c r="B63" s="2130" t="s">
        <v>927</v>
      </c>
      <c r="C63" s="2131"/>
      <c r="D63" s="2132"/>
      <c r="E63" s="33"/>
      <c r="F63" s="1241"/>
      <c r="G63" s="1259"/>
      <c r="H63" s="1259"/>
      <c r="I63" s="1259"/>
      <c r="J63" s="1259"/>
      <c r="K63" s="2130" t="s">
        <v>4810</v>
      </c>
      <c r="L63" s="2131"/>
      <c r="M63" s="2132"/>
      <c r="N63" s="33"/>
      <c r="O63" s="1241"/>
      <c r="P63" s="1259"/>
      <c r="Q63" s="1259"/>
      <c r="R63" s="1259"/>
      <c r="S63" s="1259"/>
      <c r="T63" s="1259"/>
      <c r="U63" s="1259"/>
      <c r="V63" s="1259"/>
      <c r="W63" s="1259"/>
      <c r="X63" s="1259"/>
      <c r="Y63" s="1259"/>
      <c r="Z63" s="1259"/>
      <c r="AA63" s="1259"/>
      <c r="AB63" s="1259"/>
      <c r="AC63" s="1259"/>
      <c r="AD63" s="1259"/>
      <c r="AE63" s="1259"/>
      <c r="AF63" s="1259"/>
      <c r="AG63" s="1259"/>
      <c r="AH63" s="1259"/>
      <c r="AI63" s="1259"/>
      <c r="AJ63" s="1259"/>
      <c r="AK63" s="1259"/>
      <c r="AL63" s="1259"/>
      <c r="AM63" s="1259"/>
      <c r="AN63" s="1259"/>
      <c r="AO63" s="1259"/>
      <c r="AP63" s="1259"/>
      <c r="AQ63" s="1259"/>
      <c r="AR63" s="1259"/>
      <c r="AS63" s="1259"/>
    </row>
    <row r="64" spans="1:45">
      <c r="A64" s="2232"/>
      <c r="B64" s="29"/>
      <c r="C64" s="286">
        <f>НАЧАЛО!AA2</f>
        <v>41639</v>
      </c>
      <c r="D64" s="287" t="str">
        <f>CONCATENATE("31.12.",YEAR(C64)-1," г.")</f>
        <v>31.12.2012 г.</v>
      </c>
      <c r="E64" s="1261"/>
      <c r="F64" s="1261"/>
      <c r="G64" s="1262"/>
      <c r="H64" s="1262"/>
      <c r="I64" s="1262"/>
      <c r="J64" s="1262"/>
      <c r="K64" s="29"/>
      <c r="L64" s="286">
        <f>НАЧАЛО!AA2</f>
        <v>41639</v>
      </c>
      <c r="M64" s="287" t="str">
        <f>CONCATENATE("31.12.",YEAR(L64)-1," г.")</f>
        <v>31.12.2012 г.</v>
      </c>
      <c r="N64" s="1261"/>
      <c r="O64" s="1261"/>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c r="AL64" s="1262"/>
      <c r="AM64" s="1262"/>
      <c r="AN64" s="1262"/>
      <c r="AO64" s="1262"/>
      <c r="AP64" s="1262"/>
      <c r="AQ64" s="1262"/>
      <c r="AR64" s="1262"/>
      <c r="AS64" s="1262"/>
    </row>
    <row r="65" spans="1:45" ht="28.5">
      <c r="A65" s="824" t="s">
        <v>540</v>
      </c>
      <c r="B65" s="245" t="s">
        <v>883</v>
      </c>
      <c r="C65" s="246"/>
      <c r="D65" s="243"/>
      <c r="E65" s="1261"/>
      <c r="F65" s="1261"/>
      <c r="G65" s="1262"/>
      <c r="H65" s="1262"/>
      <c r="I65" s="1262"/>
      <c r="J65" s="1262"/>
      <c r="K65" s="245" t="s">
        <v>4711</v>
      </c>
      <c r="L65" s="1230">
        <f t="shared" ref="L65:M69" si="19">C65</f>
        <v>0</v>
      </c>
      <c r="M65" s="1230">
        <f t="shared" si="19"/>
        <v>0</v>
      </c>
      <c r="N65" s="1261"/>
      <c r="O65" s="1261"/>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c r="AL65" s="1262"/>
      <c r="AM65" s="1262"/>
      <c r="AN65" s="1262"/>
      <c r="AO65" s="1262"/>
      <c r="AP65" s="1262"/>
      <c r="AQ65" s="1262"/>
      <c r="AR65" s="1262"/>
      <c r="AS65" s="1262"/>
    </row>
    <row r="66" spans="1:45" ht="38.25">
      <c r="A66" s="1223" t="s">
        <v>2577</v>
      </c>
      <c r="B66" s="245" t="s">
        <v>928</v>
      </c>
      <c r="C66" s="246"/>
      <c r="D66" s="243"/>
      <c r="E66" s="1261"/>
      <c r="F66" s="1261"/>
      <c r="G66" s="1262"/>
      <c r="H66" s="1262"/>
      <c r="I66" s="1262"/>
      <c r="J66" s="1262"/>
      <c r="K66" s="245" t="s">
        <v>4811</v>
      </c>
      <c r="L66" s="1230">
        <f t="shared" si="19"/>
        <v>0</v>
      </c>
      <c r="M66" s="1230">
        <f t="shared" si="19"/>
        <v>0</v>
      </c>
      <c r="N66" s="1261"/>
      <c r="O66" s="1261"/>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c r="AL66" s="1262"/>
      <c r="AM66" s="1262"/>
      <c r="AN66" s="1262"/>
      <c r="AO66" s="1262"/>
      <c r="AP66" s="1262"/>
      <c r="AQ66" s="1262"/>
      <c r="AR66" s="1262"/>
      <c r="AS66" s="1262"/>
    </row>
    <row r="67" spans="1:45" ht="28.5">
      <c r="A67" s="1261"/>
      <c r="B67" s="245" t="s">
        <v>929</v>
      </c>
      <c r="C67" s="246"/>
      <c r="D67" s="243"/>
      <c r="E67" s="1261"/>
      <c r="F67" s="1261"/>
      <c r="G67" s="1262"/>
      <c r="H67" s="1262"/>
      <c r="I67" s="1262"/>
      <c r="J67" s="1262"/>
      <c r="K67" s="245" t="s">
        <v>4812</v>
      </c>
      <c r="L67" s="1230">
        <f t="shared" si="19"/>
        <v>0</v>
      </c>
      <c r="M67" s="1230">
        <f t="shared" si="19"/>
        <v>0</v>
      </c>
      <c r="N67" s="1261"/>
      <c r="O67" s="1261"/>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c r="AL67" s="1262"/>
      <c r="AM67" s="1262"/>
      <c r="AN67" s="1262"/>
      <c r="AO67" s="1262"/>
      <c r="AP67" s="1262"/>
      <c r="AQ67" s="1262"/>
      <c r="AR67" s="1262"/>
      <c r="AS67" s="1262"/>
    </row>
    <row r="68" spans="1:45" ht="28.5">
      <c r="A68" s="1261"/>
      <c r="B68" s="245" t="s">
        <v>933</v>
      </c>
      <c r="C68" s="246"/>
      <c r="D68" s="243"/>
      <c r="E68" s="1261"/>
      <c r="F68" s="1261"/>
      <c r="G68" s="1262"/>
      <c r="H68" s="1262"/>
      <c r="I68" s="1262"/>
      <c r="J68" s="1262"/>
      <c r="K68" s="245" t="s">
        <v>4813</v>
      </c>
      <c r="L68" s="1230">
        <f t="shared" si="19"/>
        <v>0</v>
      </c>
      <c r="M68" s="1230">
        <f t="shared" si="19"/>
        <v>0</v>
      </c>
      <c r="N68" s="1261"/>
      <c r="O68" s="1261"/>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c r="AL68" s="1262"/>
      <c r="AM68" s="1262"/>
      <c r="AN68" s="1262"/>
      <c r="AO68" s="1262"/>
      <c r="AP68" s="1262"/>
      <c r="AQ68" s="1262"/>
      <c r="AR68" s="1262"/>
      <c r="AS68" s="1262"/>
    </row>
    <row r="69" spans="1:45" ht="31.9" customHeight="1">
      <c r="A69" s="1261"/>
      <c r="B69" s="248" t="s">
        <v>934</v>
      </c>
      <c r="C69" s="246"/>
      <c r="D69" s="243"/>
      <c r="E69" s="1261"/>
      <c r="F69" s="1261"/>
      <c r="G69" s="1262"/>
      <c r="H69" s="1262"/>
      <c r="I69" s="1262"/>
      <c r="J69" s="1262"/>
      <c r="K69" s="248" t="s">
        <v>4814</v>
      </c>
      <c r="L69" s="1230">
        <f t="shared" si="19"/>
        <v>0</v>
      </c>
      <c r="M69" s="1230">
        <f t="shared" si="19"/>
        <v>0</v>
      </c>
      <c r="N69" s="1261"/>
      <c r="O69" s="1261"/>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c r="AL69" s="1262"/>
      <c r="AM69" s="1262"/>
      <c r="AN69" s="1262"/>
      <c r="AO69" s="1262"/>
      <c r="AP69" s="1262"/>
      <c r="AQ69" s="1262"/>
      <c r="AR69" s="1262"/>
      <c r="AS69" s="1262"/>
    </row>
    <row r="70" spans="1:45">
      <c r="A70" s="1262"/>
      <c r="B70" s="1262"/>
      <c r="C70" s="1262"/>
      <c r="D70" s="1262"/>
      <c r="E70" s="1262"/>
      <c r="F70" s="1262"/>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c r="AL70" s="1262"/>
      <c r="AM70" s="1262"/>
      <c r="AN70" s="1262"/>
      <c r="AO70" s="1262"/>
      <c r="AP70" s="1262"/>
      <c r="AQ70" s="1262"/>
      <c r="AR70" s="1262"/>
      <c r="AS70" s="1262"/>
    </row>
    <row r="71" spans="1:45">
      <c r="A71" s="1262"/>
      <c r="B71" s="1262"/>
      <c r="C71" s="1262"/>
      <c r="D71" s="1262"/>
      <c r="E71" s="1262"/>
      <c r="F71" s="1262"/>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c r="AL71" s="1262"/>
      <c r="AM71" s="1262"/>
      <c r="AN71" s="1262"/>
      <c r="AO71" s="1262"/>
      <c r="AP71" s="1262"/>
      <c r="AQ71" s="1262"/>
      <c r="AR71" s="1262"/>
      <c r="AS71" s="1262"/>
    </row>
    <row r="72" spans="1:45">
      <c r="A72" s="1262"/>
      <c r="B72" s="1262"/>
      <c r="C72" s="1262"/>
      <c r="D72" s="1262"/>
      <c r="E72" s="1262"/>
      <c r="F72" s="1262"/>
      <c r="G72" s="1262"/>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c r="AL72" s="1262"/>
      <c r="AM72" s="1262"/>
      <c r="AN72" s="1262"/>
      <c r="AO72" s="1262"/>
      <c r="AP72" s="1262"/>
      <c r="AQ72" s="1262"/>
      <c r="AR72" s="1262"/>
      <c r="AS72" s="1262"/>
    </row>
    <row r="73" spans="1:45">
      <c r="A73" s="1262"/>
      <c r="B73" s="1262"/>
      <c r="C73" s="1262"/>
      <c r="D73" s="1262"/>
      <c r="E73" s="1262"/>
      <c r="F73" s="1262"/>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c r="AL73" s="1262"/>
      <c r="AM73" s="1262"/>
      <c r="AN73" s="1262"/>
      <c r="AO73" s="1262"/>
      <c r="AP73" s="1262"/>
      <c r="AQ73" s="1262"/>
      <c r="AR73" s="1262"/>
      <c r="AS73" s="1262"/>
    </row>
    <row r="74" spans="1:45">
      <c r="A74" s="1262"/>
      <c r="B74" s="1262"/>
      <c r="C74" s="1262"/>
      <c r="D74" s="1262"/>
      <c r="E74" s="1262"/>
      <c r="F74" s="1262"/>
      <c r="G74" s="1262"/>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c r="AL74" s="1262"/>
      <c r="AM74" s="1262"/>
      <c r="AN74" s="1262"/>
      <c r="AO74" s="1262"/>
      <c r="AP74" s="1262"/>
      <c r="AQ74" s="1262"/>
      <c r="AR74" s="1262"/>
      <c r="AS74" s="1262"/>
    </row>
    <row r="75" spans="1:45">
      <c r="A75" s="1262"/>
      <c r="B75" s="1262"/>
      <c r="C75" s="1262"/>
      <c r="D75" s="1262"/>
      <c r="E75" s="1262"/>
      <c r="F75" s="1262"/>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c r="AL75" s="1262"/>
      <c r="AM75" s="1262"/>
      <c r="AN75" s="1262"/>
      <c r="AO75" s="1262"/>
      <c r="AP75" s="1262"/>
      <c r="AQ75" s="1262"/>
      <c r="AR75" s="1262"/>
      <c r="AS75" s="1262"/>
    </row>
    <row r="76" spans="1:45">
      <c r="A76" s="1262"/>
      <c r="B76" s="1262"/>
      <c r="C76" s="1262"/>
      <c r="D76" s="1262"/>
      <c r="E76" s="1262"/>
      <c r="F76" s="1262"/>
      <c r="G76" s="1262"/>
      <c r="H76" s="1262"/>
      <c r="I76" s="1262"/>
      <c r="J76" s="1262"/>
      <c r="K76" s="1262"/>
      <c r="L76" s="1262"/>
      <c r="M76" s="1262"/>
      <c r="N76" s="1262"/>
      <c r="O76" s="1262"/>
      <c r="P76" s="1262"/>
      <c r="Q76" s="1262"/>
      <c r="R76" s="1262"/>
      <c r="S76" s="1262"/>
      <c r="T76" s="1262"/>
      <c r="U76" s="1262"/>
      <c r="V76" s="1262"/>
      <c r="W76" s="1262"/>
      <c r="X76" s="1262"/>
      <c r="Y76" s="1262"/>
      <c r="Z76" s="1262"/>
      <c r="AA76" s="1262"/>
      <c r="AB76" s="1262"/>
      <c r="AC76" s="1262"/>
      <c r="AD76" s="1262"/>
      <c r="AE76" s="1262"/>
      <c r="AF76" s="1262"/>
      <c r="AG76" s="1262"/>
      <c r="AH76" s="1262"/>
      <c r="AI76" s="1262"/>
      <c r="AJ76" s="1262"/>
      <c r="AK76" s="1262"/>
      <c r="AL76" s="1262"/>
      <c r="AM76" s="1262"/>
      <c r="AN76" s="1262"/>
      <c r="AO76" s="1262"/>
      <c r="AP76" s="1262"/>
      <c r="AQ76" s="1262"/>
      <c r="AR76" s="1262"/>
      <c r="AS76" s="1262"/>
    </row>
    <row r="77" spans="1:45">
      <c r="A77" s="1262"/>
      <c r="B77" s="1262"/>
      <c r="C77" s="1262"/>
      <c r="D77" s="1262"/>
      <c r="E77" s="1262"/>
      <c r="F77" s="1262"/>
      <c r="G77" s="1262"/>
      <c r="H77" s="1262"/>
      <c r="I77" s="1262"/>
      <c r="J77" s="1262"/>
      <c r="K77" s="1262"/>
      <c r="L77" s="1262"/>
      <c r="M77" s="1262"/>
      <c r="N77" s="1262"/>
      <c r="O77" s="1262"/>
      <c r="P77" s="1262"/>
      <c r="Q77" s="1262"/>
      <c r="R77" s="1262"/>
      <c r="S77" s="1262"/>
      <c r="T77" s="1262"/>
      <c r="U77" s="1262"/>
      <c r="V77" s="1262"/>
      <c r="W77" s="1262"/>
      <c r="X77" s="1262"/>
      <c r="Y77" s="1262"/>
      <c r="Z77" s="1262"/>
      <c r="AA77" s="1262"/>
      <c r="AB77" s="1262"/>
      <c r="AC77" s="1262"/>
      <c r="AD77" s="1262"/>
      <c r="AE77" s="1262"/>
      <c r="AF77" s="1262"/>
      <c r="AG77" s="1262"/>
      <c r="AH77" s="1262"/>
      <c r="AI77" s="1262"/>
      <c r="AJ77" s="1262"/>
      <c r="AK77" s="1262"/>
      <c r="AL77" s="1262"/>
      <c r="AM77" s="1262"/>
      <c r="AN77" s="1262"/>
      <c r="AO77" s="1262"/>
      <c r="AP77" s="1262"/>
      <c r="AQ77" s="1262"/>
      <c r="AR77" s="1262"/>
      <c r="AS77" s="1262"/>
    </row>
    <row r="78" spans="1:45">
      <c r="A78" s="1262"/>
      <c r="B78" s="1262"/>
      <c r="C78" s="1262"/>
      <c r="D78" s="1262"/>
      <c r="E78" s="1262"/>
      <c r="F78" s="1262"/>
      <c r="G78" s="1262"/>
      <c r="H78" s="1262"/>
      <c r="I78" s="1262"/>
      <c r="J78" s="1262"/>
      <c r="K78" s="1262"/>
      <c r="L78" s="1262"/>
      <c r="M78" s="1262"/>
      <c r="N78" s="1262"/>
      <c r="O78" s="1262"/>
      <c r="P78" s="1262"/>
      <c r="Q78" s="1262"/>
      <c r="R78" s="1262"/>
      <c r="S78" s="1262"/>
      <c r="T78" s="1262"/>
      <c r="U78" s="1262"/>
      <c r="V78" s="1262"/>
      <c r="W78" s="1262"/>
      <c r="X78" s="1262"/>
      <c r="Y78" s="1262"/>
      <c r="Z78" s="1262"/>
      <c r="AA78" s="1262"/>
      <c r="AB78" s="1262"/>
      <c r="AC78" s="1262"/>
      <c r="AD78" s="1262"/>
      <c r="AE78" s="1262"/>
      <c r="AF78" s="1262"/>
      <c r="AG78" s="1262"/>
      <c r="AH78" s="1262"/>
      <c r="AI78" s="1262"/>
      <c r="AJ78" s="1262"/>
      <c r="AK78" s="1262"/>
      <c r="AL78" s="1262"/>
      <c r="AM78" s="1262"/>
      <c r="AN78" s="1262"/>
      <c r="AO78" s="1262"/>
      <c r="AP78" s="1262"/>
      <c r="AQ78" s="1262"/>
      <c r="AR78" s="1262"/>
      <c r="AS78" s="1262"/>
    </row>
    <row r="79" spans="1:45">
      <c r="A79" s="1262"/>
      <c r="B79" s="1262"/>
      <c r="C79" s="1262"/>
      <c r="D79" s="1262"/>
      <c r="E79" s="1262"/>
      <c r="F79" s="1262"/>
      <c r="G79" s="1262"/>
      <c r="H79" s="1262"/>
      <c r="I79" s="1262"/>
      <c r="J79" s="1262"/>
      <c r="K79" s="1262"/>
      <c r="L79" s="1262"/>
      <c r="M79" s="1262"/>
      <c r="N79" s="1262"/>
      <c r="O79" s="1262"/>
      <c r="P79" s="1262"/>
      <c r="Q79" s="1262"/>
      <c r="R79" s="1262"/>
      <c r="S79" s="1262"/>
      <c r="T79" s="1262"/>
      <c r="U79" s="1262"/>
      <c r="V79" s="1262"/>
      <c r="W79" s="1262"/>
      <c r="X79" s="1262"/>
      <c r="Y79" s="1262"/>
      <c r="Z79" s="1262"/>
      <c r="AA79" s="1262"/>
      <c r="AB79" s="1262"/>
      <c r="AC79" s="1262"/>
      <c r="AD79" s="1262"/>
      <c r="AE79" s="1262"/>
      <c r="AF79" s="1262"/>
      <c r="AG79" s="1262"/>
      <c r="AH79" s="1262"/>
      <c r="AI79" s="1262"/>
      <c r="AJ79" s="1262"/>
      <c r="AK79" s="1262"/>
      <c r="AL79" s="1262"/>
      <c r="AM79" s="1262"/>
      <c r="AN79" s="1262"/>
      <c r="AO79" s="1262"/>
      <c r="AP79" s="1262"/>
      <c r="AQ79" s="1262"/>
      <c r="AR79" s="1262"/>
      <c r="AS79" s="1262"/>
    </row>
    <row r="80" spans="1:45">
      <c r="A80" s="1262"/>
      <c r="B80" s="1262"/>
      <c r="C80" s="1262"/>
      <c r="D80" s="1262"/>
      <c r="E80" s="1262"/>
      <c r="F80" s="1262"/>
      <c r="G80" s="1262"/>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c r="AL80" s="1262"/>
      <c r="AM80" s="1262"/>
      <c r="AN80" s="1262"/>
      <c r="AO80" s="1262"/>
      <c r="AP80" s="1262"/>
      <c r="AQ80" s="1262"/>
      <c r="AR80" s="1262"/>
      <c r="AS80" s="1262"/>
    </row>
    <row r="81" spans="1:45">
      <c r="A81" s="1262"/>
      <c r="B81" s="1262"/>
      <c r="C81" s="1262"/>
      <c r="D81" s="1262"/>
      <c r="E81" s="1262"/>
      <c r="F81" s="1262"/>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c r="AL81" s="1262"/>
      <c r="AM81" s="1262"/>
      <c r="AN81" s="1262"/>
      <c r="AO81" s="1262"/>
      <c r="AP81" s="1262"/>
      <c r="AQ81" s="1262"/>
      <c r="AR81" s="1262"/>
      <c r="AS81" s="1262"/>
    </row>
    <row r="82" spans="1:45">
      <c r="A82" s="1262"/>
      <c r="B82" s="1262"/>
      <c r="C82" s="1262"/>
      <c r="D82" s="1262"/>
      <c r="E82" s="1262"/>
      <c r="F82" s="1262"/>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c r="AL82" s="1262"/>
      <c r="AM82" s="1262"/>
      <c r="AN82" s="1262"/>
      <c r="AO82" s="1262"/>
      <c r="AP82" s="1262"/>
      <c r="AQ82" s="1262"/>
      <c r="AR82" s="1262"/>
      <c r="AS82" s="1262"/>
    </row>
    <row r="83" spans="1:45">
      <c r="A83" s="1262"/>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row>
    <row r="84" spans="1:45">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row>
    <row r="85" spans="1:45">
      <c r="A85" s="1262"/>
      <c r="B85" s="1262"/>
      <c r="C85" s="1262"/>
      <c r="D85" s="1262"/>
      <c r="E85" s="1262"/>
      <c r="F85" s="1262"/>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c r="AL85" s="1262"/>
      <c r="AM85" s="1262"/>
      <c r="AN85" s="1262"/>
      <c r="AO85" s="1262"/>
      <c r="AP85" s="1262"/>
      <c r="AQ85" s="1262"/>
      <c r="AR85" s="1262"/>
      <c r="AS85" s="1262"/>
    </row>
    <row r="86" spans="1:45">
      <c r="A86" s="1262"/>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row>
    <row r="87" spans="1:45">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row>
    <row r="88" spans="1:45">
      <c r="A88" s="1262"/>
      <c r="B88" s="1262"/>
      <c r="C88" s="1262"/>
      <c r="D88" s="1262"/>
      <c r="E88" s="1262"/>
      <c r="F88" s="1262"/>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c r="AL88" s="1262"/>
      <c r="AM88" s="1262"/>
      <c r="AN88" s="1262"/>
      <c r="AO88" s="1262"/>
      <c r="AP88" s="1262"/>
      <c r="AQ88" s="1262"/>
      <c r="AR88" s="1262"/>
      <c r="AS88" s="1262"/>
    </row>
    <row r="89" spans="1:45">
      <c r="A89" s="1262"/>
      <c r="B89" s="1262"/>
      <c r="C89" s="1262"/>
      <c r="D89" s="1262"/>
      <c r="E89" s="1262"/>
      <c r="F89" s="1262"/>
      <c r="G89" s="1262"/>
      <c r="H89" s="1262"/>
      <c r="I89" s="1262"/>
      <c r="J89" s="1262"/>
      <c r="K89" s="1262"/>
      <c r="L89" s="1262"/>
      <c r="M89" s="1262"/>
      <c r="N89" s="1262"/>
      <c r="O89" s="1262"/>
      <c r="P89" s="1262"/>
      <c r="Q89" s="1262"/>
      <c r="R89" s="1262"/>
      <c r="S89" s="1262"/>
      <c r="T89" s="1262"/>
      <c r="U89" s="1262"/>
      <c r="V89" s="1262"/>
      <c r="W89" s="1262"/>
      <c r="X89" s="1262"/>
      <c r="Y89" s="1262"/>
      <c r="Z89" s="1262"/>
      <c r="AA89" s="1262"/>
      <c r="AB89" s="1262"/>
      <c r="AC89" s="1262"/>
      <c r="AD89" s="1262"/>
      <c r="AE89" s="1262"/>
      <c r="AF89" s="1262"/>
      <c r="AG89" s="1262"/>
      <c r="AH89" s="1262"/>
      <c r="AI89" s="1262"/>
      <c r="AJ89" s="1262"/>
      <c r="AK89" s="1262"/>
      <c r="AL89" s="1262"/>
      <c r="AM89" s="1262"/>
      <c r="AN89" s="1262"/>
      <c r="AO89" s="1262"/>
      <c r="AP89" s="1262"/>
      <c r="AQ89" s="1262"/>
      <c r="AR89" s="1262"/>
      <c r="AS89" s="1262"/>
    </row>
    <row r="90" spans="1:45">
      <c r="A90" s="1262"/>
      <c r="B90" s="1262"/>
      <c r="C90" s="1262"/>
      <c r="D90" s="1262"/>
      <c r="E90" s="1262"/>
      <c r="F90" s="1262"/>
      <c r="G90" s="1262"/>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c r="AL90" s="1262"/>
      <c r="AM90" s="1262"/>
      <c r="AN90" s="1262"/>
      <c r="AO90" s="1262"/>
      <c r="AP90" s="1262"/>
      <c r="AQ90" s="1262"/>
      <c r="AR90" s="1262"/>
      <c r="AS90" s="1262"/>
    </row>
    <row r="91" spans="1:45">
      <c r="A91" s="1262"/>
      <c r="B91" s="1262"/>
      <c r="C91" s="1262"/>
      <c r="D91" s="1262"/>
      <c r="E91" s="1262"/>
      <c r="F91" s="1262"/>
      <c r="G91" s="1262"/>
      <c r="H91" s="1262"/>
      <c r="I91" s="1262"/>
      <c r="J91" s="1262"/>
      <c r="K91" s="1262"/>
      <c r="L91" s="1262"/>
      <c r="M91" s="1262"/>
      <c r="N91" s="1262"/>
      <c r="O91" s="1262"/>
      <c r="P91" s="1262"/>
      <c r="Q91" s="1262"/>
      <c r="R91" s="1262"/>
      <c r="S91" s="1262"/>
      <c r="T91" s="1262"/>
      <c r="U91" s="1262"/>
      <c r="V91" s="1262"/>
      <c r="W91" s="1262"/>
      <c r="X91" s="1262"/>
      <c r="Y91" s="1262"/>
      <c r="Z91" s="1262"/>
      <c r="AA91" s="1262"/>
      <c r="AB91" s="1262"/>
      <c r="AC91" s="1262"/>
      <c r="AD91" s="1262"/>
      <c r="AE91" s="1262"/>
      <c r="AF91" s="1262"/>
      <c r="AG91" s="1262"/>
      <c r="AH91" s="1262"/>
      <c r="AI91" s="1262"/>
      <c r="AJ91" s="1262"/>
      <c r="AK91" s="1262"/>
      <c r="AL91" s="1262"/>
      <c r="AM91" s="1262"/>
      <c r="AN91" s="1262"/>
      <c r="AO91" s="1262"/>
      <c r="AP91" s="1262"/>
      <c r="AQ91" s="1262"/>
      <c r="AR91" s="1262"/>
      <c r="AS91" s="1262"/>
    </row>
    <row r="92" spans="1:45">
      <c r="A92" s="1262"/>
      <c r="B92" s="1262"/>
      <c r="C92" s="1262"/>
      <c r="D92" s="1262"/>
      <c r="E92" s="1262"/>
      <c r="F92" s="1262"/>
      <c r="G92" s="1262"/>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c r="AL92" s="1262"/>
      <c r="AM92" s="1262"/>
      <c r="AN92" s="1262"/>
      <c r="AO92" s="1262"/>
      <c r="AP92" s="1262"/>
      <c r="AQ92" s="1262"/>
      <c r="AR92" s="1262"/>
      <c r="AS92" s="1262"/>
    </row>
    <row r="93" spans="1:45">
      <c r="A93" s="1262"/>
      <c r="B93" s="1262"/>
      <c r="C93" s="1262"/>
      <c r="D93" s="1262"/>
      <c r="E93" s="1262"/>
      <c r="F93" s="1262"/>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c r="AL93" s="1262"/>
      <c r="AM93" s="1262"/>
      <c r="AN93" s="1262"/>
      <c r="AO93" s="1262"/>
      <c r="AP93" s="1262"/>
      <c r="AQ93" s="1262"/>
      <c r="AR93" s="1262"/>
      <c r="AS93" s="1262"/>
    </row>
    <row r="94" spans="1:45">
      <c r="A94" s="1262"/>
      <c r="B94" s="1262"/>
      <c r="C94" s="1262"/>
      <c r="D94" s="1262"/>
      <c r="E94" s="1262"/>
      <c r="F94" s="1262"/>
      <c r="G94" s="1262"/>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c r="AL94" s="1262"/>
      <c r="AM94" s="1262"/>
      <c r="AN94" s="1262"/>
      <c r="AO94" s="1262"/>
      <c r="AP94" s="1262"/>
      <c r="AQ94" s="1262"/>
      <c r="AR94" s="1262"/>
      <c r="AS94" s="1262"/>
    </row>
    <row r="95" spans="1:45">
      <c r="A95" s="1262"/>
      <c r="B95" s="1262"/>
      <c r="C95" s="1262"/>
      <c r="D95" s="1262"/>
      <c r="E95" s="1262"/>
      <c r="F95" s="1262"/>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c r="AL95" s="1262"/>
      <c r="AM95" s="1262"/>
      <c r="AN95" s="1262"/>
      <c r="AO95" s="1262"/>
      <c r="AP95" s="1262"/>
      <c r="AQ95" s="1262"/>
      <c r="AR95" s="1262"/>
      <c r="AS95" s="1262"/>
    </row>
    <row r="96" spans="1:45">
      <c r="A96" s="1262"/>
      <c r="B96" s="1262"/>
      <c r="C96" s="1262"/>
      <c r="D96" s="1262"/>
      <c r="E96" s="1262"/>
      <c r="F96" s="1262"/>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c r="AL96" s="1262"/>
      <c r="AM96" s="1262"/>
      <c r="AN96" s="1262"/>
      <c r="AO96" s="1262"/>
      <c r="AP96" s="1262"/>
      <c r="AQ96" s="1262"/>
      <c r="AR96" s="1262"/>
      <c r="AS96" s="1262"/>
    </row>
    <row r="97" spans="1:45">
      <c r="A97" s="1262"/>
      <c r="B97" s="1262"/>
      <c r="C97" s="1262"/>
      <c r="D97" s="1262"/>
      <c r="E97" s="1262"/>
      <c r="F97" s="1262"/>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c r="AL97" s="1262"/>
      <c r="AM97" s="1262"/>
      <c r="AN97" s="1262"/>
      <c r="AO97" s="1262"/>
      <c r="AP97" s="1262"/>
      <c r="AQ97" s="1262"/>
      <c r="AR97" s="1262"/>
      <c r="AS97" s="1262"/>
    </row>
    <row r="98" spans="1:45">
      <c r="A98" s="1262"/>
      <c r="B98" s="1262"/>
      <c r="C98" s="1262"/>
      <c r="D98" s="1262"/>
      <c r="E98" s="1262"/>
      <c r="F98" s="1262"/>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c r="AL98" s="1262"/>
      <c r="AM98" s="1262"/>
      <c r="AN98" s="1262"/>
      <c r="AO98" s="1262"/>
      <c r="AP98" s="1262"/>
      <c r="AQ98" s="1262"/>
      <c r="AR98" s="1262"/>
      <c r="AS98" s="1262"/>
    </row>
    <row r="99" spans="1:45">
      <c r="A99" s="1262"/>
      <c r="B99" s="1262"/>
      <c r="C99" s="1262"/>
      <c r="D99" s="1262"/>
      <c r="E99" s="1262"/>
      <c r="F99" s="1262"/>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c r="AL99" s="1262"/>
      <c r="AM99" s="1262"/>
      <c r="AN99" s="1262"/>
      <c r="AO99" s="1262"/>
      <c r="AP99" s="1262"/>
      <c r="AQ99" s="1262"/>
      <c r="AR99" s="1262"/>
      <c r="AS99" s="1262"/>
    </row>
    <row r="100" spans="1:45">
      <c r="A100" s="1262"/>
      <c r="B100" s="1262"/>
      <c r="C100" s="1262"/>
      <c r="D100" s="1262"/>
      <c r="E100" s="1262"/>
      <c r="F100" s="1262"/>
      <c r="G100" s="1262"/>
      <c r="H100" s="1262"/>
      <c r="I100" s="1262"/>
      <c r="J100" s="1262"/>
      <c r="K100" s="1262"/>
      <c r="L100" s="1262"/>
      <c r="M100" s="1262"/>
      <c r="N100" s="1262"/>
      <c r="O100" s="1262"/>
      <c r="P100" s="1262"/>
      <c r="Q100" s="1262"/>
      <c r="R100" s="1262"/>
      <c r="S100" s="1262"/>
      <c r="T100" s="1262"/>
      <c r="U100" s="1262"/>
      <c r="V100" s="1262"/>
      <c r="W100" s="1262"/>
      <c r="X100" s="1262"/>
      <c r="Y100" s="1262"/>
      <c r="Z100" s="1262"/>
      <c r="AA100" s="1262"/>
      <c r="AB100" s="1262"/>
      <c r="AC100" s="1262"/>
      <c r="AD100" s="1262"/>
      <c r="AE100" s="1262"/>
      <c r="AF100" s="1262"/>
      <c r="AG100" s="1262"/>
      <c r="AH100" s="1262"/>
      <c r="AI100" s="1262"/>
      <c r="AJ100" s="1262"/>
      <c r="AK100" s="1262"/>
      <c r="AL100" s="1262"/>
      <c r="AM100" s="1262"/>
      <c r="AN100" s="1262"/>
      <c r="AO100" s="1262"/>
      <c r="AP100" s="1262"/>
      <c r="AQ100" s="1262"/>
      <c r="AR100" s="1262"/>
      <c r="AS100" s="1262"/>
    </row>
    <row r="101" spans="1:45">
      <c r="A101" s="1262"/>
      <c r="B101" s="1262"/>
      <c r="C101" s="1262"/>
      <c r="D101" s="1262"/>
      <c r="E101" s="1262"/>
      <c r="F101" s="1262"/>
      <c r="G101" s="1262"/>
      <c r="H101" s="1262"/>
      <c r="I101" s="1262"/>
      <c r="J101" s="1262"/>
      <c r="K101" s="1262"/>
      <c r="L101" s="1262"/>
      <c r="M101" s="1262"/>
      <c r="N101" s="1262"/>
      <c r="O101" s="1262"/>
      <c r="P101" s="1262"/>
      <c r="Q101" s="1262"/>
      <c r="R101" s="1262"/>
      <c r="S101" s="1262"/>
      <c r="T101" s="1262"/>
      <c r="U101" s="1262"/>
      <c r="V101" s="1262"/>
      <c r="W101" s="1262"/>
      <c r="X101" s="1262"/>
      <c r="Y101" s="1262"/>
      <c r="Z101" s="1262"/>
      <c r="AA101" s="1262"/>
      <c r="AB101" s="1262"/>
      <c r="AC101" s="1262"/>
      <c r="AD101" s="1262"/>
      <c r="AE101" s="1262"/>
      <c r="AF101" s="1262"/>
      <c r="AG101" s="1262"/>
      <c r="AH101" s="1262"/>
      <c r="AI101" s="1262"/>
      <c r="AJ101" s="1262"/>
      <c r="AK101" s="1262"/>
      <c r="AL101" s="1262"/>
      <c r="AM101" s="1262"/>
      <c r="AN101" s="1262"/>
      <c r="AO101" s="1262"/>
      <c r="AP101" s="1262"/>
      <c r="AQ101" s="1262"/>
      <c r="AR101" s="1262"/>
      <c r="AS101" s="1262"/>
    </row>
    <row r="102" spans="1:45">
      <c r="A102" s="1262"/>
      <c r="B102" s="1262"/>
      <c r="C102" s="1262"/>
      <c r="D102" s="1262"/>
      <c r="E102" s="1262"/>
      <c r="F102" s="1262"/>
      <c r="G102" s="1262"/>
      <c r="H102" s="1262"/>
      <c r="I102" s="1262"/>
      <c r="J102" s="1262"/>
      <c r="K102" s="1262"/>
      <c r="L102" s="1262"/>
      <c r="M102" s="1262"/>
      <c r="N102" s="1262"/>
      <c r="O102" s="1262"/>
      <c r="P102" s="1262"/>
      <c r="Q102" s="1262"/>
      <c r="R102" s="1262"/>
      <c r="S102" s="1262"/>
      <c r="T102" s="1262"/>
      <c r="U102" s="1262"/>
      <c r="V102" s="1262"/>
      <c r="W102" s="1262"/>
      <c r="X102" s="1262"/>
      <c r="Y102" s="1262"/>
      <c r="Z102" s="1262"/>
      <c r="AA102" s="1262"/>
      <c r="AB102" s="1262"/>
      <c r="AC102" s="1262"/>
      <c r="AD102" s="1262"/>
      <c r="AE102" s="1262"/>
      <c r="AF102" s="1262"/>
      <c r="AG102" s="1262"/>
      <c r="AH102" s="1262"/>
      <c r="AI102" s="1262"/>
      <c r="AJ102" s="1262"/>
      <c r="AK102" s="1262"/>
      <c r="AL102" s="1262"/>
      <c r="AM102" s="1262"/>
      <c r="AN102" s="1262"/>
      <c r="AO102" s="1262"/>
      <c r="AP102" s="1262"/>
      <c r="AQ102" s="1262"/>
      <c r="AR102" s="1262"/>
      <c r="AS102" s="1262"/>
    </row>
    <row r="103" spans="1:45">
      <c r="A103" s="1262"/>
      <c r="B103" s="1262"/>
      <c r="C103" s="1262"/>
      <c r="D103" s="1262"/>
      <c r="E103" s="1262"/>
      <c r="F103" s="1262"/>
      <c r="G103" s="1262"/>
      <c r="H103" s="1262"/>
      <c r="I103" s="1262"/>
      <c r="J103" s="1262"/>
      <c r="K103" s="1262"/>
      <c r="L103" s="1262"/>
      <c r="M103" s="1262"/>
      <c r="N103" s="1262"/>
      <c r="O103" s="1262"/>
      <c r="P103" s="1262"/>
      <c r="Q103" s="1262"/>
      <c r="R103" s="1262"/>
      <c r="S103" s="1262"/>
      <c r="T103" s="1262"/>
      <c r="U103" s="1262"/>
      <c r="V103" s="1262"/>
      <c r="W103" s="1262"/>
      <c r="X103" s="1262"/>
      <c r="Y103" s="1262"/>
      <c r="Z103" s="1262"/>
      <c r="AA103" s="1262"/>
      <c r="AB103" s="1262"/>
      <c r="AC103" s="1262"/>
      <c r="AD103" s="1262"/>
      <c r="AE103" s="1262"/>
      <c r="AF103" s="1262"/>
      <c r="AG103" s="1262"/>
      <c r="AH103" s="1262"/>
      <c r="AI103" s="1262"/>
      <c r="AJ103" s="1262"/>
      <c r="AK103" s="1262"/>
      <c r="AL103" s="1262"/>
      <c r="AM103" s="1262"/>
      <c r="AN103" s="1262"/>
      <c r="AO103" s="1262"/>
      <c r="AP103" s="1262"/>
      <c r="AQ103" s="1262"/>
      <c r="AR103" s="1262"/>
      <c r="AS103" s="1262"/>
    </row>
    <row r="104" spans="1:45">
      <c r="A104" s="1262"/>
      <c r="B104" s="1262"/>
      <c r="C104" s="1262"/>
      <c r="D104" s="1262"/>
      <c r="E104" s="1262"/>
      <c r="F104" s="1262"/>
      <c r="G104" s="1262"/>
      <c r="H104" s="1262"/>
      <c r="I104" s="1262"/>
      <c r="J104" s="1262"/>
      <c r="K104" s="1262"/>
      <c r="L104" s="1262"/>
      <c r="M104" s="1262"/>
      <c r="N104" s="1262"/>
      <c r="O104" s="1262"/>
      <c r="P104" s="1262"/>
      <c r="Q104" s="1262"/>
      <c r="R104" s="1262"/>
      <c r="S104" s="1262"/>
      <c r="T104" s="1262"/>
      <c r="U104" s="1262"/>
      <c r="V104" s="1262"/>
      <c r="W104" s="1262"/>
      <c r="X104" s="1262"/>
      <c r="Y104" s="1262"/>
      <c r="Z104" s="1262"/>
      <c r="AA104" s="1262"/>
      <c r="AB104" s="1262"/>
      <c r="AC104" s="1262"/>
      <c r="AD104" s="1262"/>
      <c r="AE104" s="1262"/>
      <c r="AF104" s="1262"/>
      <c r="AG104" s="1262"/>
      <c r="AH104" s="1262"/>
      <c r="AI104" s="1262"/>
      <c r="AJ104" s="1262"/>
      <c r="AK104" s="1262"/>
      <c r="AL104" s="1262"/>
      <c r="AM104" s="1262"/>
      <c r="AN104" s="1262"/>
      <c r="AO104" s="1262"/>
      <c r="AP104" s="1262"/>
      <c r="AQ104" s="1262"/>
      <c r="AR104" s="1262"/>
      <c r="AS104" s="1262"/>
    </row>
    <row r="105" spans="1:45">
      <c r="A105" s="1262"/>
      <c r="B105" s="1262"/>
      <c r="C105" s="1262"/>
      <c r="D105" s="1262"/>
      <c r="E105" s="1262"/>
      <c r="F105" s="1262"/>
      <c r="G105" s="1262"/>
      <c r="H105" s="1262"/>
      <c r="I105" s="1262"/>
      <c r="J105" s="1262"/>
      <c r="K105" s="1262"/>
      <c r="L105" s="1262"/>
      <c r="M105" s="1262"/>
      <c r="N105" s="1262"/>
      <c r="O105" s="1262"/>
      <c r="P105" s="1262"/>
      <c r="Q105" s="1262"/>
      <c r="R105" s="1262"/>
      <c r="S105" s="1262"/>
      <c r="T105" s="1262"/>
      <c r="U105" s="1262"/>
      <c r="V105" s="1262"/>
      <c r="W105" s="1262"/>
      <c r="X105" s="1262"/>
      <c r="Y105" s="1262"/>
      <c r="Z105" s="1262"/>
      <c r="AA105" s="1262"/>
      <c r="AB105" s="1262"/>
      <c r="AC105" s="1262"/>
      <c r="AD105" s="1262"/>
      <c r="AE105" s="1262"/>
      <c r="AF105" s="1262"/>
      <c r="AG105" s="1262"/>
      <c r="AH105" s="1262"/>
      <c r="AI105" s="1262"/>
      <c r="AJ105" s="1262"/>
      <c r="AK105" s="1262"/>
      <c r="AL105" s="1262"/>
      <c r="AM105" s="1262"/>
      <c r="AN105" s="1262"/>
      <c r="AO105" s="1262"/>
      <c r="AP105" s="1262"/>
      <c r="AQ105" s="1262"/>
      <c r="AR105" s="1262"/>
      <c r="AS105" s="1262"/>
    </row>
    <row r="106" spans="1:45">
      <c r="A106" s="1262"/>
      <c r="B106" s="1262"/>
      <c r="C106" s="1262"/>
      <c r="D106" s="1262"/>
      <c r="E106" s="1262"/>
      <c r="F106" s="1262"/>
      <c r="G106" s="1262"/>
      <c r="H106" s="1262"/>
      <c r="I106" s="1262"/>
      <c r="J106" s="1262"/>
      <c r="K106" s="1262"/>
      <c r="L106" s="1262"/>
      <c r="M106" s="1262"/>
      <c r="N106" s="1262"/>
      <c r="O106" s="1262"/>
      <c r="P106" s="1262"/>
      <c r="Q106" s="1262"/>
      <c r="R106" s="1262"/>
      <c r="S106" s="1262"/>
      <c r="T106" s="1262"/>
      <c r="U106" s="1262"/>
      <c r="V106" s="1262"/>
      <c r="W106" s="1262"/>
      <c r="X106" s="1262"/>
      <c r="Y106" s="1262"/>
      <c r="Z106" s="1262"/>
      <c r="AA106" s="1262"/>
      <c r="AB106" s="1262"/>
      <c r="AC106" s="1262"/>
      <c r="AD106" s="1262"/>
      <c r="AE106" s="1262"/>
      <c r="AF106" s="1262"/>
      <c r="AG106" s="1262"/>
      <c r="AH106" s="1262"/>
      <c r="AI106" s="1262"/>
      <c r="AJ106" s="1262"/>
      <c r="AK106" s="1262"/>
      <c r="AL106" s="1262"/>
      <c r="AM106" s="1262"/>
      <c r="AN106" s="1262"/>
      <c r="AO106" s="1262"/>
      <c r="AP106" s="1262"/>
      <c r="AQ106" s="1262"/>
      <c r="AR106" s="1262"/>
      <c r="AS106" s="1262"/>
    </row>
    <row r="107" spans="1:45">
      <c r="A107" s="1262"/>
      <c r="B107" s="1262"/>
      <c r="C107" s="1262"/>
      <c r="D107" s="1262"/>
      <c r="E107" s="1262"/>
      <c r="F107" s="1262"/>
      <c r="G107" s="1262"/>
      <c r="H107" s="1262"/>
      <c r="I107" s="1262"/>
      <c r="J107" s="1262"/>
      <c r="K107" s="1262"/>
      <c r="L107" s="1262"/>
      <c r="M107" s="1262"/>
      <c r="N107" s="1262"/>
      <c r="O107" s="1262"/>
      <c r="P107" s="1262"/>
      <c r="Q107" s="1262"/>
      <c r="R107" s="1262"/>
      <c r="S107" s="1262"/>
      <c r="T107" s="1262"/>
      <c r="U107" s="1262"/>
      <c r="V107" s="1262"/>
      <c r="W107" s="1262"/>
      <c r="X107" s="1262"/>
      <c r="Y107" s="1262"/>
      <c r="Z107" s="1262"/>
      <c r="AA107" s="1262"/>
      <c r="AB107" s="1262"/>
      <c r="AC107" s="1262"/>
      <c r="AD107" s="1262"/>
      <c r="AE107" s="1262"/>
      <c r="AF107" s="1262"/>
      <c r="AG107" s="1262"/>
      <c r="AH107" s="1262"/>
      <c r="AI107" s="1262"/>
      <c r="AJ107" s="1262"/>
      <c r="AK107" s="1262"/>
      <c r="AL107" s="1262"/>
      <c r="AM107" s="1262"/>
      <c r="AN107" s="1262"/>
      <c r="AO107" s="1262"/>
      <c r="AP107" s="1262"/>
      <c r="AQ107" s="1262"/>
      <c r="AR107" s="1262"/>
      <c r="AS107" s="1262"/>
    </row>
    <row r="108" spans="1:45">
      <c r="A108" s="1262"/>
      <c r="B108" s="1262"/>
      <c r="C108" s="1262"/>
      <c r="D108" s="1262"/>
      <c r="E108" s="1262"/>
      <c r="F108" s="1262"/>
      <c r="G108" s="1262"/>
      <c r="H108" s="1262"/>
      <c r="I108" s="1262"/>
      <c r="J108" s="1262"/>
      <c r="K108" s="1262"/>
      <c r="L108" s="1262"/>
      <c r="M108" s="1262"/>
      <c r="N108" s="1262"/>
      <c r="O108" s="1262"/>
      <c r="P108" s="1262"/>
      <c r="Q108" s="1262"/>
      <c r="R108" s="1262"/>
      <c r="S108" s="1262"/>
      <c r="T108" s="1262"/>
      <c r="U108" s="1262"/>
      <c r="V108" s="1262"/>
      <c r="W108" s="1262"/>
      <c r="X108" s="1262"/>
      <c r="Y108" s="1262"/>
      <c r="Z108" s="1262"/>
      <c r="AA108" s="1262"/>
      <c r="AB108" s="1262"/>
      <c r="AC108" s="1262"/>
      <c r="AD108" s="1262"/>
      <c r="AE108" s="1262"/>
      <c r="AF108" s="1262"/>
      <c r="AG108" s="1262"/>
      <c r="AH108" s="1262"/>
      <c r="AI108" s="1262"/>
      <c r="AJ108" s="1262"/>
      <c r="AK108" s="1262"/>
      <c r="AL108" s="1262"/>
      <c r="AM108" s="1262"/>
      <c r="AN108" s="1262"/>
      <c r="AO108" s="1262"/>
      <c r="AP108" s="1262"/>
      <c r="AQ108" s="1262"/>
      <c r="AR108" s="1262"/>
      <c r="AS108" s="1262"/>
    </row>
    <row r="109" spans="1:45">
      <c r="A109" s="1262"/>
      <c r="B109" s="1262"/>
      <c r="C109" s="1262"/>
      <c r="D109" s="1262"/>
      <c r="E109" s="1262"/>
      <c r="F109" s="1262"/>
      <c r="G109" s="1262"/>
      <c r="H109" s="1262"/>
      <c r="I109" s="1262"/>
      <c r="J109" s="1262"/>
      <c r="K109" s="1262"/>
      <c r="L109" s="1262"/>
      <c r="M109" s="1262"/>
      <c r="N109" s="1262"/>
      <c r="O109" s="1262"/>
      <c r="P109" s="1262"/>
      <c r="Q109" s="1262"/>
      <c r="R109" s="1262"/>
      <c r="S109" s="1262"/>
      <c r="T109" s="1262"/>
      <c r="U109" s="1262"/>
      <c r="V109" s="1262"/>
      <c r="W109" s="1262"/>
      <c r="X109" s="1262"/>
      <c r="Y109" s="1262"/>
      <c r="Z109" s="1262"/>
      <c r="AA109" s="1262"/>
      <c r="AB109" s="1262"/>
      <c r="AC109" s="1262"/>
      <c r="AD109" s="1262"/>
      <c r="AE109" s="1262"/>
      <c r="AF109" s="1262"/>
      <c r="AG109" s="1262"/>
      <c r="AH109" s="1262"/>
      <c r="AI109" s="1262"/>
      <c r="AJ109" s="1262"/>
      <c r="AK109" s="1262"/>
      <c r="AL109" s="1262"/>
      <c r="AM109" s="1262"/>
      <c r="AN109" s="1262"/>
      <c r="AO109" s="1262"/>
      <c r="AP109" s="1262"/>
      <c r="AQ109" s="1262"/>
      <c r="AR109" s="1262"/>
      <c r="AS109" s="1262"/>
    </row>
    <row r="110" spans="1:45">
      <c r="A110" s="1262"/>
      <c r="B110" s="1262"/>
      <c r="C110" s="1262"/>
      <c r="D110" s="1262"/>
      <c r="E110" s="1262"/>
      <c r="F110" s="1262"/>
      <c r="G110" s="1262"/>
      <c r="H110" s="1262"/>
      <c r="I110" s="1262"/>
      <c r="J110" s="1262"/>
      <c r="K110" s="1262"/>
      <c r="L110" s="1262"/>
      <c r="M110" s="1262"/>
      <c r="N110" s="1262"/>
      <c r="O110" s="1262"/>
      <c r="P110" s="1262"/>
      <c r="Q110" s="1262"/>
      <c r="R110" s="1262"/>
      <c r="S110" s="1262"/>
      <c r="T110" s="1262"/>
      <c r="U110" s="1262"/>
      <c r="V110" s="1262"/>
      <c r="W110" s="1262"/>
      <c r="X110" s="1262"/>
      <c r="Y110" s="1262"/>
      <c r="Z110" s="1262"/>
      <c r="AA110" s="1262"/>
      <c r="AB110" s="1262"/>
      <c r="AC110" s="1262"/>
      <c r="AD110" s="1262"/>
      <c r="AE110" s="1262"/>
      <c r="AF110" s="1262"/>
      <c r="AG110" s="1262"/>
      <c r="AH110" s="1262"/>
      <c r="AI110" s="1262"/>
      <c r="AJ110" s="1262"/>
      <c r="AK110" s="1262"/>
      <c r="AL110" s="1262"/>
      <c r="AM110" s="1262"/>
      <c r="AN110" s="1262"/>
      <c r="AO110" s="1262"/>
      <c r="AP110" s="1262"/>
      <c r="AQ110" s="1262"/>
      <c r="AR110" s="1262"/>
      <c r="AS110" s="1262"/>
    </row>
    <row r="111" spans="1:45">
      <c r="A111" s="1262"/>
      <c r="B111" s="1262"/>
      <c r="C111" s="1262"/>
      <c r="D111" s="1262"/>
      <c r="E111" s="1262"/>
      <c r="F111" s="1262"/>
      <c r="G111" s="1262"/>
      <c r="H111" s="1262"/>
      <c r="I111" s="1262"/>
      <c r="J111" s="1262"/>
      <c r="K111" s="1262"/>
      <c r="L111" s="1262"/>
      <c r="M111" s="1262"/>
      <c r="N111" s="1262"/>
      <c r="O111" s="1262"/>
      <c r="P111" s="1262"/>
      <c r="Q111" s="1262"/>
      <c r="R111" s="1262"/>
      <c r="S111" s="1262"/>
      <c r="T111" s="1262"/>
      <c r="U111" s="1262"/>
      <c r="V111" s="1262"/>
      <c r="W111" s="1262"/>
      <c r="X111" s="1262"/>
      <c r="Y111" s="1262"/>
      <c r="Z111" s="1262"/>
      <c r="AA111" s="1262"/>
      <c r="AB111" s="1262"/>
      <c r="AC111" s="1262"/>
      <c r="AD111" s="1262"/>
      <c r="AE111" s="1262"/>
      <c r="AF111" s="1262"/>
      <c r="AG111" s="1262"/>
      <c r="AH111" s="1262"/>
      <c r="AI111" s="1262"/>
      <c r="AJ111" s="1262"/>
      <c r="AK111" s="1262"/>
      <c r="AL111" s="1262"/>
      <c r="AM111" s="1262"/>
      <c r="AN111" s="1262"/>
      <c r="AO111" s="1262"/>
      <c r="AP111" s="1262"/>
      <c r="AQ111" s="1262"/>
      <c r="AR111" s="1262"/>
      <c r="AS111" s="1262"/>
    </row>
    <row r="112" spans="1:45">
      <c r="A112" s="1262"/>
      <c r="B112" s="1262"/>
      <c r="C112" s="1262"/>
      <c r="D112" s="1262"/>
      <c r="E112" s="1262"/>
      <c r="F112" s="1262"/>
      <c r="G112" s="1262"/>
      <c r="H112" s="1262"/>
      <c r="I112" s="1262"/>
      <c r="J112" s="1262"/>
      <c r="K112" s="1262"/>
      <c r="L112" s="1262"/>
      <c r="M112" s="1262"/>
      <c r="N112" s="1262"/>
      <c r="O112" s="1262"/>
      <c r="P112" s="1262"/>
      <c r="Q112" s="1262"/>
      <c r="R112" s="1262"/>
      <c r="S112" s="1262"/>
      <c r="T112" s="1262"/>
      <c r="U112" s="1262"/>
      <c r="V112" s="1262"/>
      <c r="W112" s="1262"/>
      <c r="X112" s="1262"/>
      <c r="Y112" s="1262"/>
      <c r="Z112" s="1262"/>
      <c r="AA112" s="1262"/>
      <c r="AB112" s="1262"/>
      <c r="AC112" s="1262"/>
      <c r="AD112" s="1262"/>
      <c r="AE112" s="1262"/>
      <c r="AF112" s="1262"/>
      <c r="AG112" s="1262"/>
      <c r="AH112" s="1262"/>
      <c r="AI112" s="1262"/>
      <c r="AJ112" s="1262"/>
      <c r="AK112" s="1262"/>
      <c r="AL112" s="1262"/>
      <c r="AM112" s="1262"/>
      <c r="AN112" s="1262"/>
      <c r="AO112" s="1262"/>
      <c r="AP112" s="1262"/>
      <c r="AQ112" s="1262"/>
      <c r="AR112" s="1262"/>
      <c r="AS112" s="1262"/>
    </row>
    <row r="113" spans="1:45">
      <c r="A113" s="1262"/>
      <c r="B113" s="1262"/>
      <c r="C113" s="1262"/>
      <c r="D113" s="1262"/>
      <c r="E113" s="1262"/>
      <c r="F113" s="1262"/>
      <c r="G113" s="1262"/>
      <c r="H113" s="1262"/>
      <c r="I113" s="1262"/>
      <c r="J113" s="1262"/>
      <c r="K113" s="1262"/>
      <c r="L113" s="1262"/>
      <c r="M113" s="1262"/>
      <c r="N113" s="1262"/>
      <c r="O113" s="1262"/>
      <c r="P113" s="1262"/>
      <c r="Q113" s="1262"/>
      <c r="R113" s="1262"/>
      <c r="S113" s="1262"/>
      <c r="T113" s="1262"/>
      <c r="U113" s="1262"/>
      <c r="V113" s="1262"/>
      <c r="W113" s="1262"/>
      <c r="X113" s="1262"/>
      <c r="Y113" s="1262"/>
      <c r="Z113" s="1262"/>
      <c r="AA113" s="1262"/>
      <c r="AB113" s="1262"/>
      <c r="AC113" s="1262"/>
      <c r="AD113" s="1262"/>
      <c r="AE113" s="1262"/>
      <c r="AF113" s="1262"/>
      <c r="AG113" s="1262"/>
      <c r="AH113" s="1262"/>
      <c r="AI113" s="1262"/>
      <c r="AJ113" s="1262"/>
      <c r="AK113" s="1262"/>
      <c r="AL113" s="1262"/>
      <c r="AM113" s="1262"/>
      <c r="AN113" s="1262"/>
      <c r="AO113" s="1262"/>
      <c r="AP113" s="1262"/>
      <c r="AQ113" s="1262"/>
      <c r="AR113" s="1262"/>
      <c r="AS113" s="1262"/>
    </row>
    <row r="114" spans="1:45">
      <c r="A114" s="1262"/>
      <c r="B114" s="1262"/>
      <c r="C114" s="1262"/>
      <c r="D114" s="1262"/>
      <c r="E114" s="1262"/>
      <c r="F114" s="1262"/>
      <c r="G114" s="1262"/>
      <c r="H114" s="1262"/>
      <c r="I114" s="1262"/>
      <c r="J114" s="1262"/>
      <c r="K114" s="1262"/>
      <c r="L114" s="1262"/>
      <c r="M114" s="1262"/>
      <c r="N114" s="1262"/>
      <c r="O114" s="1262"/>
      <c r="P114" s="1262"/>
      <c r="Q114" s="1262"/>
      <c r="R114" s="1262"/>
      <c r="S114" s="1262"/>
      <c r="T114" s="1262"/>
      <c r="U114" s="1262"/>
      <c r="V114" s="1262"/>
      <c r="W114" s="1262"/>
      <c r="X114" s="1262"/>
      <c r="Y114" s="1262"/>
      <c r="Z114" s="1262"/>
      <c r="AA114" s="1262"/>
      <c r="AB114" s="1262"/>
      <c r="AC114" s="1262"/>
      <c r="AD114" s="1262"/>
      <c r="AE114" s="1262"/>
      <c r="AF114" s="1262"/>
      <c r="AG114" s="1262"/>
      <c r="AH114" s="1262"/>
      <c r="AI114" s="1262"/>
      <c r="AJ114" s="1262"/>
      <c r="AK114" s="1262"/>
      <c r="AL114" s="1262"/>
      <c r="AM114" s="1262"/>
      <c r="AN114" s="1262"/>
      <c r="AO114" s="1262"/>
      <c r="AP114" s="1262"/>
      <c r="AQ114" s="1262"/>
      <c r="AR114" s="1262"/>
      <c r="AS114" s="1262"/>
    </row>
    <row r="115" spans="1:45">
      <c r="A115" s="1262"/>
      <c r="B115" s="1262"/>
      <c r="C115" s="1262"/>
      <c r="D115" s="1262"/>
      <c r="E115" s="1262"/>
      <c r="F115" s="1262"/>
      <c r="G115" s="1262"/>
      <c r="H115" s="1262"/>
      <c r="I115" s="1262"/>
      <c r="J115" s="1262"/>
      <c r="K115" s="1262"/>
      <c r="L115" s="1262"/>
      <c r="M115" s="1262"/>
      <c r="N115" s="1262"/>
      <c r="O115" s="1262"/>
      <c r="P115" s="1262"/>
      <c r="Q115" s="1262"/>
      <c r="R115" s="1262"/>
      <c r="S115" s="1262"/>
      <c r="T115" s="1262"/>
      <c r="U115" s="1262"/>
      <c r="V115" s="1262"/>
      <c r="W115" s="1262"/>
      <c r="X115" s="1262"/>
      <c r="Y115" s="1262"/>
      <c r="Z115" s="1262"/>
      <c r="AA115" s="1262"/>
      <c r="AB115" s="1262"/>
      <c r="AC115" s="1262"/>
      <c r="AD115" s="1262"/>
      <c r="AE115" s="1262"/>
      <c r="AF115" s="1262"/>
      <c r="AG115" s="1262"/>
      <c r="AH115" s="1262"/>
      <c r="AI115" s="1262"/>
      <c r="AJ115" s="1262"/>
      <c r="AK115" s="1262"/>
      <c r="AL115" s="1262"/>
      <c r="AM115" s="1262"/>
      <c r="AN115" s="1262"/>
      <c r="AO115" s="1262"/>
      <c r="AP115" s="1262"/>
      <c r="AQ115" s="1262"/>
      <c r="AR115" s="1262"/>
      <c r="AS115" s="1262"/>
    </row>
    <row r="116" spans="1:45">
      <c r="A116" s="1262"/>
      <c r="B116" s="1262"/>
      <c r="C116" s="1262"/>
      <c r="D116" s="1262"/>
      <c r="E116" s="1262"/>
      <c r="F116" s="1262"/>
      <c r="G116" s="1262"/>
      <c r="H116" s="1262"/>
      <c r="I116" s="1262"/>
      <c r="J116" s="1262"/>
      <c r="K116" s="1262"/>
      <c r="L116" s="1262"/>
      <c r="M116" s="1262"/>
      <c r="N116" s="1262"/>
      <c r="O116" s="1262"/>
      <c r="P116" s="1262"/>
      <c r="Q116" s="1262"/>
      <c r="R116" s="1262"/>
      <c r="S116" s="1262"/>
      <c r="T116" s="1262"/>
      <c r="U116" s="1262"/>
      <c r="V116" s="1262"/>
      <c r="W116" s="1262"/>
      <c r="X116" s="1262"/>
      <c r="Y116" s="1262"/>
      <c r="Z116" s="1262"/>
      <c r="AA116" s="1262"/>
      <c r="AB116" s="1262"/>
      <c r="AC116" s="1262"/>
      <c r="AD116" s="1262"/>
      <c r="AE116" s="1262"/>
      <c r="AF116" s="1262"/>
      <c r="AG116" s="1262"/>
      <c r="AH116" s="1262"/>
      <c r="AI116" s="1262"/>
      <c r="AJ116" s="1262"/>
      <c r="AK116" s="1262"/>
      <c r="AL116" s="1262"/>
      <c r="AM116" s="1262"/>
      <c r="AN116" s="1262"/>
      <c r="AO116" s="1262"/>
      <c r="AP116" s="1262"/>
      <c r="AQ116" s="1262"/>
      <c r="AR116" s="1262"/>
      <c r="AS116" s="1262"/>
    </row>
    <row r="117" spans="1:45">
      <c r="A117" s="1262"/>
      <c r="B117" s="1262"/>
      <c r="C117" s="1262"/>
      <c r="D117" s="1262"/>
      <c r="E117" s="1262"/>
      <c r="F117" s="1262"/>
      <c r="G117" s="1262"/>
      <c r="H117" s="1262"/>
      <c r="I117" s="1262"/>
      <c r="J117" s="1262"/>
      <c r="K117" s="1262"/>
      <c r="L117" s="1262"/>
      <c r="M117" s="1262"/>
      <c r="N117" s="1262"/>
      <c r="O117" s="1262"/>
      <c r="P117" s="1262"/>
      <c r="Q117" s="1262"/>
      <c r="R117" s="1262"/>
      <c r="S117" s="1262"/>
      <c r="T117" s="1262"/>
      <c r="U117" s="1262"/>
      <c r="V117" s="1262"/>
      <c r="W117" s="1262"/>
      <c r="X117" s="1262"/>
      <c r="Y117" s="1262"/>
      <c r="Z117" s="1262"/>
      <c r="AA117" s="1262"/>
      <c r="AB117" s="1262"/>
      <c r="AC117" s="1262"/>
      <c r="AD117" s="1262"/>
      <c r="AE117" s="1262"/>
      <c r="AF117" s="1262"/>
      <c r="AG117" s="1262"/>
      <c r="AH117" s="1262"/>
      <c r="AI117" s="1262"/>
      <c r="AJ117" s="1262"/>
      <c r="AK117" s="1262"/>
      <c r="AL117" s="1262"/>
      <c r="AM117" s="1262"/>
      <c r="AN117" s="1262"/>
      <c r="AO117" s="1262"/>
      <c r="AP117" s="1262"/>
      <c r="AQ117" s="1262"/>
      <c r="AR117" s="1262"/>
      <c r="AS117" s="1262"/>
    </row>
    <row r="118" spans="1:45">
      <c r="A118" s="1262"/>
      <c r="B118" s="1262"/>
      <c r="C118" s="1262"/>
      <c r="D118" s="1262"/>
      <c r="E118" s="1262"/>
      <c r="F118" s="1262"/>
      <c r="G118" s="1262"/>
      <c r="H118" s="1262"/>
      <c r="I118" s="1262"/>
      <c r="J118" s="1262"/>
      <c r="K118" s="1262"/>
      <c r="L118" s="1262"/>
      <c r="M118" s="1262"/>
      <c r="N118" s="1262"/>
      <c r="O118" s="1262"/>
      <c r="P118" s="1262"/>
      <c r="Q118" s="1262"/>
      <c r="R118" s="1262"/>
      <c r="S118" s="1262"/>
      <c r="T118" s="1262"/>
      <c r="U118" s="1262"/>
      <c r="V118" s="1262"/>
      <c r="W118" s="1262"/>
      <c r="X118" s="1262"/>
      <c r="Y118" s="1262"/>
      <c r="Z118" s="1262"/>
      <c r="AA118" s="1262"/>
      <c r="AB118" s="1262"/>
      <c r="AC118" s="1262"/>
      <c r="AD118" s="1262"/>
      <c r="AE118" s="1262"/>
      <c r="AF118" s="1262"/>
      <c r="AG118" s="1262"/>
      <c r="AH118" s="1262"/>
      <c r="AI118" s="1262"/>
      <c r="AJ118" s="1262"/>
      <c r="AK118" s="1262"/>
      <c r="AL118" s="1262"/>
      <c r="AM118" s="1262"/>
      <c r="AN118" s="1262"/>
      <c r="AO118" s="1262"/>
      <c r="AP118" s="1262"/>
      <c r="AQ118" s="1262"/>
      <c r="AR118" s="1262"/>
      <c r="AS118" s="1262"/>
    </row>
    <row r="119" spans="1:45">
      <c r="A119" s="1262"/>
      <c r="B119" s="1262"/>
      <c r="C119" s="1262"/>
      <c r="D119" s="1262"/>
      <c r="E119" s="1262"/>
      <c r="F119" s="1262"/>
      <c r="G119" s="1262"/>
      <c r="H119" s="1262"/>
      <c r="I119" s="1262"/>
      <c r="J119" s="1262"/>
      <c r="K119" s="1262"/>
      <c r="L119" s="1262"/>
      <c r="M119" s="1262"/>
      <c r="N119" s="1262"/>
      <c r="O119" s="1262"/>
      <c r="P119" s="1262"/>
      <c r="Q119" s="1262"/>
      <c r="R119" s="1262"/>
      <c r="S119" s="1262"/>
      <c r="T119" s="1262"/>
      <c r="U119" s="1262"/>
      <c r="V119" s="1262"/>
      <c r="W119" s="1262"/>
      <c r="X119" s="1262"/>
      <c r="Y119" s="1262"/>
      <c r="Z119" s="1262"/>
      <c r="AA119" s="1262"/>
      <c r="AB119" s="1262"/>
      <c r="AC119" s="1262"/>
      <c r="AD119" s="1262"/>
      <c r="AE119" s="1262"/>
      <c r="AF119" s="1262"/>
      <c r="AG119" s="1262"/>
      <c r="AH119" s="1262"/>
      <c r="AI119" s="1262"/>
      <c r="AJ119" s="1262"/>
      <c r="AK119" s="1262"/>
      <c r="AL119" s="1262"/>
      <c r="AM119" s="1262"/>
      <c r="AN119" s="1262"/>
      <c r="AO119" s="1262"/>
      <c r="AP119" s="1262"/>
      <c r="AQ119" s="1262"/>
      <c r="AR119" s="1262"/>
      <c r="AS119" s="1262"/>
    </row>
    <row r="120" spans="1:45">
      <c r="A120" s="1262"/>
      <c r="B120" s="1262"/>
      <c r="C120" s="1262"/>
      <c r="D120" s="1262"/>
      <c r="E120" s="1262"/>
      <c r="F120" s="1262"/>
      <c r="G120" s="1262"/>
      <c r="H120" s="1262"/>
      <c r="I120" s="1262"/>
      <c r="J120" s="1262"/>
      <c r="K120" s="1262"/>
      <c r="L120" s="1262"/>
      <c r="M120" s="1262"/>
      <c r="N120" s="1262"/>
      <c r="O120" s="1262"/>
      <c r="P120" s="1262"/>
      <c r="Q120" s="1262"/>
      <c r="R120" s="1262"/>
      <c r="S120" s="1262"/>
      <c r="T120" s="1262"/>
      <c r="U120" s="1262"/>
      <c r="V120" s="1262"/>
      <c r="W120" s="1262"/>
      <c r="X120" s="1262"/>
      <c r="Y120" s="1262"/>
      <c r="Z120" s="1262"/>
      <c r="AA120" s="1262"/>
      <c r="AB120" s="1262"/>
      <c r="AC120" s="1262"/>
      <c r="AD120" s="1262"/>
      <c r="AE120" s="1262"/>
      <c r="AF120" s="1262"/>
      <c r="AG120" s="1262"/>
      <c r="AH120" s="1262"/>
      <c r="AI120" s="1262"/>
      <c r="AJ120" s="1262"/>
      <c r="AK120" s="1262"/>
      <c r="AL120" s="1262"/>
      <c r="AM120" s="1262"/>
      <c r="AN120" s="1262"/>
      <c r="AO120" s="1262"/>
      <c r="AP120" s="1262"/>
      <c r="AQ120" s="1262"/>
      <c r="AR120" s="1262"/>
      <c r="AS120" s="1262"/>
    </row>
    <row r="121" spans="1:45">
      <c r="A121" s="1262"/>
      <c r="B121" s="1262"/>
      <c r="C121" s="1262"/>
      <c r="D121" s="1262"/>
      <c r="E121" s="1262"/>
      <c r="F121" s="1262"/>
      <c r="G121" s="1262"/>
      <c r="H121" s="1262"/>
      <c r="I121" s="1262"/>
      <c r="J121" s="1262"/>
      <c r="K121" s="1262"/>
      <c r="L121" s="1262"/>
      <c r="M121" s="1262"/>
      <c r="N121" s="1262"/>
      <c r="O121" s="1262"/>
      <c r="P121" s="1262"/>
      <c r="Q121" s="1262"/>
      <c r="R121" s="1262"/>
      <c r="S121" s="1262"/>
      <c r="T121" s="1262"/>
      <c r="U121" s="1262"/>
      <c r="V121" s="1262"/>
      <c r="W121" s="1262"/>
      <c r="X121" s="1262"/>
      <c r="Y121" s="1262"/>
      <c r="Z121" s="1262"/>
      <c r="AA121" s="1262"/>
      <c r="AB121" s="1262"/>
      <c r="AC121" s="1262"/>
      <c r="AD121" s="1262"/>
      <c r="AE121" s="1262"/>
      <c r="AF121" s="1262"/>
      <c r="AG121" s="1262"/>
      <c r="AH121" s="1262"/>
      <c r="AI121" s="1262"/>
      <c r="AJ121" s="1262"/>
      <c r="AK121" s="1262"/>
      <c r="AL121" s="1262"/>
      <c r="AM121" s="1262"/>
      <c r="AN121" s="1262"/>
      <c r="AO121" s="1262"/>
      <c r="AP121" s="1262"/>
      <c r="AQ121" s="1262"/>
      <c r="AR121" s="1262"/>
      <c r="AS121" s="1262"/>
    </row>
    <row r="122" spans="1:45">
      <c r="A122" s="1262"/>
      <c r="B122" s="1262"/>
      <c r="C122" s="1262"/>
      <c r="D122" s="1262"/>
      <c r="E122" s="1262"/>
      <c r="F122" s="1262"/>
      <c r="G122" s="1262"/>
      <c r="H122" s="1262"/>
      <c r="I122" s="1262"/>
      <c r="J122" s="1262"/>
      <c r="K122" s="1262"/>
      <c r="L122" s="1262"/>
      <c r="M122" s="1262"/>
      <c r="N122" s="1262"/>
      <c r="O122" s="1262"/>
      <c r="P122" s="1262"/>
      <c r="Q122" s="1262"/>
      <c r="R122" s="1262"/>
      <c r="S122" s="1262"/>
      <c r="T122" s="1262"/>
      <c r="U122" s="1262"/>
      <c r="V122" s="1262"/>
      <c r="W122" s="1262"/>
      <c r="X122" s="1262"/>
      <c r="Y122" s="1262"/>
      <c r="Z122" s="1262"/>
      <c r="AA122" s="1262"/>
      <c r="AB122" s="1262"/>
      <c r="AC122" s="1262"/>
      <c r="AD122" s="1262"/>
      <c r="AE122" s="1262"/>
      <c r="AF122" s="1262"/>
      <c r="AG122" s="1262"/>
      <c r="AH122" s="1262"/>
      <c r="AI122" s="1262"/>
      <c r="AJ122" s="1262"/>
      <c r="AK122" s="1262"/>
      <c r="AL122" s="1262"/>
      <c r="AM122" s="1262"/>
      <c r="AN122" s="1262"/>
      <c r="AO122" s="1262"/>
      <c r="AP122" s="1262"/>
      <c r="AQ122" s="1262"/>
      <c r="AR122" s="1262"/>
      <c r="AS122" s="1262"/>
    </row>
    <row r="123" spans="1:45">
      <c r="A123" s="1262"/>
      <c r="B123" s="1262"/>
      <c r="C123" s="1262"/>
      <c r="D123" s="1262"/>
      <c r="E123" s="1262"/>
      <c r="F123" s="1262"/>
      <c r="G123" s="1262"/>
      <c r="H123" s="1262"/>
      <c r="I123" s="1262"/>
      <c r="J123" s="1262"/>
      <c r="K123" s="1262"/>
      <c r="L123" s="1262"/>
      <c r="M123" s="1262"/>
      <c r="N123" s="1262"/>
      <c r="O123" s="1262"/>
      <c r="P123" s="1262"/>
      <c r="Q123" s="1262"/>
      <c r="R123" s="1262"/>
      <c r="S123" s="1262"/>
      <c r="T123" s="1262"/>
      <c r="U123" s="1262"/>
      <c r="V123" s="1262"/>
      <c r="W123" s="1262"/>
      <c r="X123" s="1262"/>
      <c r="Y123" s="1262"/>
      <c r="Z123" s="1262"/>
      <c r="AA123" s="1262"/>
      <c r="AB123" s="1262"/>
      <c r="AC123" s="1262"/>
      <c r="AD123" s="1262"/>
      <c r="AE123" s="1262"/>
      <c r="AF123" s="1262"/>
      <c r="AG123" s="1262"/>
      <c r="AH123" s="1262"/>
      <c r="AI123" s="1262"/>
      <c r="AJ123" s="1262"/>
      <c r="AK123" s="1262"/>
      <c r="AL123" s="1262"/>
      <c r="AM123" s="1262"/>
      <c r="AN123" s="1262"/>
      <c r="AO123" s="1262"/>
      <c r="AP123" s="1262"/>
      <c r="AQ123" s="1262"/>
      <c r="AR123" s="1262"/>
      <c r="AS123" s="1262"/>
    </row>
    <row r="124" spans="1:45">
      <c r="A124" s="1262"/>
      <c r="B124" s="1262"/>
      <c r="C124" s="1262"/>
      <c r="D124" s="1262"/>
      <c r="E124" s="1262"/>
      <c r="F124" s="1262"/>
      <c r="G124" s="1262"/>
      <c r="H124" s="1262"/>
      <c r="I124" s="1262"/>
      <c r="J124" s="1262"/>
      <c r="K124" s="1262"/>
      <c r="L124" s="1262"/>
      <c r="M124" s="1262"/>
      <c r="N124" s="1262"/>
      <c r="O124" s="1262"/>
      <c r="P124" s="1262"/>
      <c r="Q124" s="1262"/>
      <c r="R124" s="1262"/>
      <c r="S124" s="1262"/>
      <c r="T124" s="1262"/>
      <c r="U124" s="1262"/>
      <c r="V124" s="1262"/>
      <c r="W124" s="1262"/>
      <c r="X124" s="1262"/>
      <c r="Y124" s="1262"/>
      <c r="Z124" s="1262"/>
      <c r="AA124" s="1262"/>
      <c r="AB124" s="1262"/>
      <c r="AC124" s="1262"/>
      <c r="AD124" s="1262"/>
      <c r="AE124" s="1262"/>
      <c r="AF124" s="1262"/>
      <c r="AG124" s="1262"/>
      <c r="AH124" s="1262"/>
      <c r="AI124" s="1262"/>
      <c r="AJ124" s="1262"/>
      <c r="AK124" s="1262"/>
      <c r="AL124" s="1262"/>
      <c r="AM124" s="1262"/>
      <c r="AN124" s="1262"/>
      <c r="AO124" s="1262"/>
      <c r="AP124" s="1262"/>
      <c r="AQ124" s="1262"/>
      <c r="AR124" s="1262"/>
      <c r="AS124" s="1262"/>
    </row>
    <row r="125" spans="1:45">
      <c r="A125" s="1262"/>
      <c r="B125" s="1262"/>
      <c r="C125" s="1262"/>
      <c r="D125" s="1262"/>
      <c r="E125" s="1262"/>
      <c r="F125" s="1262"/>
      <c r="G125" s="1262"/>
      <c r="H125" s="1262"/>
      <c r="I125" s="1262"/>
      <c r="J125" s="1262"/>
      <c r="K125" s="1262"/>
      <c r="L125" s="1262"/>
      <c r="M125" s="1262"/>
      <c r="N125" s="1262"/>
      <c r="O125" s="1262"/>
      <c r="P125" s="1262"/>
      <c r="Q125" s="1262"/>
      <c r="R125" s="1262"/>
      <c r="S125" s="1262"/>
      <c r="T125" s="1262"/>
      <c r="U125" s="1262"/>
      <c r="V125" s="1262"/>
      <c r="W125" s="1262"/>
      <c r="X125" s="1262"/>
      <c r="Y125" s="1262"/>
      <c r="Z125" s="1262"/>
      <c r="AA125" s="1262"/>
      <c r="AB125" s="1262"/>
      <c r="AC125" s="1262"/>
      <c r="AD125" s="1262"/>
      <c r="AE125" s="1262"/>
      <c r="AF125" s="1262"/>
      <c r="AG125" s="1262"/>
      <c r="AH125" s="1262"/>
      <c r="AI125" s="1262"/>
      <c r="AJ125" s="1262"/>
      <c r="AK125" s="1262"/>
      <c r="AL125" s="1262"/>
      <c r="AM125" s="1262"/>
      <c r="AN125" s="1262"/>
      <c r="AO125" s="1262"/>
      <c r="AP125" s="1262"/>
      <c r="AQ125" s="1262"/>
      <c r="AR125" s="1262"/>
      <c r="AS125" s="1262"/>
    </row>
    <row r="126" spans="1:45">
      <c r="A126" s="1262"/>
      <c r="B126" s="1262"/>
      <c r="C126" s="1262"/>
      <c r="D126" s="1262"/>
      <c r="E126" s="1262"/>
      <c r="F126" s="1262"/>
      <c r="G126" s="1262"/>
      <c r="H126" s="1262"/>
      <c r="I126" s="1262"/>
      <c r="J126" s="1262"/>
      <c r="K126" s="1262"/>
      <c r="L126" s="1262"/>
      <c r="M126" s="1262"/>
      <c r="N126" s="1262"/>
      <c r="O126" s="1262"/>
      <c r="P126" s="1262"/>
      <c r="Q126" s="1262"/>
      <c r="R126" s="1262"/>
      <c r="S126" s="1262"/>
      <c r="T126" s="1262"/>
      <c r="U126" s="1262"/>
      <c r="V126" s="1262"/>
      <c r="W126" s="1262"/>
      <c r="X126" s="1262"/>
      <c r="Y126" s="1262"/>
      <c r="Z126" s="1262"/>
      <c r="AA126" s="1262"/>
      <c r="AB126" s="1262"/>
      <c r="AC126" s="1262"/>
      <c r="AD126" s="1262"/>
      <c r="AE126" s="1262"/>
      <c r="AF126" s="1262"/>
      <c r="AG126" s="1262"/>
      <c r="AH126" s="1262"/>
      <c r="AI126" s="1262"/>
      <c r="AJ126" s="1262"/>
      <c r="AK126" s="1262"/>
      <c r="AL126" s="1262"/>
      <c r="AM126" s="1262"/>
      <c r="AN126" s="1262"/>
      <c r="AO126" s="1262"/>
      <c r="AP126" s="1262"/>
      <c r="AQ126" s="1262"/>
      <c r="AR126" s="1262"/>
      <c r="AS126" s="1262"/>
    </row>
    <row r="127" spans="1:45">
      <c r="A127" s="1262"/>
      <c r="B127" s="1262"/>
      <c r="C127" s="1262"/>
      <c r="D127" s="1262"/>
      <c r="E127" s="1262"/>
      <c r="F127" s="1262"/>
      <c r="G127" s="1262"/>
      <c r="H127" s="1262"/>
      <c r="I127" s="1262"/>
      <c r="J127" s="1262"/>
      <c r="K127" s="1262"/>
      <c r="L127" s="1262"/>
      <c r="M127" s="1262"/>
      <c r="N127" s="1262"/>
      <c r="O127" s="1262"/>
      <c r="P127" s="1262"/>
      <c r="Q127" s="1262"/>
      <c r="R127" s="1262"/>
      <c r="S127" s="1262"/>
      <c r="T127" s="1262"/>
      <c r="U127" s="1262"/>
      <c r="V127" s="1262"/>
      <c r="W127" s="1262"/>
      <c r="X127" s="1262"/>
      <c r="Y127" s="1262"/>
      <c r="Z127" s="1262"/>
      <c r="AA127" s="1262"/>
      <c r="AB127" s="1262"/>
      <c r="AC127" s="1262"/>
      <c r="AD127" s="1262"/>
      <c r="AE127" s="1262"/>
      <c r="AF127" s="1262"/>
      <c r="AG127" s="1262"/>
      <c r="AH127" s="1262"/>
      <c r="AI127" s="1262"/>
      <c r="AJ127" s="1262"/>
      <c r="AK127" s="1262"/>
      <c r="AL127" s="1262"/>
      <c r="AM127" s="1262"/>
      <c r="AN127" s="1262"/>
      <c r="AO127" s="1262"/>
      <c r="AP127" s="1262"/>
      <c r="AQ127" s="1262"/>
      <c r="AR127" s="1262"/>
      <c r="AS127" s="1262"/>
    </row>
    <row r="128" spans="1:45">
      <c r="A128" s="1262"/>
      <c r="B128" s="1262"/>
      <c r="C128" s="1262"/>
      <c r="D128" s="1262"/>
      <c r="E128" s="1262"/>
      <c r="F128" s="1262"/>
      <c r="G128" s="1262"/>
      <c r="H128" s="1262"/>
      <c r="I128" s="1262"/>
      <c r="J128" s="1262"/>
      <c r="K128" s="1262"/>
      <c r="L128" s="1262"/>
      <c r="M128" s="1262"/>
      <c r="N128" s="1262"/>
      <c r="O128" s="1262"/>
      <c r="P128" s="1262"/>
      <c r="Q128" s="1262"/>
      <c r="R128" s="1262"/>
      <c r="S128" s="1262"/>
      <c r="T128" s="1262"/>
      <c r="U128" s="1262"/>
      <c r="V128" s="1262"/>
      <c r="W128" s="1262"/>
      <c r="X128" s="1262"/>
      <c r="Y128" s="1262"/>
      <c r="Z128" s="1262"/>
      <c r="AA128" s="1262"/>
      <c r="AB128" s="1262"/>
      <c r="AC128" s="1262"/>
      <c r="AD128" s="1262"/>
      <c r="AE128" s="1262"/>
      <c r="AF128" s="1262"/>
      <c r="AG128" s="1262"/>
      <c r="AH128" s="1262"/>
      <c r="AI128" s="1262"/>
      <c r="AJ128" s="1262"/>
      <c r="AK128" s="1262"/>
      <c r="AL128" s="1262"/>
      <c r="AM128" s="1262"/>
      <c r="AN128" s="1262"/>
      <c r="AO128" s="1262"/>
      <c r="AP128" s="1262"/>
      <c r="AQ128" s="1262"/>
      <c r="AR128" s="1262"/>
      <c r="AS128" s="1262"/>
    </row>
    <row r="129" spans="1:45">
      <c r="A129" s="1262"/>
      <c r="B129" s="1262"/>
      <c r="C129" s="1262"/>
      <c r="D129" s="1262"/>
      <c r="E129" s="1262"/>
      <c r="F129" s="1262"/>
      <c r="G129" s="1262"/>
      <c r="H129" s="1262"/>
      <c r="I129" s="1262"/>
      <c r="J129" s="1262"/>
      <c r="K129" s="1262"/>
      <c r="L129" s="1262"/>
      <c r="M129" s="1262"/>
      <c r="N129" s="1262"/>
      <c r="O129" s="1262"/>
      <c r="P129" s="1262"/>
      <c r="Q129" s="1262"/>
      <c r="R129" s="1262"/>
      <c r="S129" s="1262"/>
      <c r="T129" s="1262"/>
      <c r="U129" s="1262"/>
      <c r="V129" s="1262"/>
      <c r="W129" s="1262"/>
      <c r="X129" s="1262"/>
      <c r="Y129" s="1262"/>
      <c r="Z129" s="1262"/>
      <c r="AA129" s="1262"/>
      <c r="AB129" s="1262"/>
      <c r="AC129" s="1262"/>
      <c r="AD129" s="1262"/>
      <c r="AE129" s="1262"/>
      <c r="AF129" s="1262"/>
      <c r="AG129" s="1262"/>
      <c r="AH129" s="1262"/>
      <c r="AI129" s="1262"/>
      <c r="AJ129" s="1262"/>
      <c r="AK129" s="1262"/>
      <c r="AL129" s="1262"/>
      <c r="AM129" s="1262"/>
      <c r="AN129" s="1262"/>
      <c r="AO129" s="1262"/>
      <c r="AP129" s="1262"/>
      <c r="AQ129" s="1262"/>
      <c r="AR129" s="1262"/>
      <c r="AS129" s="1262"/>
    </row>
    <row r="130" spans="1:45">
      <c r="A130" s="1262"/>
      <c r="B130" s="1262"/>
      <c r="C130" s="1262"/>
      <c r="D130" s="1262"/>
      <c r="E130" s="1262"/>
      <c r="F130" s="1262"/>
      <c r="G130" s="1262"/>
      <c r="H130" s="1262"/>
      <c r="I130" s="1262"/>
      <c r="J130" s="1262"/>
      <c r="K130" s="1262"/>
      <c r="L130" s="1262"/>
      <c r="M130" s="1262"/>
      <c r="N130" s="1262"/>
      <c r="O130" s="1262"/>
      <c r="P130" s="1262"/>
      <c r="Q130" s="1262"/>
      <c r="R130" s="1262"/>
      <c r="S130" s="1262"/>
      <c r="T130" s="1262"/>
      <c r="U130" s="1262"/>
      <c r="V130" s="1262"/>
      <c r="W130" s="1262"/>
      <c r="X130" s="1262"/>
      <c r="Y130" s="1262"/>
      <c r="Z130" s="1262"/>
      <c r="AA130" s="1262"/>
      <c r="AB130" s="1262"/>
      <c r="AC130" s="1262"/>
      <c r="AD130" s="1262"/>
      <c r="AE130" s="1262"/>
      <c r="AF130" s="1262"/>
      <c r="AG130" s="1262"/>
      <c r="AH130" s="1262"/>
      <c r="AI130" s="1262"/>
      <c r="AJ130" s="1262"/>
      <c r="AK130" s="1262"/>
      <c r="AL130" s="1262"/>
      <c r="AM130" s="1262"/>
      <c r="AN130" s="1262"/>
      <c r="AO130" s="1262"/>
      <c r="AP130" s="1262"/>
      <c r="AQ130" s="1262"/>
      <c r="AR130" s="1262"/>
      <c r="AS130" s="1262"/>
    </row>
    <row r="131" spans="1:45">
      <c r="A131" s="1262"/>
      <c r="B131" s="1262"/>
      <c r="C131" s="1262"/>
      <c r="D131" s="1262"/>
      <c r="E131" s="1262"/>
      <c r="F131" s="1262"/>
      <c r="G131" s="1262"/>
      <c r="H131" s="1262"/>
      <c r="I131" s="1262"/>
      <c r="J131" s="1262"/>
      <c r="K131" s="1262"/>
      <c r="L131" s="1262"/>
      <c r="M131" s="1262"/>
      <c r="N131" s="1262"/>
      <c r="O131" s="1262"/>
      <c r="P131" s="1262"/>
      <c r="Q131" s="1262"/>
      <c r="R131" s="1262"/>
      <c r="S131" s="1262"/>
      <c r="T131" s="1262"/>
      <c r="U131" s="1262"/>
      <c r="V131" s="1262"/>
      <c r="W131" s="1262"/>
      <c r="X131" s="1262"/>
      <c r="Y131" s="1262"/>
      <c r="Z131" s="1262"/>
      <c r="AA131" s="1262"/>
      <c r="AB131" s="1262"/>
      <c r="AC131" s="1262"/>
      <c r="AD131" s="1262"/>
      <c r="AE131" s="1262"/>
      <c r="AF131" s="1262"/>
      <c r="AG131" s="1262"/>
      <c r="AH131" s="1262"/>
      <c r="AI131" s="1262"/>
      <c r="AJ131" s="1262"/>
      <c r="AK131" s="1262"/>
      <c r="AL131" s="1262"/>
      <c r="AM131" s="1262"/>
      <c r="AN131" s="1262"/>
      <c r="AO131" s="1262"/>
      <c r="AP131" s="1262"/>
      <c r="AQ131" s="1262"/>
      <c r="AR131" s="1262"/>
      <c r="AS131" s="1262"/>
    </row>
    <row r="132" spans="1:45">
      <c r="A132" s="1262"/>
      <c r="B132" s="1262"/>
      <c r="C132" s="1262"/>
      <c r="D132" s="1262"/>
      <c r="E132" s="1262"/>
      <c r="F132" s="1262"/>
      <c r="G132" s="1262"/>
      <c r="H132" s="1262"/>
      <c r="I132" s="1262"/>
      <c r="J132" s="1262"/>
      <c r="K132" s="1262"/>
      <c r="L132" s="1262"/>
      <c r="M132" s="1262"/>
      <c r="N132" s="1262"/>
      <c r="O132" s="1262"/>
      <c r="P132" s="1262"/>
      <c r="Q132" s="1262"/>
      <c r="R132" s="1262"/>
      <c r="S132" s="1262"/>
      <c r="T132" s="1262"/>
      <c r="U132" s="1262"/>
      <c r="V132" s="1262"/>
      <c r="W132" s="1262"/>
      <c r="X132" s="1262"/>
      <c r="Y132" s="1262"/>
      <c r="Z132" s="1262"/>
      <c r="AA132" s="1262"/>
      <c r="AB132" s="1262"/>
      <c r="AC132" s="1262"/>
      <c r="AD132" s="1262"/>
      <c r="AE132" s="1262"/>
      <c r="AF132" s="1262"/>
      <c r="AG132" s="1262"/>
      <c r="AH132" s="1262"/>
      <c r="AI132" s="1262"/>
      <c r="AJ132" s="1262"/>
      <c r="AK132" s="1262"/>
      <c r="AL132" s="1262"/>
      <c r="AM132" s="1262"/>
      <c r="AN132" s="1262"/>
      <c r="AO132" s="1262"/>
      <c r="AP132" s="1262"/>
      <c r="AQ132" s="1262"/>
      <c r="AR132" s="1262"/>
      <c r="AS132" s="1262"/>
    </row>
    <row r="133" spans="1:45">
      <c r="A133" s="1262"/>
      <c r="B133" s="1262"/>
      <c r="C133" s="1262"/>
      <c r="D133" s="1262"/>
      <c r="E133" s="1262"/>
      <c r="F133" s="1262"/>
      <c r="G133" s="1262"/>
      <c r="H133" s="1262"/>
      <c r="I133" s="1262"/>
      <c r="J133" s="1262"/>
      <c r="K133" s="1262"/>
      <c r="L133" s="1262"/>
      <c r="M133" s="1262"/>
      <c r="N133" s="1262"/>
      <c r="O133" s="1262"/>
      <c r="P133" s="1262"/>
      <c r="Q133" s="1262"/>
      <c r="R133" s="1262"/>
      <c r="S133" s="1262"/>
      <c r="T133" s="1262"/>
      <c r="U133" s="1262"/>
      <c r="V133" s="1262"/>
      <c r="W133" s="1262"/>
      <c r="X133" s="1262"/>
      <c r="Y133" s="1262"/>
      <c r="Z133" s="1262"/>
      <c r="AA133" s="1262"/>
      <c r="AB133" s="1262"/>
      <c r="AC133" s="1262"/>
      <c r="AD133" s="1262"/>
      <c r="AE133" s="1262"/>
      <c r="AF133" s="1262"/>
      <c r="AG133" s="1262"/>
      <c r="AH133" s="1262"/>
      <c r="AI133" s="1262"/>
      <c r="AJ133" s="1262"/>
      <c r="AK133" s="1262"/>
      <c r="AL133" s="1262"/>
      <c r="AM133" s="1262"/>
      <c r="AN133" s="1262"/>
      <c r="AO133" s="1262"/>
      <c r="AP133" s="1262"/>
      <c r="AQ133" s="1262"/>
      <c r="AR133" s="1262"/>
      <c r="AS133" s="1262"/>
    </row>
    <row r="134" spans="1:45">
      <c r="A134" s="1262"/>
      <c r="B134" s="1262"/>
      <c r="C134" s="1262"/>
      <c r="D134" s="1262"/>
      <c r="E134" s="1262"/>
      <c r="F134" s="1262"/>
      <c r="G134" s="1262"/>
      <c r="H134" s="1262"/>
      <c r="I134" s="1262"/>
      <c r="J134" s="1262"/>
      <c r="K134" s="1262"/>
      <c r="L134" s="1262"/>
      <c r="M134" s="1262"/>
      <c r="N134" s="1262"/>
      <c r="O134" s="1262"/>
      <c r="P134" s="1262"/>
      <c r="Q134" s="1262"/>
      <c r="R134" s="1262"/>
      <c r="S134" s="1262"/>
      <c r="T134" s="1262"/>
      <c r="U134" s="1262"/>
      <c r="V134" s="1262"/>
      <c r="W134" s="1262"/>
      <c r="X134" s="1262"/>
      <c r="Y134" s="1262"/>
      <c r="Z134" s="1262"/>
      <c r="AA134" s="1262"/>
      <c r="AB134" s="1262"/>
      <c r="AC134" s="1262"/>
      <c r="AD134" s="1262"/>
      <c r="AE134" s="1262"/>
      <c r="AF134" s="1262"/>
      <c r="AG134" s="1262"/>
      <c r="AH134" s="1262"/>
      <c r="AI134" s="1262"/>
      <c r="AJ134" s="1262"/>
      <c r="AK134" s="1262"/>
      <c r="AL134" s="1262"/>
      <c r="AM134" s="1262"/>
      <c r="AN134" s="1262"/>
      <c r="AO134" s="1262"/>
      <c r="AP134" s="1262"/>
      <c r="AQ134" s="1262"/>
      <c r="AR134" s="1262"/>
      <c r="AS134" s="1262"/>
    </row>
    <row r="135" spans="1:45">
      <c r="A135" s="1262"/>
      <c r="B135" s="1262"/>
      <c r="C135" s="1262"/>
      <c r="D135" s="1262"/>
      <c r="E135" s="1262"/>
      <c r="F135" s="1262"/>
      <c r="G135" s="1262"/>
      <c r="H135" s="1262"/>
      <c r="I135" s="1262"/>
      <c r="J135" s="1262"/>
      <c r="K135" s="1262"/>
      <c r="L135" s="1262"/>
      <c r="M135" s="1262"/>
      <c r="N135" s="1262"/>
      <c r="O135" s="1262"/>
      <c r="P135" s="1262"/>
      <c r="Q135" s="1262"/>
      <c r="R135" s="1262"/>
      <c r="S135" s="1262"/>
      <c r="T135" s="1262"/>
      <c r="U135" s="1262"/>
      <c r="V135" s="1262"/>
      <c r="W135" s="1262"/>
      <c r="X135" s="1262"/>
      <c r="Y135" s="1262"/>
      <c r="Z135" s="1262"/>
      <c r="AA135" s="1262"/>
      <c r="AB135" s="1262"/>
      <c r="AC135" s="1262"/>
      <c r="AD135" s="1262"/>
      <c r="AE135" s="1262"/>
      <c r="AF135" s="1262"/>
      <c r="AG135" s="1262"/>
      <c r="AH135" s="1262"/>
      <c r="AI135" s="1262"/>
      <c r="AJ135" s="1262"/>
      <c r="AK135" s="1262"/>
      <c r="AL135" s="1262"/>
      <c r="AM135" s="1262"/>
      <c r="AN135" s="1262"/>
      <c r="AO135" s="1262"/>
      <c r="AP135" s="1262"/>
      <c r="AQ135" s="1262"/>
      <c r="AR135" s="1262"/>
      <c r="AS135" s="1262"/>
    </row>
    <row r="136" spans="1:45">
      <c r="A136" s="1262"/>
      <c r="B136" s="1262"/>
      <c r="C136" s="1262"/>
      <c r="D136" s="1262"/>
      <c r="E136" s="1262"/>
      <c r="F136" s="1262"/>
      <c r="G136" s="1262"/>
      <c r="H136" s="1262"/>
      <c r="I136" s="1262"/>
      <c r="J136" s="1262"/>
      <c r="K136" s="1262"/>
      <c r="L136" s="1262"/>
      <c r="M136" s="1262"/>
      <c r="N136" s="1262"/>
      <c r="O136" s="1262"/>
      <c r="P136" s="1262"/>
      <c r="Q136" s="1262"/>
      <c r="R136" s="1262"/>
      <c r="S136" s="1262"/>
      <c r="T136" s="1262"/>
      <c r="U136" s="1262"/>
      <c r="V136" s="1262"/>
      <c r="W136" s="1262"/>
      <c r="X136" s="1262"/>
      <c r="Y136" s="1262"/>
      <c r="Z136" s="1262"/>
      <c r="AA136" s="1262"/>
      <c r="AB136" s="1262"/>
      <c r="AC136" s="1262"/>
      <c r="AD136" s="1262"/>
      <c r="AE136" s="1262"/>
      <c r="AF136" s="1262"/>
      <c r="AG136" s="1262"/>
      <c r="AH136" s="1262"/>
      <c r="AI136" s="1262"/>
      <c r="AJ136" s="1262"/>
      <c r="AK136" s="1262"/>
      <c r="AL136" s="1262"/>
      <c r="AM136" s="1262"/>
      <c r="AN136" s="1262"/>
      <c r="AO136" s="1262"/>
      <c r="AP136" s="1262"/>
      <c r="AQ136" s="1262"/>
      <c r="AR136" s="1262"/>
      <c r="AS136" s="1262"/>
    </row>
    <row r="137" spans="1:45">
      <c r="A137" s="1262"/>
      <c r="B137" s="1262"/>
      <c r="C137" s="1262"/>
      <c r="D137" s="1262"/>
      <c r="E137" s="1262"/>
      <c r="F137" s="1262"/>
      <c r="G137" s="1262"/>
      <c r="H137" s="1262"/>
      <c r="I137" s="1262"/>
      <c r="J137" s="1262"/>
      <c r="K137" s="1262"/>
      <c r="L137" s="1262"/>
      <c r="M137" s="1262"/>
      <c r="N137" s="1262"/>
      <c r="O137" s="1262"/>
      <c r="P137" s="1262"/>
      <c r="Q137" s="1262"/>
      <c r="R137" s="1262"/>
      <c r="S137" s="1262"/>
      <c r="T137" s="1262"/>
      <c r="U137" s="1262"/>
      <c r="V137" s="1262"/>
      <c r="W137" s="1262"/>
      <c r="X137" s="1262"/>
      <c r="Y137" s="1262"/>
      <c r="Z137" s="1262"/>
      <c r="AA137" s="1262"/>
      <c r="AB137" s="1262"/>
      <c r="AC137" s="1262"/>
      <c r="AD137" s="1262"/>
      <c r="AE137" s="1262"/>
      <c r="AF137" s="1262"/>
      <c r="AG137" s="1262"/>
      <c r="AH137" s="1262"/>
      <c r="AI137" s="1262"/>
      <c r="AJ137" s="1262"/>
      <c r="AK137" s="1262"/>
      <c r="AL137" s="1262"/>
      <c r="AM137" s="1262"/>
      <c r="AN137" s="1262"/>
      <c r="AO137" s="1262"/>
      <c r="AP137" s="1262"/>
      <c r="AQ137" s="1262"/>
      <c r="AR137" s="1262"/>
      <c r="AS137" s="1262"/>
    </row>
    <row r="138" spans="1:45">
      <c r="A138" s="1262"/>
      <c r="B138" s="1262"/>
      <c r="C138" s="1262"/>
      <c r="D138" s="1262"/>
      <c r="E138" s="1262"/>
      <c r="F138" s="1262"/>
      <c r="G138" s="1262"/>
      <c r="H138" s="1262"/>
      <c r="I138" s="1262"/>
      <c r="J138" s="1262"/>
      <c r="K138" s="1262"/>
      <c r="L138" s="1262"/>
      <c r="M138" s="1262"/>
      <c r="N138" s="1262"/>
      <c r="O138" s="1262"/>
      <c r="P138" s="1262"/>
      <c r="Q138" s="1262"/>
      <c r="R138" s="1262"/>
      <c r="S138" s="1262"/>
      <c r="T138" s="1262"/>
      <c r="U138" s="1262"/>
      <c r="V138" s="1262"/>
      <c r="W138" s="1262"/>
      <c r="X138" s="1262"/>
      <c r="Y138" s="1262"/>
      <c r="Z138" s="1262"/>
      <c r="AA138" s="1262"/>
      <c r="AB138" s="1262"/>
      <c r="AC138" s="1262"/>
      <c r="AD138" s="1262"/>
      <c r="AE138" s="1262"/>
      <c r="AF138" s="1262"/>
      <c r="AG138" s="1262"/>
      <c r="AH138" s="1262"/>
      <c r="AI138" s="1262"/>
      <c r="AJ138" s="1262"/>
      <c r="AK138" s="1262"/>
      <c r="AL138" s="1262"/>
      <c r="AM138" s="1262"/>
      <c r="AN138" s="1262"/>
      <c r="AO138" s="1262"/>
      <c r="AP138" s="1262"/>
      <c r="AQ138" s="1262"/>
      <c r="AR138" s="1262"/>
      <c r="AS138" s="1262"/>
    </row>
    <row r="139" spans="1:45">
      <c r="A139" s="1262"/>
      <c r="B139" s="1262"/>
      <c r="C139" s="1262"/>
      <c r="D139" s="1262"/>
      <c r="E139" s="1262"/>
      <c r="F139" s="1262"/>
      <c r="G139" s="1262"/>
      <c r="H139" s="1262"/>
      <c r="I139" s="1262"/>
      <c r="J139" s="1262"/>
      <c r="K139" s="1262"/>
      <c r="L139" s="1262"/>
      <c r="M139" s="1262"/>
      <c r="N139" s="1262"/>
      <c r="O139" s="1262"/>
      <c r="P139" s="1262"/>
      <c r="Q139" s="1262"/>
      <c r="R139" s="1262"/>
      <c r="S139" s="1262"/>
      <c r="T139" s="1262"/>
      <c r="U139" s="1262"/>
      <c r="V139" s="1262"/>
      <c r="W139" s="1262"/>
      <c r="X139" s="1262"/>
      <c r="Y139" s="1262"/>
      <c r="Z139" s="1262"/>
      <c r="AA139" s="1262"/>
      <c r="AB139" s="1262"/>
      <c r="AC139" s="1262"/>
      <c r="AD139" s="1262"/>
      <c r="AE139" s="1262"/>
      <c r="AF139" s="1262"/>
      <c r="AG139" s="1262"/>
      <c r="AH139" s="1262"/>
      <c r="AI139" s="1262"/>
      <c r="AJ139" s="1262"/>
      <c r="AK139" s="1262"/>
      <c r="AL139" s="1262"/>
      <c r="AM139" s="1262"/>
      <c r="AN139" s="1262"/>
      <c r="AO139" s="1262"/>
      <c r="AP139" s="1262"/>
      <c r="AQ139" s="1262"/>
      <c r="AR139" s="1262"/>
      <c r="AS139" s="1262"/>
    </row>
    <row r="140" spans="1:45">
      <c r="A140" s="1262"/>
      <c r="B140" s="1262"/>
      <c r="C140" s="1262"/>
      <c r="D140" s="1262"/>
      <c r="E140" s="1262"/>
      <c r="F140" s="1262"/>
      <c r="G140" s="1262"/>
      <c r="H140" s="1262"/>
      <c r="I140" s="1262"/>
      <c r="J140" s="1262"/>
      <c r="K140" s="1262"/>
      <c r="L140" s="1262"/>
      <c r="M140" s="1262"/>
      <c r="N140" s="1262"/>
      <c r="O140" s="1262"/>
      <c r="P140" s="1262"/>
      <c r="Q140" s="1262"/>
      <c r="R140" s="1262"/>
      <c r="S140" s="1262"/>
      <c r="T140" s="1262"/>
      <c r="U140" s="1262"/>
      <c r="V140" s="1262"/>
      <c r="W140" s="1262"/>
      <c r="X140" s="1262"/>
      <c r="Y140" s="1262"/>
      <c r="Z140" s="1262"/>
      <c r="AA140" s="1262"/>
      <c r="AB140" s="1262"/>
      <c r="AC140" s="1262"/>
      <c r="AD140" s="1262"/>
      <c r="AE140" s="1262"/>
      <c r="AF140" s="1262"/>
      <c r="AG140" s="1262"/>
      <c r="AH140" s="1262"/>
      <c r="AI140" s="1262"/>
      <c r="AJ140" s="1262"/>
      <c r="AK140" s="1262"/>
      <c r="AL140" s="1262"/>
      <c r="AM140" s="1262"/>
      <c r="AN140" s="1262"/>
      <c r="AO140" s="1262"/>
      <c r="AP140" s="1262"/>
      <c r="AQ140" s="1262"/>
      <c r="AR140" s="1262"/>
      <c r="AS140" s="1262"/>
    </row>
    <row r="141" spans="1:45">
      <c r="A141" s="1262"/>
      <c r="B141" s="1262"/>
      <c r="C141" s="1262"/>
      <c r="D141" s="1262"/>
      <c r="E141" s="1262"/>
      <c r="F141" s="1262"/>
      <c r="G141" s="1262"/>
      <c r="H141" s="1262"/>
      <c r="I141" s="1262"/>
      <c r="J141" s="1262"/>
      <c r="K141" s="1262"/>
      <c r="L141" s="1262"/>
      <c r="M141" s="1262"/>
      <c r="N141" s="1262"/>
      <c r="O141" s="1262"/>
      <c r="P141" s="1262"/>
      <c r="Q141" s="1262"/>
      <c r="R141" s="1262"/>
      <c r="S141" s="1262"/>
      <c r="T141" s="1262"/>
      <c r="U141" s="1262"/>
      <c r="V141" s="1262"/>
      <c r="W141" s="1262"/>
      <c r="X141" s="1262"/>
      <c r="Y141" s="1262"/>
      <c r="Z141" s="1262"/>
      <c r="AA141" s="1262"/>
      <c r="AB141" s="1262"/>
      <c r="AC141" s="1262"/>
      <c r="AD141" s="1262"/>
      <c r="AE141" s="1262"/>
      <c r="AF141" s="1262"/>
      <c r="AG141" s="1262"/>
      <c r="AH141" s="1262"/>
      <c r="AI141" s="1262"/>
      <c r="AJ141" s="1262"/>
      <c r="AK141" s="1262"/>
      <c r="AL141" s="1262"/>
      <c r="AM141" s="1262"/>
      <c r="AN141" s="1262"/>
      <c r="AO141" s="1262"/>
      <c r="AP141" s="1262"/>
      <c r="AQ141" s="1262"/>
      <c r="AR141" s="1262"/>
      <c r="AS141" s="1262"/>
    </row>
    <row r="142" spans="1:45">
      <c r="A142" s="1262"/>
      <c r="B142" s="1262"/>
      <c r="C142" s="1262"/>
      <c r="D142" s="1262"/>
      <c r="E142" s="1262"/>
      <c r="F142" s="1262"/>
      <c r="G142" s="1262"/>
      <c r="H142" s="1262"/>
      <c r="I142" s="1262"/>
      <c r="J142" s="1262"/>
      <c r="K142" s="1262"/>
      <c r="L142" s="1262"/>
      <c r="M142" s="1262"/>
      <c r="N142" s="1262"/>
      <c r="O142" s="1262"/>
      <c r="P142" s="1262"/>
      <c r="Q142" s="1262"/>
      <c r="R142" s="1262"/>
      <c r="S142" s="1262"/>
      <c r="T142" s="1262"/>
      <c r="U142" s="1262"/>
      <c r="V142" s="1262"/>
      <c r="W142" s="1262"/>
      <c r="X142" s="1262"/>
      <c r="Y142" s="1262"/>
      <c r="Z142" s="1262"/>
      <c r="AA142" s="1262"/>
      <c r="AB142" s="1262"/>
      <c r="AC142" s="1262"/>
      <c r="AD142" s="1262"/>
      <c r="AE142" s="1262"/>
      <c r="AF142" s="1262"/>
      <c r="AG142" s="1262"/>
      <c r="AH142" s="1262"/>
      <c r="AI142" s="1262"/>
      <c r="AJ142" s="1262"/>
      <c r="AK142" s="1262"/>
      <c r="AL142" s="1262"/>
      <c r="AM142" s="1262"/>
      <c r="AN142" s="1262"/>
      <c r="AO142" s="1262"/>
      <c r="AP142" s="1262"/>
      <c r="AQ142" s="1262"/>
      <c r="AR142" s="1262"/>
      <c r="AS142" s="1262"/>
    </row>
    <row r="143" spans="1:45">
      <c r="A143" s="1262"/>
      <c r="B143" s="1262"/>
      <c r="C143" s="1262"/>
      <c r="D143" s="1262"/>
      <c r="E143" s="1262"/>
      <c r="F143" s="1262"/>
      <c r="G143" s="1262"/>
      <c r="H143" s="1262"/>
      <c r="I143" s="1262"/>
      <c r="J143" s="1262"/>
      <c r="K143" s="1262"/>
      <c r="L143" s="1262"/>
      <c r="M143" s="1262"/>
      <c r="N143" s="1262"/>
      <c r="O143" s="1262"/>
      <c r="P143" s="1262"/>
      <c r="Q143" s="1262"/>
      <c r="R143" s="1262"/>
      <c r="S143" s="1262"/>
      <c r="T143" s="1262"/>
      <c r="U143" s="1262"/>
      <c r="V143" s="1262"/>
      <c r="W143" s="1262"/>
      <c r="X143" s="1262"/>
      <c r="Y143" s="1262"/>
      <c r="Z143" s="1262"/>
      <c r="AA143" s="1262"/>
      <c r="AB143" s="1262"/>
      <c r="AC143" s="1262"/>
      <c r="AD143" s="1262"/>
      <c r="AE143" s="1262"/>
      <c r="AF143" s="1262"/>
      <c r="AG143" s="1262"/>
      <c r="AH143" s="1262"/>
      <c r="AI143" s="1262"/>
      <c r="AJ143" s="1262"/>
      <c r="AK143" s="1262"/>
      <c r="AL143" s="1262"/>
      <c r="AM143" s="1262"/>
      <c r="AN143" s="1262"/>
      <c r="AO143" s="1262"/>
      <c r="AP143" s="1262"/>
      <c r="AQ143" s="1262"/>
      <c r="AR143" s="1262"/>
      <c r="AS143" s="1262"/>
    </row>
    <row r="144" spans="1:45">
      <c r="A144" s="1262"/>
      <c r="B144" s="1262"/>
      <c r="C144" s="1262"/>
      <c r="D144" s="1262"/>
      <c r="E144" s="1262"/>
      <c r="F144" s="1262"/>
      <c r="G144" s="1262"/>
      <c r="H144" s="1262"/>
      <c r="I144" s="1262"/>
      <c r="J144" s="1262"/>
      <c r="K144" s="1262"/>
      <c r="L144" s="1262"/>
      <c r="M144" s="1262"/>
      <c r="N144" s="1262"/>
      <c r="O144" s="1262"/>
      <c r="P144" s="1262"/>
      <c r="Q144" s="1262"/>
      <c r="R144" s="1262"/>
      <c r="S144" s="1262"/>
      <c r="T144" s="1262"/>
      <c r="U144" s="1262"/>
      <c r="V144" s="1262"/>
      <c r="W144" s="1262"/>
      <c r="X144" s="1262"/>
      <c r="Y144" s="1262"/>
      <c r="Z144" s="1262"/>
      <c r="AA144" s="1262"/>
      <c r="AB144" s="1262"/>
      <c r="AC144" s="1262"/>
      <c r="AD144" s="1262"/>
      <c r="AE144" s="1262"/>
      <c r="AF144" s="1262"/>
      <c r="AG144" s="1262"/>
      <c r="AH144" s="1262"/>
      <c r="AI144" s="1262"/>
      <c r="AJ144" s="1262"/>
      <c r="AK144" s="1262"/>
      <c r="AL144" s="1262"/>
      <c r="AM144" s="1262"/>
      <c r="AN144" s="1262"/>
      <c r="AO144" s="1262"/>
      <c r="AP144" s="1262"/>
      <c r="AQ144" s="1262"/>
      <c r="AR144" s="1262"/>
      <c r="AS144" s="1262"/>
    </row>
    <row r="145" spans="1:45">
      <c r="A145" s="1262"/>
      <c r="B145" s="1262"/>
      <c r="C145" s="1262"/>
      <c r="D145" s="1262"/>
      <c r="E145" s="1262"/>
      <c r="F145" s="1262"/>
      <c r="G145" s="1262"/>
      <c r="H145" s="1262"/>
      <c r="I145" s="1262"/>
      <c r="J145" s="1262"/>
      <c r="K145" s="1262"/>
      <c r="L145" s="1262"/>
      <c r="M145" s="1262"/>
      <c r="N145" s="1262"/>
      <c r="O145" s="1262"/>
      <c r="P145" s="1262"/>
      <c r="Q145" s="1262"/>
      <c r="R145" s="1262"/>
      <c r="S145" s="1262"/>
      <c r="T145" s="1262"/>
      <c r="U145" s="1262"/>
      <c r="V145" s="1262"/>
      <c r="W145" s="1262"/>
      <c r="X145" s="1262"/>
      <c r="Y145" s="1262"/>
      <c r="Z145" s="1262"/>
      <c r="AA145" s="1262"/>
      <c r="AB145" s="1262"/>
      <c r="AC145" s="1262"/>
      <c r="AD145" s="1262"/>
      <c r="AE145" s="1262"/>
      <c r="AF145" s="1262"/>
      <c r="AG145" s="1262"/>
      <c r="AH145" s="1262"/>
      <c r="AI145" s="1262"/>
      <c r="AJ145" s="1262"/>
      <c r="AK145" s="1262"/>
      <c r="AL145" s="1262"/>
      <c r="AM145" s="1262"/>
      <c r="AN145" s="1262"/>
      <c r="AO145" s="1262"/>
      <c r="AP145" s="1262"/>
      <c r="AQ145" s="1262"/>
      <c r="AR145" s="1262"/>
      <c r="AS145" s="1262"/>
    </row>
    <row r="146" spans="1:45">
      <c r="A146" s="1262"/>
      <c r="B146" s="1262"/>
      <c r="C146" s="1262"/>
      <c r="D146" s="1262"/>
      <c r="E146" s="1262"/>
      <c r="F146" s="1262"/>
      <c r="G146" s="1262"/>
      <c r="H146" s="1262"/>
      <c r="I146" s="1262"/>
      <c r="J146" s="1262"/>
      <c r="K146" s="1262"/>
      <c r="L146" s="1262"/>
      <c r="M146" s="1262"/>
      <c r="N146" s="1262"/>
      <c r="O146" s="1262"/>
      <c r="P146" s="1262"/>
      <c r="Q146" s="1262"/>
      <c r="R146" s="1262"/>
      <c r="S146" s="1262"/>
      <c r="T146" s="1262"/>
      <c r="U146" s="1262"/>
      <c r="V146" s="1262"/>
      <c r="W146" s="1262"/>
      <c r="X146" s="1262"/>
      <c r="Y146" s="1262"/>
      <c r="Z146" s="1262"/>
      <c r="AA146" s="1262"/>
      <c r="AB146" s="1262"/>
      <c r="AC146" s="1262"/>
      <c r="AD146" s="1262"/>
      <c r="AE146" s="1262"/>
      <c r="AF146" s="1262"/>
      <c r="AG146" s="1262"/>
      <c r="AH146" s="1262"/>
      <c r="AI146" s="1262"/>
      <c r="AJ146" s="1262"/>
      <c r="AK146" s="1262"/>
      <c r="AL146" s="1262"/>
      <c r="AM146" s="1262"/>
      <c r="AN146" s="1262"/>
      <c r="AO146" s="1262"/>
      <c r="AP146" s="1262"/>
      <c r="AQ146" s="1262"/>
      <c r="AR146" s="1262"/>
      <c r="AS146" s="1262"/>
    </row>
    <row r="147" spans="1:45">
      <c r="A147" s="1262"/>
      <c r="B147" s="1262"/>
      <c r="C147" s="1262"/>
      <c r="D147" s="1262"/>
      <c r="E147" s="1262"/>
      <c r="F147" s="1262"/>
      <c r="G147" s="1262"/>
      <c r="H147" s="1262"/>
      <c r="I147" s="1262"/>
      <c r="J147" s="1262"/>
      <c r="K147" s="1262"/>
      <c r="L147" s="1262"/>
      <c r="M147" s="1262"/>
      <c r="N147" s="1262"/>
      <c r="O147" s="1262"/>
      <c r="P147" s="1262"/>
      <c r="Q147" s="1262"/>
      <c r="R147" s="1262"/>
      <c r="S147" s="1262"/>
      <c r="T147" s="1262"/>
      <c r="U147" s="1262"/>
      <c r="V147" s="1262"/>
      <c r="W147" s="1262"/>
      <c r="X147" s="1262"/>
      <c r="Y147" s="1262"/>
      <c r="Z147" s="1262"/>
      <c r="AA147" s="1262"/>
      <c r="AB147" s="1262"/>
      <c r="AC147" s="1262"/>
      <c r="AD147" s="1262"/>
      <c r="AE147" s="1262"/>
      <c r="AF147" s="1262"/>
      <c r="AG147" s="1262"/>
      <c r="AH147" s="1262"/>
      <c r="AI147" s="1262"/>
      <c r="AJ147" s="1262"/>
      <c r="AK147" s="1262"/>
      <c r="AL147" s="1262"/>
      <c r="AM147" s="1262"/>
      <c r="AN147" s="1262"/>
      <c r="AO147" s="1262"/>
      <c r="AP147" s="1262"/>
      <c r="AQ147" s="1262"/>
      <c r="AR147" s="1262"/>
      <c r="AS147" s="1262"/>
    </row>
    <row r="148" spans="1:45">
      <c r="A148" s="1262"/>
      <c r="B148" s="1262"/>
      <c r="C148" s="1262"/>
      <c r="D148" s="1262"/>
      <c r="E148" s="1262"/>
      <c r="F148" s="1262"/>
      <c r="G148" s="1262"/>
      <c r="H148" s="1262"/>
      <c r="I148" s="1262"/>
      <c r="J148" s="1262"/>
      <c r="K148" s="1262"/>
      <c r="L148" s="1262"/>
      <c r="M148" s="1262"/>
      <c r="N148" s="1262"/>
      <c r="O148" s="1262"/>
      <c r="P148" s="1262"/>
      <c r="Q148" s="1262"/>
      <c r="R148" s="1262"/>
      <c r="S148" s="1262"/>
      <c r="T148" s="1262"/>
      <c r="U148" s="1262"/>
      <c r="V148" s="1262"/>
      <c r="W148" s="1262"/>
      <c r="X148" s="1262"/>
      <c r="Y148" s="1262"/>
      <c r="Z148" s="1262"/>
      <c r="AA148" s="1262"/>
      <c r="AB148" s="1262"/>
      <c r="AC148" s="1262"/>
      <c r="AD148" s="1262"/>
      <c r="AE148" s="1262"/>
      <c r="AF148" s="1262"/>
      <c r="AG148" s="1262"/>
      <c r="AH148" s="1262"/>
      <c r="AI148" s="1262"/>
      <c r="AJ148" s="1262"/>
      <c r="AK148" s="1262"/>
      <c r="AL148" s="1262"/>
      <c r="AM148" s="1262"/>
      <c r="AN148" s="1262"/>
      <c r="AO148" s="1262"/>
      <c r="AP148" s="1262"/>
      <c r="AQ148" s="1262"/>
      <c r="AR148" s="1262"/>
      <c r="AS148" s="1262"/>
    </row>
    <row r="149" spans="1:45">
      <c r="A149" s="1262"/>
      <c r="B149" s="1262"/>
      <c r="C149" s="1262"/>
      <c r="D149" s="1262"/>
      <c r="E149" s="1262"/>
      <c r="F149" s="1262"/>
      <c r="G149" s="1262"/>
      <c r="H149" s="1262"/>
      <c r="I149" s="1262"/>
      <c r="J149" s="1262"/>
      <c r="K149" s="1262"/>
      <c r="L149" s="1262"/>
      <c r="M149" s="1262"/>
      <c r="N149" s="1262"/>
      <c r="O149" s="1262"/>
      <c r="P149" s="1262"/>
      <c r="Q149" s="1262"/>
      <c r="R149" s="1262"/>
      <c r="S149" s="1262"/>
      <c r="T149" s="1262"/>
      <c r="U149" s="1262"/>
      <c r="V149" s="1262"/>
      <c r="W149" s="1262"/>
      <c r="X149" s="1262"/>
      <c r="Y149" s="1262"/>
      <c r="Z149" s="1262"/>
      <c r="AA149" s="1262"/>
      <c r="AB149" s="1262"/>
      <c r="AC149" s="1262"/>
      <c r="AD149" s="1262"/>
      <c r="AE149" s="1262"/>
      <c r="AF149" s="1262"/>
      <c r="AG149" s="1262"/>
      <c r="AH149" s="1262"/>
      <c r="AI149" s="1262"/>
      <c r="AJ149" s="1262"/>
      <c r="AK149" s="1262"/>
      <c r="AL149" s="1262"/>
      <c r="AM149" s="1262"/>
      <c r="AN149" s="1262"/>
      <c r="AO149" s="1262"/>
      <c r="AP149" s="1262"/>
      <c r="AQ149" s="1262"/>
      <c r="AR149" s="1262"/>
      <c r="AS149" s="1262"/>
    </row>
    <row r="150" spans="1:45">
      <c r="A150" s="1262"/>
      <c r="B150" s="1262"/>
      <c r="C150" s="1262"/>
      <c r="D150" s="1262"/>
      <c r="E150" s="1262"/>
      <c r="F150" s="1262"/>
      <c r="G150" s="1262"/>
      <c r="H150" s="1262"/>
      <c r="I150" s="1262"/>
      <c r="J150" s="1262"/>
      <c r="K150" s="1262"/>
      <c r="L150" s="1262"/>
      <c r="M150" s="1262"/>
      <c r="N150" s="1262"/>
      <c r="O150" s="1262"/>
      <c r="P150" s="1262"/>
      <c r="Q150" s="1262"/>
      <c r="R150" s="1262"/>
      <c r="S150" s="1262"/>
      <c r="T150" s="1262"/>
      <c r="U150" s="1262"/>
      <c r="V150" s="1262"/>
      <c r="W150" s="1262"/>
      <c r="X150" s="1262"/>
      <c r="Y150" s="1262"/>
      <c r="Z150" s="1262"/>
      <c r="AA150" s="1262"/>
      <c r="AB150" s="1262"/>
      <c r="AC150" s="1262"/>
      <c r="AD150" s="1262"/>
      <c r="AE150" s="1262"/>
      <c r="AF150" s="1262"/>
      <c r="AG150" s="1262"/>
      <c r="AH150" s="1262"/>
      <c r="AI150" s="1262"/>
      <c r="AJ150" s="1262"/>
      <c r="AK150" s="1262"/>
      <c r="AL150" s="1262"/>
      <c r="AM150" s="1262"/>
      <c r="AN150" s="1262"/>
      <c r="AO150" s="1262"/>
      <c r="AP150" s="1262"/>
      <c r="AQ150" s="1262"/>
      <c r="AR150" s="1262"/>
      <c r="AS150" s="1262"/>
    </row>
    <row r="151" spans="1:45">
      <c r="A151" s="1262"/>
      <c r="B151" s="1262"/>
      <c r="C151" s="1262"/>
      <c r="D151" s="1262"/>
      <c r="E151" s="1262"/>
      <c r="F151" s="1262"/>
      <c r="G151" s="1262"/>
      <c r="H151" s="1262"/>
      <c r="I151" s="1262"/>
      <c r="J151" s="1262"/>
      <c r="K151" s="1262"/>
      <c r="L151" s="1262"/>
      <c r="M151" s="1262"/>
      <c r="N151" s="1262"/>
      <c r="O151" s="1262"/>
      <c r="P151" s="1262"/>
      <c r="Q151" s="1262"/>
      <c r="R151" s="1262"/>
      <c r="S151" s="1262"/>
      <c r="T151" s="1262"/>
      <c r="U151" s="1262"/>
      <c r="V151" s="1262"/>
      <c r="W151" s="1262"/>
      <c r="X151" s="1262"/>
      <c r="Y151" s="1262"/>
      <c r="Z151" s="1262"/>
      <c r="AA151" s="1262"/>
      <c r="AB151" s="1262"/>
      <c r="AC151" s="1262"/>
      <c r="AD151" s="1262"/>
      <c r="AE151" s="1262"/>
      <c r="AF151" s="1262"/>
      <c r="AG151" s="1262"/>
      <c r="AH151" s="1262"/>
      <c r="AI151" s="1262"/>
      <c r="AJ151" s="1262"/>
      <c r="AK151" s="1262"/>
      <c r="AL151" s="1262"/>
      <c r="AM151" s="1262"/>
      <c r="AN151" s="1262"/>
      <c r="AO151" s="1262"/>
      <c r="AP151" s="1262"/>
      <c r="AQ151" s="1262"/>
      <c r="AR151" s="1262"/>
      <c r="AS151" s="1262"/>
    </row>
    <row r="152" spans="1:45">
      <c r="A152" s="1262"/>
      <c r="B152" s="1262"/>
      <c r="C152" s="1262"/>
      <c r="D152" s="1262"/>
      <c r="E152" s="1262"/>
      <c r="F152" s="1262"/>
      <c r="G152" s="1262"/>
      <c r="H152" s="1262"/>
      <c r="I152" s="1262"/>
      <c r="J152" s="1262"/>
      <c r="K152" s="1262"/>
      <c r="L152" s="1262"/>
      <c r="M152" s="1262"/>
      <c r="N152" s="1262"/>
      <c r="O152" s="1262"/>
      <c r="P152" s="1262"/>
      <c r="Q152" s="1262"/>
      <c r="R152" s="1262"/>
      <c r="S152" s="1262"/>
      <c r="T152" s="1262"/>
      <c r="U152" s="1262"/>
      <c r="V152" s="1262"/>
      <c r="W152" s="1262"/>
      <c r="X152" s="1262"/>
      <c r="Y152" s="1262"/>
      <c r="Z152" s="1262"/>
      <c r="AA152" s="1262"/>
      <c r="AB152" s="1262"/>
      <c r="AC152" s="1262"/>
      <c r="AD152" s="1262"/>
      <c r="AE152" s="1262"/>
      <c r="AF152" s="1262"/>
      <c r="AG152" s="1262"/>
      <c r="AH152" s="1262"/>
      <c r="AI152" s="1262"/>
      <c r="AJ152" s="1262"/>
      <c r="AK152" s="1262"/>
      <c r="AL152" s="1262"/>
      <c r="AM152" s="1262"/>
      <c r="AN152" s="1262"/>
      <c r="AO152" s="1262"/>
      <c r="AP152" s="1262"/>
      <c r="AQ152" s="1262"/>
      <c r="AR152" s="1262"/>
      <c r="AS152" s="1262"/>
    </row>
    <row r="153" spans="1:45">
      <c r="A153" s="1262"/>
      <c r="B153" s="1262"/>
      <c r="C153" s="1262"/>
      <c r="D153" s="1262"/>
      <c r="E153" s="1262"/>
      <c r="F153" s="1262"/>
      <c r="G153" s="1262"/>
      <c r="H153" s="1262"/>
      <c r="I153" s="1262"/>
      <c r="J153" s="1262"/>
      <c r="K153" s="1262"/>
      <c r="L153" s="1262"/>
      <c r="M153" s="1262"/>
      <c r="N153" s="1262"/>
      <c r="O153" s="1262"/>
      <c r="P153" s="1262"/>
      <c r="Q153" s="1262"/>
      <c r="R153" s="1262"/>
      <c r="S153" s="1262"/>
      <c r="T153" s="1262"/>
      <c r="U153" s="1262"/>
      <c r="V153" s="1262"/>
      <c r="W153" s="1262"/>
      <c r="X153" s="1262"/>
      <c r="Y153" s="1262"/>
      <c r="Z153" s="1262"/>
      <c r="AA153" s="1262"/>
      <c r="AB153" s="1262"/>
      <c r="AC153" s="1262"/>
      <c r="AD153" s="1262"/>
      <c r="AE153" s="1262"/>
      <c r="AF153" s="1262"/>
      <c r="AG153" s="1262"/>
      <c r="AH153" s="1262"/>
      <c r="AI153" s="1262"/>
      <c r="AJ153" s="1262"/>
      <c r="AK153" s="1262"/>
      <c r="AL153" s="1262"/>
      <c r="AM153" s="1262"/>
      <c r="AN153" s="1262"/>
      <c r="AO153" s="1262"/>
      <c r="AP153" s="1262"/>
      <c r="AQ153" s="1262"/>
      <c r="AR153" s="1262"/>
      <c r="AS153" s="1262"/>
    </row>
    <row r="154" spans="1:45">
      <c r="A154" s="1262"/>
      <c r="B154" s="1262"/>
      <c r="C154" s="1262"/>
      <c r="D154" s="1262"/>
      <c r="E154" s="1262"/>
      <c r="F154" s="1262"/>
      <c r="G154" s="1262"/>
      <c r="H154" s="1262"/>
      <c r="I154" s="1262"/>
      <c r="J154" s="1262"/>
      <c r="K154" s="1262"/>
      <c r="L154" s="1262"/>
      <c r="M154" s="1262"/>
      <c r="N154" s="1262"/>
      <c r="O154" s="1262"/>
      <c r="P154" s="1262"/>
      <c r="Q154" s="1262"/>
      <c r="R154" s="1262"/>
      <c r="S154" s="1262"/>
      <c r="T154" s="1262"/>
      <c r="U154" s="1262"/>
      <c r="V154" s="1262"/>
      <c r="W154" s="1262"/>
      <c r="X154" s="1262"/>
      <c r="Y154" s="1262"/>
      <c r="Z154" s="1262"/>
      <c r="AA154" s="1262"/>
      <c r="AB154" s="1262"/>
      <c r="AC154" s="1262"/>
      <c r="AD154" s="1262"/>
      <c r="AE154" s="1262"/>
      <c r="AF154" s="1262"/>
      <c r="AG154" s="1262"/>
      <c r="AH154" s="1262"/>
      <c r="AI154" s="1262"/>
      <c r="AJ154" s="1262"/>
      <c r="AK154" s="1262"/>
      <c r="AL154" s="1262"/>
      <c r="AM154" s="1262"/>
      <c r="AN154" s="1262"/>
      <c r="AO154" s="1262"/>
      <c r="AP154" s="1262"/>
      <c r="AQ154" s="1262"/>
      <c r="AR154" s="1262"/>
      <c r="AS154" s="1262"/>
    </row>
    <row r="155" spans="1:45">
      <c r="A155" s="1262"/>
      <c r="B155" s="1262"/>
      <c r="C155" s="1262"/>
      <c r="D155" s="1262"/>
      <c r="E155" s="1262"/>
      <c r="F155" s="1262"/>
      <c r="G155" s="1262"/>
      <c r="H155" s="1262"/>
      <c r="I155" s="1262"/>
      <c r="J155" s="1262"/>
      <c r="K155" s="1262"/>
      <c r="L155" s="1262"/>
      <c r="M155" s="1262"/>
      <c r="N155" s="1262"/>
      <c r="O155" s="1262"/>
      <c r="P155" s="1262"/>
      <c r="Q155" s="1262"/>
      <c r="R155" s="1262"/>
      <c r="S155" s="1262"/>
      <c r="T155" s="1262"/>
      <c r="U155" s="1262"/>
      <c r="V155" s="1262"/>
      <c r="W155" s="1262"/>
      <c r="X155" s="1262"/>
      <c r="Y155" s="1262"/>
      <c r="Z155" s="1262"/>
      <c r="AA155" s="1262"/>
      <c r="AB155" s="1262"/>
      <c r="AC155" s="1262"/>
      <c r="AD155" s="1262"/>
      <c r="AE155" s="1262"/>
      <c r="AF155" s="1262"/>
      <c r="AG155" s="1262"/>
      <c r="AH155" s="1262"/>
      <c r="AI155" s="1262"/>
      <c r="AJ155" s="1262"/>
      <c r="AK155" s="1262"/>
      <c r="AL155" s="1262"/>
      <c r="AM155" s="1262"/>
      <c r="AN155" s="1262"/>
      <c r="AO155" s="1262"/>
      <c r="AP155" s="1262"/>
      <c r="AQ155" s="1262"/>
      <c r="AR155" s="1262"/>
      <c r="AS155" s="1262"/>
    </row>
    <row r="156" spans="1:45">
      <c r="A156" s="1262"/>
      <c r="B156" s="1262"/>
      <c r="C156" s="1262"/>
      <c r="D156" s="1262"/>
      <c r="E156" s="1262"/>
      <c r="F156" s="1262"/>
      <c r="G156" s="1262"/>
      <c r="H156" s="1262"/>
      <c r="I156" s="1262"/>
      <c r="J156" s="1262"/>
      <c r="K156" s="1262"/>
      <c r="L156" s="1262"/>
      <c r="M156" s="1262"/>
      <c r="N156" s="1262"/>
      <c r="O156" s="1262"/>
      <c r="P156" s="1262"/>
      <c r="Q156" s="1262"/>
      <c r="R156" s="1262"/>
      <c r="S156" s="1262"/>
      <c r="T156" s="1262"/>
      <c r="U156" s="1262"/>
      <c r="V156" s="1262"/>
      <c r="W156" s="1262"/>
      <c r="X156" s="1262"/>
      <c r="Y156" s="1262"/>
      <c r="Z156" s="1262"/>
      <c r="AA156" s="1262"/>
      <c r="AB156" s="1262"/>
      <c r="AC156" s="1262"/>
      <c r="AD156" s="1262"/>
      <c r="AE156" s="1262"/>
      <c r="AF156" s="1262"/>
      <c r="AG156" s="1262"/>
      <c r="AH156" s="1262"/>
      <c r="AI156" s="1262"/>
      <c r="AJ156" s="1262"/>
      <c r="AK156" s="1262"/>
      <c r="AL156" s="1262"/>
      <c r="AM156" s="1262"/>
      <c r="AN156" s="1262"/>
      <c r="AO156" s="1262"/>
      <c r="AP156" s="1262"/>
      <c r="AQ156" s="1262"/>
      <c r="AR156" s="1262"/>
      <c r="AS156" s="1262"/>
    </row>
    <row r="157" spans="1:45">
      <c r="A157" s="1262"/>
      <c r="B157" s="1262"/>
      <c r="C157" s="1262"/>
      <c r="D157" s="1262"/>
      <c r="E157" s="1262"/>
      <c r="F157" s="1262"/>
      <c r="G157" s="1262"/>
      <c r="H157" s="1262"/>
      <c r="I157" s="1262"/>
      <c r="J157" s="1262"/>
      <c r="K157" s="1262"/>
      <c r="L157" s="1262"/>
      <c r="M157" s="1262"/>
      <c r="N157" s="1262"/>
      <c r="O157" s="1262"/>
      <c r="P157" s="1262"/>
      <c r="Q157" s="1262"/>
      <c r="R157" s="1262"/>
      <c r="S157" s="1262"/>
      <c r="T157" s="1262"/>
      <c r="U157" s="1262"/>
      <c r="V157" s="1262"/>
      <c r="W157" s="1262"/>
      <c r="X157" s="1262"/>
      <c r="Y157" s="1262"/>
      <c r="Z157" s="1262"/>
      <c r="AA157" s="1262"/>
      <c r="AB157" s="1262"/>
      <c r="AC157" s="1262"/>
      <c r="AD157" s="1262"/>
      <c r="AE157" s="1262"/>
      <c r="AF157" s="1262"/>
      <c r="AG157" s="1262"/>
      <c r="AH157" s="1262"/>
      <c r="AI157" s="1262"/>
      <c r="AJ157" s="1262"/>
      <c r="AK157" s="1262"/>
      <c r="AL157" s="1262"/>
      <c r="AM157" s="1262"/>
      <c r="AN157" s="1262"/>
      <c r="AO157" s="1262"/>
      <c r="AP157" s="1262"/>
      <c r="AQ157" s="1262"/>
      <c r="AR157" s="1262"/>
      <c r="AS157" s="1262"/>
    </row>
    <row r="158" spans="1:45">
      <c r="A158" s="1262"/>
      <c r="B158" s="1262"/>
      <c r="C158" s="1262"/>
      <c r="D158" s="1262"/>
      <c r="E158" s="1262"/>
      <c r="F158" s="1262"/>
      <c r="G158" s="1262"/>
      <c r="H158" s="1262"/>
      <c r="I158" s="1262"/>
      <c r="J158" s="1262"/>
      <c r="K158" s="1262"/>
      <c r="L158" s="1262"/>
      <c r="M158" s="1262"/>
      <c r="N158" s="1262"/>
      <c r="O158" s="1262"/>
      <c r="P158" s="1262"/>
      <c r="Q158" s="1262"/>
      <c r="R158" s="1262"/>
      <c r="S158" s="1262"/>
      <c r="T158" s="1262"/>
      <c r="U158" s="1262"/>
      <c r="V158" s="1262"/>
      <c r="W158" s="1262"/>
      <c r="X158" s="1262"/>
      <c r="Y158" s="1262"/>
      <c r="Z158" s="1262"/>
      <c r="AA158" s="1262"/>
      <c r="AB158" s="1262"/>
      <c r="AC158" s="1262"/>
      <c r="AD158" s="1262"/>
      <c r="AE158" s="1262"/>
      <c r="AF158" s="1262"/>
      <c r="AG158" s="1262"/>
      <c r="AH158" s="1262"/>
      <c r="AI158" s="1262"/>
      <c r="AJ158" s="1262"/>
      <c r="AK158" s="1262"/>
      <c r="AL158" s="1262"/>
      <c r="AM158" s="1262"/>
      <c r="AN158" s="1262"/>
      <c r="AO158" s="1262"/>
      <c r="AP158" s="1262"/>
      <c r="AQ158" s="1262"/>
      <c r="AR158" s="1262"/>
      <c r="AS158" s="1262"/>
    </row>
    <row r="159" spans="1:45">
      <c r="A159" s="1262"/>
      <c r="B159" s="1262"/>
      <c r="C159" s="1262"/>
      <c r="D159" s="1262"/>
      <c r="E159" s="1262"/>
      <c r="F159" s="1262"/>
      <c r="G159" s="1262"/>
      <c r="H159" s="1262"/>
      <c r="I159" s="1262"/>
      <c r="J159" s="1262"/>
      <c r="K159" s="1262"/>
      <c r="L159" s="1262"/>
      <c r="M159" s="1262"/>
      <c r="N159" s="1262"/>
      <c r="O159" s="1262"/>
      <c r="P159" s="1262"/>
      <c r="Q159" s="1262"/>
      <c r="R159" s="1262"/>
      <c r="S159" s="1262"/>
      <c r="T159" s="1262"/>
      <c r="U159" s="1262"/>
      <c r="V159" s="1262"/>
      <c r="W159" s="1262"/>
      <c r="X159" s="1262"/>
      <c r="Y159" s="1262"/>
      <c r="Z159" s="1262"/>
      <c r="AA159" s="1262"/>
      <c r="AB159" s="1262"/>
      <c r="AC159" s="1262"/>
      <c r="AD159" s="1262"/>
      <c r="AE159" s="1262"/>
      <c r="AF159" s="1262"/>
      <c r="AG159" s="1262"/>
      <c r="AH159" s="1262"/>
      <c r="AI159" s="1262"/>
      <c r="AJ159" s="1262"/>
      <c r="AK159" s="1262"/>
      <c r="AL159" s="1262"/>
      <c r="AM159" s="1262"/>
      <c r="AN159" s="1262"/>
      <c r="AO159" s="1262"/>
      <c r="AP159" s="1262"/>
      <c r="AQ159" s="1262"/>
      <c r="AR159" s="1262"/>
      <c r="AS159" s="1262"/>
    </row>
    <row r="160" spans="1:45">
      <c r="A160" s="1262"/>
      <c r="B160" s="1262"/>
      <c r="C160" s="1262"/>
      <c r="D160" s="1262"/>
      <c r="E160" s="1262"/>
      <c r="F160" s="1262"/>
      <c r="G160" s="1262"/>
      <c r="H160" s="1262"/>
      <c r="I160" s="1262"/>
      <c r="J160" s="1262"/>
      <c r="K160" s="1262"/>
      <c r="L160" s="1262"/>
      <c r="M160" s="1262"/>
      <c r="N160" s="1262"/>
      <c r="O160" s="1262"/>
      <c r="P160" s="1262"/>
      <c r="Q160" s="1262"/>
      <c r="R160" s="1262"/>
      <c r="S160" s="1262"/>
      <c r="T160" s="1262"/>
      <c r="U160" s="1262"/>
      <c r="V160" s="1262"/>
      <c r="W160" s="1262"/>
      <c r="X160" s="1262"/>
      <c r="Y160" s="1262"/>
      <c r="Z160" s="1262"/>
      <c r="AA160" s="1262"/>
      <c r="AB160" s="1262"/>
      <c r="AC160" s="1262"/>
      <c r="AD160" s="1262"/>
      <c r="AE160" s="1262"/>
      <c r="AF160" s="1262"/>
      <c r="AG160" s="1262"/>
      <c r="AH160" s="1262"/>
      <c r="AI160" s="1262"/>
      <c r="AJ160" s="1262"/>
      <c r="AK160" s="1262"/>
      <c r="AL160" s="1262"/>
      <c r="AM160" s="1262"/>
      <c r="AN160" s="1262"/>
      <c r="AO160" s="1262"/>
      <c r="AP160" s="1262"/>
      <c r="AQ160" s="1262"/>
      <c r="AR160" s="1262"/>
      <c r="AS160" s="1262"/>
    </row>
    <row r="161" spans="1:45">
      <c r="A161" s="1262"/>
      <c r="B161" s="1262"/>
      <c r="C161" s="1262"/>
      <c r="D161" s="1262"/>
      <c r="E161" s="1262"/>
      <c r="F161" s="1262"/>
      <c r="G161" s="1262"/>
      <c r="H161" s="1262"/>
      <c r="I161" s="1262"/>
      <c r="J161" s="1262"/>
      <c r="K161" s="1262"/>
      <c r="L161" s="1262"/>
      <c r="M161" s="1262"/>
      <c r="N161" s="1262"/>
      <c r="O161" s="1262"/>
      <c r="P161" s="1262"/>
      <c r="Q161" s="1262"/>
      <c r="R161" s="1262"/>
      <c r="S161" s="1262"/>
      <c r="T161" s="1262"/>
      <c r="U161" s="1262"/>
      <c r="V161" s="1262"/>
      <c r="W161" s="1262"/>
      <c r="X161" s="1262"/>
      <c r="Y161" s="1262"/>
      <c r="Z161" s="1262"/>
      <c r="AA161" s="1262"/>
      <c r="AB161" s="1262"/>
      <c r="AC161" s="1262"/>
      <c r="AD161" s="1262"/>
      <c r="AE161" s="1262"/>
      <c r="AF161" s="1262"/>
      <c r="AG161" s="1262"/>
      <c r="AH161" s="1262"/>
      <c r="AI161" s="1262"/>
      <c r="AJ161" s="1262"/>
      <c r="AK161" s="1262"/>
      <c r="AL161" s="1262"/>
      <c r="AM161" s="1262"/>
      <c r="AN161" s="1262"/>
      <c r="AO161" s="1262"/>
      <c r="AP161" s="1262"/>
      <c r="AQ161" s="1262"/>
      <c r="AR161" s="1262"/>
      <c r="AS161" s="1262"/>
    </row>
    <row r="162" spans="1:45">
      <c r="A162" s="1262"/>
      <c r="B162" s="1262"/>
      <c r="C162" s="1262"/>
      <c r="D162" s="1262"/>
      <c r="E162" s="1262"/>
      <c r="F162" s="1262"/>
      <c r="G162" s="1262"/>
      <c r="H162" s="1262"/>
      <c r="I162" s="1262"/>
      <c r="J162" s="1262"/>
      <c r="K162" s="1262"/>
      <c r="L162" s="1262"/>
      <c r="M162" s="1262"/>
      <c r="N162" s="1262"/>
      <c r="O162" s="1262"/>
      <c r="P162" s="1262"/>
      <c r="Q162" s="1262"/>
      <c r="R162" s="1262"/>
      <c r="S162" s="1262"/>
      <c r="T162" s="1262"/>
      <c r="U162" s="1262"/>
      <c r="V162" s="1262"/>
      <c r="W162" s="1262"/>
      <c r="X162" s="1262"/>
      <c r="Y162" s="1262"/>
      <c r="Z162" s="1262"/>
      <c r="AA162" s="1262"/>
      <c r="AB162" s="1262"/>
      <c r="AC162" s="1262"/>
      <c r="AD162" s="1262"/>
      <c r="AE162" s="1262"/>
      <c r="AF162" s="1262"/>
      <c r="AG162" s="1262"/>
      <c r="AH162" s="1262"/>
      <c r="AI162" s="1262"/>
      <c r="AJ162" s="1262"/>
      <c r="AK162" s="1262"/>
      <c r="AL162" s="1262"/>
      <c r="AM162" s="1262"/>
      <c r="AN162" s="1262"/>
      <c r="AO162" s="1262"/>
      <c r="AP162" s="1262"/>
      <c r="AQ162" s="1262"/>
      <c r="AR162" s="1262"/>
      <c r="AS162" s="1262"/>
    </row>
    <row r="163" spans="1:45">
      <c r="A163" s="1262"/>
      <c r="B163" s="1262"/>
      <c r="C163" s="1262"/>
      <c r="D163" s="1262"/>
      <c r="E163" s="1262"/>
      <c r="F163" s="1262"/>
      <c r="G163" s="1262"/>
      <c r="H163" s="1262"/>
      <c r="I163" s="1262"/>
      <c r="J163" s="1262"/>
      <c r="K163" s="1262"/>
      <c r="L163" s="1262"/>
      <c r="M163" s="1262"/>
      <c r="N163" s="1262"/>
      <c r="O163" s="1262"/>
      <c r="P163" s="1262"/>
      <c r="Q163" s="1262"/>
      <c r="R163" s="1262"/>
      <c r="S163" s="1262"/>
      <c r="T163" s="1262"/>
      <c r="U163" s="1262"/>
      <c r="V163" s="1262"/>
      <c r="W163" s="1262"/>
      <c r="X163" s="1262"/>
      <c r="Y163" s="1262"/>
      <c r="Z163" s="1262"/>
      <c r="AA163" s="1262"/>
      <c r="AB163" s="1262"/>
      <c r="AC163" s="1262"/>
      <c r="AD163" s="1262"/>
      <c r="AE163" s="1262"/>
      <c r="AF163" s="1262"/>
      <c r="AG163" s="1262"/>
      <c r="AH163" s="1262"/>
      <c r="AI163" s="1262"/>
      <c r="AJ163" s="1262"/>
      <c r="AK163" s="1262"/>
      <c r="AL163" s="1262"/>
      <c r="AM163" s="1262"/>
      <c r="AN163" s="1262"/>
      <c r="AO163" s="1262"/>
      <c r="AP163" s="1262"/>
      <c r="AQ163" s="1262"/>
      <c r="AR163" s="1262"/>
      <c r="AS163" s="1262"/>
    </row>
    <row r="164" spans="1:45">
      <c r="A164" s="1262"/>
      <c r="B164" s="1262"/>
      <c r="C164" s="1262"/>
      <c r="D164" s="1262"/>
      <c r="E164" s="1262"/>
      <c r="F164" s="1262"/>
      <c r="G164" s="1262"/>
      <c r="H164" s="1262"/>
      <c r="I164" s="1262"/>
      <c r="J164" s="1262"/>
      <c r="K164" s="1262"/>
      <c r="L164" s="1262"/>
      <c r="M164" s="1262"/>
      <c r="N164" s="1262"/>
      <c r="O164" s="1262"/>
      <c r="P164" s="1262"/>
      <c r="Q164" s="1262"/>
      <c r="R164" s="1262"/>
      <c r="S164" s="1262"/>
      <c r="T164" s="1262"/>
      <c r="U164" s="1262"/>
      <c r="V164" s="1262"/>
      <c r="W164" s="1262"/>
      <c r="X164" s="1262"/>
      <c r="Y164" s="1262"/>
      <c r="Z164" s="1262"/>
      <c r="AA164" s="1262"/>
      <c r="AB164" s="1262"/>
      <c r="AC164" s="1262"/>
      <c r="AD164" s="1262"/>
      <c r="AE164" s="1262"/>
      <c r="AF164" s="1262"/>
      <c r="AG164" s="1262"/>
      <c r="AH164" s="1262"/>
      <c r="AI164" s="1262"/>
      <c r="AJ164" s="1262"/>
      <c r="AK164" s="1262"/>
      <c r="AL164" s="1262"/>
      <c r="AM164" s="1262"/>
      <c r="AN164" s="1262"/>
      <c r="AO164" s="1262"/>
      <c r="AP164" s="1262"/>
      <c r="AQ164" s="1262"/>
      <c r="AR164" s="1262"/>
      <c r="AS164" s="1262"/>
    </row>
    <row r="165" spans="1:45">
      <c r="A165" s="1262"/>
      <c r="B165" s="1262"/>
      <c r="C165" s="1262"/>
      <c r="D165" s="1262"/>
      <c r="E165" s="1262"/>
      <c r="F165" s="1262"/>
      <c r="G165" s="1262"/>
      <c r="H165" s="1262"/>
      <c r="I165" s="1262"/>
      <c r="J165" s="1262"/>
      <c r="K165" s="1262"/>
      <c r="L165" s="1262"/>
      <c r="M165" s="1262"/>
      <c r="N165" s="1262"/>
      <c r="O165" s="1262"/>
      <c r="P165" s="1262"/>
      <c r="Q165" s="1262"/>
      <c r="R165" s="1262"/>
      <c r="S165" s="1262"/>
      <c r="T165" s="1262"/>
      <c r="U165" s="1262"/>
      <c r="V165" s="1262"/>
      <c r="W165" s="1262"/>
      <c r="X165" s="1262"/>
      <c r="Y165" s="1262"/>
      <c r="Z165" s="1262"/>
      <c r="AA165" s="1262"/>
      <c r="AB165" s="1262"/>
      <c r="AC165" s="1262"/>
      <c r="AD165" s="1262"/>
      <c r="AE165" s="1262"/>
      <c r="AF165" s="1262"/>
      <c r="AG165" s="1262"/>
      <c r="AH165" s="1262"/>
      <c r="AI165" s="1262"/>
      <c r="AJ165" s="1262"/>
      <c r="AK165" s="1262"/>
      <c r="AL165" s="1262"/>
      <c r="AM165" s="1262"/>
      <c r="AN165" s="1262"/>
      <c r="AO165" s="1262"/>
      <c r="AP165" s="1262"/>
      <c r="AQ165" s="1262"/>
      <c r="AR165" s="1262"/>
      <c r="AS165" s="1262"/>
    </row>
    <row r="166" spans="1:45">
      <c r="A166" s="1262"/>
      <c r="B166" s="1262"/>
      <c r="C166" s="1262"/>
      <c r="D166" s="1262"/>
      <c r="E166" s="1262"/>
      <c r="F166" s="1262"/>
      <c r="G166" s="1262"/>
      <c r="H166" s="1262"/>
      <c r="I166" s="1262"/>
      <c r="J166" s="1262"/>
      <c r="K166" s="1262"/>
      <c r="L166" s="1262"/>
      <c r="M166" s="1262"/>
      <c r="N166" s="1262"/>
      <c r="O166" s="1262"/>
      <c r="P166" s="1262"/>
      <c r="Q166" s="1262"/>
      <c r="R166" s="1262"/>
      <c r="S166" s="1262"/>
      <c r="T166" s="1262"/>
      <c r="U166" s="1262"/>
      <c r="V166" s="1262"/>
      <c r="W166" s="1262"/>
      <c r="X166" s="1262"/>
      <c r="Y166" s="1262"/>
      <c r="Z166" s="1262"/>
      <c r="AA166" s="1262"/>
      <c r="AB166" s="1262"/>
      <c r="AC166" s="1262"/>
      <c r="AD166" s="1262"/>
      <c r="AE166" s="1262"/>
      <c r="AF166" s="1262"/>
      <c r="AG166" s="1262"/>
      <c r="AH166" s="1262"/>
      <c r="AI166" s="1262"/>
      <c r="AJ166" s="1262"/>
      <c r="AK166" s="1262"/>
      <c r="AL166" s="1262"/>
      <c r="AM166" s="1262"/>
      <c r="AN166" s="1262"/>
      <c r="AO166" s="1262"/>
      <c r="AP166" s="1262"/>
      <c r="AQ166" s="1262"/>
      <c r="AR166" s="1262"/>
      <c r="AS166" s="1262"/>
    </row>
    <row r="167" spans="1:45">
      <c r="A167" s="1262"/>
      <c r="B167" s="1262"/>
      <c r="C167" s="1262"/>
      <c r="D167" s="1262"/>
      <c r="E167" s="1262"/>
      <c r="F167" s="1262"/>
      <c r="G167" s="1262"/>
      <c r="H167" s="1262"/>
      <c r="I167" s="1262"/>
      <c r="J167" s="1262"/>
      <c r="K167" s="1262"/>
      <c r="L167" s="1262"/>
      <c r="M167" s="1262"/>
      <c r="N167" s="1262"/>
      <c r="O167" s="1262"/>
      <c r="P167" s="1262"/>
      <c r="Q167" s="1262"/>
      <c r="R167" s="1262"/>
      <c r="S167" s="1262"/>
      <c r="T167" s="1262"/>
      <c r="U167" s="1262"/>
      <c r="V167" s="1262"/>
      <c r="W167" s="1262"/>
      <c r="X167" s="1262"/>
      <c r="Y167" s="1262"/>
      <c r="Z167" s="1262"/>
      <c r="AA167" s="1262"/>
      <c r="AB167" s="1262"/>
      <c r="AC167" s="1262"/>
      <c r="AD167" s="1262"/>
      <c r="AE167" s="1262"/>
      <c r="AF167" s="1262"/>
      <c r="AG167" s="1262"/>
      <c r="AH167" s="1262"/>
      <c r="AI167" s="1262"/>
      <c r="AJ167" s="1262"/>
      <c r="AK167" s="1262"/>
      <c r="AL167" s="1262"/>
      <c r="AM167" s="1262"/>
      <c r="AN167" s="1262"/>
      <c r="AO167" s="1262"/>
      <c r="AP167" s="1262"/>
      <c r="AQ167" s="1262"/>
      <c r="AR167" s="1262"/>
      <c r="AS167" s="1262"/>
    </row>
    <row r="168" spans="1:45">
      <c r="A168" s="1262"/>
      <c r="B168" s="1262"/>
      <c r="C168" s="1262"/>
      <c r="D168" s="1262"/>
      <c r="E168" s="1262"/>
      <c r="F168" s="1262"/>
      <c r="G168" s="1262"/>
      <c r="H168" s="1262"/>
      <c r="I168" s="1262"/>
      <c r="J168" s="1262"/>
      <c r="K168" s="1262"/>
      <c r="L168" s="1262"/>
      <c r="M168" s="1262"/>
      <c r="N168" s="1262"/>
      <c r="O168" s="1262"/>
      <c r="P168" s="1262"/>
      <c r="Q168" s="1262"/>
      <c r="R168" s="1262"/>
      <c r="S168" s="1262"/>
      <c r="T168" s="1262"/>
      <c r="U168" s="1262"/>
      <c r="V168" s="1262"/>
      <c r="W168" s="1262"/>
      <c r="X168" s="1262"/>
      <c r="Y168" s="1262"/>
      <c r="Z168" s="1262"/>
      <c r="AA168" s="1262"/>
      <c r="AB168" s="1262"/>
      <c r="AC168" s="1262"/>
      <c r="AD168" s="1262"/>
      <c r="AE168" s="1262"/>
      <c r="AF168" s="1262"/>
      <c r="AG168" s="1262"/>
      <c r="AH168" s="1262"/>
      <c r="AI168" s="1262"/>
      <c r="AJ168" s="1262"/>
      <c r="AK168" s="1262"/>
      <c r="AL168" s="1262"/>
      <c r="AM168" s="1262"/>
      <c r="AN168" s="1262"/>
      <c r="AO168" s="1262"/>
      <c r="AP168" s="1262"/>
      <c r="AQ168" s="1262"/>
      <c r="AR168" s="1262"/>
      <c r="AS168" s="1262"/>
    </row>
    <row r="169" spans="1:45">
      <c r="A169" s="1262"/>
      <c r="B169" s="1262"/>
      <c r="C169" s="1262"/>
      <c r="D169" s="1262"/>
      <c r="E169" s="1262"/>
      <c r="F169" s="1262"/>
      <c r="G169" s="1262"/>
      <c r="H169" s="1262"/>
      <c r="I169" s="1262"/>
      <c r="J169" s="1262"/>
      <c r="K169" s="1262"/>
      <c r="L169" s="1262"/>
      <c r="M169" s="1262"/>
      <c r="N169" s="1262"/>
      <c r="O169" s="1262"/>
      <c r="P169" s="1262"/>
      <c r="Q169" s="1262"/>
      <c r="R169" s="1262"/>
      <c r="S169" s="1262"/>
      <c r="T169" s="1262"/>
      <c r="U169" s="1262"/>
      <c r="V169" s="1262"/>
      <c r="W169" s="1262"/>
      <c r="X169" s="1262"/>
      <c r="Y169" s="1262"/>
      <c r="Z169" s="1262"/>
      <c r="AA169" s="1262"/>
      <c r="AB169" s="1262"/>
      <c r="AC169" s="1262"/>
      <c r="AD169" s="1262"/>
      <c r="AE169" s="1262"/>
      <c r="AF169" s="1262"/>
      <c r="AG169" s="1262"/>
      <c r="AH169" s="1262"/>
      <c r="AI169" s="1262"/>
      <c r="AJ169" s="1262"/>
      <c r="AK169" s="1262"/>
      <c r="AL169" s="1262"/>
      <c r="AM169" s="1262"/>
      <c r="AN169" s="1262"/>
      <c r="AO169" s="1262"/>
      <c r="AP169" s="1262"/>
      <c r="AQ169" s="1262"/>
      <c r="AR169" s="1262"/>
      <c r="AS169" s="1262"/>
    </row>
    <row r="170" spans="1:45">
      <c r="A170" s="1262"/>
      <c r="B170" s="1262"/>
      <c r="C170" s="1262"/>
      <c r="D170" s="1262"/>
      <c r="E170" s="1262"/>
      <c r="F170" s="1262"/>
      <c r="G170" s="1262"/>
      <c r="H170" s="1262"/>
      <c r="I170" s="1262"/>
      <c r="J170" s="1262"/>
      <c r="K170" s="1262"/>
      <c r="L170" s="1262"/>
      <c r="M170" s="1262"/>
      <c r="N170" s="1262"/>
      <c r="O170" s="1262"/>
      <c r="P170" s="1262"/>
      <c r="Q170" s="1262"/>
      <c r="R170" s="1262"/>
      <c r="S170" s="1262"/>
      <c r="T170" s="1262"/>
      <c r="U170" s="1262"/>
      <c r="V170" s="1262"/>
      <c r="W170" s="1262"/>
      <c r="X170" s="1262"/>
      <c r="Y170" s="1262"/>
      <c r="Z170" s="1262"/>
      <c r="AA170" s="1262"/>
      <c r="AB170" s="1262"/>
      <c r="AC170" s="1262"/>
      <c r="AD170" s="1262"/>
      <c r="AE170" s="1262"/>
      <c r="AF170" s="1262"/>
      <c r="AG170" s="1262"/>
      <c r="AH170" s="1262"/>
      <c r="AI170" s="1262"/>
      <c r="AJ170" s="1262"/>
      <c r="AK170" s="1262"/>
      <c r="AL170" s="1262"/>
      <c r="AM170" s="1262"/>
      <c r="AN170" s="1262"/>
      <c r="AO170" s="1262"/>
      <c r="AP170" s="1262"/>
      <c r="AQ170" s="1262"/>
      <c r="AR170" s="1262"/>
      <c r="AS170" s="1262"/>
    </row>
    <row r="171" spans="1:45">
      <c r="A171" s="1262"/>
      <c r="B171" s="1262"/>
      <c r="C171" s="1262"/>
      <c r="D171" s="1262"/>
      <c r="E171" s="1262"/>
      <c r="F171" s="1262"/>
      <c r="G171" s="1262"/>
      <c r="H171" s="1262"/>
      <c r="I171" s="1262"/>
      <c r="J171" s="1262"/>
      <c r="K171" s="1262"/>
      <c r="L171" s="1262"/>
      <c r="M171" s="1262"/>
      <c r="N171" s="1262"/>
      <c r="O171" s="1262"/>
      <c r="P171" s="1262"/>
      <c r="Q171" s="1262"/>
      <c r="R171" s="1262"/>
      <c r="S171" s="1262"/>
      <c r="T171" s="1262"/>
      <c r="U171" s="1262"/>
      <c r="V171" s="1262"/>
      <c r="W171" s="1262"/>
      <c r="X171" s="1262"/>
      <c r="Y171" s="1262"/>
      <c r="Z171" s="1262"/>
      <c r="AA171" s="1262"/>
      <c r="AB171" s="1262"/>
      <c r="AC171" s="1262"/>
      <c r="AD171" s="1262"/>
      <c r="AE171" s="1262"/>
      <c r="AF171" s="1262"/>
      <c r="AG171" s="1262"/>
      <c r="AH171" s="1262"/>
      <c r="AI171" s="1262"/>
      <c r="AJ171" s="1262"/>
      <c r="AK171" s="1262"/>
      <c r="AL171" s="1262"/>
      <c r="AM171" s="1262"/>
      <c r="AN171" s="1262"/>
      <c r="AO171" s="1262"/>
      <c r="AP171" s="1262"/>
      <c r="AQ171" s="1262"/>
      <c r="AR171" s="1262"/>
      <c r="AS171" s="1262"/>
    </row>
    <row r="172" spans="1:45">
      <c r="A172" s="1262"/>
      <c r="B172" s="1262"/>
      <c r="C172" s="1262"/>
      <c r="D172" s="1262"/>
      <c r="E172" s="1262"/>
      <c r="F172" s="1262"/>
      <c r="G172" s="1262"/>
      <c r="H172" s="1262"/>
      <c r="I172" s="1262"/>
      <c r="J172" s="1262"/>
      <c r="K172" s="1262"/>
      <c r="L172" s="1262"/>
      <c r="M172" s="1262"/>
      <c r="N172" s="1262"/>
      <c r="O172" s="1262"/>
      <c r="P172" s="1262"/>
      <c r="Q172" s="1262"/>
      <c r="R172" s="1262"/>
      <c r="S172" s="1262"/>
      <c r="T172" s="1262"/>
      <c r="U172" s="1262"/>
      <c r="V172" s="1262"/>
      <c r="W172" s="1262"/>
      <c r="X172" s="1262"/>
      <c r="Y172" s="1262"/>
      <c r="Z172" s="1262"/>
      <c r="AA172" s="1262"/>
      <c r="AB172" s="1262"/>
      <c r="AC172" s="1262"/>
      <c r="AD172" s="1262"/>
      <c r="AE172" s="1262"/>
      <c r="AF172" s="1262"/>
      <c r="AG172" s="1262"/>
      <c r="AH172" s="1262"/>
      <c r="AI172" s="1262"/>
      <c r="AJ172" s="1262"/>
      <c r="AK172" s="1262"/>
      <c r="AL172" s="1262"/>
      <c r="AM172" s="1262"/>
      <c r="AN172" s="1262"/>
      <c r="AO172" s="1262"/>
      <c r="AP172" s="1262"/>
      <c r="AQ172" s="1262"/>
      <c r="AR172" s="1262"/>
      <c r="AS172" s="1262"/>
    </row>
    <row r="173" spans="1:45">
      <c r="A173" s="1262"/>
      <c r="B173" s="1262"/>
      <c r="C173" s="1262"/>
      <c r="D173" s="1262"/>
      <c r="E173" s="1262"/>
      <c r="F173" s="1262"/>
      <c r="G173" s="1262"/>
      <c r="H173" s="1262"/>
      <c r="I173" s="1262"/>
      <c r="J173" s="1262"/>
      <c r="K173" s="1262"/>
      <c r="L173" s="1262"/>
      <c r="M173" s="1262"/>
      <c r="N173" s="1262"/>
      <c r="O173" s="1262"/>
      <c r="P173" s="1262"/>
      <c r="Q173" s="1262"/>
      <c r="R173" s="1262"/>
      <c r="S173" s="1262"/>
      <c r="T173" s="1262"/>
      <c r="U173" s="1262"/>
      <c r="V173" s="1262"/>
      <c r="W173" s="1262"/>
      <c r="X173" s="1262"/>
      <c r="Y173" s="1262"/>
      <c r="Z173" s="1262"/>
      <c r="AA173" s="1262"/>
      <c r="AB173" s="1262"/>
      <c r="AC173" s="1262"/>
      <c r="AD173" s="1262"/>
      <c r="AE173" s="1262"/>
      <c r="AF173" s="1262"/>
      <c r="AG173" s="1262"/>
      <c r="AH173" s="1262"/>
      <c r="AI173" s="1262"/>
      <c r="AJ173" s="1262"/>
      <c r="AK173" s="1262"/>
      <c r="AL173" s="1262"/>
      <c r="AM173" s="1262"/>
      <c r="AN173" s="1262"/>
      <c r="AO173" s="1262"/>
      <c r="AP173" s="1262"/>
      <c r="AQ173" s="1262"/>
      <c r="AR173" s="1262"/>
      <c r="AS173" s="1262"/>
    </row>
    <row r="174" spans="1:45">
      <c r="A174" s="1262"/>
      <c r="B174" s="1262"/>
      <c r="C174" s="1262"/>
      <c r="D174" s="1262"/>
      <c r="E174" s="1262"/>
      <c r="F174" s="1262"/>
      <c r="G174" s="1262"/>
      <c r="H174" s="1262"/>
      <c r="I174" s="1262"/>
      <c r="J174" s="1262"/>
      <c r="K174" s="1262"/>
      <c r="L174" s="1262"/>
      <c r="M174" s="1262"/>
      <c r="N174" s="1262"/>
      <c r="O174" s="1262"/>
      <c r="P174" s="1262"/>
      <c r="Q174" s="1262"/>
      <c r="R174" s="1262"/>
      <c r="S174" s="1262"/>
      <c r="T174" s="1262"/>
      <c r="U174" s="1262"/>
      <c r="V174" s="1262"/>
      <c r="W174" s="1262"/>
      <c r="X174" s="1262"/>
      <c r="Y174" s="1262"/>
      <c r="Z174" s="1262"/>
      <c r="AA174" s="1262"/>
      <c r="AB174" s="1262"/>
      <c r="AC174" s="1262"/>
      <c r="AD174" s="1262"/>
      <c r="AE174" s="1262"/>
      <c r="AF174" s="1262"/>
      <c r="AG174" s="1262"/>
      <c r="AH174" s="1262"/>
      <c r="AI174" s="1262"/>
      <c r="AJ174" s="1262"/>
      <c r="AK174" s="1262"/>
      <c r="AL174" s="1262"/>
      <c r="AM174" s="1262"/>
      <c r="AN174" s="1262"/>
      <c r="AO174" s="1262"/>
      <c r="AP174" s="1262"/>
      <c r="AQ174" s="1262"/>
      <c r="AR174" s="1262"/>
      <c r="AS174" s="1262"/>
    </row>
    <row r="175" spans="1:45">
      <c r="A175" s="1262"/>
      <c r="B175" s="1262"/>
      <c r="C175" s="1262"/>
      <c r="D175" s="1262"/>
      <c r="E175" s="1262"/>
      <c r="F175" s="1262"/>
      <c r="G175" s="1262"/>
      <c r="H175" s="1262"/>
      <c r="I175" s="1262"/>
      <c r="J175" s="1262"/>
      <c r="K175" s="1262"/>
      <c r="L175" s="1262"/>
      <c r="M175" s="1262"/>
      <c r="N175" s="1262"/>
      <c r="O175" s="1262"/>
      <c r="P175" s="1262"/>
      <c r="Q175" s="1262"/>
      <c r="R175" s="1262"/>
      <c r="S175" s="1262"/>
      <c r="T175" s="1262"/>
      <c r="U175" s="1262"/>
      <c r="V175" s="1262"/>
      <c r="W175" s="1262"/>
      <c r="X175" s="1262"/>
      <c r="Y175" s="1262"/>
      <c r="Z175" s="1262"/>
      <c r="AA175" s="1262"/>
      <c r="AB175" s="1262"/>
      <c r="AC175" s="1262"/>
      <c r="AD175" s="1262"/>
      <c r="AE175" s="1262"/>
      <c r="AF175" s="1262"/>
      <c r="AG175" s="1262"/>
      <c r="AH175" s="1262"/>
      <c r="AI175" s="1262"/>
      <c r="AJ175" s="1262"/>
      <c r="AK175" s="1262"/>
      <c r="AL175" s="1262"/>
      <c r="AM175" s="1262"/>
      <c r="AN175" s="1262"/>
      <c r="AO175" s="1262"/>
      <c r="AP175" s="1262"/>
      <c r="AQ175" s="1262"/>
      <c r="AR175" s="1262"/>
      <c r="AS175" s="1262"/>
    </row>
    <row r="176" spans="1:45">
      <c r="A176" s="1262"/>
      <c r="B176" s="1262"/>
      <c r="C176" s="1262"/>
      <c r="D176" s="1262"/>
      <c r="E176" s="1262"/>
      <c r="F176" s="1262"/>
      <c r="G176" s="1262"/>
      <c r="H176" s="1262"/>
      <c r="I176" s="1262"/>
      <c r="J176" s="1262"/>
      <c r="K176" s="1262"/>
      <c r="L176" s="1262"/>
      <c r="M176" s="1262"/>
      <c r="N176" s="1262"/>
      <c r="O176" s="1262"/>
      <c r="P176" s="1262"/>
      <c r="Q176" s="1262"/>
      <c r="R176" s="1262"/>
      <c r="S176" s="1262"/>
      <c r="T176" s="1262"/>
      <c r="U176" s="1262"/>
      <c r="V176" s="1262"/>
      <c r="W176" s="1262"/>
      <c r="X176" s="1262"/>
      <c r="Y176" s="1262"/>
      <c r="Z176" s="1262"/>
      <c r="AA176" s="1262"/>
      <c r="AB176" s="1262"/>
      <c r="AC176" s="1262"/>
      <c r="AD176" s="1262"/>
      <c r="AE176" s="1262"/>
      <c r="AF176" s="1262"/>
      <c r="AG176" s="1262"/>
      <c r="AH176" s="1262"/>
      <c r="AI176" s="1262"/>
      <c r="AJ176" s="1262"/>
      <c r="AK176" s="1262"/>
      <c r="AL176" s="1262"/>
      <c r="AM176" s="1262"/>
      <c r="AN176" s="1262"/>
      <c r="AO176" s="1262"/>
      <c r="AP176" s="1262"/>
      <c r="AQ176" s="1262"/>
      <c r="AR176" s="1262"/>
      <c r="AS176" s="1262"/>
    </row>
    <row r="177" spans="1:45">
      <c r="A177" s="1262"/>
      <c r="B177" s="1262"/>
      <c r="C177" s="1262"/>
      <c r="D177" s="1262"/>
      <c r="E177" s="1262"/>
      <c r="F177" s="1262"/>
      <c r="G177" s="1262"/>
      <c r="H177" s="1262"/>
      <c r="I177" s="1262"/>
      <c r="J177" s="1262"/>
      <c r="K177" s="1262"/>
      <c r="L177" s="1262"/>
      <c r="M177" s="1262"/>
      <c r="N177" s="1262"/>
      <c r="O177" s="1262"/>
      <c r="P177" s="1262"/>
      <c r="Q177" s="1262"/>
      <c r="R177" s="1262"/>
      <c r="S177" s="1262"/>
      <c r="T177" s="1262"/>
      <c r="U177" s="1262"/>
      <c r="V177" s="1262"/>
      <c r="W177" s="1262"/>
      <c r="X177" s="1262"/>
      <c r="Y177" s="1262"/>
      <c r="Z177" s="1262"/>
      <c r="AA177" s="1262"/>
      <c r="AB177" s="1262"/>
      <c r="AC177" s="1262"/>
      <c r="AD177" s="1262"/>
      <c r="AE177" s="1262"/>
      <c r="AF177" s="1262"/>
      <c r="AG177" s="1262"/>
      <c r="AH177" s="1262"/>
      <c r="AI177" s="1262"/>
      <c r="AJ177" s="1262"/>
      <c r="AK177" s="1262"/>
      <c r="AL177" s="1262"/>
      <c r="AM177" s="1262"/>
      <c r="AN177" s="1262"/>
      <c r="AO177" s="1262"/>
      <c r="AP177" s="1262"/>
      <c r="AQ177" s="1262"/>
      <c r="AR177" s="1262"/>
      <c r="AS177" s="1262"/>
    </row>
    <row r="178" spans="1:45">
      <c r="A178" s="1262"/>
      <c r="B178" s="1262"/>
      <c r="C178" s="1262"/>
      <c r="D178" s="1262"/>
      <c r="E178" s="1262"/>
      <c r="F178" s="1262"/>
      <c r="G178" s="1262"/>
      <c r="H178" s="1262"/>
      <c r="I178" s="1262"/>
      <c r="J178" s="1262"/>
      <c r="K178" s="1262"/>
      <c r="L178" s="1262"/>
      <c r="M178" s="1262"/>
      <c r="N178" s="1262"/>
      <c r="O178" s="1262"/>
      <c r="P178" s="1262"/>
      <c r="Q178" s="1262"/>
      <c r="R178" s="1262"/>
      <c r="S178" s="1262"/>
      <c r="T178" s="1262"/>
      <c r="U178" s="1262"/>
      <c r="V178" s="1262"/>
      <c r="W178" s="1262"/>
      <c r="X178" s="1262"/>
      <c r="Y178" s="1262"/>
      <c r="Z178" s="1262"/>
      <c r="AA178" s="1262"/>
      <c r="AB178" s="1262"/>
      <c r="AC178" s="1262"/>
      <c r="AD178" s="1262"/>
      <c r="AE178" s="1262"/>
      <c r="AF178" s="1262"/>
      <c r="AG178" s="1262"/>
      <c r="AH178" s="1262"/>
      <c r="AI178" s="1262"/>
      <c r="AJ178" s="1262"/>
      <c r="AK178" s="1262"/>
      <c r="AL178" s="1262"/>
      <c r="AM178" s="1262"/>
      <c r="AN178" s="1262"/>
      <c r="AO178" s="1262"/>
      <c r="AP178" s="1262"/>
      <c r="AQ178" s="1262"/>
      <c r="AR178" s="1262"/>
      <c r="AS178" s="1262"/>
    </row>
    <row r="179" spans="1:45">
      <c r="A179" s="1262"/>
      <c r="B179" s="1262"/>
      <c r="C179" s="1262"/>
      <c r="D179" s="1262"/>
      <c r="E179" s="1262"/>
      <c r="F179" s="1262"/>
      <c r="G179" s="1262"/>
      <c r="H179" s="1262"/>
      <c r="I179" s="1262"/>
      <c r="J179" s="1262"/>
      <c r="K179" s="1262"/>
      <c r="L179" s="1262"/>
      <c r="M179" s="1262"/>
      <c r="N179" s="1262"/>
      <c r="O179" s="1262"/>
      <c r="P179" s="1262"/>
      <c r="Q179" s="1262"/>
      <c r="R179" s="1262"/>
      <c r="S179" s="1262"/>
      <c r="T179" s="1262"/>
      <c r="U179" s="1262"/>
      <c r="V179" s="1262"/>
      <c r="W179" s="1262"/>
      <c r="X179" s="1262"/>
      <c r="Y179" s="1262"/>
      <c r="Z179" s="1262"/>
      <c r="AA179" s="1262"/>
      <c r="AB179" s="1262"/>
      <c r="AC179" s="1262"/>
      <c r="AD179" s="1262"/>
      <c r="AE179" s="1262"/>
      <c r="AF179" s="1262"/>
      <c r="AG179" s="1262"/>
      <c r="AH179" s="1262"/>
      <c r="AI179" s="1262"/>
      <c r="AJ179" s="1262"/>
      <c r="AK179" s="1262"/>
      <c r="AL179" s="1262"/>
      <c r="AM179" s="1262"/>
      <c r="AN179" s="1262"/>
      <c r="AO179" s="1262"/>
      <c r="AP179" s="1262"/>
      <c r="AQ179" s="1262"/>
      <c r="AR179" s="1262"/>
      <c r="AS179" s="1262"/>
    </row>
    <row r="180" spans="1:45">
      <c r="A180" s="1262"/>
      <c r="B180" s="1262"/>
      <c r="C180" s="1262"/>
      <c r="D180" s="1262"/>
      <c r="E180" s="1262"/>
      <c r="F180" s="1262"/>
      <c r="G180" s="1262"/>
      <c r="H180" s="1262"/>
      <c r="I180" s="1262"/>
      <c r="J180" s="1262"/>
      <c r="K180" s="1262"/>
      <c r="L180" s="1262"/>
      <c r="M180" s="1262"/>
      <c r="N180" s="1262"/>
      <c r="O180" s="1262"/>
      <c r="P180" s="1262"/>
      <c r="Q180" s="1262"/>
      <c r="R180" s="1262"/>
      <c r="S180" s="1262"/>
      <c r="T180" s="1262"/>
      <c r="U180" s="1262"/>
      <c r="V180" s="1262"/>
      <c r="W180" s="1262"/>
      <c r="X180" s="1262"/>
      <c r="Y180" s="1262"/>
      <c r="Z180" s="1262"/>
      <c r="AA180" s="1262"/>
      <c r="AB180" s="1262"/>
      <c r="AC180" s="1262"/>
      <c r="AD180" s="1262"/>
      <c r="AE180" s="1262"/>
      <c r="AF180" s="1262"/>
      <c r="AG180" s="1262"/>
      <c r="AH180" s="1262"/>
      <c r="AI180" s="1262"/>
      <c r="AJ180" s="1262"/>
      <c r="AK180" s="1262"/>
      <c r="AL180" s="1262"/>
      <c r="AM180" s="1262"/>
      <c r="AN180" s="1262"/>
      <c r="AO180" s="1262"/>
      <c r="AP180" s="1262"/>
      <c r="AQ180" s="1262"/>
      <c r="AR180" s="1262"/>
      <c r="AS180" s="1262"/>
    </row>
    <row r="181" spans="1:45">
      <c r="A181" s="1262"/>
      <c r="B181" s="1262"/>
      <c r="C181" s="1262"/>
      <c r="D181" s="1262"/>
      <c r="E181" s="1262"/>
      <c r="F181" s="1262"/>
      <c r="G181" s="1262"/>
      <c r="H181" s="1262"/>
      <c r="I181" s="1262"/>
      <c r="J181" s="1262"/>
      <c r="K181" s="1262"/>
      <c r="L181" s="1262"/>
      <c r="M181" s="1262"/>
      <c r="N181" s="1262"/>
      <c r="O181" s="1262"/>
      <c r="P181" s="1262"/>
      <c r="Q181" s="1262"/>
      <c r="R181" s="1262"/>
      <c r="S181" s="1262"/>
      <c r="T181" s="1262"/>
      <c r="U181" s="1262"/>
      <c r="V181" s="1262"/>
      <c r="W181" s="1262"/>
      <c r="X181" s="1262"/>
      <c r="Y181" s="1262"/>
      <c r="Z181" s="1262"/>
      <c r="AA181" s="1262"/>
      <c r="AB181" s="1262"/>
      <c r="AC181" s="1262"/>
      <c r="AD181" s="1262"/>
      <c r="AE181" s="1262"/>
      <c r="AF181" s="1262"/>
      <c r="AG181" s="1262"/>
      <c r="AH181" s="1262"/>
      <c r="AI181" s="1262"/>
      <c r="AJ181" s="1262"/>
      <c r="AK181" s="1262"/>
      <c r="AL181" s="1262"/>
      <c r="AM181" s="1262"/>
      <c r="AN181" s="1262"/>
      <c r="AO181" s="1262"/>
      <c r="AP181" s="1262"/>
      <c r="AQ181" s="1262"/>
      <c r="AR181" s="1262"/>
      <c r="AS181" s="1262"/>
    </row>
    <row r="182" spans="1:45">
      <c r="A182" s="1262"/>
      <c r="B182" s="1262"/>
      <c r="C182" s="1262"/>
      <c r="D182" s="1262"/>
      <c r="E182" s="1262"/>
      <c r="F182" s="1262"/>
      <c r="G182" s="1262"/>
      <c r="H182" s="1262"/>
      <c r="I182" s="1262"/>
      <c r="J182" s="1262"/>
      <c r="K182" s="1262"/>
      <c r="L182" s="1262"/>
      <c r="M182" s="1262"/>
      <c r="N182" s="1262"/>
      <c r="O182" s="1262"/>
      <c r="P182" s="1262"/>
      <c r="Q182" s="1262"/>
      <c r="R182" s="1262"/>
      <c r="S182" s="1262"/>
      <c r="T182" s="1262"/>
      <c r="U182" s="1262"/>
      <c r="V182" s="1262"/>
      <c r="W182" s="1262"/>
      <c r="X182" s="1262"/>
      <c r="Y182" s="1262"/>
      <c r="Z182" s="1262"/>
      <c r="AA182" s="1262"/>
      <c r="AB182" s="1262"/>
      <c r="AC182" s="1262"/>
      <c r="AD182" s="1262"/>
      <c r="AE182" s="1262"/>
      <c r="AF182" s="1262"/>
      <c r="AG182" s="1262"/>
      <c r="AH182" s="1262"/>
      <c r="AI182" s="1262"/>
      <c r="AJ182" s="1262"/>
      <c r="AK182" s="1262"/>
      <c r="AL182" s="1262"/>
      <c r="AM182" s="1262"/>
      <c r="AN182" s="1262"/>
      <c r="AO182" s="1262"/>
      <c r="AP182" s="1262"/>
      <c r="AQ182" s="1262"/>
      <c r="AR182" s="1262"/>
      <c r="AS182" s="1262"/>
    </row>
    <row r="183" spans="1:45">
      <c r="A183" s="1262"/>
      <c r="B183" s="1262"/>
      <c r="C183" s="1262"/>
      <c r="D183" s="1262"/>
      <c r="E183" s="1262"/>
      <c r="F183" s="1262"/>
      <c r="G183" s="1262"/>
      <c r="H183" s="1262"/>
      <c r="I183" s="1262"/>
      <c r="J183" s="1262"/>
      <c r="K183" s="1262"/>
      <c r="L183" s="1262"/>
      <c r="M183" s="1262"/>
      <c r="N183" s="1262"/>
      <c r="O183" s="1262"/>
      <c r="P183" s="1262"/>
      <c r="Q183" s="1262"/>
      <c r="R183" s="1262"/>
      <c r="S183" s="1262"/>
      <c r="T183" s="1262"/>
      <c r="U183" s="1262"/>
      <c r="V183" s="1262"/>
      <c r="W183" s="1262"/>
      <c r="X183" s="1262"/>
      <c r="Y183" s="1262"/>
      <c r="Z183" s="1262"/>
      <c r="AA183" s="1262"/>
      <c r="AB183" s="1262"/>
      <c r="AC183" s="1262"/>
      <c r="AD183" s="1262"/>
      <c r="AE183" s="1262"/>
      <c r="AF183" s="1262"/>
      <c r="AG183" s="1262"/>
      <c r="AH183" s="1262"/>
      <c r="AI183" s="1262"/>
      <c r="AJ183" s="1262"/>
      <c r="AK183" s="1262"/>
      <c r="AL183" s="1262"/>
      <c r="AM183" s="1262"/>
      <c r="AN183" s="1262"/>
      <c r="AO183" s="1262"/>
      <c r="AP183" s="1262"/>
      <c r="AQ183" s="1262"/>
      <c r="AR183" s="1262"/>
      <c r="AS183" s="1262"/>
    </row>
    <row r="184" spans="1:45">
      <c r="A184" s="1262"/>
      <c r="B184" s="1262"/>
      <c r="C184" s="1262"/>
      <c r="D184" s="1262"/>
      <c r="E184" s="1262"/>
      <c r="F184" s="1262"/>
      <c r="G184" s="1262"/>
      <c r="H184" s="1262"/>
      <c r="I184" s="1262"/>
      <c r="J184" s="1262"/>
      <c r="K184" s="1262"/>
      <c r="L184" s="1262"/>
      <c r="M184" s="1262"/>
      <c r="N184" s="1262"/>
      <c r="O184" s="1262"/>
      <c r="P184" s="1262"/>
      <c r="Q184" s="1262"/>
      <c r="R184" s="1262"/>
      <c r="S184" s="1262"/>
      <c r="T184" s="1262"/>
      <c r="U184" s="1262"/>
      <c r="V184" s="1262"/>
      <c r="W184" s="1262"/>
      <c r="X184" s="1262"/>
      <c r="Y184" s="1262"/>
      <c r="Z184" s="1262"/>
      <c r="AA184" s="1262"/>
      <c r="AB184" s="1262"/>
      <c r="AC184" s="1262"/>
      <c r="AD184" s="1262"/>
      <c r="AE184" s="1262"/>
      <c r="AF184" s="1262"/>
      <c r="AG184" s="1262"/>
      <c r="AH184" s="1262"/>
      <c r="AI184" s="1262"/>
      <c r="AJ184" s="1262"/>
      <c r="AK184" s="1262"/>
      <c r="AL184" s="1262"/>
      <c r="AM184" s="1262"/>
      <c r="AN184" s="1262"/>
      <c r="AO184" s="1262"/>
      <c r="AP184" s="1262"/>
      <c r="AQ184" s="1262"/>
      <c r="AR184" s="1262"/>
      <c r="AS184" s="1262"/>
    </row>
    <row r="185" spans="1:45">
      <c r="A185" s="1262"/>
      <c r="B185" s="1262"/>
      <c r="C185" s="1262"/>
      <c r="D185" s="1262"/>
      <c r="E185" s="1262"/>
      <c r="F185" s="1262"/>
      <c r="G185" s="1262"/>
      <c r="H185" s="1262"/>
      <c r="I185" s="1262"/>
      <c r="J185" s="1262"/>
      <c r="K185" s="1262"/>
      <c r="L185" s="1262"/>
      <c r="M185" s="1262"/>
      <c r="N185" s="1262"/>
      <c r="O185" s="1262"/>
      <c r="P185" s="1262"/>
      <c r="Q185" s="1262"/>
      <c r="R185" s="1262"/>
      <c r="S185" s="1262"/>
      <c r="T185" s="1262"/>
      <c r="U185" s="1262"/>
      <c r="V185" s="1262"/>
      <c r="W185" s="1262"/>
      <c r="X185" s="1262"/>
      <c r="Y185" s="1262"/>
      <c r="Z185" s="1262"/>
      <c r="AA185" s="1262"/>
      <c r="AB185" s="1262"/>
      <c r="AC185" s="1262"/>
      <c r="AD185" s="1262"/>
      <c r="AE185" s="1262"/>
      <c r="AF185" s="1262"/>
      <c r="AG185" s="1262"/>
      <c r="AH185" s="1262"/>
      <c r="AI185" s="1262"/>
      <c r="AJ185" s="1262"/>
      <c r="AK185" s="1262"/>
      <c r="AL185" s="1262"/>
      <c r="AM185" s="1262"/>
      <c r="AN185" s="1262"/>
      <c r="AO185" s="1262"/>
      <c r="AP185" s="1262"/>
      <c r="AQ185" s="1262"/>
      <c r="AR185" s="1262"/>
      <c r="AS185" s="1262"/>
    </row>
    <row r="186" spans="1:45">
      <c r="A186" s="1262"/>
      <c r="B186" s="1262"/>
      <c r="C186" s="1262"/>
      <c r="D186" s="1262"/>
      <c r="E186" s="1262"/>
      <c r="F186" s="1262"/>
      <c r="G186" s="1262"/>
      <c r="H186" s="1262"/>
      <c r="I186" s="1262"/>
      <c r="J186" s="1262"/>
      <c r="K186" s="1262"/>
      <c r="L186" s="1262"/>
      <c r="M186" s="1262"/>
      <c r="N186" s="1262"/>
      <c r="O186" s="1262"/>
      <c r="P186" s="1262"/>
      <c r="Q186" s="1262"/>
      <c r="R186" s="1262"/>
      <c r="S186" s="1262"/>
      <c r="T186" s="1262"/>
      <c r="U186" s="1262"/>
      <c r="V186" s="1262"/>
      <c r="W186" s="1262"/>
      <c r="X186" s="1262"/>
      <c r="Y186" s="1262"/>
      <c r="Z186" s="1262"/>
      <c r="AA186" s="1262"/>
      <c r="AB186" s="1262"/>
      <c r="AC186" s="1262"/>
      <c r="AD186" s="1262"/>
      <c r="AE186" s="1262"/>
      <c r="AF186" s="1262"/>
      <c r="AG186" s="1262"/>
      <c r="AH186" s="1262"/>
      <c r="AI186" s="1262"/>
      <c r="AJ186" s="1262"/>
      <c r="AK186" s="1262"/>
      <c r="AL186" s="1262"/>
      <c r="AM186" s="1262"/>
      <c r="AN186" s="1262"/>
      <c r="AO186" s="1262"/>
      <c r="AP186" s="1262"/>
      <c r="AQ186" s="1262"/>
      <c r="AR186" s="1262"/>
      <c r="AS186" s="1262"/>
    </row>
    <row r="187" spans="1:45">
      <c r="A187" s="1262"/>
      <c r="B187" s="1262"/>
      <c r="C187" s="1262"/>
      <c r="D187" s="1262"/>
      <c r="E187" s="1262"/>
      <c r="F187" s="1262"/>
      <c r="G187" s="1262"/>
      <c r="H187" s="1262"/>
      <c r="I187" s="1262"/>
      <c r="J187" s="1262"/>
      <c r="K187" s="1262"/>
      <c r="L187" s="1262"/>
      <c r="M187" s="1262"/>
      <c r="N187" s="1262"/>
      <c r="O187" s="1262"/>
      <c r="P187" s="1262"/>
      <c r="Q187" s="1262"/>
      <c r="R187" s="1262"/>
      <c r="S187" s="1262"/>
      <c r="T187" s="1262"/>
      <c r="U187" s="1262"/>
      <c r="V187" s="1262"/>
      <c r="W187" s="1262"/>
      <c r="X187" s="1262"/>
      <c r="Y187" s="1262"/>
      <c r="Z187" s="1262"/>
      <c r="AA187" s="1262"/>
      <c r="AB187" s="1262"/>
      <c r="AC187" s="1262"/>
      <c r="AD187" s="1262"/>
      <c r="AE187" s="1262"/>
      <c r="AF187" s="1262"/>
      <c r="AG187" s="1262"/>
      <c r="AH187" s="1262"/>
      <c r="AI187" s="1262"/>
      <c r="AJ187" s="1262"/>
      <c r="AK187" s="1262"/>
      <c r="AL187" s="1262"/>
      <c r="AM187" s="1262"/>
      <c r="AN187" s="1262"/>
      <c r="AO187" s="1262"/>
      <c r="AP187" s="1262"/>
      <c r="AQ187" s="1262"/>
      <c r="AR187" s="1262"/>
      <c r="AS187" s="1262"/>
    </row>
    <row r="188" spans="1:45">
      <c r="A188" s="1262"/>
      <c r="B188" s="1262"/>
      <c r="C188" s="1262"/>
      <c r="D188" s="1262"/>
      <c r="E188" s="1262"/>
      <c r="F188" s="1262"/>
      <c r="G188" s="1262"/>
      <c r="H188" s="1262"/>
      <c r="I188" s="1262"/>
      <c r="J188" s="1262"/>
      <c r="K188" s="1262"/>
      <c r="L188" s="1262"/>
      <c r="M188" s="1262"/>
      <c r="N188" s="1262"/>
      <c r="O188" s="1262"/>
      <c r="P188" s="1262"/>
      <c r="Q188" s="1262"/>
      <c r="R188" s="1262"/>
      <c r="S188" s="1262"/>
      <c r="T188" s="1262"/>
      <c r="U188" s="1262"/>
      <c r="V188" s="1262"/>
      <c r="W188" s="1262"/>
      <c r="X188" s="1262"/>
      <c r="Y188" s="1262"/>
      <c r="Z188" s="1262"/>
      <c r="AA188" s="1262"/>
      <c r="AB188" s="1262"/>
      <c r="AC188" s="1262"/>
      <c r="AD188" s="1262"/>
      <c r="AE188" s="1262"/>
      <c r="AF188" s="1262"/>
      <c r="AG188" s="1262"/>
      <c r="AH188" s="1262"/>
      <c r="AI188" s="1262"/>
      <c r="AJ188" s="1262"/>
      <c r="AK188" s="1262"/>
      <c r="AL188" s="1262"/>
      <c r="AM188" s="1262"/>
      <c r="AN188" s="1262"/>
      <c r="AO188" s="1262"/>
      <c r="AP188" s="1262"/>
      <c r="AQ188" s="1262"/>
      <c r="AR188" s="1262"/>
      <c r="AS188" s="1262"/>
    </row>
    <row r="189" spans="1:45">
      <c r="A189" s="1262"/>
      <c r="B189" s="1262"/>
      <c r="C189" s="1262"/>
      <c r="D189" s="1262"/>
      <c r="E189" s="1262"/>
      <c r="F189" s="1262"/>
      <c r="G189" s="1262"/>
      <c r="H189" s="1262"/>
      <c r="I189" s="1262"/>
      <c r="J189" s="1262"/>
      <c r="K189" s="1262"/>
      <c r="L189" s="1262"/>
      <c r="M189" s="1262"/>
      <c r="N189" s="1262"/>
      <c r="O189" s="1262"/>
      <c r="P189" s="1262"/>
      <c r="Q189" s="1262"/>
      <c r="R189" s="1262"/>
      <c r="S189" s="1262"/>
      <c r="T189" s="1262"/>
      <c r="U189" s="1262"/>
      <c r="V189" s="1262"/>
      <c r="W189" s="1262"/>
      <c r="X189" s="1262"/>
      <c r="Y189" s="1262"/>
      <c r="Z189" s="1262"/>
      <c r="AA189" s="1262"/>
      <c r="AB189" s="1262"/>
      <c r="AC189" s="1262"/>
      <c r="AD189" s="1262"/>
      <c r="AE189" s="1262"/>
      <c r="AF189" s="1262"/>
      <c r="AG189" s="1262"/>
      <c r="AH189" s="1262"/>
      <c r="AI189" s="1262"/>
      <c r="AJ189" s="1262"/>
      <c r="AK189" s="1262"/>
      <c r="AL189" s="1262"/>
      <c r="AM189" s="1262"/>
      <c r="AN189" s="1262"/>
      <c r="AO189" s="1262"/>
      <c r="AP189" s="1262"/>
      <c r="AQ189" s="1262"/>
      <c r="AR189" s="1262"/>
      <c r="AS189" s="1262"/>
    </row>
    <row r="190" spans="1:45">
      <c r="A190" s="1262"/>
      <c r="B190" s="1262"/>
      <c r="C190" s="1262"/>
      <c r="D190" s="1262"/>
      <c r="E190" s="1262"/>
      <c r="F190" s="1262"/>
      <c r="G190" s="1262"/>
      <c r="H190" s="1262"/>
      <c r="I190" s="1262"/>
      <c r="J190" s="1262"/>
      <c r="K190" s="1262"/>
      <c r="L190" s="1262"/>
      <c r="M190" s="1262"/>
      <c r="N190" s="1262"/>
      <c r="O190" s="1262"/>
      <c r="P190" s="1262"/>
      <c r="Q190" s="1262"/>
      <c r="R190" s="1262"/>
      <c r="S190" s="1262"/>
      <c r="T190" s="1262"/>
      <c r="U190" s="1262"/>
      <c r="V190" s="1262"/>
      <c r="W190" s="1262"/>
      <c r="X190" s="1262"/>
      <c r="Y190" s="1262"/>
      <c r="Z190" s="1262"/>
      <c r="AA190" s="1262"/>
      <c r="AB190" s="1262"/>
      <c r="AC190" s="1262"/>
      <c r="AD190" s="1262"/>
      <c r="AE190" s="1262"/>
      <c r="AF190" s="1262"/>
      <c r="AG190" s="1262"/>
      <c r="AH190" s="1262"/>
      <c r="AI190" s="1262"/>
      <c r="AJ190" s="1262"/>
      <c r="AK190" s="1262"/>
      <c r="AL190" s="1262"/>
      <c r="AM190" s="1262"/>
      <c r="AN190" s="1262"/>
      <c r="AO190" s="1262"/>
      <c r="AP190" s="1262"/>
      <c r="AQ190" s="1262"/>
      <c r="AR190" s="1262"/>
      <c r="AS190" s="1262"/>
    </row>
    <row r="191" spans="1:45">
      <c r="A191" s="1262"/>
      <c r="B191" s="1262"/>
      <c r="C191" s="1262"/>
      <c r="D191" s="1262"/>
      <c r="E191" s="1262"/>
      <c r="F191" s="1262"/>
      <c r="G191" s="1262"/>
      <c r="H191" s="1262"/>
      <c r="I191" s="1262"/>
      <c r="J191" s="1262"/>
      <c r="K191" s="1262"/>
      <c r="L191" s="1262"/>
      <c r="M191" s="1262"/>
      <c r="N191" s="1262"/>
      <c r="O191" s="1262"/>
      <c r="P191" s="1262"/>
      <c r="Q191" s="1262"/>
      <c r="R191" s="1262"/>
      <c r="S191" s="1262"/>
      <c r="T191" s="1262"/>
      <c r="U191" s="1262"/>
      <c r="V191" s="1262"/>
      <c r="W191" s="1262"/>
      <c r="X191" s="1262"/>
      <c r="Y191" s="1262"/>
      <c r="Z191" s="1262"/>
      <c r="AA191" s="1262"/>
      <c r="AB191" s="1262"/>
      <c r="AC191" s="1262"/>
      <c r="AD191" s="1262"/>
      <c r="AE191" s="1262"/>
      <c r="AF191" s="1262"/>
      <c r="AG191" s="1262"/>
      <c r="AH191" s="1262"/>
      <c r="AI191" s="1262"/>
      <c r="AJ191" s="1262"/>
      <c r="AK191" s="1262"/>
      <c r="AL191" s="1262"/>
      <c r="AM191" s="1262"/>
      <c r="AN191" s="1262"/>
      <c r="AO191" s="1262"/>
      <c r="AP191" s="1262"/>
      <c r="AQ191" s="1262"/>
      <c r="AR191" s="1262"/>
      <c r="AS191" s="1262"/>
    </row>
    <row r="192" spans="1:45">
      <c r="A192" s="1262"/>
      <c r="B192" s="1262"/>
      <c r="C192" s="1262"/>
      <c r="D192" s="1262"/>
      <c r="E192" s="1262"/>
      <c r="F192" s="1262"/>
      <c r="G192" s="1262"/>
      <c r="H192" s="1262"/>
      <c r="I192" s="1262"/>
      <c r="J192" s="1262"/>
      <c r="K192" s="1262"/>
      <c r="L192" s="1262"/>
      <c r="M192" s="1262"/>
      <c r="N192" s="1262"/>
      <c r="O192" s="1262"/>
      <c r="P192" s="1262"/>
      <c r="Q192" s="1262"/>
      <c r="R192" s="1262"/>
      <c r="S192" s="1262"/>
      <c r="T192" s="1262"/>
      <c r="U192" s="1262"/>
      <c r="V192" s="1262"/>
      <c r="W192" s="1262"/>
      <c r="X192" s="1262"/>
      <c r="Y192" s="1262"/>
      <c r="Z192" s="1262"/>
      <c r="AA192" s="1262"/>
      <c r="AB192" s="1262"/>
      <c r="AC192" s="1262"/>
      <c r="AD192" s="1262"/>
      <c r="AE192" s="1262"/>
      <c r="AF192" s="1262"/>
      <c r="AG192" s="1262"/>
      <c r="AH192" s="1262"/>
      <c r="AI192" s="1262"/>
      <c r="AJ192" s="1262"/>
      <c r="AK192" s="1262"/>
      <c r="AL192" s="1262"/>
      <c r="AM192" s="1262"/>
      <c r="AN192" s="1262"/>
      <c r="AO192" s="1262"/>
      <c r="AP192" s="1262"/>
      <c r="AQ192" s="1262"/>
      <c r="AR192" s="1262"/>
      <c r="AS192" s="1262"/>
    </row>
    <row r="193" spans="1:45">
      <c r="A193" s="1262"/>
      <c r="B193" s="1262"/>
      <c r="C193" s="1262"/>
      <c r="D193" s="1262"/>
      <c r="E193" s="1262"/>
      <c r="F193" s="1262"/>
      <c r="G193" s="1262"/>
      <c r="H193" s="1262"/>
      <c r="I193" s="1262"/>
      <c r="J193" s="1262"/>
      <c r="K193" s="1262"/>
      <c r="L193" s="1262"/>
      <c r="M193" s="1262"/>
      <c r="N193" s="1262"/>
      <c r="O193" s="1262"/>
      <c r="P193" s="1262"/>
      <c r="Q193" s="1262"/>
      <c r="R193" s="1262"/>
      <c r="S193" s="1262"/>
      <c r="T193" s="1262"/>
      <c r="U193" s="1262"/>
      <c r="V193" s="1262"/>
      <c r="W193" s="1262"/>
      <c r="X193" s="1262"/>
      <c r="Y193" s="1262"/>
      <c r="Z193" s="1262"/>
      <c r="AA193" s="1262"/>
      <c r="AB193" s="1262"/>
      <c r="AC193" s="1262"/>
      <c r="AD193" s="1262"/>
      <c r="AE193" s="1262"/>
      <c r="AF193" s="1262"/>
      <c r="AG193" s="1262"/>
      <c r="AH193" s="1262"/>
      <c r="AI193" s="1262"/>
      <c r="AJ193" s="1262"/>
      <c r="AK193" s="1262"/>
      <c r="AL193" s="1262"/>
      <c r="AM193" s="1262"/>
      <c r="AN193" s="1262"/>
      <c r="AO193" s="1262"/>
      <c r="AP193" s="1262"/>
      <c r="AQ193" s="1262"/>
      <c r="AR193" s="1262"/>
      <c r="AS193" s="1262"/>
    </row>
    <row r="194" spans="1:45">
      <c r="A194" s="1262"/>
      <c r="B194" s="1262"/>
      <c r="C194" s="1262"/>
      <c r="D194" s="1262"/>
      <c r="E194" s="1262"/>
      <c r="F194" s="1262"/>
      <c r="G194" s="1262"/>
      <c r="H194" s="1262"/>
      <c r="I194" s="1262"/>
      <c r="J194" s="1262"/>
      <c r="K194" s="1262"/>
      <c r="L194" s="1262"/>
      <c r="M194" s="1262"/>
      <c r="N194" s="1262"/>
      <c r="O194" s="1262"/>
      <c r="P194" s="1262"/>
      <c r="Q194" s="1262"/>
      <c r="R194" s="1262"/>
      <c r="S194" s="1262"/>
      <c r="T194" s="1262"/>
      <c r="U194" s="1262"/>
      <c r="V194" s="1262"/>
      <c r="W194" s="1262"/>
      <c r="X194" s="1262"/>
      <c r="Y194" s="1262"/>
      <c r="Z194" s="1262"/>
      <c r="AA194" s="1262"/>
      <c r="AB194" s="1262"/>
      <c r="AC194" s="1262"/>
      <c r="AD194" s="1262"/>
      <c r="AE194" s="1262"/>
      <c r="AF194" s="1262"/>
      <c r="AG194" s="1262"/>
      <c r="AH194" s="1262"/>
      <c r="AI194" s="1262"/>
      <c r="AJ194" s="1262"/>
      <c r="AK194" s="1262"/>
      <c r="AL194" s="1262"/>
      <c r="AM194" s="1262"/>
      <c r="AN194" s="1262"/>
      <c r="AO194" s="1262"/>
      <c r="AP194" s="1262"/>
      <c r="AQ194" s="1262"/>
      <c r="AR194" s="1262"/>
      <c r="AS194" s="1262"/>
    </row>
    <row r="195" spans="1:45">
      <c r="A195" s="1262"/>
      <c r="B195" s="1262"/>
      <c r="C195" s="1262"/>
      <c r="D195" s="1262"/>
      <c r="E195" s="1262"/>
      <c r="F195" s="1262"/>
      <c r="G195" s="1262"/>
      <c r="H195" s="1262"/>
      <c r="I195" s="1262"/>
      <c r="J195" s="1262"/>
      <c r="K195" s="1262"/>
      <c r="L195" s="1262"/>
      <c r="M195" s="1262"/>
      <c r="N195" s="1262"/>
      <c r="O195" s="1262"/>
      <c r="P195" s="1262"/>
      <c r="Q195" s="1262"/>
      <c r="R195" s="1262"/>
      <c r="S195" s="1262"/>
      <c r="T195" s="1262"/>
      <c r="U195" s="1262"/>
      <c r="V195" s="1262"/>
      <c r="W195" s="1262"/>
      <c r="X195" s="1262"/>
      <c r="Y195" s="1262"/>
      <c r="Z195" s="1262"/>
      <c r="AA195" s="1262"/>
      <c r="AB195" s="1262"/>
      <c r="AC195" s="1262"/>
      <c r="AD195" s="1262"/>
      <c r="AE195" s="1262"/>
      <c r="AF195" s="1262"/>
      <c r="AG195" s="1262"/>
      <c r="AH195" s="1262"/>
      <c r="AI195" s="1262"/>
      <c r="AJ195" s="1262"/>
      <c r="AK195" s="1262"/>
      <c r="AL195" s="1262"/>
      <c r="AM195" s="1262"/>
      <c r="AN195" s="1262"/>
      <c r="AO195" s="1262"/>
      <c r="AP195" s="1262"/>
      <c r="AQ195" s="1262"/>
      <c r="AR195" s="1262"/>
      <c r="AS195" s="1262"/>
    </row>
    <row r="196" spans="1:45">
      <c r="A196" s="1262"/>
      <c r="B196" s="1262"/>
      <c r="C196" s="1262"/>
      <c r="D196" s="1262"/>
      <c r="E196" s="1262"/>
      <c r="F196" s="1262"/>
      <c r="G196" s="1262"/>
      <c r="H196" s="1262"/>
      <c r="I196" s="1262"/>
      <c r="J196" s="1262"/>
      <c r="K196" s="1262"/>
      <c r="L196" s="1262"/>
      <c r="M196" s="1262"/>
      <c r="N196" s="1262"/>
      <c r="O196" s="1262"/>
      <c r="P196" s="1262"/>
      <c r="Q196" s="1262"/>
      <c r="R196" s="1262"/>
      <c r="S196" s="1262"/>
      <c r="T196" s="1262"/>
      <c r="U196" s="1262"/>
      <c r="V196" s="1262"/>
      <c r="W196" s="1262"/>
      <c r="X196" s="1262"/>
      <c r="Y196" s="1262"/>
      <c r="Z196" s="1262"/>
      <c r="AA196" s="1262"/>
      <c r="AB196" s="1262"/>
      <c r="AC196" s="1262"/>
      <c r="AD196" s="1262"/>
      <c r="AE196" s="1262"/>
      <c r="AF196" s="1262"/>
      <c r="AG196" s="1262"/>
      <c r="AH196" s="1262"/>
      <c r="AI196" s="1262"/>
      <c r="AJ196" s="1262"/>
      <c r="AK196" s="1262"/>
      <c r="AL196" s="1262"/>
      <c r="AM196" s="1262"/>
      <c r="AN196" s="1262"/>
      <c r="AO196" s="1262"/>
      <c r="AP196" s="1262"/>
      <c r="AQ196" s="1262"/>
      <c r="AR196" s="1262"/>
      <c r="AS196" s="1262"/>
    </row>
    <row r="197" spans="1:45">
      <c r="A197" s="1262"/>
      <c r="B197" s="1262"/>
      <c r="C197" s="1262"/>
      <c r="D197" s="1262"/>
      <c r="E197" s="1262"/>
      <c r="F197" s="1262"/>
      <c r="G197" s="1262"/>
      <c r="H197" s="1262"/>
      <c r="I197" s="1262"/>
      <c r="J197" s="1262"/>
      <c r="K197" s="1262"/>
      <c r="L197" s="1262"/>
      <c r="M197" s="1262"/>
      <c r="N197" s="1262"/>
      <c r="O197" s="1262"/>
      <c r="P197" s="1262"/>
      <c r="Q197" s="1262"/>
      <c r="R197" s="1262"/>
      <c r="S197" s="1262"/>
      <c r="T197" s="1262"/>
      <c r="U197" s="1262"/>
      <c r="V197" s="1262"/>
      <c r="W197" s="1262"/>
      <c r="X197" s="1262"/>
      <c r="Y197" s="1262"/>
      <c r="Z197" s="1262"/>
      <c r="AA197" s="1262"/>
      <c r="AB197" s="1262"/>
      <c r="AC197" s="1262"/>
      <c r="AD197" s="1262"/>
      <c r="AE197" s="1262"/>
      <c r="AF197" s="1262"/>
      <c r="AG197" s="1262"/>
      <c r="AH197" s="1262"/>
      <c r="AI197" s="1262"/>
      <c r="AJ197" s="1262"/>
      <c r="AK197" s="1262"/>
      <c r="AL197" s="1262"/>
      <c r="AM197" s="1262"/>
      <c r="AN197" s="1262"/>
      <c r="AO197" s="1262"/>
      <c r="AP197" s="1262"/>
      <c r="AQ197" s="1262"/>
      <c r="AR197" s="1262"/>
      <c r="AS197" s="1262"/>
    </row>
    <row r="198" spans="1:45">
      <c r="A198" s="1262"/>
      <c r="B198" s="1262"/>
      <c r="C198" s="1262"/>
      <c r="D198" s="1262"/>
      <c r="E198" s="1262"/>
      <c r="F198" s="1262"/>
      <c r="G198" s="1262"/>
      <c r="H198" s="1262"/>
      <c r="I198" s="1262"/>
      <c r="J198" s="1262"/>
      <c r="K198" s="1262"/>
      <c r="L198" s="1262"/>
      <c r="M198" s="1262"/>
      <c r="N198" s="1262"/>
      <c r="O198" s="1262"/>
      <c r="P198" s="1262"/>
      <c r="Q198" s="1262"/>
      <c r="R198" s="1262"/>
      <c r="S198" s="1262"/>
      <c r="T198" s="1262"/>
      <c r="U198" s="1262"/>
      <c r="V198" s="1262"/>
      <c r="W198" s="1262"/>
      <c r="X198" s="1262"/>
      <c r="Y198" s="1262"/>
      <c r="Z198" s="1262"/>
      <c r="AA198" s="1262"/>
      <c r="AB198" s="1262"/>
      <c r="AC198" s="1262"/>
      <c r="AD198" s="1262"/>
      <c r="AE198" s="1262"/>
      <c r="AF198" s="1262"/>
      <c r="AG198" s="1262"/>
      <c r="AH198" s="1262"/>
      <c r="AI198" s="1262"/>
      <c r="AJ198" s="1262"/>
      <c r="AK198" s="1262"/>
      <c r="AL198" s="1262"/>
      <c r="AM198" s="1262"/>
      <c r="AN198" s="1262"/>
      <c r="AO198" s="1262"/>
      <c r="AP198" s="1262"/>
      <c r="AQ198" s="1262"/>
      <c r="AR198" s="1262"/>
      <c r="AS198" s="1262"/>
    </row>
    <row r="199" spans="1:45">
      <c r="A199" s="1262"/>
      <c r="B199" s="1262"/>
      <c r="C199" s="1262"/>
      <c r="D199" s="1262"/>
      <c r="E199" s="1262"/>
      <c r="F199" s="1262"/>
      <c r="G199" s="1262"/>
      <c r="H199" s="1262"/>
      <c r="I199" s="1262"/>
      <c r="J199" s="1262"/>
      <c r="K199" s="1262"/>
      <c r="L199" s="1262"/>
      <c r="M199" s="1262"/>
      <c r="N199" s="1262"/>
      <c r="O199" s="1262"/>
      <c r="P199" s="1262"/>
      <c r="Q199" s="1262"/>
      <c r="R199" s="1262"/>
      <c r="S199" s="1262"/>
      <c r="T199" s="1262"/>
      <c r="U199" s="1262"/>
      <c r="V199" s="1262"/>
      <c r="W199" s="1262"/>
      <c r="X199" s="1262"/>
      <c r="Y199" s="1262"/>
      <c r="Z199" s="1262"/>
      <c r="AA199" s="1262"/>
      <c r="AB199" s="1262"/>
      <c r="AC199" s="1262"/>
      <c r="AD199" s="1262"/>
      <c r="AE199" s="1262"/>
      <c r="AF199" s="1262"/>
      <c r="AG199" s="1262"/>
      <c r="AH199" s="1262"/>
      <c r="AI199" s="1262"/>
      <c r="AJ199" s="1262"/>
      <c r="AK199" s="1262"/>
      <c r="AL199" s="1262"/>
      <c r="AM199" s="1262"/>
      <c r="AN199" s="1262"/>
      <c r="AO199" s="1262"/>
      <c r="AP199" s="1262"/>
      <c r="AQ199" s="1262"/>
      <c r="AR199" s="1262"/>
      <c r="AS199" s="1262"/>
    </row>
    <row r="200" spans="1:45">
      <c r="A200" s="1262"/>
      <c r="B200" s="1262"/>
      <c r="C200" s="1262"/>
      <c r="D200" s="1262"/>
      <c r="E200" s="1262"/>
      <c r="F200" s="1262"/>
      <c r="G200" s="1262"/>
      <c r="H200" s="1262"/>
      <c r="I200" s="1262"/>
      <c r="J200" s="1262"/>
      <c r="K200" s="1262"/>
      <c r="L200" s="1262"/>
      <c r="M200" s="1262"/>
      <c r="N200" s="1262"/>
      <c r="O200" s="1262"/>
      <c r="P200" s="1262"/>
      <c r="Q200" s="1262"/>
      <c r="R200" s="1262"/>
      <c r="S200" s="1262"/>
      <c r="T200" s="1262"/>
      <c r="U200" s="1262"/>
      <c r="V200" s="1262"/>
      <c r="W200" s="1262"/>
      <c r="X200" s="1262"/>
      <c r="Y200" s="1262"/>
      <c r="Z200" s="1262"/>
      <c r="AA200" s="1262"/>
      <c r="AB200" s="1262"/>
      <c r="AC200" s="1262"/>
      <c r="AD200" s="1262"/>
      <c r="AE200" s="1262"/>
      <c r="AF200" s="1262"/>
      <c r="AG200" s="1262"/>
      <c r="AH200" s="1262"/>
      <c r="AI200" s="1262"/>
      <c r="AJ200" s="1262"/>
      <c r="AK200" s="1262"/>
      <c r="AL200" s="1262"/>
      <c r="AM200" s="1262"/>
      <c r="AN200" s="1262"/>
      <c r="AO200" s="1262"/>
      <c r="AP200" s="1262"/>
      <c r="AQ200" s="1262"/>
      <c r="AR200" s="1262"/>
      <c r="AS200" s="1262"/>
    </row>
    <row r="201" spans="1:45">
      <c r="A201" s="1262"/>
      <c r="B201" s="1262"/>
      <c r="C201" s="1262"/>
      <c r="D201" s="1262"/>
      <c r="E201" s="1262"/>
      <c r="F201" s="1262"/>
      <c r="G201" s="1262"/>
      <c r="H201" s="1262"/>
      <c r="I201" s="1262"/>
      <c r="J201" s="1262"/>
      <c r="K201" s="1262"/>
      <c r="L201" s="1262"/>
      <c r="M201" s="1262"/>
      <c r="N201" s="1262"/>
      <c r="O201" s="1262"/>
      <c r="P201" s="1262"/>
      <c r="Q201" s="1262"/>
      <c r="R201" s="1262"/>
      <c r="S201" s="1262"/>
      <c r="T201" s="1262"/>
      <c r="U201" s="1262"/>
      <c r="V201" s="1262"/>
      <c r="W201" s="1262"/>
      <c r="X201" s="1262"/>
      <c r="Y201" s="1262"/>
      <c r="Z201" s="1262"/>
      <c r="AA201" s="1262"/>
      <c r="AB201" s="1262"/>
      <c r="AC201" s="1262"/>
      <c r="AD201" s="1262"/>
      <c r="AE201" s="1262"/>
      <c r="AF201" s="1262"/>
      <c r="AG201" s="1262"/>
      <c r="AH201" s="1262"/>
      <c r="AI201" s="1262"/>
      <c r="AJ201" s="1262"/>
      <c r="AK201" s="1262"/>
      <c r="AL201" s="1262"/>
      <c r="AM201" s="1262"/>
      <c r="AN201" s="1262"/>
      <c r="AO201" s="1262"/>
      <c r="AP201" s="1262"/>
      <c r="AQ201" s="1262"/>
      <c r="AR201" s="1262"/>
      <c r="AS201" s="1262"/>
    </row>
    <row r="202" spans="1:45">
      <c r="A202" s="1262"/>
      <c r="B202" s="1262"/>
      <c r="C202" s="1262"/>
      <c r="D202" s="1262"/>
      <c r="E202" s="1262"/>
      <c r="F202" s="1262"/>
      <c r="G202" s="1262"/>
      <c r="H202" s="1262"/>
      <c r="I202" s="1262"/>
      <c r="J202" s="1262"/>
      <c r="K202" s="1262"/>
      <c r="L202" s="1262"/>
      <c r="M202" s="1262"/>
      <c r="N202" s="1262"/>
      <c r="O202" s="1262"/>
      <c r="P202" s="1262"/>
      <c r="Q202" s="1262"/>
      <c r="R202" s="1262"/>
      <c r="S202" s="1262"/>
      <c r="T202" s="1262"/>
      <c r="U202" s="1262"/>
      <c r="V202" s="1262"/>
      <c r="W202" s="1262"/>
      <c r="X202" s="1262"/>
      <c r="Y202" s="1262"/>
      <c r="Z202" s="1262"/>
      <c r="AA202" s="1262"/>
      <c r="AB202" s="1262"/>
      <c r="AC202" s="1262"/>
      <c r="AD202" s="1262"/>
      <c r="AE202" s="1262"/>
      <c r="AF202" s="1262"/>
      <c r="AG202" s="1262"/>
      <c r="AH202" s="1262"/>
      <c r="AI202" s="1262"/>
      <c r="AJ202" s="1262"/>
      <c r="AK202" s="1262"/>
      <c r="AL202" s="1262"/>
      <c r="AM202" s="1262"/>
      <c r="AN202" s="1262"/>
      <c r="AO202" s="1262"/>
      <c r="AP202" s="1262"/>
      <c r="AQ202" s="1262"/>
      <c r="AR202" s="1262"/>
      <c r="AS202" s="1262"/>
    </row>
    <row r="203" spans="1:45">
      <c r="A203" s="1262"/>
      <c r="B203" s="1262"/>
      <c r="C203" s="1262"/>
      <c r="D203" s="1262"/>
      <c r="E203" s="1262"/>
      <c r="F203" s="1262"/>
      <c r="G203" s="1262"/>
      <c r="H203" s="1262"/>
      <c r="I203" s="1262"/>
      <c r="J203" s="1262"/>
      <c r="K203" s="1262"/>
      <c r="L203" s="1262"/>
      <c r="M203" s="1262"/>
      <c r="N203" s="1262"/>
      <c r="O203" s="1262"/>
      <c r="P203" s="1262"/>
      <c r="Q203" s="1262"/>
      <c r="R203" s="1262"/>
      <c r="S203" s="1262"/>
      <c r="T203" s="1262"/>
      <c r="U203" s="1262"/>
      <c r="V203" s="1262"/>
      <c r="W203" s="1262"/>
      <c r="X203" s="1262"/>
      <c r="Y203" s="1262"/>
      <c r="Z203" s="1262"/>
      <c r="AA203" s="1262"/>
      <c r="AB203" s="1262"/>
      <c r="AC203" s="1262"/>
      <c r="AD203" s="1262"/>
      <c r="AE203" s="1262"/>
      <c r="AF203" s="1262"/>
      <c r="AG203" s="1262"/>
      <c r="AH203" s="1262"/>
      <c r="AI203" s="1262"/>
      <c r="AJ203" s="1262"/>
      <c r="AK203" s="1262"/>
      <c r="AL203" s="1262"/>
      <c r="AM203" s="1262"/>
      <c r="AN203" s="1262"/>
      <c r="AO203" s="1262"/>
      <c r="AP203" s="1262"/>
      <c r="AQ203" s="1262"/>
      <c r="AR203" s="1262"/>
      <c r="AS203" s="1262"/>
    </row>
    <row r="204" spans="1:45">
      <c r="A204" s="1262"/>
      <c r="B204" s="1262"/>
      <c r="C204" s="1262"/>
      <c r="D204" s="1262"/>
      <c r="E204" s="1262"/>
      <c r="F204" s="1262"/>
      <c r="G204" s="1262"/>
      <c r="H204" s="1262"/>
      <c r="I204" s="1262"/>
      <c r="J204" s="1262"/>
      <c r="K204" s="1262"/>
      <c r="L204" s="1262"/>
      <c r="M204" s="1262"/>
      <c r="N204" s="1262"/>
      <c r="O204" s="1262"/>
      <c r="P204" s="1262"/>
      <c r="Q204" s="1262"/>
      <c r="R204" s="1262"/>
      <c r="S204" s="1262"/>
      <c r="T204" s="1262"/>
      <c r="U204" s="1262"/>
      <c r="V204" s="1262"/>
      <c r="W204" s="1262"/>
      <c r="X204" s="1262"/>
      <c r="Y204" s="1262"/>
      <c r="Z204" s="1262"/>
      <c r="AA204" s="1262"/>
      <c r="AB204" s="1262"/>
      <c r="AC204" s="1262"/>
      <c r="AD204" s="1262"/>
      <c r="AE204" s="1262"/>
      <c r="AF204" s="1262"/>
      <c r="AG204" s="1262"/>
      <c r="AH204" s="1262"/>
      <c r="AI204" s="1262"/>
      <c r="AJ204" s="1262"/>
      <c r="AK204" s="1262"/>
      <c r="AL204" s="1262"/>
      <c r="AM204" s="1262"/>
      <c r="AN204" s="1262"/>
      <c r="AO204" s="1262"/>
      <c r="AP204" s="1262"/>
      <c r="AQ204" s="1262"/>
      <c r="AR204" s="1262"/>
      <c r="AS204" s="1262"/>
    </row>
    <row r="205" spans="1:45">
      <c r="A205" s="1262"/>
      <c r="B205" s="1262"/>
      <c r="C205" s="1262"/>
      <c r="D205" s="1262"/>
      <c r="E205" s="1262"/>
      <c r="F205" s="1262"/>
      <c r="G205" s="1262"/>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c r="AL205" s="1262"/>
      <c r="AM205" s="1262"/>
      <c r="AN205" s="1262"/>
      <c r="AO205" s="1262"/>
      <c r="AP205" s="1262"/>
      <c r="AQ205" s="1262"/>
      <c r="AR205" s="1262"/>
      <c r="AS205" s="1262"/>
    </row>
    <row r="206" spans="1:45">
      <c r="A206" s="1262"/>
      <c r="B206" s="1262"/>
      <c r="C206" s="1262"/>
      <c r="D206" s="1262"/>
      <c r="E206" s="1262"/>
      <c r="F206" s="126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c r="AL206" s="1262"/>
      <c r="AM206" s="1262"/>
      <c r="AN206" s="1262"/>
      <c r="AO206" s="1262"/>
      <c r="AP206" s="1262"/>
      <c r="AQ206" s="1262"/>
      <c r="AR206" s="1262"/>
      <c r="AS206" s="1262"/>
    </row>
    <row r="207" spans="1:45">
      <c r="A207" s="1262"/>
      <c r="B207" s="1262"/>
      <c r="C207" s="1262"/>
      <c r="D207" s="1262"/>
      <c r="E207" s="1262"/>
      <c r="F207" s="1262"/>
      <c r="G207" s="1262"/>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c r="AL207" s="1262"/>
      <c r="AM207" s="1262"/>
      <c r="AN207" s="1262"/>
      <c r="AO207" s="1262"/>
      <c r="AP207" s="1262"/>
      <c r="AQ207" s="1262"/>
      <c r="AR207" s="1262"/>
      <c r="AS207" s="1262"/>
    </row>
    <row r="208" spans="1:45">
      <c r="A208" s="1262"/>
      <c r="B208" s="1262"/>
      <c r="C208" s="1262"/>
      <c r="D208" s="1262"/>
      <c r="E208" s="1262"/>
      <c r="F208" s="126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c r="AL208" s="1262"/>
      <c r="AM208" s="1262"/>
      <c r="AN208" s="1262"/>
      <c r="AO208" s="1262"/>
      <c r="AP208" s="1262"/>
      <c r="AQ208" s="1262"/>
      <c r="AR208" s="1262"/>
      <c r="AS208" s="1262"/>
    </row>
    <row r="209" spans="1:45">
      <c r="A209" s="1262"/>
      <c r="B209" s="1262"/>
      <c r="C209" s="1262"/>
      <c r="D209" s="1262"/>
      <c r="E209" s="1262"/>
      <c r="F209" s="1262"/>
      <c r="G209" s="1262"/>
      <c r="H209" s="1262"/>
      <c r="I209" s="1262"/>
      <c r="J209" s="1262"/>
      <c r="K209" s="1262"/>
      <c r="L209" s="1262"/>
      <c r="M209" s="1262"/>
      <c r="N209" s="1262"/>
      <c r="O209" s="1262"/>
      <c r="P209" s="1262"/>
      <c r="Q209" s="1262"/>
      <c r="R209" s="1262"/>
      <c r="S209" s="1262"/>
      <c r="T209" s="1262"/>
      <c r="U209" s="1262"/>
      <c r="V209" s="1262"/>
      <c r="W209" s="1262"/>
      <c r="X209" s="1262"/>
      <c r="Y209" s="1262"/>
      <c r="Z209" s="1262"/>
      <c r="AA209" s="1262"/>
      <c r="AB209" s="1262"/>
      <c r="AC209" s="1262"/>
      <c r="AD209" s="1262"/>
      <c r="AE209" s="1262"/>
      <c r="AF209" s="1262"/>
      <c r="AG209" s="1262"/>
      <c r="AH209" s="1262"/>
      <c r="AI209" s="1262"/>
      <c r="AJ209" s="1262"/>
      <c r="AK209" s="1262"/>
      <c r="AL209" s="1262"/>
      <c r="AM209" s="1262"/>
      <c r="AN209" s="1262"/>
      <c r="AO209" s="1262"/>
      <c r="AP209" s="1262"/>
      <c r="AQ209" s="1262"/>
      <c r="AR209" s="1262"/>
      <c r="AS209" s="1262"/>
    </row>
    <row r="210" spans="1:45">
      <c r="A210" s="1262"/>
      <c r="B210" s="1262"/>
      <c r="C210" s="1262"/>
      <c r="D210" s="1262"/>
      <c r="E210" s="1262"/>
      <c r="F210" s="1262"/>
      <c r="G210" s="1262"/>
      <c r="H210" s="1262"/>
      <c r="I210" s="1262"/>
      <c r="J210" s="1262"/>
      <c r="K210" s="1262"/>
      <c r="L210" s="1262"/>
      <c r="M210" s="1262"/>
      <c r="N210" s="1262"/>
      <c r="O210" s="1262"/>
      <c r="P210" s="1262"/>
      <c r="Q210" s="1262"/>
      <c r="R210" s="1262"/>
      <c r="S210" s="1262"/>
      <c r="T210" s="1262"/>
      <c r="U210" s="1262"/>
      <c r="V210" s="1262"/>
      <c r="W210" s="1262"/>
      <c r="X210" s="1262"/>
      <c r="Y210" s="1262"/>
      <c r="Z210" s="1262"/>
      <c r="AA210" s="1262"/>
      <c r="AB210" s="1262"/>
      <c r="AC210" s="1262"/>
      <c r="AD210" s="1262"/>
      <c r="AE210" s="1262"/>
      <c r="AF210" s="1262"/>
      <c r="AG210" s="1262"/>
      <c r="AH210" s="1262"/>
      <c r="AI210" s="1262"/>
      <c r="AJ210" s="1262"/>
      <c r="AK210" s="1262"/>
      <c r="AL210" s="1262"/>
      <c r="AM210" s="1262"/>
      <c r="AN210" s="1262"/>
      <c r="AO210" s="1262"/>
      <c r="AP210" s="1262"/>
      <c r="AQ210" s="1262"/>
      <c r="AR210" s="1262"/>
      <c r="AS210" s="1262"/>
    </row>
    <row r="211" spans="1:45">
      <c r="A211" s="1262"/>
      <c r="B211" s="1262"/>
      <c r="C211" s="1262"/>
      <c r="D211" s="1262"/>
      <c r="E211" s="1262"/>
      <c r="F211" s="1262"/>
      <c r="G211" s="1262"/>
      <c r="H211" s="1262"/>
      <c r="I211" s="1262"/>
      <c r="J211" s="1262"/>
      <c r="K211" s="1262"/>
      <c r="L211" s="1262"/>
      <c r="M211" s="1262"/>
      <c r="N211" s="1262"/>
      <c r="O211" s="1262"/>
      <c r="P211" s="1262"/>
      <c r="Q211" s="1262"/>
      <c r="R211" s="1262"/>
      <c r="S211" s="1262"/>
      <c r="T211" s="1262"/>
      <c r="U211" s="1262"/>
      <c r="V211" s="1262"/>
      <c r="W211" s="1262"/>
      <c r="X211" s="1262"/>
      <c r="Y211" s="1262"/>
      <c r="Z211" s="1262"/>
      <c r="AA211" s="1262"/>
      <c r="AB211" s="1262"/>
      <c r="AC211" s="1262"/>
      <c r="AD211" s="1262"/>
      <c r="AE211" s="1262"/>
      <c r="AF211" s="1262"/>
      <c r="AG211" s="1262"/>
      <c r="AH211" s="1262"/>
      <c r="AI211" s="1262"/>
      <c r="AJ211" s="1262"/>
      <c r="AK211" s="1262"/>
      <c r="AL211" s="1262"/>
      <c r="AM211" s="1262"/>
      <c r="AN211" s="1262"/>
      <c r="AO211" s="1262"/>
      <c r="AP211" s="1262"/>
      <c r="AQ211" s="1262"/>
      <c r="AR211" s="1262"/>
      <c r="AS211" s="1262"/>
    </row>
    <row r="212" spans="1:45">
      <c r="A212" s="1262"/>
      <c r="B212" s="1262"/>
      <c r="C212" s="1262"/>
      <c r="D212" s="1262"/>
      <c r="E212" s="1262"/>
      <c r="F212" s="1262"/>
      <c r="G212" s="1262"/>
      <c r="H212" s="1262"/>
      <c r="I212" s="1262"/>
      <c r="J212" s="1262"/>
      <c r="K212" s="1262"/>
      <c r="L212" s="1262"/>
      <c r="M212" s="1262"/>
      <c r="N212" s="1262"/>
      <c r="O212" s="1262"/>
      <c r="P212" s="1262"/>
      <c r="Q212" s="1262"/>
      <c r="R212" s="1262"/>
      <c r="S212" s="1262"/>
      <c r="T212" s="1262"/>
      <c r="U212" s="1262"/>
      <c r="V212" s="1262"/>
      <c r="W212" s="1262"/>
      <c r="X212" s="1262"/>
      <c r="Y212" s="1262"/>
      <c r="Z212" s="1262"/>
      <c r="AA212" s="1262"/>
      <c r="AB212" s="1262"/>
      <c r="AC212" s="1262"/>
      <c r="AD212" s="1262"/>
      <c r="AE212" s="1262"/>
      <c r="AF212" s="1262"/>
      <c r="AG212" s="1262"/>
      <c r="AH212" s="1262"/>
      <c r="AI212" s="1262"/>
      <c r="AJ212" s="1262"/>
      <c r="AK212" s="1262"/>
      <c r="AL212" s="1262"/>
      <c r="AM212" s="1262"/>
      <c r="AN212" s="1262"/>
      <c r="AO212" s="1262"/>
      <c r="AP212" s="1262"/>
      <c r="AQ212" s="1262"/>
      <c r="AR212" s="1262"/>
      <c r="AS212" s="1262"/>
    </row>
    <row r="213" spans="1:45">
      <c r="A213" s="1262"/>
      <c r="B213" s="1262"/>
      <c r="C213" s="1262"/>
      <c r="D213" s="1262"/>
      <c r="E213" s="1262"/>
      <c r="F213" s="1262"/>
      <c r="G213" s="1262"/>
      <c r="H213" s="1262"/>
      <c r="I213" s="1262"/>
      <c r="J213" s="1262"/>
      <c r="K213" s="1262"/>
      <c r="L213" s="1262"/>
      <c r="M213" s="1262"/>
      <c r="N213" s="1262"/>
      <c r="O213" s="1262"/>
      <c r="P213" s="1262"/>
      <c r="Q213" s="1262"/>
      <c r="R213" s="1262"/>
      <c r="S213" s="1262"/>
      <c r="T213" s="1262"/>
      <c r="U213" s="1262"/>
      <c r="V213" s="1262"/>
      <c r="W213" s="1262"/>
      <c r="X213" s="1262"/>
      <c r="Y213" s="1262"/>
      <c r="Z213" s="1262"/>
      <c r="AA213" s="1262"/>
      <c r="AB213" s="1262"/>
      <c r="AC213" s="1262"/>
      <c r="AD213" s="1262"/>
      <c r="AE213" s="1262"/>
      <c r="AF213" s="1262"/>
      <c r="AG213" s="1262"/>
      <c r="AH213" s="1262"/>
      <c r="AI213" s="1262"/>
      <c r="AJ213" s="1262"/>
      <c r="AK213" s="1262"/>
      <c r="AL213" s="1262"/>
      <c r="AM213" s="1262"/>
      <c r="AN213" s="1262"/>
      <c r="AO213" s="1262"/>
      <c r="AP213" s="1262"/>
      <c r="AQ213" s="1262"/>
      <c r="AR213" s="1262"/>
      <c r="AS213" s="1262"/>
    </row>
    <row r="214" spans="1:45">
      <c r="A214" s="1262"/>
      <c r="B214" s="1262"/>
      <c r="C214" s="1262"/>
      <c r="D214" s="1262"/>
      <c r="E214" s="1262"/>
      <c r="F214" s="1262"/>
      <c r="G214" s="1262"/>
      <c r="H214" s="1262"/>
      <c r="I214" s="1262"/>
      <c r="J214" s="1262"/>
      <c r="K214" s="1262"/>
      <c r="L214" s="1262"/>
      <c r="M214" s="1262"/>
      <c r="N214" s="1262"/>
      <c r="O214" s="1262"/>
      <c r="P214" s="1262"/>
      <c r="Q214" s="1262"/>
      <c r="R214" s="1262"/>
      <c r="S214" s="1262"/>
      <c r="T214" s="1262"/>
      <c r="U214" s="1262"/>
      <c r="V214" s="1262"/>
      <c r="W214" s="1262"/>
      <c r="X214" s="1262"/>
      <c r="Y214" s="1262"/>
      <c r="Z214" s="1262"/>
      <c r="AA214" s="1262"/>
      <c r="AB214" s="1262"/>
      <c r="AC214" s="1262"/>
      <c r="AD214" s="1262"/>
      <c r="AE214" s="1262"/>
      <c r="AF214" s="1262"/>
      <c r="AG214" s="1262"/>
      <c r="AH214" s="1262"/>
      <c r="AI214" s="1262"/>
      <c r="AJ214" s="1262"/>
      <c r="AK214" s="1262"/>
      <c r="AL214" s="1262"/>
      <c r="AM214" s="1262"/>
      <c r="AN214" s="1262"/>
      <c r="AO214" s="1262"/>
      <c r="AP214" s="1262"/>
      <c r="AQ214" s="1262"/>
      <c r="AR214" s="1262"/>
      <c r="AS214" s="1262"/>
    </row>
    <row r="215" spans="1:45">
      <c r="A215" s="1262"/>
      <c r="B215" s="1262"/>
      <c r="C215" s="1262"/>
      <c r="D215" s="1262"/>
      <c r="E215" s="1262"/>
      <c r="F215" s="1262"/>
      <c r="G215" s="1262"/>
      <c r="H215" s="1262"/>
      <c r="I215" s="1262"/>
      <c r="J215" s="1262"/>
      <c r="K215" s="1262"/>
      <c r="L215" s="1262"/>
      <c r="M215" s="1262"/>
      <c r="N215" s="1262"/>
      <c r="O215" s="1262"/>
      <c r="P215" s="1262"/>
      <c r="Q215" s="1262"/>
      <c r="R215" s="1262"/>
      <c r="S215" s="1262"/>
      <c r="T215" s="1262"/>
      <c r="U215" s="1262"/>
      <c r="V215" s="1262"/>
      <c r="W215" s="1262"/>
      <c r="X215" s="1262"/>
      <c r="Y215" s="1262"/>
      <c r="Z215" s="1262"/>
      <c r="AA215" s="1262"/>
      <c r="AB215" s="1262"/>
      <c r="AC215" s="1262"/>
      <c r="AD215" s="1262"/>
      <c r="AE215" s="1262"/>
      <c r="AF215" s="1262"/>
      <c r="AG215" s="1262"/>
      <c r="AH215" s="1262"/>
      <c r="AI215" s="1262"/>
      <c r="AJ215" s="1262"/>
      <c r="AK215" s="1262"/>
      <c r="AL215" s="1262"/>
      <c r="AM215" s="1262"/>
      <c r="AN215" s="1262"/>
      <c r="AO215" s="1262"/>
      <c r="AP215" s="1262"/>
      <c r="AQ215" s="1262"/>
      <c r="AR215" s="1262"/>
      <c r="AS215" s="1262"/>
    </row>
    <row r="216" spans="1:45">
      <c r="A216" s="1262"/>
      <c r="B216" s="1262"/>
      <c r="C216" s="1262"/>
      <c r="D216" s="1262"/>
      <c r="E216" s="1262"/>
      <c r="F216" s="1262"/>
      <c r="G216" s="1262"/>
      <c r="H216" s="1262"/>
      <c r="I216" s="1262"/>
      <c r="J216" s="1262"/>
      <c r="K216" s="1262"/>
      <c r="L216" s="1262"/>
      <c r="M216" s="1262"/>
      <c r="N216" s="1262"/>
      <c r="O216" s="1262"/>
      <c r="P216" s="1262"/>
      <c r="Q216" s="1262"/>
      <c r="R216" s="1262"/>
      <c r="S216" s="1262"/>
      <c r="T216" s="1262"/>
      <c r="U216" s="1262"/>
      <c r="V216" s="1262"/>
      <c r="W216" s="1262"/>
      <c r="X216" s="1262"/>
      <c r="Y216" s="1262"/>
      <c r="Z216" s="1262"/>
      <c r="AA216" s="1262"/>
      <c r="AB216" s="1262"/>
      <c r="AC216" s="1262"/>
      <c r="AD216" s="1262"/>
      <c r="AE216" s="1262"/>
      <c r="AF216" s="1262"/>
      <c r="AG216" s="1262"/>
      <c r="AH216" s="1262"/>
      <c r="AI216" s="1262"/>
      <c r="AJ216" s="1262"/>
      <c r="AK216" s="1262"/>
      <c r="AL216" s="1262"/>
      <c r="AM216" s="1262"/>
      <c r="AN216" s="1262"/>
      <c r="AO216" s="1262"/>
      <c r="AP216" s="1262"/>
      <c r="AQ216" s="1262"/>
      <c r="AR216" s="1262"/>
      <c r="AS216" s="1262"/>
    </row>
    <row r="217" spans="1:45">
      <c r="A217" s="1262"/>
      <c r="B217" s="1262"/>
      <c r="C217" s="1262"/>
      <c r="D217" s="1262"/>
      <c r="E217" s="1262"/>
      <c r="F217" s="1262"/>
      <c r="G217" s="1262"/>
      <c r="H217" s="1262"/>
      <c r="I217" s="1262"/>
      <c r="J217" s="1262"/>
      <c r="K217" s="1262"/>
      <c r="L217" s="1262"/>
      <c r="M217" s="1262"/>
      <c r="N217" s="1262"/>
      <c r="O217" s="1262"/>
      <c r="P217" s="1262"/>
      <c r="Q217" s="1262"/>
      <c r="R217" s="1262"/>
      <c r="S217" s="1262"/>
      <c r="T217" s="1262"/>
      <c r="U217" s="1262"/>
      <c r="V217" s="1262"/>
      <c r="W217" s="1262"/>
      <c r="X217" s="1262"/>
      <c r="Y217" s="1262"/>
      <c r="Z217" s="1262"/>
      <c r="AA217" s="1262"/>
      <c r="AB217" s="1262"/>
      <c r="AC217" s="1262"/>
      <c r="AD217" s="1262"/>
      <c r="AE217" s="1262"/>
      <c r="AF217" s="1262"/>
      <c r="AG217" s="1262"/>
      <c r="AH217" s="1262"/>
      <c r="AI217" s="1262"/>
      <c r="AJ217" s="1262"/>
      <c r="AK217" s="1262"/>
      <c r="AL217" s="1262"/>
      <c r="AM217" s="1262"/>
      <c r="AN217" s="1262"/>
      <c r="AO217" s="1262"/>
      <c r="AP217" s="1262"/>
      <c r="AQ217" s="1262"/>
      <c r="AR217" s="1262"/>
      <c r="AS217" s="1262"/>
    </row>
    <row r="218" spans="1:45">
      <c r="A218" s="1262"/>
      <c r="B218" s="1262"/>
      <c r="C218" s="1262"/>
      <c r="D218" s="1262"/>
      <c r="E218" s="1262"/>
      <c r="F218" s="1262"/>
      <c r="G218" s="1262"/>
      <c r="H218" s="1262"/>
      <c r="I218" s="1262"/>
      <c r="J218" s="1262"/>
      <c r="K218" s="1262"/>
      <c r="L218" s="1262"/>
      <c r="M218" s="1262"/>
      <c r="N218" s="1262"/>
      <c r="O218" s="1262"/>
      <c r="P218" s="1262"/>
      <c r="Q218" s="1262"/>
      <c r="R218" s="1262"/>
      <c r="S218" s="1262"/>
      <c r="T218" s="1262"/>
      <c r="U218" s="1262"/>
      <c r="V218" s="1262"/>
      <c r="W218" s="1262"/>
      <c r="X218" s="1262"/>
      <c r="Y218" s="1262"/>
      <c r="Z218" s="1262"/>
      <c r="AA218" s="1262"/>
      <c r="AB218" s="1262"/>
      <c r="AC218" s="1262"/>
      <c r="AD218" s="1262"/>
      <c r="AE218" s="1262"/>
      <c r="AF218" s="1262"/>
      <c r="AG218" s="1262"/>
      <c r="AH218" s="1262"/>
      <c r="AI218" s="1262"/>
      <c r="AJ218" s="1262"/>
      <c r="AK218" s="1262"/>
      <c r="AL218" s="1262"/>
      <c r="AM218" s="1262"/>
      <c r="AN218" s="1262"/>
      <c r="AO218" s="1262"/>
      <c r="AP218" s="1262"/>
      <c r="AQ218" s="1262"/>
      <c r="AR218" s="1262"/>
      <c r="AS218" s="1262"/>
    </row>
    <row r="219" spans="1:45">
      <c r="A219" s="1262"/>
      <c r="B219" s="1262"/>
      <c r="C219" s="1262"/>
      <c r="D219" s="1262"/>
      <c r="E219" s="1262"/>
      <c r="F219" s="1262"/>
      <c r="G219" s="1262"/>
      <c r="H219" s="1262"/>
      <c r="I219" s="1262"/>
      <c r="J219" s="1262"/>
      <c r="K219" s="1262"/>
      <c r="L219" s="1262"/>
      <c r="M219" s="1262"/>
      <c r="N219" s="1262"/>
      <c r="O219" s="1262"/>
      <c r="P219" s="1262"/>
      <c r="Q219" s="1262"/>
      <c r="R219" s="1262"/>
      <c r="S219" s="1262"/>
      <c r="T219" s="1262"/>
      <c r="U219" s="1262"/>
      <c r="V219" s="1262"/>
      <c r="W219" s="1262"/>
      <c r="X219" s="1262"/>
      <c r="Y219" s="1262"/>
      <c r="Z219" s="1262"/>
      <c r="AA219" s="1262"/>
      <c r="AB219" s="1262"/>
      <c r="AC219" s="1262"/>
      <c r="AD219" s="1262"/>
      <c r="AE219" s="1262"/>
      <c r="AF219" s="1262"/>
      <c r="AG219" s="1262"/>
      <c r="AH219" s="1262"/>
      <c r="AI219" s="1262"/>
      <c r="AJ219" s="1262"/>
      <c r="AK219" s="1262"/>
      <c r="AL219" s="1262"/>
      <c r="AM219" s="1262"/>
      <c r="AN219" s="1262"/>
      <c r="AO219" s="1262"/>
      <c r="AP219" s="1262"/>
      <c r="AQ219" s="1262"/>
      <c r="AR219" s="1262"/>
      <c r="AS219" s="1262"/>
    </row>
  </sheetData>
  <sheetProtection formatCells="0" formatColumns="0" formatRows="0" insertColumns="0" insertRows="0"/>
  <mergeCells count="17">
    <mergeCell ref="K52:M52"/>
    <mergeCell ref="K63:M63"/>
    <mergeCell ref="K1:O1"/>
    <mergeCell ref="K2:K3"/>
    <mergeCell ref="L2:L3"/>
    <mergeCell ref="M2:M3"/>
    <mergeCell ref="N2:N3"/>
    <mergeCell ref="O2:O3"/>
    <mergeCell ref="A63:A64"/>
    <mergeCell ref="B63:D63"/>
    <mergeCell ref="E2:E3"/>
    <mergeCell ref="F2:F3"/>
    <mergeCell ref="B1:F1"/>
    <mergeCell ref="B2:B3"/>
    <mergeCell ref="C2:C3"/>
    <mergeCell ref="D2:D3"/>
    <mergeCell ref="B52:D52"/>
  </mergeCells>
  <hyperlinks>
    <hyperlink ref="G1" location="баланс!A1" display="баланс!A1"/>
    <hyperlink ref="G2" location="'Съдържание 1'!A1" display="'Съдържание 1'!A1"/>
    <hyperlink ref="A2" location="'More information'!A136" display="'More information'!A136"/>
    <hyperlink ref="A53" location="'More information'!A185" display="More information'!A136"/>
    <hyperlink ref="A66" location="'More information'!A136" display="'More information'!A136"/>
  </hyperlinks>
  <pageMargins left="0.7" right="0.7" top="0.75" bottom="0.75" header="0.3" footer="0.3"/>
  <ignoredErrors>
    <ignoredError sqref="C64:D64 D16:F16 C28:E28 C38:E38 C46:F46" unlockedFormula="1"/>
    <ignoredError sqref="F17:F28 F39" formula="1"/>
  </ignoredErrors>
  <legacyDrawing r:id="rId1"/>
</worksheet>
</file>

<file path=xl/worksheets/sheet31.xml><?xml version="1.0" encoding="utf-8"?>
<worksheet xmlns="http://schemas.openxmlformats.org/spreadsheetml/2006/main" xmlns:r="http://schemas.openxmlformats.org/officeDocument/2006/relationships">
  <sheetPr codeName="Sheet27">
    <tabColor theme="4" tint="0.39997558519241921"/>
    <pageSetUpPr fitToPage="1"/>
  </sheetPr>
  <dimension ref="A1:V115"/>
  <sheetViews>
    <sheetView topLeftCell="C106" zoomScale="80" zoomScaleNormal="80" workbookViewId="0">
      <selection activeCell="P113" sqref="P113"/>
    </sheetView>
  </sheetViews>
  <sheetFormatPr defaultRowHeight="12.75"/>
  <cols>
    <col min="1" max="1" width="9.5703125" style="1071" customWidth="1"/>
    <col min="2" max="2" width="35.140625" style="1071" customWidth="1"/>
    <col min="3" max="3" width="13.7109375" style="1071" customWidth="1"/>
    <col min="4" max="4" width="13" style="1071" customWidth="1"/>
    <col min="5" max="5" width="11.28515625" style="1071" customWidth="1"/>
    <col min="6" max="6" width="10.5703125" style="1071" customWidth="1"/>
    <col min="7" max="7" width="13.5703125" style="1071" customWidth="1"/>
    <col min="8" max="8" width="11.28515625" style="1071" customWidth="1"/>
    <col min="9" max="9" width="9" style="1071" customWidth="1"/>
    <col min="10" max="10" width="11.28515625" style="1196" customWidth="1"/>
    <col min="11" max="11" width="9.140625" style="1071" customWidth="1"/>
    <col min="12" max="12" width="21.7109375" style="1071" customWidth="1"/>
    <col min="13" max="13" width="6.42578125" style="1071" customWidth="1"/>
    <col min="14" max="14" width="35.140625" style="1071" customWidth="1"/>
    <col min="15" max="15" width="13.7109375" style="1071" customWidth="1"/>
    <col min="16" max="16" width="13" style="1071" customWidth="1"/>
    <col min="17" max="17" width="12.140625" style="1071" customWidth="1"/>
    <col min="18" max="18" width="10.5703125" style="1071" customWidth="1"/>
    <col min="19" max="19" width="13.5703125" style="1071" customWidth="1"/>
    <col min="20" max="20" width="11.28515625" style="1071" customWidth="1"/>
    <col min="21" max="21" width="9" style="1071" customWidth="1"/>
    <col min="22" max="22" width="11.28515625" style="1196" customWidth="1"/>
    <col min="23" max="16384" width="9.140625" style="1071"/>
  </cols>
  <sheetData>
    <row r="1" spans="1:22" ht="14.25">
      <c r="B1" s="1883" t="s">
        <v>5925</v>
      </c>
      <c r="C1" s="1884"/>
      <c r="D1" s="1884"/>
      <c r="E1" s="1884"/>
      <c r="F1" s="1884"/>
      <c r="G1" s="1884"/>
      <c r="H1" s="1884"/>
      <c r="I1" s="1884"/>
      <c r="J1" s="1885"/>
    </row>
    <row r="2" spans="1:22" ht="14.25">
      <c r="B2" s="1886" t="s">
        <v>5926</v>
      </c>
      <c r="C2" s="1887"/>
      <c r="D2" s="1887"/>
      <c r="E2" s="1887"/>
      <c r="F2" s="1887"/>
      <c r="G2" s="1887"/>
      <c r="H2" s="1887"/>
      <c r="I2" s="1887"/>
      <c r="J2" s="1888"/>
    </row>
    <row r="3" spans="1:22" ht="14.25">
      <c r="B3" s="1886" t="s">
        <v>5924</v>
      </c>
      <c r="C3" s="1887"/>
      <c r="D3" s="1887"/>
      <c r="E3" s="1887"/>
      <c r="F3" s="1887"/>
      <c r="G3" s="1887"/>
      <c r="H3" s="1887"/>
      <c r="I3" s="1887"/>
      <c r="J3" s="1888"/>
    </row>
    <row r="4" spans="1:22" ht="14.25">
      <c r="B4" s="1889"/>
      <c r="C4" s="1890"/>
      <c r="D4" s="1890"/>
      <c r="E4" s="1890"/>
      <c r="F4" s="1890"/>
      <c r="G4" s="1890"/>
      <c r="H4" s="1890"/>
      <c r="I4" s="1890"/>
      <c r="J4" s="1891"/>
    </row>
    <row r="5" spans="1:22" ht="14.25">
      <c r="B5" s="1882" t="s">
        <v>5922</v>
      </c>
      <c r="K5" s="826" t="s">
        <v>1110</v>
      </c>
      <c r="M5" s="1736" t="s">
        <v>3382</v>
      </c>
    </row>
    <row r="6" spans="1:22" ht="15">
      <c r="A6" s="824" t="s">
        <v>780</v>
      </c>
      <c r="B6" s="2246" t="s">
        <v>972</v>
      </c>
      <c r="C6" s="2249" t="str">
        <f>CONCATENATE("31 декември ",НАЧАЛО!AC1-1)</f>
        <v>31 декември 2012</v>
      </c>
      <c r="D6" s="2249"/>
      <c r="E6" s="2250" t="str">
        <f>CONCATENATE("Движение на отсрочените данъци за ",НАЧАЛО!AC1)</f>
        <v>Движение на отсрочените данъци за 2013</v>
      </c>
      <c r="F6" s="2250"/>
      <c r="G6" s="2250"/>
      <c r="H6" s="2250"/>
      <c r="I6" s="2249" t="str">
        <f>CONCATENATE("31 декември ",НАЧАЛО!AC1)</f>
        <v>31 декември 2013</v>
      </c>
      <c r="J6" s="2249"/>
      <c r="K6" s="825" t="s">
        <v>1323</v>
      </c>
      <c r="N6" s="2246" t="s">
        <v>4818</v>
      </c>
      <c r="O6" s="2249" t="s">
        <v>4817</v>
      </c>
      <c r="P6" s="2249"/>
      <c r="Q6" s="2250" t="s">
        <v>4822</v>
      </c>
      <c r="R6" s="2250"/>
      <c r="S6" s="2250"/>
      <c r="T6" s="2250"/>
      <c r="U6" s="2249" t="s">
        <v>6545</v>
      </c>
      <c r="V6" s="2249"/>
    </row>
    <row r="7" spans="1:22">
      <c r="A7" s="825" t="s">
        <v>2583</v>
      </c>
      <c r="B7" s="2247"/>
      <c r="C7" s="2249"/>
      <c r="D7" s="2249"/>
      <c r="E7" s="2250" t="s">
        <v>183</v>
      </c>
      <c r="F7" s="2250"/>
      <c r="G7" s="2250" t="s">
        <v>184</v>
      </c>
      <c r="H7" s="2250"/>
      <c r="I7" s="2249"/>
      <c r="J7" s="2249"/>
      <c r="N7" s="2247"/>
      <c r="O7" s="2249"/>
      <c r="P7" s="2249"/>
      <c r="Q7" s="2250" t="s">
        <v>4820</v>
      </c>
      <c r="R7" s="2250"/>
      <c r="S7" s="2250" t="s">
        <v>4821</v>
      </c>
      <c r="T7" s="2250"/>
      <c r="U7" s="2249"/>
      <c r="V7" s="2249"/>
    </row>
    <row r="8" spans="1:22" ht="48.6" customHeight="1">
      <c r="B8" s="2248"/>
      <c r="C8" s="1197" t="s">
        <v>3376</v>
      </c>
      <c r="D8" s="1197" t="s">
        <v>3377</v>
      </c>
      <c r="E8" s="1197" t="s">
        <v>3376</v>
      </c>
      <c r="F8" s="1197" t="s">
        <v>3377</v>
      </c>
      <c r="G8" s="1197" t="s">
        <v>3376</v>
      </c>
      <c r="H8" s="1197" t="s">
        <v>3377</v>
      </c>
      <c r="I8" s="1197" t="s">
        <v>3376</v>
      </c>
      <c r="J8" s="1197" t="s">
        <v>3377</v>
      </c>
      <c r="N8" s="2248"/>
      <c r="O8" s="1197" t="s">
        <v>4819</v>
      </c>
      <c r="P8" s="1197" t="s">
        <v>4333</v>
      </c>
      <c r="Q8" s="1197" t="s">
        <v>4819</v>
      </c>
      <c r="R8" s="1197" t="s">
        <v>4333</v>
      </c>
      <c r="S8" s="1197" t="s">
        <v>4819</v>
      </c>
      <c r="T8" s="1197" t="s">
        <v>4333</v>
      </c>
      <c r="U8" s="1197" t="s">
        <v>4819</v>
      </c>
      <c r="V8" s="1197" t="s">
        <v>4333</v>
      </c>
    </row>
    <row r="9" spans="1:22">
      <c r="B9" s="2244" t="s">
        <v>32</v>
      </c>
      <c r="C9" s="2244"/>
      <c r="D9" s="2244"/>
      <c r="E9" s="2244"/>
      <c r="F9" s="2244"/>
      <c r="G9" s="2244"/>
      <c r="H9" s="2244"/>
      <c r="I9" s="2244"/>
      <c r="J9" s="2244"/>
      <c r="N9" s="2244" t="s">
        <v>3429</v>
      </c>
      <c r="O9" s="2244"/>
      <c r="P9" s="2244"/>
      <c r="Q9" s="2244"/>
      <c r="R9" s="2244"/>
      <c r="S9" s="2244"/>
      <c r="T9" s="2244"/>
      <c r="U9" s="2244"/>
      <c r="V9" s="2244"/>
    </row>
    <row r="10" spans="1:22">
      <c r="B10" s="34" t="s">
        <v>185</v>
      </c>
      <c r="C10" s="36"/>
      <c r="D10" s="36">
        <f>C10*10%</f>
        <v>0</v>
      </c>
      <c r="E10" s="35"/>
      <c r="F10" s="36">
        <f>E10*10%</f>
        <v>0</v>
      </c>
      <c r="G10" s="34"/>
      <c r="H10" s="36">
        <f>G10*10%</f>
        <v>0</v>
      </c>
      <c r="I10" s="1218">
        <f t="shared" ref="I10:J19" si="0">C10+E10+G10</f>
        <v>0</v>
      </c>
      <c r="J10" s="1218">
        <f t="shared" si="0"/>
        <v>0</v>
      </c>
      <c r="N10" s="34" t="s">
        <v>6540</v>
      </c>
      <c r="O10" s="36">
        <f>C10</f>
        <v>0</v>
      </c>
      <c r="P10" s="36">
        <f t="shared" ref="P10:P19" si="1">O10*10%</f>
        <v>0</v>
      </c>
      <c r="Q10" s="36">
        <f t="shared" ref="Q10:Q19" si="2">E10</f>
        <v>0</v>
      </c>
      <c r="R10" s="36">
        <f t="shared" ref="R10:R19" si="3">Q10*10%</f>
        <v>0</v>
      </c>
      <c r="S10" s="36">
        <f t="shared" ref="S10:S19" si="4">G10</f>
        <v>0</v>
      </c>
      <c r="T10" s="36">
        <f t="shared" ref="T10:T19" si="5">S10*10%</f>
        <v>0</v>
      </c>
      <c r="U10" s="1218">
        <f t="shared" ref="U10:V13" si="6">O10+Q10+S10</f>
        <v>0</v>
      </c>
      <c r="V10" s="1218">
        <f t="shared" si="6"/>
        <v>0</v>
      </c>
    </row>
    <row r="11" spans="1:22">
      <c r="B11" s="1198" t="s">
        <v>970</v>
      </c>
      <c r="C11" s="36">
        <v>0</v>
      </c>
      <c r="D11" s="36">
        <f t="shared" ref="D11:D19" si="7">C11*10%</f>
        <v>0</v>
      </c>
      <c r="E11" s="36"/>
      <c r="F11" s="36">
        <f t="shared" ref="F11:F19" si="8">E11*10%</f>
        <v>0</v>
      </c>
      <c r="G11" s="36"/>
      <c r="H11" s="36">
        <f t="shared" ref="H11:H19" si="9">G11*10%</f>
        <v>0</v>
      </c>
      <c r="I11" s="1218">
        <f t="shared" si="0"/>
        <v>0</v>
      </c>
      <c r="J11" s="1218">
        <f t="shared" si="0"/>
        <v>0</v>
      </c>
      <c r="N11" s="1198" t="s">
        <v>1333</v>
      </c>
      <c r="O11" s="36">
        <v>0</v>
      </c>
      <c r="P11" s="36">
        <f t="shared" si="1"/>
        <v>0</v>
      </c>
      <c r="Q11" s="36">
        <f t="shared" si="2"/>
        <v>0</v>
      </c>
      <c r="R11" s="36">
        <f t="shared" si="3"/>
        <v>0</v>
      </c>
      <c r="S11" s="36">
        <f t="shared" si="4"/>
        <v>0</v>
      </c>
      <c r="T11" s="36">
        <f t="shared" si="5"/>
        <v>0</v>
      </c>
      <c r="U11" s="1218">
        <f t="shared" si="6"/>
        <v>0</v>
      </c>
      <c r="V11" s="1218">
        <f t="shared" si="6"/>
        <v>0</v>
      </c>
    </row>
    <row r="12" spans="1:22">
      <c r="B12" s="1198" t="s">
        <v>186</v>
      </c>
      <c r="C12" s="36"/>
      <c r="D12" s="36">
        <f t="shared" si="7"/>
        <v>0</v>
      </c>
      <c r="E12" s="36"/>
      <c r="F12" s="36">
        <f t="shared" si="8"/>
        <v>0</v>
      </c>
      <c r="G12" s="36"/>
      <c r="H12" s="36">
        <f t="shared" si="9"/>
        <v>0</v>
      </c>
      <c r="I12" s="1218">
        <f t="shared" si="0"/>
        <v>0</v>
      </c>
      <c r="J12" s="1218">
        <f t="shared" si="0"/>
        <v>0</v>
      </c>
      <c r="N12" s="1852" t="s">
        <v>6541</v>
      </c>
      <c r="O12" s="36">
        <f t="shared" ref="O12:O19" si="10">C12</f>
        <v>0</v>
      </c>
      <c r="P12" s="36">
        <f t="shared" si="1"/>
        <v>0</v>
      </c>
      <c r="Q12" s="36">
        <f t="shared" si="2"/>
        <v>0</v>
      </c>
      <c r="R12" s="36">
        <f t="shared" si="3"/>
        <v>0</v>
      </c>
      <c r="S12" s="36">
        <f t="shared" si="4"/>
        <v>0</v>
      </c>
      <c r="T12" s="36">
        <f t="shared" si="5"/>
        <v>0</v>
      </c>
      <c r="U12" s="1218">
        <f t="shared" si="6"/>
        <v>0</v>
      </c>
      <c r="V12" s="1218">
        <f t="shared" si="6"/>
        <v>0</v>
      </c>
    </row>
    <row r="13" spans="1:22">
      <c r="B13" s="1198" t="s">
        <v>190</v>
      </c>
      <c r="C13" s="36"/>
      <c r="D13" s="36">
        <f t="shared" si="7"/>
        <v>0</v>
      </c>
      <c r="E13" s="36"/>
      <c r="F13" s="36">
        <f t="shared" si="8"/>
        <v>0</v>
      </c>
      <c r="G13" s="36"/>
      <c r="H13" s="36">
        <f t="shared" si="9"/>
        <v>0</v>
      </c>
      <c r="I13" s="1218">
        <f>C13+E13+G13</f>
        <v>0</v>
      </c>
      <c r="J13" s="1218">
        <f>D13+F13+H13</f>
        <v>0</v>
      </c>
      <c r="N13" s="1198" t="s">
        <v>6542</v>
      </c>
      <c r="O13" s="36">
        <f t="shared" si="10"/>
        <v>0</v>
      </c>
      <c r="P13" s="36">
        <f t="shared" si="1"/>
        <v>0</v>
      </c>
      <c r="Q13" s="36">
        <f t="shared" si="2"/>
        <v>0</v>
      </c>
      <c r="R13" s="36">
        <f t="shared" si="3"/>
        <v>0</v>
      </c>
      <c r="S13" s="36">
        <f t="shared" si="4"/>
        <v>0</v>
      </c>
      <c r="T13" s="36">
        <f t="shared" si="5"/>
        <v>0</v>
      </c>
      <c r="U13" s="1218">
        <f t="shared" si="6"/>
        <v>0</v>
      </c>
      <c r="V13" s="1218">
        <f t="shared" si="6"/>
        <v>0</v>
      </c>
    </row>
    <row r="14" spans="1:22">
      <c r="B14" s="1198" t="s">
        <v>971</v>
      </c>
      <c r="C14" s="36"/>
      <c r="D14" s="36">
        <f t="shared" si="7"/>
        <v>0</v>
      </c>
      <c r="E14" s="36"/>
      <c r="F14" s="36">
        <f t="shared" si="8"/>
        <v>0</v>
      </c>
      <c r="G14" s="36"/>
      <c r="H14" s="36">
        <f t="shared" si="9"/>
        <v>0</v>
      </c>
      <c r="I14" s="1218">
        <f t="shared" si="0"/>
        <v>0</v>
      </c>
      <c r="J14" s="1218">
        <f t="shared" si="0"/>
        <v>0</v>
      </c>
      <c r="N14" s="1198" t="s">
        <v>4824</v>
      </c>
      <c r="O14" s="36">
        <f t="shared" si="10"/>
        <v>0</v>
      </c>
      <c r="P14" s="36">
        <f t="shared" si="1"/>
        <v>0</v>
      </c>
      <c r="Q14" s="36">
        <f t="shared" si="2"/>
        <v>0</v>
      </c>
      <c r="R14" s="36">
        <f t="shared" si="3"/>
        <v>0</v>
      </c>
      <c r="S14" s="36">
        <f t="shared" si="4"/>
        <v>0</v>
      </c>
      <c r="T14" s="36">
        <f t="shared" si="5"/>
        <v>0</v>
      </c>
      <c r="U14" s="1218">
        <f t="shared" ref="U14:U19" si="11">O14+Q14+S14</f>
        <v>0</v>
      </c>
      <c r="V14" s="1218">
        <f t="shared" ref="V14:V19" si="12">P14+R14+T14</f>
        <v>0</v>
      </c>
    </row>
    <row r="15" spans="1:22">
      <c r="B15" s="1199" t="s">
        <v>3370</v>
      </c>
      <c r="C15" s="36"/>
      <c r="D15" s="36">
        <f>C15*10%</f>
        <v>0</v>
      </c>
      <c r="E15" s="36"/>
      <c r="F15" s="36">
        <f>E15*10%</f>
        <v>0</v>
      </c>
      <c r="G15" s="36"/>
      <c r="H15" s="36">
        <f>G15*10%</f>
        <v>0</v>
      </c>
      <c r="I15" s="1218">
        <f t="shared" ref="I15:J18" si="13">C15+E15+G15</f>
        <v>0</v>
      </c>
      <c r="J15" s="1218">
        <f t="shared" si="13"/>
        <v>0</v>
      </c>
      <c r="N15" s="1199" t="s">
        <v>4825</v>
      </c>
      <c r="O15" s="36">
        <f t="shared" si="10"/>
        <v>0</v>
      </c>
      <c r="P15" s="36">
        <f t="shared" si="1"/>
        <v>0</v>
      </c>
      <c r="Q15" s="36">
        <f t="shared" si="2"/>
        <v>0</v>
      </c>
      <c r="R15" s="36">
        <f t="shared" si="3"/>
        <v>0</v>
      </c>
      <c r="S15" s="36">
        <f t="shared" si="4"/>
        <v>0</v>
      </c>
      <c r="T15" s="36">
        <f t="shared" si="5"/>
        <v>0</v>
      </c>
      <c r="U15" s="1218">
        <f t="shared" si="11"/>
        <v>0</v>
      </c>
      <c r="V15" s="1218">
        <f t="shared" si="12"/>
        <v>0</v>
      </c>
    </row>
    <row r="16" spans="1:22" ht="24">
      <c r="B16" s="1199" t="s">
        <v>3371</v>
      </c>
      <c r="C16" s="36"/>
      <c r="D16" s="36">
        <f>C16*10%</f>
        <v>0</v>
      </c>
      <c r="E16" s="36"/>
      <c r="F16" s="36">
        <f>E16*10%</f>
        <v>0</v>
      </c>
      <c r="G16" s="36"/>
      <c r="H16" s="36">
        <f>G16*10%</f>
        <v>0</v>
      </c>
      <c r="I16" s="1218">
        <f t="shared" si="13"/>
        <v>0</v>
      </c>
      <c r="J16" s="1218">
        <f t="shared" si="13"/>
        <v>0</v>
      </c>
      <c r="N16" s="1199" t="s">
        <v>6558</v>
      </c>
      <c r="O16" s="36">
        <f t="shared" si="10"/>
        <v>0</v>
      </c>
      <c r="P16" s="36">
        <f t="shared" si="1"/>
        <v>0</v>
      </c>
      <c r="Q16" s="36">
        <f t="shared" si="2"/>
        <v>0</v>
      </c>
      <c r="R16" s="36">
        <f t="shared" si="3"/>
        <v>0</v>
      </c>
      <c r="S16" s="36">
        <f t="shared" si="4"/>
        <v>0</v>
      </c>
      <c r="T16" s="36">
        <f t="shared" si="5"/>
        <v>0</v>
      </c>
      <c r="U16" s="1218">
        <f t="shared" si="11"/>
        <v>0</v>
      </c>
      <c r="V16" s="1218">
        <f t="shared" si="12"/>
        <v>0</v>
      </c>
    </row>
    <row r="17" spans="1:22">
      <c r="B17" s="1199" t="s">
        <v>3372</v>
      </c>
      <c r="C17" s="36"/>
      <c r="D17" s="36">
        <f>C17*10%</f>
        <v>0</v>
      </c>
      <c r="E17" s="36"/>
      <c r="F17" s="36">
        <f>E17*10%</f>
        <v>0</v>
      </c>
      <c r="G17" s="36"/>
      <c r="H17" s="36">
        <f>G17*10%</f>
        <v>0</v>
      </c>
      <c r="I17" s="1218">
        <f t="shared" si="13"/>
        <v>0</v>
      </c>
      <c r="J17" s="1218">
        <f t="shared" si="13"/>
        <v>0</v>
      </c>
      <c r="N17" s="1199" t="s">
        <v>4826</v>
      </c>
      <c r="O17" s="36">
        <f t="shared" si="10"/>
        <v>0</v>
      </c>
      <c r="P17" s="36">
        <f t="shared" si="1"/>
        <v>0</v>
      </c>
      <c r="Q17" s="36">
        <f t="shared" si="2"/>
        <v>0</v>
      </c>
      <c r="R17" s="36">
        <f t="shared" si="3"/>
        <v>0</v>
      </c>
      <c r="S17" s="36">
        <f t="shared" si="4"/>
        <v>0</v>
      </c>
      <c r="T17" s="36">
        <f t="shared" si="5"/>
        <v>0</v>
      </c>
      <c r="U17" s="1218">
        <f t="shared" si="11"/>
        <v>0</v>
      </c>
      <c r="V17" s="1218">
        <f t="shared" si="12"/>
        <v>0</v>
      </c>
    </row>
    <row r="18" spans="1:22">
      <c r="B18" s="1199" t="s">
        <v>3373</v>
      </c>
      <c r="C18" s="36"/>
      <c r="D18" s="36">
        <f t="shared" si="7"/>
        <v>0</v>
      </c>
      <c r="E18" s="36"/>
      <c r="F18" s="36">
        <f t="shared" si="8"/>
        <v>0</v>
      </c>
      <c r="G18" s="36"/>
      <c r="H18" s="36">
        <f t="shared" si="9"/>
        <v>0</v>
      </c>
      <c r="I18" s="1218">
        <f t="shared" si="13"/>
        <v>0</v>
      </c>
      <c r="J18" s="1218">
        <f t="shared" si="13"/>
        <v>0</v>
      </c>
      <c r="N18" s="1199" t="s">
        <v>6539</v>
      </c>
      <c r="O18" s="36">
        <f t="shared" si="10"/>
        <v>0</v>
      </c>
      <c r="P18" s="36">
        <f t="shared" si="1"/>
        <v>0</v>
      </c>
      <c r="Q18" s="36">
        <f t="shared" si="2"/>
        <v>0</v>
      </c>
      <c r="R18" s="36">
        <f t="shared" si="3"/>
        <v>0</v>
      </c>
      <c r="S18" s="36">
        <f t="shared" si="4"/>
        <v>0</v>
      </c>
      <c r="T18" s="36">
        <f t="shared" si="5"/>
        <v>0</v>
      </c>
      <c r="U18" s="1218">
        <f t="shared" si="11"/>
        <v>0</v>
      </c>
      <c r="V18" s="1218">
        <f t="shared" si="12"/>
        <v>0</v>
      </c>
    </row>
    <row r="19" spans="1:22">
      <c r="B19" s="1198"/>
      <c r="C19" s="36"/>
      <c r="D19" s="36">
        <f t="shared" si="7"/>
        <v>0</v>
      </c>
      <c r="E19" s="36"/>
      <c r="F19" s="36">
        <f t="shared" si="8"/>
        <v>0</v>
      </c>
      <c r="G19" s="36"/>
      <c r="H19" s="36">
        <f t="shared" si="9"/>
        <v>0</v>
      </c>
      <c r="I19" s="1218">
        <f t="shared" si="0"/>
        <v>0</v>
      </c>
      <c r="J19" s="1218">
        <f t="shared" si="0"/>
        <v>0</v>
      </c>
      <c r="N19" s="1198"/>
      <c r="O19" s="36">
        <f t="shared" si="10"/>
        <v>0</v>
      </c>
      <c r="P19" s="36">
        <f t="shared" si="1"/>
        <v>0</v>
      </c>
      <c r="Q19" s="36">
        <f t="shared" si="2"/>
        <v>0</v>
      </c>
      <c r="R19" s="36">
        <f t="shared" si="3"/>
        <v>0</v>
      </c>
      <c r="S19" s="36">
        <f t="shared" si="4"/>
        <v>0</v>
      </c>
      <c r="T19" s="36">
        <f t="shared" si="5"/>
        <v>0</v>
      </c>
      <c r="U19" s="1218">
        <f t="shared" si="11"/>
        <v>0</v>
      </c>
      <c r="V19" s="1218">
        <f t="shared" si="12"/>
        <v>0</v>
      </c>
    </row>
    <row r="20" spans="1:22" ht="25.5">
      <c r="B20" s="1200" t="s">
        <v>973</v>
      </c>
      <c r="C20" s="1201">
        <f t="shared" ref="C20:H20" si="14">SUM(C10:C19)</f>
        <v>0</v>
      </c>
      <c r="D20" s="1201">
        <f t="shared" si="14"/>
        <v>0</v>
      </c>
      <c r="E20" s="1202">
        <f t="shared" si="14"/>
        <v>0</v>
      </c>
      <c r="F20" s="1202">
        <f t="shared" si="14"/>
        <v>0</v>
      </c>
      <c r="G20" s="1201">
        <f t="shared" si="14"/>
        <v>0</v>
      </c>
      <c r="H20" s="1201">
        <f t="shared" si="14"/>
        <v>0</v>
      </c>
      <c r="I20" s="1219">
        <f>SUM(I10:I19)</f>
        <v>0</v>
      </c>
      <c r="J20" s="1219">
        <f>SUM(J10:J19)</f>
        <v>0</v>
      </c>
      <c r="N20" s="1200" t="s">
        <v>4827</v>
      </c>
      <c r="O20" s="1201">
        <f t="shared" ref="O20:T20" si="15">SUM(O10:O19)</f>
        <v>0</v>
      </c>
      <c r="P20" s="1201">
        <f t="shared" si="15"/>
        <v>0</v>
      </c>
      <c r="Q20" s="1202">
        <f t="shared" si="15"/>
        <v>0</v>
      </c>
      <c r="R20" s="1202">
        <f t="shared" si="15"/>
        <v>0</v>
      </c>
      <c r="S20" s="1201">
        <f t="shared" si="15"/>
        <v>0</v>
      </c>
      <c r="T20" s="1201">
        <f t="shared" si="15"/>
        <v>0</v>
      </c>
      <c r="U20" s="1219">
        <f>SUM(U10:U19)</f>
        <v>0</v>
      </c>
      <c r="V20" s="1219">
        <f>SUM(V10:V19)</f>
        <v>0</v>
      </c>
    </row>
    <row r="21" spans="1:22">
      <c r="A21" s="825" t="s">
        <v>2583</v>
      </c>
      <c r="B21" s="2245" t="s">
        <v>187</v>
      </c>
      <c r="C21" s="2245"/>
      <c r="D21" s="2245"/>
      <c r="E21" s="2245"/>
      <c r="F21" s="2245"/>
      <c r="G21" s="2245"/>
      <c r="H21" s="2245"/>
      <c r="I21" s="2245"/>
      <c r="J21" s="2245"/>
      <c r="N21" s="2245" t="s">
        <v>3449</v>
      </c>
      <c r="O21" s="2245"/>
      <c r="P21" s="2245"/>
      <c r="Q21" s="2245"/>
      <c r="R21" s="2245"/>
      <c r="S21" s="2245"/>
      <c r="T21" s="2245"/>
      <c r="U21" s="2245"/>
      <c r="V21" s="2245"/>
    </row>
    <row r="22" spans="1:22">
      <c r="B22" s="34" t="s">
        <v>188</v>
      </c>
      <c r="C22" s="37"/>
      <c r="D22" s="36">
        <f>C22*10%</f>
        <v>0</v>
      </c>
      <c r="E22" s="37"/>
      <c r="F22" s="36">
        <f>E22*10%</f>
        <v>0</v>
      </c>
      <c r="G22" s="37"/>
      <c r="H22" s="36">
        <f>G22*10%</f>
        <v>0</v>
      </c>
      <c r="I22" s="1218">
        <f t="shared" ref="I22:J26" si="16">C22+E22+G22</f>
        <v>0</v>
      </c>
      <c r="J22" s="1218">
        <f t="shared" si="16"/>
        <v>0</v>
      </c>
      <c r="N22" s="34" t="s">
        <v>5102</v>
      </c>
      <c r="O22" s="36">
        <f>C22</f>
        <v>0</v>
      </c>
      <c r="P22" s="36">
        <f>O22*10%</f>
        <v>0</v>
      </c>
      <c r="Q22" s="36">
        <f>E22</f>
        <v>0</v>
      </c>
      <c r="R22" s="36">
        <f>Q22*10%</f>
        <v>0</v>
      </c>
      <c r="S22" s="36">
        <f>G22</f>
        <v>0</v>
      </c>
      <c r="T22" s="36">
        <f>S22*10%</f>
        <v>0</v>
      </c>
      <c r="U22" s="1218">
        <f t="shared" ref="U22:V24" si="17">O22+Q22+S22</f>
        <v>0</v>
      </c>
      <c r="V22" s="1218">
        <f t="shared" si="17"/>
        <v>0</v>
      </c>
    </row>
    <row r="23" spans="1:22">
      <c r="B23" s="1203" t="s">
        <v>185</v>
      </c>
      <c r="C23" s="36">
        <v>0</v>
      </c>
      <c r="D23" s="36">
        <f>C23*10%</f>
        <v>0</v>
      </c>
      <c r="E23" s="36"/>
      <c r="F23" s="36">
        <f>E23*10%</f>
        <v>0</v>
      </c>
      <c r="G23" s="36"/>
      <c r="H23" s="36">
        <f>G23*10%</f>
        <v>0</v>
      </c>
      <c r="I23" s="1218">
        <f t="shared" si="16"/>
        <v>0</v>
      </c>
      <c r="J23" s="1218">
        <f t="shared" si="16"/>
        <v>0</v>
      </c>
      <c r="N23" s="34" t="s">
        <v>6540</v>
      </c>
      <c r="O23" s="36">
        <v>0</v>
      </c>
      <c r="P23" s="36">
        <f>O23*10%</f>
        <v>0</v>
      </c>
      <c r="Q23" s="36">
        <f>E23</f>
        <v>0</v>
      </c>
      <c r="R23" s="36">
        <f>Q23*10%</f>
        <v>0</v>
      </c>
      <c r="S23" s="36">
        <f>G23</f>
        <v>0</v>
      </c>
      <c r="T23" s="36">
        <f>S23*10%</f>
        <v>0</v>
      </c>
      <c r="U23" s="1218">
        <f t="shared" si="17"/>
        <v>0</v>
      </c>
      <c r="V23" s="1218">
        <f t="shared" si="17"/>
        <v>0</v>
      </c>
    </row>
    <row r="24" spans="1:22">
      <c r="B24" s="1204" t="s">
        <v>3374</v>
      </c>
      <c r="C24" s="36"/>
      <c r="D24" s="36">
        <f>C24*10%</f>
        <v>0</v>
      </c>
      <c r="E24" s="36"/>
      <c r="F24" s="36">
        <f>E24*10%</f>
        <v>0</v>
      </c>
      <c r="G24" s="36"/>
      <c r="H24" s="36">
        <f>G24*10%</f>
        <v>0</v>
      </c>
      <c r="I24" s="1218">
        <f t="shared" si="16"/>
        <v>0</v>
      </c>
      <c r="J24" s="1218">
        <f t="shared" si="16"/>
        <v>0</v>
      </c>
      <c r="N24" s="1204" t="s">
        <v>6543</v>
      </c>
      <c r="O24" s="36">
        <f>C24</f>
        <v>0</v>
      </c>
      <c r="P24" s="36">
        <f>O24*10%</f>
        <v>0</v>
      </c>
      <c r="Q24" s="36">
        <f>E24</f>
        <v>0</v>
      </c>
      <c r="R24" s="36">
        <f>Q24*10%</f>
        <v>0</v>
      </c>
      <c r="S24" s="36">
        <f>G24</f>
        <v>0</v>
      </c>
      <c r="T24" s="36">
        <f>S24*10%</f>
        <v>0</v>
      </c>
      <c r="U24" s="1218">
        <f t="shared" si="17"/>
        <v>0</v>
      </c>
      <c r="V24" s="1218">
        <f t="shared" si="17"/>
        <v>0</v>
      </c>
    </row>
    <row r="25" spans="1:22">
      <c r="B25" s="1204" t="s">
        <v>3375</v>
      </c>
      <c r="C25" s="36"/>
      <c r="D25" s="36">
        <f>C25*10%</f>
        <v>0</v>
      </c>
      <c r="E25" s="36"/>
      <c r="F25" s="36">
        <f>E25*10%</f>
        <v>0</v>
      </c>
      <c r="G25" s="36"/>
      <c r="H25" s="36">
        <f>G25*10%</f>
        <v>0</v>
      </c>
      <c r="I25" s="1218"/>
      <c r="J25" s="1218"/>
      <c r="N25" s="1204" t="s">
        <v>6544</v>
      </c>
      <c r="O25" s="36">
        <f>C25</f>
        <v>0</v>
      </c>
      <c r="P25" s="36">
        <f>O25*10%</f>
        <v>0</v>
      </c>
      <c r="Q25" s="36">
        <f>E25</f>
        <v>0</v>
      </c>
      <c r="R25" s="36">
        <f>Q25*10%</f>
        <v>0</v>
      </c>
      <c r="S25" s="36">
        <f>G25</f>
        <v>0</v>
      </c>
      <c r="T25" s="36">
        <f>S25*10%</f>
        <v>0</v>
      </c>
      <c r="U25" s="1218"/>
      <c r="V25" s="1218"/>
    </row>
    <row r="26" spans="1:22">
      <c r="B26" s="1205"/>
      <c r="C26" s="38"/>
      <c r="D26" s="36">
        <f>C26*10%</f>
        <v>0</v>
      </c>
      <c r="E26" s="38"/>
      <c r="F26" s="36">
        <f>E26*10%</f>
        <v>0</v>
      </c>
      <c r="G26" s="38"/>
      <c r="H26" s="36">
        <f>G26*10%</f>
        <v>0</v>
      </c>
      <c r="I26" s="1218">
        <f t="shared" si="16"/>
        <v>0</v>
      </c>
      <c r="J26" s="1218">
        <f t="shared" si="16"/>
        <v>0</v>
      </c>
      <c r="N26" s="1205"/>
      <c r="O26" s="36">
        <f>C26</f>
        <v>0</v>
      </c>
      <c r="P26" s="36">
        <f>O26*10%</f>
        <v>0</v>
      </c>
      <c r="Q26" s="36">
        <f>E26</f>
        <v>0</v>
      </c>
      <c r="R26" s="36">
        <f>Q26*10%</f>
        <v>0</v>
      </c>
      <c r="S26" s="36">
        <f>G26</f>
        <v>0</v>
      </c>
      <c r="T26" s="36">
        <f>S26*10%</f>
        <v>0</v>
      </c>
      <c r="U26" s="1218">
        <f>O26+Q26+S26</f>
        <v>0</v>
      </c>
      <c r="V26" s="1218">
        <f>P26+R26+T26</f>
        <v>0</v>
      </c>
    </row>
    <row r="27" spans="1:22" ht="25.5">
      <c r="B27" s="1206" t="s">
        <v>974</v>
      </c>
      <c r="C27" s="1207">
        <f>SUM(C22:C26)</f>
        <v>0</v>
      </c>
      <c r="D27" s="1207">
        <f t="shared" ref="D27:I27" si="18">SUM(D22:D26)</f>
        <v>0</v>
      </c>
      <c r="E27" s="1207">
        <f t="shared" si="18"/>
        <v>0</v>
      </c>
      <c r="F27" s="1207">
        <f t="shared" si="18"/>
        <v>0</v>
      </c>
      <c r="G27" s="1207">
        <f t="shared" si="18"/>
        <v>0</v>
      </c>
      <c r="H27" s="1207">
        <f t="shared" si="18"/>
        <v>0</v>
      </c>
      <c r="I27" s="1220">
        <f t="shared" si="18"/>
        <v>0</v>
      </c>
      <c r="J27" s="1220">
        <f>SUM(J22:J26)</f>
        <v>0</v>
      </c>
      <c r="N27" s="1206" t="s">
        <v>4828</v>
      </c>
      <c r="O27" s="1207">
        <f>SUM(O22:O26)</f>
        <v>0</v>
      </c>
      <c r="P27" s="1207">
        <f t="shared" ref="P27:U27" si="19">SUM(P22:P26)</f>
        <v>0</v>
      </c>
      <c r="Q27" s="1207">
        <f t="shared" si="19"/>
        <v>0</v>
      </c>
      <c r="R27" s="1207">
        <f t="shared" si="19"/>
        <v>0</v>
      </c>
      <c r="S27" s="1207">
        <f t="shared" si="19"/>
        <v>0</v>
      </c>
      <c r="T27" s="1207">
        <f t="shared" si="19"/>
        <v>0</v>
      </c>
      <c r="U27" s="1220">
        <f t="shared" si="19"/>
        <v>0</v>
      </c>
      <c r="V27" s="1220">
        <f>SUM(V22:V26)</f>
        <v>0</v>
      </c>
    </row>
    <row r="28" spans="1:22" ht="15">
      <c r="B28" s="1208" t="s">
        <v>189</v>
      </c>
      <c r="C28" s="301">
        <f t="shared" ref="C28:J28" si="20">C20-C27</f>
        <v>0</v>
      </c>
      <c r="D28" s="301">
        <f t="shared" si="20"/>
        <v>0</v>
      </c>
      <c r="E28" s="301">
        <f t="shared" si="20"/>
        <v>0</v>
      </c>
      <c r="F28" s="301">
        <f t="shared" si="20"/>
        <v>0</v>
      </c>
      <c r="G28" s="301">
        <f t="shared" si="20"/>
        <v>0</v>
      </c>
      <c r="H28" s="301">
        <f t="shared" si="20"/>
        <v>0</v>
      </c>
      <c r="I28" s="301">
        <f t="shared" si="20"/>
        <v>0</v>
      </c>
      <c r="J28" s="301">
        <f t="shared" si="20"/>
        <v>0</v>
      </c>
      <c r="N28" s="1208" t="s">
        <v>4829</v>
      </c>
      <c r="O28" s="301">
        <f>O20+O27</f>
        <v>0</v>
      </c>
      <c r="P28" s="301">
        <f t="shared" ref="P28:V28" si="21">P20+P27</f>
        <v>0</v>
      </c>
      <c r="Q28" s="301">
        <f t="shared" si="21"/>
        <v>0</v>
      </c>
      <c r="R28" s="301">
        <f t="shared" si="21"/>
        <v>0</v>
      </c>
      <c r="S28" s="301">
        <f t="shared" si="21"/>
        <v>0</v>
      </c>
      <c r="T28" s="301">
        <f t="shared" si="21"/>
        <v>0</v>
      </c>
      <c r="U28" s="301">
        <f t="shared" si="21"/>
        <v>0</v>
      </c>
      <c r="V28" s="301">
        <f t="shared" si="21"/>
        <v>0</v>
      </c>
    </row>
    <row r="29" spans="1:22">
      <c r="J29" s="1071"/>
      <c r="V29" s="1071"/>
    </row>
    <row r="30" spans="1:22">
      <c r="B30" s="1882" t="s">
        <v>5923</v>
      </c>
      <c r="J30" s="1071"/>
      <c r="N30" s="1882" t="s">
        <v>6546</v>
      </c>
      <c r="V30" s="1071"/>
    </row>
    <row r="31" spans="1:22" ht="25.5">
      <c r="B31" s="1865" t="s">
        <v>5905</v>
      </c>
      <c r="C31" s="1879" t="s">
        <v>5906</v>
      </c>
      <c r="D31" s="1879" t="s">
        <v>3821</v>
      </c>
      <c r="F31" s="826" t="s">
        <v>1110</v>
      </c>
      <c r="J31" s="1071"/>
      <c r="N31" s="1892" t="s">
        <v>6547</v>
      </c>
      <c r="O31" s="1893" t="s">
        <v>5906</v>
      </c>
      <c r="P31" s="1893" t="s">
        <v>3821</v>
      </c>
      <c r="Q31" s="1894"/>
      <c r="R31" s="1895" t="s">
        <v>1110</v>
      </c>
      <c r="V31" s="1071"/>
    </row>
    <row r="32" spans="1:22">
      <c r="B32" s="1867" t="s">
        <v>5907</v>
      </c>
      <c r="C32" s="1880"/>
      <c r="D32" s="1880"/>
      <c r="J32" s="1071"/>
      <c r="N32" s="1896" t="s">
        <v>3429</v>
      </c>
      <c r="O32" s="1897"/>
      <c r="P32" s="1897"/>
      <c r="Q32" s="1894"/>
      <c r="R32" s="1894"/>
      <c r="V32" s="1071"/>
    </row>
    <row r="33" spans="2:22">
      <c r="B33" s="1867" t="s">
        <v>5908</v>
      </c>
      <c r="C33" s="1880"/>
      <c r="D33" s="1880"/>
      <c r="J33" s="1071"/>
      <c r="N33" s="1896" t="s">
        <v>3449</v>
      </c>
      <c r="O33" s="1897"/>
      <c r="P33" s="1897"/>
      <c r="Q33" s="1894"/>
      <c r="R33" s="1894"/>
      <c r="V33" s="1071"/>
    </row>
    <row r="34" spans="2:22" ht="15">
      <c r="B34" s="1208" t="s">
        <v>189</v>
      </c>
      <c r="C34" s="1881">
        <f>C32+C33</f>
        <v>0</v>
      </c>
      <c r="D34" s="1881">
        <f>D32+D33</f>
        <v>0</v>
      </c>
      <c r="J34" s="1071"/>
      <c r="N34" s="1898" t="s">
        <v>1421</v>
      </c>
      <c r="O34" s="1899">
        <f>O32+O33</f>
        <v>0</v>
      </c>
      <c r="P34" s="1899">
        <f>P32+P33</f>
        <v>0</v>
      </c>
      <c r="Q34" s="1894"/>
      <c r="R34" s="1894"/>
      <c r="V34" s="1071"/>
    </row>
    <row r="35" spans="2:22">
      <c r="B35" s="1866"/>
      <c r="C35" s="1866"/>
      <c r="D35" s="1866"/>
      <c r="E35" s="1866"/>
      <c r="F35" s="1866"/>
      <c r="J35" s="1071"/>
      <c r="N35" s="1900"/>
      <c r="O35" s="1900"/>
      <c r="P35" s="1900"/>
      <c r="Q35" s="1900"/>
      <c r="R35" s="1900"/>
      <c r="V35" s="1071"/>
    </row>
    <row r="36" spans="2:22">
      <c r="B36" s="1882" t="s">
        <v>5922</v>
      </c>
      <c r="C36" s="1866"/>
      <c r="D36" s="1866"/>
      <c r="E36" s="1866"/>
      <c r="F36" s="1866"/>
      <c r="J36" s="1071"/>
      <c r="N36" s="1882" t="s">
        <v>6548</v>
      </c>
      <c r="O36" s="1900"/>
      <c r="P36" s="1900"/>
      <c r="Q36" s="1900"/>
      <c r="R36" s="1900"/>
      <c r="V36" s="1071"/>
    </row>
    <row r="37" spans="2:22">
      <c r="B37" s="2242" t="s">
        <v>5909</v>
      </c>
      <c r="C37" s="2242"/>
      <c r="D37" s="2242"/>
      <c r="E37" s="2242"/>
      <c r="F37" s="2242"/>
      <c r="G37" s="1868"/>
      <c r="J37" s="1071"/>
      <c r="N37" s="2240" t="s">
        <v>6549</v>
      </c>
      <c r="O37" s="2240"/>
      <c r="P37" s="2240"/>
      <c r="Q37" s="2240"/>
      <c r="R37" s="2240"/>
      <c r="S37" s="1868"/>
      <c r="V37" s="1071"/>
    </row>
    <row r="38" spans="2:22">
      <c r="B38" s="1869"/>
      <c r="C38" s="2243" t="s">
        <v>5910</v>
      </c>
      <c r="D38" s="2243"/>
      <c r="E38" s="1869"/>
      <c r="F38" s="1869"/>
      <c r="G38" s="1869"/>
      <c r="J38" s="1071"/>
      <c r="N38" s="1901"/>
      <c r="O38" s="2241" t="s">
        <v>6550</v>
      </c>
      <c r="P38" s="2241"/>
      <c r="Q38" s="1901"/>
      <c r="R38" s="1901"/>
      <c r="S38" s="1869"/>
      <c r="V38" s="1071"/>
    </row>
    <row r="39" spans="2:22" ht="76.5">
      <c r="B39" s="1869"/>
      <c r="C39" s="1870" t="s">
        <v>5911</v>
      </c>
      <c r="D39" s="1870" t="s">
        <v>5912</v>
      </c>
      <c r="E39" s="1870" t="s">
        <v>5913</v>
      </c>
      <c r="F39" s="1870" t="s">
        <v>5914</v>
      </c>
      <c r="G39" s="1871" t="s">
        <v>75</v>
      </c>
      <c r="J39" s="1071"/>
      <c r="N39" s="1901"/>
      <c r="O39" s="1902" t="s">
        <v>6551</v>
      </c>
      <c r="P39" s="1902" t="s">
        <v>6552</v>
      </c>
      <c r="Q39" s="1902" t="s">
        <v>6553</v>
      </c>
      <c r="R39" s="1902" t="s">
        <v>6554</v>
      </c>
      <c r="S39" s="1871" t="s">
        <v>5082</v>
      </c>
      <c r="V39" s="1071"/>
    </row>
    <row r="40" spans="2:22" ht="15">
      <c r="B40" s="1211" t="s">
        <v>5915</v>
      </c>
      <c r="C40" s="1212"/>
      <c r="D40" s="1208"/>
      <c r="E40" s="1208"/>
      <c r="F40" s="1212"/>
      <c r="G40" s="1872">
        <f>+SUM(C40:F40)</f>
        <v>0</v>
      </c>
      <c r="J40" s="1071"/>
      <c r="N40" s="1903" t="s">
        <v>6555</v>
      </c>
      <c r="O40" s="1904"/>
      <c r="P40" s="1898"/>
      <c r="Q40" s="1898"/>
      <c r="R40" s="1904"/>
      <c r="S40" s="1872">
        <f>+SUM(O40:R40)</f>
        <v>0</v>
      </c>
      <c r="V40" s="1071"/>
    </row>
    <row r="41" spans="2:22">
      <c r="B41" s="1873" t="s">
        <v>970</v>
      </c>
      <c r="C41" s="1867"/>
      <c r="D41" s="1867"/>
      <c r="E41" s="1867"/>
      <c r="F41" s="1867"/>
      <c r="G41" s="1878">
        <f>SUM(C41:F41)</f>
        <v>0</v>
      </c>
      <c r="J41" s="1071"/>
      <c r="N41" s="1905" t="s">
        <v>1333</v>
      </c>
      <c r="O41" s="1896"/>
      <c r="P41" s="1896"/>
      <c r="Q41" s="1896"/>
      <c r="R41" s="1896"/>
      <c r="S41" s="1878">
        <f t="shared" ref="S41:S48" si="22">SUM(O41:R41)</f>
        <v>0</v>
      </c>
      <c r="V41" s="1071"/>
    </row>
    <row r="42" spans="2:22">
      <c r="B42" s="1873" t="s">
        <v>186</v>
      </c>
      <c r="C42" s="1867"/>
      <c r="D42" s="1867"/>
      <c r="E42" s="1867"/>
      <c r="F42" s="1867"/>
      <c r="G42" s="1878">
        <f t="shared" ref="G42:G57" si="23">SUM(C42:F42)</f>
        <v>0</v>
      </c>
      <c r="J42" s="1071"/>
      <c r="N42" s="1905" t="s">
        <v>6556</v>
      </c>
      <c r="O42" s="1896"/>
      <c r="P42" s="1896"/>
      <c r="Q42" s="1896"/>
      <c r="R42" s="1896"/>
      <c r="S42" s="1878">
        <f t="shared" si="22"/>
        <v>0</v>
      </c>
      <c r="V42" s="1071"/>
    </row>
    <row r="43" spans="2:22">
      <c r="B43" s="1873" t="s">
        <v>190</v>
      </c>
      <c r="C43" s="1867"/>
      <c r="D43" s="1867"/>
      <c r="E43" s="1867"/>
      <c r="F43" s="1867"/>
      <c r="G43" s="1878">
        <f t="shared" si="23"/>
        <v>0</v>
      </c>
      <c r="J43" s="1071"/>
      <c r="N43" s="1905" t="s">
        <v>6542</v>
      </c>
      <c r="O43" s="1896"/>
      <c r="P43" s="1896"/>
      <c r="Q43" s="1896"/>
      <c r="R43" s="1896"/>
      <c r="S43" s="1878">
        <f t="shared" si="22"/>
        <v>0</v>
      </c>
      <c r="V43" s="1071"/>
    </row>
    <row r="44" spans="2:22">
      <c r="B44" s="1873" t="s">
        <v>971</v>
      </c>
      <c r="C44" s="1867"/>
      <c r="D44" s="1867"/>
      <c r="E44" s="1867"/>
      <c r="F44" s="1867"/>
      <c r="G44" s="1878">
        <f t="shared" si="23"/>
        <v>0</v>
      </c>
      <c r="J44" s="1071"/>
      <c r="N44" s="1905" t="s">
        <v>4824</v>
      </c>
      <c r="O44" s="1896"/>
      <c r="P44" s="1896"/>
      <c r="Q44" s="1896"/>
      <c r="R44" s="1896"/>
      <c r="S44" s="1878">
        <f t="shared" si="22"/>
        <v>0</v>
      </c>
      <c r="V44" s="1071"/>
    </row>
    <row r="45" spans="2:22">
      <c r="B45" s="1873" t="s">
        <v>3370</v>
      </c>
      <c r="C45" s="1867"/>
      <c r="D45" s="1867"/>
      <c r="E45" s="1867"/>
      <c r="F45" s="1867"/>
      <c r="G45" s="1878">
        <f t="shared" si="23"/>
        <v>0</v>
      </c>
      <c r="J45" s="1071"/>
      <c r="N45" s="1905" t="s">
        <v>6557</v>
      </c>
      <c r="O45" s="1896"/>
      <c r="P45" s="1896"/>
      <c r="Q45" s="1896"/>
      <c r="R45" s="1896"/>
      <c r="S45" s="1878">
        <f t="shared" si="22"/>
        <v>0</v>
      </c>
      <c r="V45" s="1071"/>
    </row>
    <row r="46" spans="2:22" ht="24">
      <c r="B46" s="1873" t="s">
        <v>3371</v>
      </c>
      <c r="C46" s="1867"/>
      <c r="D46" s="1867"/>
      <c r="E46" s="1867"/>
      <c r="F46" s="1867"/>
      <c r="G46" s="1878">
        <f t="shared" si="23"/>
        <v>0</v>
      </c>
      <c r="J46" s="1071"/>
      <c r="N46" s="1905" t="s">
        <v>6558</v>
      </c>
      <c r="O46" s="1896"/>
      <c r="P46" s="1896"/>
      <c r="Q46" s="1896"/>
      <c r="R46" s="1896"/>
      <c r="S46" s="1878">
        <f t="shared" si="22"/>
        <v>0</v>
      </c>
      <c r="V46" s="1071"/>
    </row>
    <row r="47" spans="2:22">
      <c r="B47" s="1873" t="s">
        <v>3372</v>
      </c>
      <c r="C47" s="1867"/>
      <c r="D47" s="1867"/>
      <c r="E47" s="1867"/>
      <c r="F47" s="1867"/>
      <c r="G47" s="1878">
        <f t="shared" si="23"/>
        <v>0</v>
      </c>
      <c r="J47" s="1071"/>
      <c r="N47" s="1905" t="s">
        <v>6559</v>
      </c>
      <c r="O47" s="1896"/>
      <c r="P47" s="1896"/>
      <c r="Q47" s="1896"/>
      <c r="R47" s="1896"/>
      <c r="S47" s="1878">
        <f t="shared" si="22"/>
        <v>0</v>
      </c>
      <c r="V47" s="1071"/>
    </row>
    <row r="48" spans="2:22">
      <c r="B48" s="1873" t="s">
        <v>3373</v>
      </c>
      <c r="C48" s="1867"/>
      <c r="D48" s="1867"/>
      <c r="E48" s="1867"/>
      <c r="F48" s="1867"/>
      <c r="G48" s="1878">
        <f t="shared" si="23"/>
        <v>0</v>
      </c>
      <c r="J48" s="1071"/>
      <c r="N48" s="1905" t="s">
        <v>6539</v>
      </c>
      <c r="O48" s="1896"/>
      <c r="P48" s="1896"/>
      <c r="Q48" s="1896"/>
      <c r="R48" s="1896"/>
      <c r="S48" s="1878">
        <f t="shared" si="22"/>
        <v>0</v>
      </c>
      <c r="V48" s="1071"/>
    </row>
    <row r="49" spans="2:22" ht="15">
      <c r="B49" s="1211" t="s">
        <v>5916</v>
      </c>
      <c r="C49" s="1212">
        <f>SUM(C40:C48)</f>
        <v>0</v>
      </c>
      <c r="D49" s="1212">
        <f>SUM(D40:D48)</f>
        <v>0</v>
      </c>
      <c r="E49" s="1212">
        <f>SUM(E40:E48)</f>
        <v>0</v>
      </c>
      <c r="F49" s="1212">
        <f>SUM(F40:F48)</f>
        <v>0</v>
      </c>
      <c r="G49" s="1212">
        <f>SUM(G40:G48)</f>
        <v>0</v>
      </c>
      <c r="J49" s="1071"/>
      <c r="N49" s="1903" t="s">
        <v>6560</v>
      </c>
      <c r="O49" s="1904">
        <f>SUM(O40:O48)</f>
        <v>0</v>
      </c>
      <c r="P49" s="1904">
        <f>SUM(P40:P48)</f>
        <v>0</v>
      </c>
      <c r="Q49" s="1904">
        <f>SUM(Q40:Q48)</f>
        <v>0</v>
      </c>
      <c r="R49" s="1904">
        <f>SUM(R40:R48)</f>
        <v>0</v>
      </c>
      <c r="S49" s="1212">
        <f>SUM(S40:S48)</f>
        <v>0</v>
      </c>
      <c r="V49" s="1071"/>
    </row>
    <row r="50" spans="2:22">
      <c r="B50" s="1199" t="s">
        <v>970</v>
      </c>
      <c r="C50" s="1867"/>
      <c r="D50" s="1867"/>
      <c r="E50" s="1867"/>
      <c r="F50" s="1867"/>
      <c r="G50" s="1878">
        <f t="shared" si="23"/>
        <v>0</v>
      </c>
      <c r="J50" s="1071"/>
      <c r="N50" s="1905" t="s">
        <v>1333</v>
      </c>
      <c r="O50" s="1896"/>
      <c r="P50" s="1896"/>
      <c r="Q50" s="1896"/>
      <c r="R50" s="1896"/>
      <c r="S50" s="1878">
        <f t="shared" ref="S50:S57" si="24">SUM(O50:R50)</f>
        <v>0</v>
      </c>
      <c r="V50" s="1071"/>
    </row>
    <row r="51" spans="2:22">
      <c r="B51" s="1199" t="s">
        <v>186</v>
      </c>
      <c r="C51" s="1867"/>
      <c r="D51" s="1867"/>
      <c r="E51" s="1867"/>
      <c r="F51" s="1867"/>
      <c r="G51" s="1878">
        <f t="shared" si="23"/>
        <v>0</v>
      </c>
      <c r="J51" s="1071"/>
      <c r="N51" s="1905" t="s">
        <v>6556</v>
      </c>
      <c r="O51" s="1896"/>
      <c r="P51" s="1896"/>
      <c r="Q51" s="1896"/>
      <c r="R51" s="1896"/>
      <c r="S51" s="1878">
        <f t="shared" si="24"/>
        <v>0</v>
      </c>
      <c r="V51" s="1071"/>
    </row>
    <row r="52" spans="2:22">
      <c r="B52" s="1199" t="s">
        <v>190</v>
      </c>
      <c r="C52" s="1867"/>
      <c r="D52" s="1867"/>
      <c r="E52" s="1867"/>
      <c r="F52" s="1867"/>
      <c r="G52" s="1878">
        <f t="shared" si="23"/>
        <v>0</v>
      </c>
      <c r="J52" s="1071"/>
      <c r="N52" s="1905" t="s">
        <v>6542</v>
      </c>
      <c r="O52" s="1896"/>
      <c r="P52" s="1896"/>
      <c r="Q52" s="1896"/>
      <c r="R52" s="1896"/>
      <c r="S52" s="1878">
        <f t="shared" si="24"/>
        <v>0</v>
      </c>
      <c r="V52" s="1071"/>
    </row>
    <row r="53" spans="2:22">
      <c r="B53" s="1199" t="s">
        <v>971</v>
      </c>
      <c r="C53" s="1867"/>
      <c r="D53" s="1867"/>
      <c r="E53" s="1867"/>
      <c r="F53" s="1867"/>
      <c r="G53" s="1878">
        <f t="shared" si="23"/>
        <v>0</v>
      </c>
      <c r="J53" s="1071"/>
      <c r="N53" s="1905" t="s">
        <v>4824</v>
      </c>
      <c r="O53" s="1896"/>
      <c r="P53" s="1896"/>
      <c r="Q53" s="1896"/>
      <c r="R53" s="1896"/>
      <c r="S53" s="1878">
        <f t="shared" si="24"/>
        <v>0</v>
      </c>
      <c r="V53" s="1071"/>
    </row>
    <row r="54" spans="2:22">
      <c r="B54" s="1199" t="s">
        <v>3370</v>
      </c>
      <c r="C54" s="1867"/>
      <c r="D54" s="1867"/>
      <c r="E54" s="1867"/>
      <c r="F54" s="1867"/>
      <c r="G54" s="1878">
        <f t="shared" si="23"/>
        <v>0</v>
      </c>
      <c r="J54" s="1071"/>
      <c r="N54" s="1905" t="s">
        <v>6557</v>
      </c>
      <c r="O54" s="1896"/>
      <c r="P54" s="1896"/>
      <c r="Q54" s="1896"/>
      <c r="R54" s="1896"/>
      <c r="S54" s="1878">
        <f t="shared" si="24"/>
        <v>0</v>
      </c>
      <c r="V54" s="1071"/>
    </row>
    <row r="55" spans="2:22" ht="24">
      <c r="B55" s="1199" t="s">
        <v>3371</v>
      </c>
      <c r="C55" s="1867"/>
      <c r="D55" s="1867"/>
      <c r="E55" s="1867"/>
      <c r="F55" s="1867"/>
      <c r="G55" s="1878">
        <f t="shared" si="23"/>
        <v>0</v>
      </c>
      <c r="J55" s="1071"/>
      <c r="N55" s="1905" t="s">
        <v>6558</v>
      </c>
      <c r="O55" s="1896"/>
      <c r="P55" s="1896"/>
      <c r="Q55" s="1896"/>
      <c r="R55" s="1896"/>
      <c r="S55" s="1878">
        <f t="shared" si="24"/>
        <v>0</v>
      </c>
      <c r="V55" s="1071"/>
    </row>
    <row r="56" spans="2:22">
      <c r="B56" s="1199" t="s">
        <v>3372</v>
      </c>
      <c r="C56" s="1867"/>
      <c r="D56" s="1867"/>
      <c r="E56" s="1867"/>
      <c r="F56" s="1867"/>
      <c r="G56" s="1878">
        <f t="shared" si="23"/>
        <v>0</v>
      </c>
      <c r="J56" s="1071"/>
      <c r="N56" s="1905" t="s">
        <v>6559</v>
      </c>
      <c r="O56" s="1896"/>
      <c r="P56" s="1896"/>
      <c r="Q56" s="1896"/>
      <c r="R56" s="1896"/>
      <c r="S56" s="1878">
        <f t="shared" si="24"/>
        <v>0</v>
      </c>
      <c r="V56" s="1071"/>
    </row>
    <row r="57" spans="2:22">
      <c r="B57" s="1199" t="s">
        <v>3373</v>
      </c>
      <c r="C57" s="1867"/>
      <c r="D57" s="1867"/>
      <c r="E57" s="1867"/>
      <c r="F57" s="1867"/>
      <c r="G57" s="1878">
        <f t="shared" si="23"/>
        <v>0</v>
      </c>
      <c r="J57" s="1071"/>
      <c r="N57" s="1905" t="s">
        <v>6539</v>
      </c>
      <c r="O57" s="1896"/>
      <c r="P57" s="1896"/>
      <c r="Q57" s="1896"/>
      <c r="R57" s="1896"/>
      <c r="S57" s="1878">
        <f t="shared" si="24"/>
        <v>0</v>
      </c>
      <c r="V57" s="1071"/>
    </row>
    <row r="58" spans="2:22" ht="15">
      <c r="B58" s="1211" t="s">
        <v>5917</v>
      </c>
      <c r="C58" s="1212">
        <f>SUM(C49:C57)</f>
        <v>0</v>
      </c>
      <c r="D58" s="1212">
        <f>SUM(D49:D57)</f>
        <v>0</v>
      </c>
      <c r="E58" s="1212">
        <f>SUM(E49:E57)</f>
        <v>0</v>
      </c>
      <c r="F58" s="1212">
        <f>SUM(F49:F57)</f>
        <v>0</v>
      </c>
      <c r="G58" s="1212">
        <f>SUM(G49:G57)</f>
        <v>0</v>
      </c>
      <c r="J58" s="1071"/>
      <c r="N58" s="1903" t="s">
        <v>6561</v>
      </c>
      <c r="O58" s="1904">
        <f>SUM(O49:O57)</f>
        <v>0</v>
      </c>
      <c r="P58" s="1904">
        <f>SUM(P49:P57)</f>
        <v>0</v>
      </c>
      <c r="Q58" s="1904">
        <f>SUM(Q49:Q57)</f>
        <v>0</v>
      </c>
      <c r="R58" s="1904">
        <f>SUM(R49:R57)</f>
        <v>0</v>
      </c>
      <c r="S58" s="1212">
        <f>SUM(S49:S57)</f>
        <v>0</v>
      </c>
      <c r="V58" s="1071"/>
    </row>
    <row r="59" spans="2:22">
      <c r="B59" s="1866"/>
      <c r="C59" s="1866"/>
      <c r="D59" s="1866"/>
      <c r="E59" s="1866"/>
      <c r="F59" s="1866"/>
      <c r="G59" s="1866"/>
      <c r="J59" s="1071"/>
      <c r="N59" s="1900"/>
      <c r="O59" s="1900"/>
      <c r="P59" s="1900"/>
      <c r="Q59" s="1900"/>
      <c r="R59" s="1900"/>
      <c r="S59" s="1866"/>
      <c r="V59" s="1071"/>
    </row>
    <row r="60" spans="2:22">
      <c r="B60" s="2242" t="s">
        <v>5918</v>
      </c>
      <c r="C60" s="2242"/>
      <c r="D60" s="2242"/>
      <c r="E60" s="2242"/>
      <c r="F60" s="2242"/>
      <c r="G60" s="1869"/>
      <c r="J60" s="1071"/>
      <c r="N60" s="2240" t="s">
        <v>6562</v>
      </c>
      <c r="O60" s="2240"/>
      <c r="P60" s="2240"/>
      <c r="Q60" s="2240"/>
      <c r="R60" s="2240"/>
      <c r="S60" s="1961"/>
      <c r="V60" s="1071"/>
    </row>
    <row r="61" spans="2:22">
      <c r="B61" s="1869"/>
      <c r="C61" s="2243" t="s">
        <v>5910</v>
      </c>
      <c r="D61" s="2243"/>
      <c r="E61" s="1869"/>
      <c r="F61" s="1869"/>
      <c r="G61" s="1869"/>
      <c r="J61" s="1071"/>
      <c r="N61" s="1901"/>
      <c r="O61" s="2241" t="s">
        <v>6550</v>
      </c>
      <c r="P61" s="2241"/>
      <c r="Q61" s="1901"/>
      <c r="R61" s="1901"/>
      <c r="S61" s="1869"/>
      <c r="V61" s="1071"/>
    </row>
    <row r="62" spans="2:22" ht="76.5">
      <c r="B62" s="1869"/>
      <c r="C62" s="1870" t="s">
        <v>5911</v>
      </c>
      <c r="D62" s="1870" t="s">
        <v>5912</v>
      </c>
      <c r="E62" s="1870" t="s">
        <v>5913</v>
      </c>
      <c r="F62" s="1870" t="s">
        <v>5914</v>
      </c>
      <c r="G62" s="1871" t="s">
        <v>75</v>
      </c>
      <c r="J62" s="1071"/>
      <c r="N62" s="1901"/>
      <c r="O62" s="1902" t="s">
        <v>6551</v>
      </c>
      <c r="P62" s="1902" t="s">
        <v>6552</v>
      </c>
      <c r="Q62" s="1902" t="s">
        <v>6553</v>
      </c>
      <c r="R62" s="1902" t="s">
        <v>6554</v>
      </c>
      <c r="S62" s="1871" t="s">
        <v>5082</v>
      </c>
      <c r="V62" s="1071"/>
    </row>
    <row r="63" spans="2:22" ht="15">
      <c r="B63" s="1211" t="s">
        <v>5915</v>
      </c>
      <c r="C63" s="1212">
        <f>SUM(C54:C62)</f>
        <v>0</v>
      </c>
      <c r="D63" s="1212">
        <f>SUM(D54:D62)</f>
        <v>0</v>
      </c>
      <c r="E63" s="1212">
        <f>SUM(E54:E62)</f>
        <v>0</v>
      </c>
      <c r="F63" s="1212">
        <f>SUM(F54:F62)</f>
        <v>0</v>
      </c>
      <c r="G63" s="1212">
        <f>SUM(G54:G62)</f>
        <v>0</v>
      </c>
      <c r="J63" s="1071"/>
      <c r="N63" s="1903" t="s">
        <v>6555</v>
      </c>
      <c r="O63" s="1904">
        <f>SUM(O54:O62)</f>
        <v>0</v>
      </c>
      <c r="P63" s="1904">
        <f>SUM(P54:P62)</f>
        <v>0</v>
      </c>
      <c r="Q63" s="1904">
        <f>SUM(Q54:Q62)</f>
        <v>0</v>
      </c>
      <c r="R63" s="1904">
        <f>SUM(R54:R62)</f>
        <v>0</v>
      </c>
      <c r="S63" s="1212">
        <f>SUM(S54:S62)</f>
        <v>0</v>
      </c>
      <c r="V63" s="1071"/>
    </row>
    <row r="64" spans="2:22">
      <c r="B64" s="1210" t="s">
        <v>188</v>
      </c>
      <c r="C64" s="1874"/>
      <c r="D64" s="304"/>
      <c r="E64" s="1874"/>
      <c r="F64" s="304"/>
      <c r="G64" s="1878">
        <f>SUM(C64:F64)</f>
        <v>0</v>
      </c>
      <c r="J64" s="1071"/>
      <c r="N64" s="1906" t="s">
        <v>5102</v>
      </c>
      <c r="O64" s="1907"/>
      <c r="P64" s="1908"/>
      <c r="Q64" s="1907"/>
      <c r="R64" s="1908"/>
      <c r="S64" s="1878">
        <f>SUM(O64:R64)</f>
        <v>0</v>
      </c>
      <c r="V64" s="1071"/>
    </row>
    <row r="65" spans="1:22">
      <c r="B65" s="1204" t="s">
        <v>185</v>
      </c>
      <c r="C65" s="304"/>
      <c r="D65" s="304"/>
      <c r="E65" s="304"/>
      <c r="F65" s="304"/>
      <c r="G65" s="1878">
        <f>SUM(C65:F65)</f>
        <v>0</v>
      </c>
      <c r="J65" s="1071"/>
      <c r="N65" s="1909" t="s">
        <v>6540</v>
      </c>
      <c r="O65" s="1908"/>
      <c r="P65" s="1908"/>
      <c r="Q65" s="1908"/>
      <c r="R65" s="1908"/>
      <c r="S65" s="1878">
        <f>SUM(O65:R65)</f>
        <v>0</v>
      </c>
      <c r="V65" s="1071"/>
    </row>
    <row r="66" spans="1:22">
      <c r="B66" s="1204" t="s">
        <v>3374</v>
      </c>
      <c r="C66" s="304"/>
      <c r="D66" s="304"/>
      <c r="E66" s="304"/>
      <c r="F66" s="304"/>
      <c r="G66" s="1878">
        <f>SUM(C66:F66)</f>
        <v>0</v>
      </c>
      <c r="J66" s="1071"/>
      <c r="N66" s="1909" t="s">
        <v>6543</v>
      </c>
      <c r="O66" s="1908"/>
      <c r="P66" s="1908"/>
      <c r="Q66" s="1908"/>
      <c r="R66" s="1908"/>
      <c r="S66" s="1878">
        <f>SUM(O66:R66)</f>
        <v>0</v>
      </c>
      <c r="V66" s="1071"/>
    </row>
    <row r="67" spans="1:22">
      <c r="B67" s="1204" t="s">
        <v>3375</v>
      </c>
      <c r="C67" s="304"/>
      <c r="D67" s="304"/>
      <c r="E67" s="304"/>
      <c r="F67" s="304"/>
      <c r="G67" s="1878">
        <f>SUM(C67:F67)</f>
        <v>0</v>
      </c>
      <c r="J67" s="1071"/>
      <c r="N67" s="1909" t="s">
        <v>6544</v>
      </c>
      <c r="O67" s="1908"/>
      <c r="P67" s="1908"/>
      <c r="Q67" s="1908"/>
      <c r="R67" s="1908"/>
      <c r="S67" s="1878">
        <f>SUM(O67:R67)</f>
        <v>0</v>
      </c>
      <c r="V67" s="1071"/>
    </row>
    <row r="68" spans="1:22" ht="15">
      <c r="B68" s="1211" t="s">
        <v>5916</v>
      </c>
      <c r="C68" s="1212">
        <f>SUM(C59:C67)</f>
        <v>0</v>
      </c>
      <c r="D68" s="1212">
        <f>SUM(D59:D67)</f>
        <v>0</v>
      </c>
      <c r="E68" s="1212">
        <f>SUM(E59:E67)</f>
        <v>0</v>
      </c>
      <c r="F68" s="1212">
        <f>SUM(F59:F67)</f>
        <v>0</v>
      </c>
      <c r="G68" s="1212">
        <f>SUM(G59:G67)</f>
        <v>0</v>
      </c>
      <c r="J68" s="1071"/>
      <c r="N68" s="1903" t="s">
        <v>6560</v>
      </c>
      <c r="O68" s="1904">
        <f>SUM(O59:O67)</f>
        <v>0</v>
      </c>
      <c r="P68" s="1904">
        <f>SUM(P59:P67)</f>
        <v>0</v>
      </c>
      <c r="Q68" s="1904">
        <f>SUM(Q59:Q67)</f>
        <v>0</v>
      </c>
      <c r="R68" s="1904">
        <f>SUM(R59:R67)</f>
        <v>0</v>
      </c>
      <c r="S68" s="1212">
        <f>SUM(S59:S67)</f>
        <v>0</v>
      </c>
      <c r="V68" s="1071"/>
    </row>
    <row r="69" spans="1:22">
      <c r="B69" s="1210" t="s">
        <v>188</v>
      </c>
      <c r="C69" s="1874"/>
      <c r="D69" s="304"/>
      <c r="E69" s="1874"/>
      <c r="F69" s="304"/>
      <c r="G69" s="1878">
        <f>SUM(C69:F69)</f>
        <v>0</v>
      </c>
      <c r="J69" s="1071"/>
      <c r="N69" s="1906" t="s">
        <v>5102</v>
      </c>
      <c r="O69" s="1907"/>
      <c r="P69" s="1908"/>
      <c r="Q69" s="1907"/>
      <c r="R69" s="1908"/>
      <c r="S69" s="1878">
        <f>SUM(O69:R69)</f>
        <v>0</v>
      </c>
      <c r="V69" s="1071"/>
    </row>
    <row r="70" spans="1:22">
      <c r="B70" s="1204" t="s">
        <v>185</v>
      </c>
      <c r="C70" s="304"/>
      <c r="D70" s="304"/>
      <c r="E70" s="304"/>
      <c r="F70" s="304"/>
      <c r="G70" s="1878">
        <f>SUM(C70:F70)</f>
        <v>0</v>
      </c>
      <c r="J70" s="1071"/>
      <c r="N70" s="1909" t="s">
        <v>6540</v>
      </c>
      <c r="O70" s="1908"/>
      <c r="P70" s="1908"/>
      <c r="Q70" s="1908"/>
      <c r="R70" s="1908"/>
      <c r="S70" s="1878">
        <f>SUM(O70:R70)</f>
        <v>0</v>
      </c>
      <c r="V70" s="1071"/>
    </row>
    <row r="71" spans="1:22">
      <c r="B71" s="1204" t="s">
        <v>3374</v>
      </c>
      <c r="C71" s="304"/>
      <c r="D71" s="304"/>
      <c r="E71" s="304"/>
      <c r="F71" s="304"/>
      <c r="G71" s="1878">
        <f>SUM(C71:F71)</f>
        <v>0</v>
      </c>
      <c r="J71" s="1071"/>
      <c r="N71" s="1909" t="s">
        <v>6543</v>
      </c>
      <c r="O71" s="1908"/>
      <c r="P71" s="1908"/>
      <c r="Q71" s="1908"/>
      <c r="R71" s="1908"/>
      <c r="S71" s="1878">
        <f>SUM(O71:R71)</f>
        <v>0</v>
      </c>
      <c r="V71" s="1071"/>
    </row>
    <row r="72" spans="1:22">
      <c r="B72" s="1204" t="s">
        <v>3375</v>
      </c>
      <c r="C72" s="304"/>
      <c r="D72" s="304"/>
      <c r="E72" s="304"/>
      <c r="F72" s="304"/>
      <c r="G72" s="1878">
        <f>SUM(C72:F72)</f>
        <v>0</v>
      </c>
      <c r="J72" s="1071"/>
      <c r="N72" s="1909" t="s">
        <v>6544</v>
      </c>
      <c r="O72" s="1908"/>
      <c r="P72" s="1908"/>
      <c r="Q72" s="1908"/>
      <c r="R72" s="1908"/>
      <c r="S72" s="1878">
        <f>SUM(O72:R72)</f>
        <v>0</v>
      </c>
      <c r="V72" s="1071"/>
    </row>
    <row r="73" spans="1:22" ht="15">
      <c r="B73" s="1211" t="s">
        <v>5917</v>
      </c>
      <c r="C73" s="1212">
        <f>SUM(C64:C72)</f>
        <v>0</v>
      </c>
      <c r="D73" s="1212">
        <f>SUM(D64:D72)</f>
        <v>0</v>
      </c>
      <c r="E73" s="1212">
        <f>SUM(E64:E72)</f>
        <v>0</v>
      </c>
      <c r="F73" s="1212">
        <f>SUM(F64:F72)</f>
        <v>0</v>
      </c>
      <c r="G73" s="1212">
        <f>SUM(G64:G72)</f>
        <v>0</v>
      </c>
      <c r="J73" s="1071"/>
      <c r="N73" s="1903" t="s">
        <v>6561</v>
      </c>
      <c r="O73" s="1904">
        <f>SUM(O64:O72)</f>
        <v>0</v>
      </c>
      <c r="P73" s="1904">
        <f>SUM(P64:P72)</f>
        <v>0</v>
      </c>
      <c r="Q73" s="1904">
        <f>SUM(Q64:Q72)</f>
        <v>0</v>
      </c>
      <c r="R73" s="1904">
        <f>SUM(R64:R72)</f>
        <v>0</v>
      </c>
      <c r="S73" s="1212">
        <f>SUM(S64:S72)</f>
        <v>0</v>
      </c>
      <c r="V73" s="1071"/>
    </row>
    <row r="74" spans="1:22" ht="13.5" thickBot="1">
      <c r="B74" s="1866"/>
      <c r="C74" s="1866"/>
      <c r="D74" s="1866"/>
      <c r="E74" s="1866"/>
      <c r="F74" s="1866"/>
      <c r="G74" s="1866"/>
      <c r="J74" s="1071"/>
      <c r="N74" s="1866"/>
      <c r="O74" s="1866"/>
      <c r="P74" s="1866"/>
      <c r="Q74" s="1866"/>
      <c r="R74" s="1866"/>
      <c r="S74" s="1866"/>
      <c r="V74" s="1071"/>
    </row>
    <row r="75" spans="1:22">
      <c r="B75" s="2234" t="s">
        <v>5919</v>
      </c>
      <c r="C75" s="2235"/>
      <c r="D75" s="2235"/>
      <c r="E75" s="2235"/>
      <c r="F75" s="2235"/>
      <c r="G75" s="2236"/>
      <c r="J75" s="1071"/>
      <c r="N75" s="2234" t="s">
        <v>6563</v>
      </c>
      <c r="O75" s="2235"/>
      <c r="P75" s="2235"/>
      <c r="Q75" s="2235"/>
      <c r="R75" s="2235"/>
      <c r="S75" s="2236"/>
      <c r="V75" s="1071"/>
    </row>
    <row r="76" spans="1:22">
      <c r="B76" s="2237" t="s">
        <v>5920</v>
      </c>
      <c r="C76" s="2238"/>
      <c r="D76" s="2238"/>
      <c r="E76" s="2238"/>
      <c r="F76" s="2238"/>
      <c r="G76" s="2239"/>
      <c r="J76" s="1071"/>
      <c r="N76" s="2237" t="s">
        <v>6564</v>
      </c>
      <c r="O76" s="2238"/>
      <c r="P76" s="2238"/>
      <c r="Q76" s="2238"/>
      <c r="R76" s="2238"/>
      <c r="S76" s="2239"/>
      <c r="V76" s="1071"/>
    </row>
    <row r="77" spans="1:22" ht="13.5" thickBot="1">
      <c r="B77" s="1875" t="s">
        <v>5921</v>
      </c>
      <c r="C77" s="1876"/>
      <c r="D77" s="1876"/>
      <c r="E77" s="1876"/>
      <c r="F77" s="1876"/>
      <c r="G77" s="1877"/>
      <c r="J77" s="1071"/>
      <c r="N77" s="1875" t="s">
        <v>6565</v>
      </c>
      <c r="O77" s="1876"/>
      <c r="P77" s="1876"/>
      <c r="Q77" s="1876"/>
      <c r="R77" s="1876"/>
      <c r="S77" s="1877"/>
      <c r="V77" s="1071"/>
    </row>
    <row r="78" spans="1:22">
      <c r="B78" s="1866"/>
      <c r="C78" s="1866"/>
      <c r="D78" s="1866"/>
      <c r="E78" s="1866"/>
      <c r="F78" s="1866"/>
      <c r="G78" s="1866"/>
      <c r="J78" s="1071"/>
      <c r="V78" s="1071"/>
    </row>
    <row r="80" spans="1:22" ht="28.15" customHeight="1">
      <c r="A80" s="2231" t="s">
        <v>1636</v>
      </c>
      <c r="B80" s="2252" t="s">
        <v>962</v>
      </c>
      <c r="C80" s="2253"/>
      <c r="D80" s="2253"/>
      <c r="E80" s="2253"/>
      <c r="F80" s="2253"/>
      <c r="G80" s="2253"/>
      <c r="H80" s="2254"/>
      <c r="N80" s="2252" t="s">
        <v>6566</v>
      </c>
      <c r="O80" s="2253"/>
      <c r="P80" s="2253"/>
      <c r="Q80" s="2253"/>
      <c r="R80" s="2253"/>
      <c r="S80" s="2253"/>
      <c r="T80" s="2254"/>
    </row>
    <row r="81" spans="1:20" ht="14.25">
      <c r="A81" s="2232"/>
      <c r="B81" s="2255"/>
      <c r="C81" s="2259">
        <f>НАЧАЛО!AA2</f>
        <v>41639</v>
      </c>
      <c r="D81" s="2259"/>
      <c r="E81" s="2259"/>
      <c r="F81" s="2251" t="str">
        <f>CONCATENATE("31.12.",YEAR(C81)-1," г.")</f>
        <v>31.12.2012 г.</v>
      </c>
      <c r="G81" s="2251"/>
      <c r="H81" s="2251"/>
      <c r="N81" s="2255"/>
      <c r="O81" s="2259">
        <f>НАЧАЛО!AA2</f>
        <v>41639</v>
      </c>
      <c r="P81" s="2259"/>
      <c r="Q81" s="2259"/>
      <c r="R81" s="2251" t="str">
        <f>CONCATENATE("31.12.",YEAR(O81)-1," г.")</f>
        <v>31.12.2012 г.</v>
      </c>
      <c r="S81" s="2251"/>
      <c r="T81" s="2251"/>
    </row>
    <row r="82" spans="1:20" ht="36">
      <c r="A82" s="824" t="s">
        <v>780</v>
      </c>
      <c r="B82" s="2256"/>
      <c r="C82" s="302" t="s">
        <v>961</v>
      </c>
      <c r="D82" s="303" t="s">
        <v>966</v>
      </c>
      <c r="E82" s="303" t="s">
        <v>967</v>
      </c>
      <c r="F82" s="302" t="s">
        <v>961</v>
      </c>
      <c r="G82" s="303" t="s">
        <v>966</v>
      </c>
      <c r="H82" s="303" t="s">
        <v>967</v>
      </c>
      <c r="N82" s="2256"/>
      <c r="O82" s="302" t="s">
        <v>4830</v>
      </c>
      <c r="P82" s="303" t="s">
        <v>4831</v>
      </c>
      <c r="Q82" s="303" t="s">
        <v>4832</v>
      </c>
      <c r="R82" s="302" t="s">
        <v>4830</v>
      </c>
      <c r="S82" s="303" t="s">
        <v>4831</v>
      </c>
      <c r="T82" s="303" t="s">
        <v>4832</v>
      </c>
    </row>
    <row r="83" spans="1:20" ht="72" customHeight="1">
      <c r="B83" s="1209" t="s">
        <v>1973</v>
      </c>
      <c r="C83" s="623"/>
      <c r="D83" s="624"/>
      <c r="E83" s="624"/>
      <c r="F83" s="623"/>
      <c r="G83" s="624"/>
      <c r="H83" s="624"/>
      <c r="N83" s="1209" t="s">
        <v>4833</v>
      </c>
      <c r="O83" s="36">
        <f t="shared" ref="O83:O91" si="25">C83</f>
        <v>0</v>
      </c>
      <c r="P83" s="36">
        <f t="shared" ref="P83:P91" si="26">D83</f>
        <v>0</v>
      </c>
      <c r="Q83" s="36">
        <f t="shared" ref="Q83:Q91" si="27">E83</f>
        <v>0</v>
      </c>
      <c r="R83" s="36">
        <f t="shared" ref="R83:R91" si="28">F83</f>
        <v>0</v>
      </c>
      <c r="S83" s="36">
        <f t="shared" ref="S83:S91" si="29">G83</f>
        <v>0</v>
      </c>
      <c r="T83" s="36">
        <f t="shared" ref="T83:T91" si="30">H83</f>
        <v>0</v>
      </c>
    </row>
    <row r="84" spans="1:20" ht="12.75" customHeight="1">
      <c r="B84" s="1210" t="s">
        <v>185</v>
      </c>
      <c r="C84" s="304"/>
      <c r="D84" s="304"/>
      <c r="E84" s="304"/>
      <c r="F84" s="304"/>
      <c r="G84" s="304"/>
      <c r="H84" s="304"/>
      <c r="N84" s="1199" t="s">
        <v>6540</v>
      </c>
      <c r="O84" s="36">
        <f t="shared" si="25"/>
        <v>0</v>
      </c>
      <c r="P84" s="36">
        <f t="shared" si="26"/>
        <v>0</v>
      </c>
      <c r="Q84" s="36">
        <f t="shared" si="27"/>
        <v>0</v>
      </c>
      <c r="R84" s="36">
        <f t="shared" si="28"/>
        <v>0</v>
      </c>
      <c r="S84" s="36">
        <f t="shared" si="29"/>
        <v>0</v>
      </c>
      <c r="T84" s="36">
        <f t="shared" si="30"/>
        <v>0</v>
      </c>
    </row>
    <row r="85" spans="1:20" ht="12.75" customHeight="1">
      <c r="B85" s="1199" t="s">
        <v>970</v>
      </c>
      <c r="C85" s="304"/>
      <c r="D85" s="304"/>
      <c r="E85" s="304"/>
      <c r="F85" s="304"/>
      <c r="G85" s="304"/>
      <c r="H85" s="304"/>
      <c r="N85" s="1199" t="s">
        <v>1333</v>
      </c>
      <c r="O85" s="36">
        <f t="shared" si="25"/>
        <v>0</v>
      </c>
      <c r="P85" s="36">
        <f t="shared" si="26"/>
        <v>0</v>
      </c>
      <c r="Q85" s="36">
        <f t="shared" si="27"/>
        <v>0</v>
      </c>
      <c r="R85" s="36">
        <f t="shared" si="28"/>
        <v>0</v>
      </c>
      <c r="S85" s="36">
        <f t="shared" si="29"/>
        <v>0</v>
      </c>
      <c r="T85" s="36">
        <f t="shared" si="30"/>
        <v>0</v>
      </c>
    </row>
    <row r="86" spans="1:20" ht="12.75" customHeight="1">
      <c r="B86" s="1199" t="s">
        <v>186</v>
      </c>
      <c r="C86" s="304"/>
      <c r="D86" s="304"/>
      <c r="E86" s="304"/>
      <c r="F86" s="304"/>
      <c r="G86" s="304"/>
      <c r="H86" s="304"/>
      <c r="N86" s="1199" t="s">
        <v>6556</v>
      </c>
      <c r="O86" s="36">
        <f t="shared" si="25"/>
        <v>0</v>
      </c>
      <c r="P86" s="36">
        <f t="shared" si="26"/>
        <v>0</v>
      </c>
      <c r="Q86" s="36">
        <f t="shared" si="27"/>
        <v>0</v>
      </c>
      <c r="R86" s="36">
        <f t="shared" si="28"/>
        <v>0</v>
      </c>
      <c r="S86" s="36">
        <f t="shared" si="29"/>
        <v>0</v>
      </c>
      <c r="T86" s="36">
        <f t="shared" si="30"/>
        <v>0</v>
      </c>
    </row>
    <row r="87" spans="1:20">
      <c r="B87" s="1199" t="s">
        <v>190</v>
      </c>
      <c r="C87" s="304"/>
      <c r="D87" s="304"/>
      <c r="E87" s="304"/>
      <c r="F87" s="304"/>
      <c r="G87" s="304"/>
      <c r="H87" s="304"/>
      <c r="N87" s="1199" t="s">
        <v>6542</v>
      </c>
      <c r="O87" s="36">
        <f t="shared" si="25"/>
        <v>0</v>
      </c>
      <c r="P87" s="36">
        <f t="shared" si="26"/>
        <v>0</v>
      </c>
      <c r="Q87" s="36">
        <f t="shared" si="27"/>
        <v>0</v>
      </c>
      <c r="R87" s="36">
        <f t="shared" si="28"/>
        <v>0</v>
      </c>
      <c r="S87" s="36">
        <f t="shared" si="29"/>
        <v>0</v>
      </c>
      <c r="T87" s="36">
        <f t="shared" si="30"/>
        <v>0</v>
      </c>
    </row>
    <row r="88" spans="1:20" ht="51">
      <c r="B88" s="1209" t="s">
        <v>1974</v>
      </c>
      <c r="C88" s="304"/>
      <c r="D88" s="304"/>
      <c r="E88" s="304"/>
      <c r="F88" s="304"/>
      <c r="G88" s="304"/>
      <c r="H88" s="304"/>
      <c r="N88" s="1209" t="s">
        <v>4834</v>
      </c>
      <c r="O88" s="36">
        <f t="shared" si="25"/>
        <v>0</v>
      </c>
      <c r="P88" s="36">
        <f t="shared" si="26"/>
        <v>0</v>
      </c>
      <c r="Q88" s="36">
        <f t="shared" si="27"/>
        <v>0</v>
      </c>
      <c r="R88" s="36">
        <f t="shared" si="28"/>
        <v>0</v>
      </c>
      <c r="S88" s="36">
        <f t="shared" si="29"/>
        <v>0</v>
      </c>
      <c r="T88" s="36">
        <f t="shared" si="30"/>
        <v>0</v>
      </c>
    </row>
    <row r="89" spans="1:20">
      <c r="B89" s="1199" t="s">
        <v>963</v>
      </c>
      <c r="C89" s="304"/>
      <c r="D89" s="304"/>
      <c r="E89" s="304"/>
      <c r="F89" s="304"/>
      <c r="G89" s="304"/>
      <c r="H89" s="304"/>
      <c r="N89" s="1199" t="s">
        <v>4837</v>
      </c>
      <c r="O89" s="36">
        <f t="shared" si="25"/>
        <v>0</v>
      </c>
      <c r="P89" s="36">
        <f t="shared" si="26"/>
        <v>0</v>
      </c>
      <c r="Q89" s="36">
        <f t="shared" si="27"/>
        <v>0</v>
      </c>
      <c r="R89" s="36">
        <f t="shared" si="28"/>
        <v>0</v>
      </c>
      <c r="S89" s="36">
        <f t="shared" si="29"/>
        <v>0</v>
      </c>
      <c r="T89" s="36">
        <f t="shared" si="30"/>
        <v>0</v>
      </c>
    </row>
    <row r="90" spans="1:20" ht="51">
      <c r="B90" s="1209" t="s">
        <v>1975</v>
      </c>
      <c r="C90" s="304"/>
      <c r="D90" s="304"/>
      <c r="E90" s="304"/>
      <c r="F90" s="304"/>
      <c r="G90" s="304"/>
      <c r="H90" s="304"/>
      <c r="N90" s="1209" t="s">
        <v>4835</v>
      </c>
      <c r="O90" s="36">
        <f t="shared" si="25"/>
        <v>0</v>
      </c>
      <c r="P90" s="36">
        <f t="shared" si="26"/>
        <v>0</v>
      </c>
      <c r="Q90" s="36">
        <f t="shared" si="27"/>
        <v>0</v>
      </c>
      <c r="R90" s="36">
        <f t="shared" si="28"/>
        <v>0</v>
      </c>
      <c r="S90" s="36">
        <f t="shared" si="29"/>
        <v>0</v>
      </c>
      <c r="T90" s="36">
        <f t="shared" si="30"/>
        <v>0</v>
      </c>
    </row>
    <row r="91" spans="1:20">
      <c r="B91" s="1210" t="s">
        <v>964</v>
      </c>
      <c r="C91" s="304"/>
      <c r="D91" s="304"/>
      <c r="E91" s="304"/>
      <c r="F91" s="304"/>
      <c r="G91" s="304"/>
      <c r="H91" s="304"/>
      <c r="N91" s="1210" t="s">
        <v>964</v>
      </c>
      <c r="O91" s="36">
        <f t="shared" si="25"/>
        <v>0</v>
      </c>
      <c r="P91" s="36">
        <f t="shared" si="26"/>
        <v>0</v>
      </c>
      <c r="Q91" s="36">
        <f t="shared" si="27"/>
        <v>0</v>
      </c>
      <c r="R91" s="36">
        <f t="shared" si="28"/>
        <v>0</v>
      </c>
      <c r="S91" s="36">
        <f t="shared" si="29"/>
        <v>0</v>
      </c>
      <c r="T91" s="36">
        <f t="shared" si="30"/>
        <v>0</v>
      </c>
    </row>
    <row r="92" spans="1:20" ht="28.5">
      <c r="B92" s="1211" t="s">
        <v>965</v>
      </c>
      <c r="C92" s="1212">
        <f>SUM(C84:C91)</f>
        <v>0</v>
      </c>
      <c r="D92" s="1208"/>
      <c r="E92" s="1208"/>
      <c r="F92" s="1212">
        <f>SUM(F84:F91)</f>
        <v>0</v>
      </c>
      <c r="G92" s="1208"/>
      <c r="H92" s="1208"/>
      <c r="N92" s="1211" t="s">
        <v>4836</v>
      </c>
      <c r="O92" s="1212">
        <f>SUM(O84:O91)</f>
        <v>0</v>
      </c>
      <c r="P92" s="1208"/>
      <c r="Q92" s="1208"/>
      <c r="R92" s="1212">
        <f>SUM(R84:R91)</f>
        <v>0</v>
      </c>
      <c r="S92" s="1208"/>
      <c r="T92" s="1208"/>
    </row>
    <row r="94" spans="1:20" ht="38.450000000000003" customHeight="1">
      <c r="A94" s="2231" t="s">
        <v>1636</v>
      </c>
      <c r="B94" s="2260" t="s">
        <v>968</v>
      </c>
      <c r="C94" s="2261"/>
      <c r="D94" s="2261"/>
      <c r="E94" s="2261"/>
      <c r="F94" s="2261"/>
      <c r="G94" s="2261"/>
      <c r="H94" s="2262"/>
      <c r="N94" s="2260" t="s">
        <v>6567</v>
      </c>
      <c r="O94" s="2261"/>
      <c r="P94" s="2261"/>
      <c r="Q94" s="2261"/>
      <c r="R94" s="2261"/>
      <c r="S94" s="2261"/>
      <c r="T94" s="2262"/>
    </row>
    <row r="95" spans="1:20" ht="14.25">
      <c r="A95" s="2232"/>
      <c r="B95" s="2257"/>
      <c r="C95" s="2259">
        <f>НАЧАЛО!AA2</f>
        <v>41639</v>
      </c>
      <c r="D95" s="2259"/>
      <c r="E95" s="2259"/>
      <c r="F95" s="2251" t="str">
        <f>CONCATENATE("31.12.",YEAR(C95)-1," г.")</f>
        <v>31.12.2012 г.</v>
      </c>
      <c r="G95" s="2251"/>
      <c r="H95" s="2251"/>
      <c r="N95" s="2257"/>
      <c r="O95" s="2259">
        <f>НАЧАЛО!AA2</f>
        <v>41639</v>
      </c>
      <c r="P95" s="2259"/>
      <c r="Q95" s="2259"/>
      <c r="R95" s="2251" t="str">
        <f>CONCATENATE("31.12.",YEAR(O95)-1," г.")</f>
        <v>31.12.2012 г.</v>
      </c>
      <c r="S95" s="2251"/>
      <c r="T95" s="2251"/>
    </row>
    <row r="96" spans="1:20" ht="36">
      <c r="A96" s="824" t="s">
        <v>780</v>
      </c>
      <c r="B96" s="2258"/>
      <c r="C96" s="256" t="s">
        <v>961</v>
      </c>
      <c r="D96" s="255" t="s">
        <v>966</v>
      </c>
      <c r="E96" s="255" t="s">
        <v>967</v>
      </c>
      <c r="F96" s="256" t="s">
        <v>961</v>
      </c>
      <c r="G96" s="255" t="s">
        <v>966</v>
      </c>
      <c r="H96" s="255" t="s">
        <v>967</v>
      </c>
      <c r="N96" s="2258"/>
      <c r="O96" s="302" t="s">
        <v>4830</v>
      </c>
      <c r="P96" s="303" t="s">
        <v>4831</v>
      </c>
      <c r="Q96" s="303" t="s">
        <v>4832</v>
      </c>
      <c r="R96" s="302" t="s">
        <v>4830</v>
      </c>
      <c r="S96" s="303" t="s">
        <v>4831</v>
      </c>
      <c r="T96" s="303" t="s">
        <v>4832</v>
      </c>
    </row>
    <row r="97" spans="1:22">
      <c r="B97" s="34" t="s">
        <v>964</v>
      </c>
      <c r="C97" s="36"/>
      <c r="D97" s="36"/>
      <c r="E97" s="36"/>
      <c r="F97" s="36"/>
      <c r="G97" s="36"/>
      <c r="H97" s="36"/>
      <c r="N97" s="34" t="s">
        <v>964</v>
      </c>
      <c r="O97" s="36">
        <f t="shared" ref="O97:T98" si="31">C97</f>
        <v>0</v>
      </c>
      <c r="P97" s="36">
        <f t="shared" si="31"/>
        <v>0</v>
      </c>
      <c r="Q97" s="36">
        <f t="shared" si="31"/>
        <v>0</v>
      </c>
      <c r="R97" s="36">
        <f t="shared" si="31"/>
        <v>0</v>
      </c>
      <c r="S97" s="36">
        <f t="shared" si="31"/>
        <v>0</v>
      </c>
      <c r="T97" s="36">
        <f t="shared" si="31"/>
        <v>0</v>
      </c>
    </row>
    <row r="98" spans="1:22">
      <c r="B98" s="34" t="s">
        <v>964</v>
      </c>
      <c r="C98" s="36"/>
      <c r="D98" s="36"/>
      <c r="E98" s="36"/>
      <c r="F98" s="36"/>
      <c r="G98" s="36"/>
      <c r="H98" s="36"/>
      <c r="N98" s="34" t="s">
        <v>964</v>
      </c>
      <c r="O98" s="36">
        <f t="shared" si="31"/>
        <v>0</v>
      </c>
      <c r="P98" s="36">
        <f t="shared" si="31"/>
        <v>0</v>
      </c>
      <c r="Q98" s="36">
        <f t="shared" si="31"/>
        <v>0</v>
      </c>
      <c r="R98" s="36">
        <f t="shared" si="31"/>
        <v>0</v>
      </c>
      <c r="S98" s="36">
        <f t="shared" si="31"/>
        <v>0</v>
      </c>
      <c r="T98" s="36">
        <f t="shared" si="31"/>
        <v>0</v>
      </c>
    </row>
    <row r="99" spans="1:22" ht="28.5">
      <c r="B99" s="1211" t="s">
        <v>969</v>
      </c>
      <c r="C99" s="1212">
        <f>SUM(C97:C98)</f>
        <v>0</v>
      </c>
      <c r="D99" s="1208"/>
      <c r="E99" s="1208"/>
      <c r="F99" s="1212">
        <f>SUM(F97:F98)</f>
        <v>0</v>
      </c>
      <c r="G99" s="1208"/>
      <c r="H99" s="1208"/>
      <c r="N99" s="1211" t="s">
        <v>4836</v>
      </c>
      <c r="O99" s="1212">
        <f>SUM(O97:O98)</f>
        <v>0</v>
      </c>
      <c r="P99" s="1208"/>
      <c r="Q99" s="1208"/>
      <c r="R99" s="1212">
        <f>SUM(R97:R98)</f>
        <v>0</v>
      </c>
      <c r="S99" s="1208"/>
      <c r="T99" s="1208"/>
    </row>
    <row r="101" spans="1:22" ht="14.25">
      <c r="A101" s="2231" t="s">
        <v>1636</v>
      </c>
      <c r="B101" s="2130" t="s">
        <v>1715</v>
      </c>
      <c r="C101" s="2131"/>
      <c r="D101" s="2132"/>
      <c r="N101" s="2130" t="s">
        <v>4838</v>
      </c>
      <c r="O101" s="2131"/>
      <c r="P101" s="2132"/>
    </row>
    <row r="102" spans="1:22" ht="14.25">
      <c r="A102" s="2232"/>
      <c r="B102" s="29"/>
      <c r="C102" s="246">
        <f>НАЧАЛО!AA2</f>
        <v>41639</v>
      </c>
      <c r="D102" s="243" t="str">
        <f>CONCATENATE("31.12.",YEAR(C102)-1," г.")</f>
        <v>31.12.2012 г.</v>
      </c>
      <c r="N102" s="29"/>
      <c r="O102" s="246">
        <f>НАЧАЛО!AA2</f>
        <v>41639</v>
      </c>
      <c r="P102" s="243" t="str">
        <f>CONCATENATE("31.12.",YEAR(O102)-1," г.")</f>
        <v>31.12.2012 г.</v>
      </c>
    </row>
    <row r="103" spans="1:22" ht="15">
      <c r="A103" s="1213" t="s">
        <v>780</v>
      </c>
      <c r="B103" s="245" t="s">
        <v>1716</v>
      </c>
      <c r="C103" s="246"/>
      <c r="D103" s="243"/>
      <c r="N103" s="245" t="s">
        <v>4839</v>
      </c>
      <c r="O103" s="36">
        <f t="shared" ref="O103:P107" si="32">C103</f>
        <v>0</v>
      </c>
      <c r="P103" s="36">
        <f t="shared" si="32"/>
        <v>0</v>
      </c>
    </row>
    <row r="104" spans="1:22" ht="14.25">
      <c r="B104" s="245" t="s">
        <v>1717</v>
      </c>
      <c r="C104" s="246"/>
      <c r="D104" s="243"/>
      <c r="N104" s="245" t="s">
        <v>4840</v>
      </c>
      <c r="O104" s="36">
        <f t="shared" si="32"/>
        <v>0</v>
      </c>
      <c r="P104" s="36">
        <f t="shared" si="32"/>
        <v>0</v>
      </c>
    </row>
    <row r="105" spans="1:22" ht="28.5">
      <c r="B105" s="245" t="s">
        <v>1718</v>
      </c>
      <c r="C105" s="246"/>
      <c r="D105" s="243"/>
      <c r="N105" s="245" t="s">
        <v>4841</v>
      </c>
      <c r="O105" s="36">
        <f t="shared" si="32"/>
        <v>0</v>
      </c>
      <c r="P105" s="36">
        <f t="shared" si="32"/>
        <v>0</v>
      </c>
    </row>
    <row r="106" spans="1:22" ht="14.25">
      <c r="B106" s="245" t="s">
        <v>27</v>
      </c>
      <c r="C106" s="246"/>
      <c r="D106" s="243"/>
      <c r="N106" s="245" t="s">
        <v>27</v>
      </c>
      <c r="O106" s="36">
        <f t="shared" si="32"/>
        <v>0</v>
      </c>
      <c r="P106" s="36">
        <f t="shared" si="32"/>
        <v>0</v>
      </c>
    </row>
    <row r="107" spans="1:22" ht="14.25">
      <c r="B107" s="245"/>
      <c r="C107" s="246"/>
      <c r="D107" s="243"/>
      <c r="N107" s="245"/>
      <c r="O107" s="36">
        <f t="shared" si="32"/>
        <v>0</v>
      </c>
      <c r="P107" s="36">
        <f t="shared" si="32"/>
        <v>0</v>
      </c>
    </row>
    <row r="108" spans="1:22" ht="15">
      <c r="B108" s="1211" t="s">
        <v>71</v>
      </c>
      <c r="C108" s="1212">
        <f>SUM(C103:C106)</f>
        <v>0</v>
      </c>
      <c r="D108" s="1212">
        <f>SUM(D103:D106)</f>
        <v>0</v>
      </c>
      <c r="N108" s="1211" t="s">
        <v>1378</v>
      </c>
      <c r="O108" s="1212">
        <f>SUM(O103:O106)</f>
        <v>0</v>
      </c>
      <c r="P108" s="1212">
        <f>SUM(P103:P106)</f>
        <v>0</v>
      </c>
    </row>
    <row r="109" spans="1:22" s="1214" customFormat="1" ht="15">
      <c r="B109" s="1215"/>
      <c r="C109" s="1216"/>
      <c r="D109" s="1216"/>
      <c r="J109" s="1217"/>
      <c r="N109" s="1215"/>
      <c r="O109" s="1216"/>
      <c r="P109" s="1216"/>
      <c r="V109" s="1217"/>
    </row>
    <row r="110" spans="1:22" ht="55.9" customHeight="1">
      <c r="B110" s="2263" t="s">
        <v>1719</v>
      </c>
      <c r="C110" s="2263"/>
      <c r="D110" s="2263"/>
      <c r="N110" s="2263" t="s">
        <v>6568</v>
      </c>
      <c r="O110" s="2263"/>
      <c r="P110" s="2263"/>
    </row>
    <row r="112" spans="1:22" ht="27.6" customHeight="1">
      <c r="A112" s="2231" t="s">
        <v>1636</v>
      </c>
      <c r="B112" s="2130" t="s">
        <v>975</v>
      </c>
      <c r="C112" s="2131"/>
      <c r="D112" s="2132"/>
      <c r="N112" s="2130" t="s">
        <v>4842</v>
      </c>
      <c r="O112" s="2131"/>
      <c r="P112" s="2132"/>
    </row>
    <row r="113" spans="1:16" ht="14.25">
      <c r="A113" s="2232"/>
      <c r="B113" s="29"/>
      <c r="C113" s="246">
        <f>НАЧАЛО!AA2</f>
        <v>41639</v>
      </c>
      <c r="D113" s="243" t="str">
        <f>CONCATENATE("31.12.",YEAR(C113)-1," г.")</f>
        <v>31.12.2012 г.</v>
      </c>
      <c r="N113" s="29"/>
      <c r="O113" s="246" t="s">
        <v>6571</v>
      </c>
      <c r="P113" s="1959" t="s">
        <v>6572</v>
      </c>
    </row>
    <row r="114" spans="1:16" ht="128.25">
      <c r="A114" s="824" t="s">
        <v>780</v>
      </c>
      <c r="B114" s="245" t="s">
        <v>976</v>
      </c>
      <c r="C114" s="246"/>
      <c r="D114" s="243"/>
      <c r="N114" s="245" t="s">
        <v>6569</v>
      </c>
      <c r="O114" s="36">
        <f>C114</f>
        <v>0</v>
      </c>
      <c r="P114" s="36">
        <f>D114</f>
        <v>0</v>
      </c>
    </row>
    <row r="115" spans="1:16" ht="130.5" customHeight="1">
      <c r="B115" s="245" t="s">
        <v>3834</v>
      </c>
      <c r="C115" s="246"/>
      <c r="D115" s="243"/>
      <c r="N115" s="245" t="s">
        <v>6570</v>
      </c>
      <c r="O115" s="36">
        <f>C115</f>
        <v>0</v>
      </c>
      <c r="P115" s="36">
        <f>D115</f>
        <v>0</v>
      </c>
    </row>
  </sheetData>
  <sheetProtection formatCells="0" formatColumns="0" formatRows="0" insertColumns="0" insertRows="0"/>
  <mergeCells count="54">
    <mergeCell ref="N110:P110"/>
    <mergeCell ref="Q6:T6"/>
    <mergeCell ref="U6:V7"/>
    <mergeCell ref="Q7:R7"/>
    <mergeCell ref="S7:T7"/>
    <mergeCell ref="N9:V9"/>
    <mergeCell ref="A112:A113"/>
    <mergeCell ref="B112:D112"/>
    <mergeCell ref="C81:E81"/>
    <mergeCell ref="N6:N8"/>
    <mergeCell ref="O6:P7"/>
    <mergeCell ref="N21:V21"/>
    <mergeCell ref="N80:T80"/>
    <mergeCell ref="N81:N82"/>
    <mergeCell ref="O81:Q81"/>
    <mergeCell ref="R81:T81"/>
    <mergeCell ref="N112:P112"/>
    <mergeCell ref="N94:T94"/>
    <mergeCell ref="N95:N96"/>
    <mergeCell ref="O95:Q95"/>
    <mergeCell ref="R95:T95"/>
    <mergeCell ref="N101:P101"/>
    <mergeCell ref="A101:A102"/>
    <mergeCell ref="B101:D101"/>
    <mergeCell ref="B110:D110"/>
    <mergeCell ref="A80:A81"/>
    <mergeCell ref="A94:A95"/>
    <mergeCell ref="F81:H81"/>
    <mergeCell ref="B80:H80"/>
    <mergeCell ref="B81:B82"/>
    <mergeCell ref="B95:B96"/>
    <mergeCell ref="C95:E95"/>
    <mergeCell ref="F95:H95"/>
    <mergeCell ref="B94:H94"/>
    <mergeCell ref="B9:J9"/>
    <mergeCell ref="B21:J21"/>
    <mergeCell ref="B6:B8"/>
    <mergeCell ref="C6:D7"/>
    <mergeCell ref="E6:H6"/>
    <mergeCell ref="I6:J7"/>
    <mergeCell ref="E7:F7"/>
    <mergeCell ref="G7:H7"/>
    <mergeCell ref="B75:G75"/>
    <mergeCell ref="B76:G76"/>
    <mergeCell ref="N37:R37"/>
    <mergeCell ref="O38:P38"/>
    <mergeCell ref="N60:R60"/>
    <mergeCell ref="O61:P61"/>
    <mergeCell ref="N75:S75"/>
    <mergeCell ref="N76:S76"/>
    <mergeCell ref="B37:F37"/>
    <mergeCell ref="C38:D38"/>
    <mergeCell ref="B60:F60"/>
    <mergeCell ref="C61:D61"/>
  </mergeCells>
  <phoneticPr fontId="16" type="noConversion"/>
  <hyperlinks>
    <hyperlink ref="K5" location="баланс!A1" display="баланс!A1"/>
    <hyperlink ref="K6" location="'Съдържание 1'!A1" display="'Съдържание 1'!A1"/>
    <hyperlink ref="A7" location="'More information'!A152" display="'More information'!A152"/>
    <hyperlink ref="A21" location="'More information'!A245" display="More information'!A152"/>
    <hyperlink ref="F31" location="баланс!A1" display="баланс!A1"/>
    <hyperlink ref="R31" location="баланс!A1" display="баланс!A1"/>
  </hyperlinks>
  <pageMargins left="0.75" right="0.75" top="1" bottom="1" header="0.5" footer="0.5"/>
  <pageSetup paperSize="9" orientation="portrait" verticalDpi="0" r:id="rId1"/>
  <headerFooter alignWithMargins="0"/>
  <ignoredErrors>
    <ignoredError sqref="C95:H96 C113:D113 C81:H81" unlockedFormula="1"/>
  </ignoredErrors>
  <legacyDrawing r:id="rId2"/>
</worksheet>
</file>

<file path=xl/worksheets/sheet32.xml><?xml version="1.0" encoding="utf-8"?>
<worksheet xmlns="http://schemas.openxmlformats.org/spreadsheetml/2006/main" xmlns:r="http://schemas.openxmlformats.org/officeDocument/2006/relationships">
  <sheetPr codeName="Sheet28">
    <tabColor theme="4" tint="0.39997558519241921"/>
  </sheetPr>
  <dimension ref="A1:T66"/>
  <sheetViews>
    <sheetView workbookViewId="0">
      <selection activeCell="A23" sqref="A23"/>
    </sheetView>
  </sheetViews>
  <sheetFormatPr defaultRowHeight="12.75"/>
  <cols>
    <col min="1" max="1" width="7.7109375" style="1071" customWidth="1"/>
    <col min="2" max="2" width="45.7109375" style="1071" customWidth="1"/>
    <col min="3" max="3" width="13.42578125" style="1071" bestFit="1" customWidth="1"/>
    <col min="4" max="4" width="12.140625" style="1071" customWidth="1"/>
    <col min="5" max="13" width="9.140625" style="1071"/>
    <col min="14" max="14" width="45.7109375" style="1071" customWidth="1"/>
    <col min="15" max="15" width="13.42578125" style="1071" bestFit="1" customWidth="1"/>
    <col min="16" max="16" width="12.140625" style="1071" customWidth="1"/>
    <col min="17" max="16384" width="9.140625" style="1071"/>
  </cols>
  <sheetData>
    <row r="1" spans="1:20" ht="15">
      <c r="A1" s="824" t="s">
        <v>542</v>
      </c>
      <c r="B1" s="2268" t="s">
        <v>482</v>
      </c>
      <c r="C1" s="2269"/>
      <c r="D1" s="2269"/>
      <c r="E1" s="2269"/>
      <c r="F1" s="2269"/>
      <c r="G1" s="2269"/>
      <c r="H1" s="2269"/>
      <c r="J1" s="826" t="s">
        <v>1110</v>
      </c>
      <c r="M1" s="1736" t="s">
        <v>3382</v>
      </c>
      <c r="N1" s="2268" t="s">
        <v>4843</v>
      </c>
      <c r="O1" s="2269"/>
      <c r="P1" s="2269"/>
      <c r="Q1" s="2269"/>
      <c r="R1" s="2269"/>
      <c r="S1" s="2269"/>
      <c r="T1" s="2269"/>
    </row>
    <row r="2" spans="1:20" ht="15">
      <c r="A2" s="824" t="s">
        <v>549</v>
      </c>
      <c r="B2" s="1182" t="s">
        <v>181</v>
      </c>
      <c r="C2" s="2264">
        <f>НАЧАЛО!AA2</f>
        <v>41639</v>
      </c>
      <c r="D2" s="2265"/>
      <c r="E2" s="2266"/>
      <c r="F2" s="2267" t="str">
        <f>CONCATENATE("31.12.",YEAR(C2)-1," г.")</f>
        <v>31.12.2012 г.</v>
      </c>
      <c r="G2" s="2267"/>
      <c r="H2" s="2267"/>
      <c r="J2" s="825" t="s">
        <v>1323</v>
      </c>
      <c r="N2" s="1182" t="s">
        <v>4816</v>
      </c>
      <c r="O2" s="2264">
        <f>НАЧАЛО!AA2</f>
        <v>41639</v>
      </c>
      <c r="P2" s="2265"/>
      <c r="Q2" s="2266"/>
      <c r="R2" s="2267" t="str">
        <f>CONCATENATE("31.12.",YEAR(O2)-1," г.")</f>
        <v>31.12.2012 г.</v>
      </c>
      <c r="S2" s="2267"/>
      <c r="T2" s="2267"/>
    </row>
    <row r="3" spans="1:20">
      <c r="A3" s="825" t="s">
        <v>2584</v>
      </c>
      <c r="B3" s="1182"/>
      <c r="C3" s="1183" t="s">
        <v>71</v>
      </c>
      <c r="D3" s="1183" t="s">
        <v>1660</v>
      </c>
      <c r="E3" s="1183" t="s">
        <v>1661</v>
      </c>
      <c r="F3" s="1183" t="s">
        <v>71</v>
      </c>
      <c r="G3" s="1183" t="s">
        <v>1660</v>
      </c>
      <c r="H3" s="1183" t="s">
        <v>1661</v>
      </c>
      <c r="J3" s="825"/>
      <c r="N3" s="1182"/>
      <c r="O3" s="1183" t="s">
        <v>1378</v>
      </c>
      <c r="P3" s="1183" t="s">
        <v>4844</v>
      </c>
      <c r="Q3" s="1183" t="s">
        <v>4845</v>
      </c>
      <c r="R3" s="1183" t="s">
        <v>1378</v>
      </c>
      <c r="S3" s="1183" t="s">
        <v>4844</v>
      </c>
      <c r="T3" s="1183" t="s">
        <v>4845</v>
      </c>
    </row>
    <row r="4" spans="1:20">
      <c r="A4" s="825" t="s">
        <v>2585</v>
      </c>
      <c r="B4" s="1078" t="s">
        <v>203</v>
      </c>
      <c r="C4" s="1082">
        <f>SUM(D4:E4)</f>
        <v>0</v>
      </c>
      <c r="D4" s="1082"/>
      <c r="E4" s="1082"/>
      <c r="F4" s="1082">
        <f>SUM(G4:H4)</f>
        <v>0</v>
      </c>
      <c r="G4" s="1082"/>
      <c r="H4" s="1082"/>
      <c r="N4" s="1078" t="s">
        <v>4847</v>
      </c>
      <c r="O4" s="1082">
        <f>SUM(P4:Q4)</f>
        <v>0</v>
      </c>
      <c r="P4" s="1082">
        <f t="shared" ref="P4:Q7" si="0">D4</f>
        <v>0</v>
      </c>
      <c r="Q4" s="1082">
        <f t="shared" si="0"/>
        <v>0</v>
      </c>
      <c r="R4" s="1082">
        <f>SUM(S4:T4)</f>
        <v>0</v>
      </c>
      <c r="S4" s="1082">
        <f t="shared" ref="S4:T7" si="1">G4</f>
        <v>0</v>
      </c>
      <c r="T4" s="1082">
        <f t="shared" si="1"/>
        <v>0</v>
      </c>
    </row>
    <row r="5" spans="1:20">
      <c r="B5" s="1078" t="s">
        <v>204</v>
      </c>
      <c r="C5" s="1082">
        <f>SUM(D5:E5)</f>
        <v>0</v>
      </c>
      <c r="D5" s="1082"/>
      <c r="E5" s="1082"/>
      <c r="F5" s="1082">
        <f>SUM(G5:H5)</f>
        <v>0</v>
      </c>
      <c r="G5" s="1082"/>
      <c r="H5" s="1082"/>
      <c r="N5" s="1078" t="s">
        <v>4848</v>
      </c>
      <c r="O5" s="1082">
        <f>SUM(P5:Q5)</f>
        <v>0</v>
      </c>
      <c r="P5" s="1082">
        <f t="shared" si="0"/>
        <v>0</v>
      </c>
      <c r="Q5" s="1082">
        <f t="shared" si="0"/>
        <v>0</v>
      </c>
      <c r="R5" s="1082">
        <f>SUM(S5:T5)</f>
        <v>0</v>
      </c>
      <c r="S5" s="1082">
        <f t="shared" si="1"/>
        <v>0</v>
      </c>
      <c r="T5" s="1082">
        <f t="shared" si="1"/>
        <v>0</v>
      </c>
    </row>
    <row r="6" spans="1:20">
      <c r="B6" s="1078" t="s">
        <v>77</v>
      </c>
      <c r="C6" s="1082">
        <f>SUM(D6:E6)</f>
        <v>0</v>
      </c>
      <c r="D6" s="1082"/>
      <c r="E6" s="1082"/>
      <c r="F6" s="1082">
        <f>SUM(G6:H6)</f>
        <v>0</v>
      </c>
      <c r="G6" s="1082"/>
      <c r="H6" s="1082"/>
      <c r="N6" s="1078" t="s">
        <v>4849</v>
      </c>
      <c r="O6" s="1082">
        <f>SUM(P6:Q6)</f>
        <v>0</v>
      </c>
      <c r="P6" s="1082">
        <f t="shared" si="0"/>
        <v>0</v>
      </c>
      <c r="Q6" s="1082">
        <f t="shared" si="0"/>
        <v>0</v>
      </c>
      <c r="R6" s="1082">
        <f>SUM(S6:T6)</f>
        <v>0</v>
      </c>
      <c r="S6" s="1082">
        <f t="shared" si="1"/>
        <v>0</v>
      </c>
      <c r="T6" s="1082">
        <f t="shared" si="1"/>
        <v>0</v>
      </c>
    </row>
    <row r="7" spans="1:20">
      <c r="B7" s="1078" t="s">
        <v>483</v>
      </c>
      <c r="C7" s="1082">
        <f>SUM(D7:E7)</f>
        <v>0</v>
      </c>
      <c r="D7" s="1082"/>
      <c r="E7" s="1082"/>
      <c r="F7" s="1082">
        <f>SUM(G7:H7)</f>
        <v>0</v>
      </c>
      <c r="G7" s="1082"/>
      <c r="H7" s="1082"/>
      <c r="N7" s="1078" t="s">
        <v>483</v>
      </c>
      <c r="O7" s="1082">
        <f>SUM(P7:Q7)</f>
        <v>0</v>
      </c>
      <c r="P7" s="1082">
        <f t="shared" si="0"/>
        <v>0</v>
      </c>
      <c r="Q7" s="1082">
        <f t="shared" si="0"/>
        <v>0</v>
      </c>
      <c r="R7" s="1082">
        <f>SUM(S7:T7)</f>
        <v>0</v>
      </c>
      <c r="S7" s="1082">
        <f t="shared" si="1"/>
        <v>0</v>
      </c>
      <c r="T7" s="1082">
        <f t="shared" si="1"/>
        <v>0</v>
      </c>
    </row>
    <row r="8" spans="1:20">
      <c r="B8" s="1051" t="s">
        <v>71</v>
      </c>
      <c r="C8" s="992">
        <f t="shared" ref="C8:H8" si="2">SUM(C4:C7)</f>
        <v>0</v>
      </c>
      <c r="D8" s="992">
        <f t="shared" si="2"/>
        <v>0</v>
      </c>
      <c r="E8" s="992">
        <f t="shared" si="2"/>
        <v>0</v>
      </c>
      <c r="F8" s="992">
        <f t="shared" si="2"/>
        <v>0</v>
      </c>
      <c r="G8" s="992">
        <f t="shared" si="2"/>
        <v>0</v>
      </c>
      <c r="H8" s="992">
        <f t="shared" si="2"/>
        <v>0</v>
      </c>
      <c r="N8" s="1558" t="s">
        <v>1378</v>
      </c>
      <c r="O8" s="992">
        <f t="shared" ref="O8:T8" si="3">SUM(O4:O7)</f>
        <v>0</v>
      </c>
      <c r="P8" s="992">
        <f t="shared" si="3"/>
        <v>0</v>
      </c>
      <c r="Q8" s="992">
        <f t="shared" si="3"/>
        <v>0</v>
      </c>
      <c r="R8" s="992">
        <f t="shared" si="3"/>
        <v>0</v>
      </c>
      <c r="S8" s="992">
        <f t="shared" si="3"/>
        <v>0</v>
      </c>
      <c r="T8" s="992">
        <f t="shared" si="3"/>
        <v>0</v>
      </c>
    </row>
    <row r="9" spans="1:20" ht="15">
      <c r="A9" s="824" t="s">
        <v>790</v>
      </c>
      <c r="B9" s="2270" t="s">
        <v>30</v>
      </c>
      <c r="C9" s="2271"/>
      <c r="D9" s="2271"/>
      <c r="E9" s="2271"/>
      <c r="F9" s="2271"/>
      <c r="G9" s="2271"/>
      <c r="H9" s="2271"/>
      <c r="N9" s="2270" t="s">
        <v>4846</v>
      </c>
      <c r="O9" s="2271"/>
      <c r="P9" s="2271"/>
      <c r="Q9" s="2271"/>
      <c r="R9" s="2271"/>
      <c r="S9" s="2271"/>
      <c r="T9" s="2271"/>
    </row>
    <row r="10" spans="1:20" ht="15">
      <c r="A10" s="824" t="s">
        <v>797</v>
      </c>
      <c r="B10" s="1182" t="s">
        <v>181</v>
      </c>
      <c r="C10" s="2264">
        <f>НАЧАЛО!AA2</f>
        <v>41639</v>
      </c>
      <c r="D10" s="2265"/>
      <c r="E10" s="2266"/>
      <c r="F10" s="2267" t="str">
        <f>CONCATENATE("31.12.",YEAR(C10)-1," г.")</f>
        <v>31.12.2012 г.</v>
      </c>
      <c r="G10" s="2267"/>
      <c r="H10" s="2267"/>
      <c r="N10" s="1182" t="s">
        <v>4816</v>
      </c>
      <c r="O10" s="2264">
        <f>НАЧАЛО!AA2</f>
        <v>41639</v>
      </c>
      <c r="P10" s="2265"/>
      <c r="Q10" s="2266"/>
      <c r="R10" s="2267" t="str">
        <f>CONCATENATE("31.12.",YEAR(O10)-1," г.")</f>
        <v>31.12.2012 г.</v>
      </c>
      <c r="S10" s="2267"/>
      <c r="T10" s="2267"/>
    </row>
    <row r="11" spans="1:20">
      <c r="A11" s="825" t="s">
        <v>2586</v>
      </c>
      <c r="B11" s="1182"/>
      <c r="C11" s="1183" t="s">
        <v>71</v>
      </c>
      <c r="D11" s="1183" t="s">
        <v>1660</v>
      </c>
      <c r="E11" s="1183" t="s">
        <v>1661</v>
      </c>
      <c r="F11" s="1183" t="s">
        <v>71</v>
      </c>
      <c r="G11" s="1183" t="s">
        <v>1660</v>
      </c>
      <c r="H11" s="1183" t="s">
        <v>1661</v>
      </c>
      <c r="N11" s="1182"/>
      <c r="O11" s="1183" t="s">
        <v>1378</v>
      </c>
      <c r="P11" s="1183" t="s">
        <v>4844</v>
      </c>
      <c r="Q11" s="1183" t="s">
        <v>4845</v>
      </c>
      <c r="R11" s="1183" t="s">
        <v>1378</v>
      </c>
      <c r="S11" s="1183" t="s">
        <v>4844</v>
      </c>
      <c r="T11" s="1183" t="s">
        <v>4845</v>
      </c>
    </row>
    <row r="12" spans="1:20">
      <c r="A12" s="825" t="s">
        <v>2587</v>
      </c>
      <c r="B12" s="1078" t="s">
        <v>203</v>
      </c>
      <c r="C12" s="1082">
        <f>SUM(D12:E12)</f>
        <v>0</v>
      </c>
      <c r="D12" s="1082"/>
      <c r="E12" s="1082"/>
      <c r="F12" s="1082">
        <f>SUM(G12:H12)</f>
        <v>0</v>
      </c>
      <c r="G12" s="1082"/>
      <c r="H12" s="1082"/>
      <c r="N12" s="1078" t="s">
        <v>4847</v>
      </c>
      <c r="O12" s="1082">
        <f>SUM(P12:Q12)</f>
        <v>0</v>
      </c>
      <c r="P12" s="1082">
        <f t="shared" ref="P12:Q15" si="4">D12</f>
        <v>0</v>
      </c>
      <c r="Q12" s="1082">
        <f t="shared" si="4"/>
        <v>0</v>
      </c>
      <c r="R12" s="1082">
        <f>SUM(S12:T12)</f>
        <v>0</v>
      </c>
      <c r="S12" s="1082">
        <f t="shared" ref="S12:T15" si="5">G12</f>
        <v>0</v>
      </c>
      <c r="T12" s="1082">
        <f t="shared" si="5"/>
        <v>0</v>
      </c>
    </row>
    <row r="13" spans="1:20">
      <c r="B13" s="1078" t="s">
        <v>204</v>
      </c>
      <c r="C13" s="1082">
        <f>SUM(D13:E13)</f>
        <v>0</v>
      </c>
      <c r="D13" s="1082"/>
      <c r="E13" s="1082"/>
      <c r="F13" s="1082">
        <f>SUM(G13:H13)</f>
        <v>0</v>
      </c>
      <c r="G13" s="1082"/>
      <c r="H13" s="1082"/>
      <c r="N13" s="1078" t="s">
        <v>4848</v>
      </c>
      <c r="O13" s="1082">
        <f>SUM(P13:Q13)</f>
        <v>0</v>
      </c>
      <c r="P13" s="1082">
        <f t="shared" si="4"/>
        <v>0</v>
      </c>
      <c r="Q13" s="1082">
        <f t="shared" si="4"/>
        <v>0</v>
      </c>
      <c r="R13" s="1082">
        <f>SUM(S13:T13)</f>
        <v>0</v>
      </c>
      <c r="S13" s="1082">
        <f t="shared" si="5"/>
        <v>0</v>
      </c>
      <c r="T13" s="1082">
        <f t="shared" si="5"/>
        <v>0</v>
      </c>
    </row>
    <row r="14" spans="1:20">
      <c r="B14" s="1078" t="s">
        <v>77</v>
      </c>
      <c r="C14" s="1082">
        <f>SUM(D14:E14)</f>
        <v>0</v>
      </c>
      <c r="D14" s="1082"/>
      <c r="E14" s="1082"/>
      <c r="F14" s="1082">
        <f>SUM(G14:H14)</f>
        <v>0</v>
      </c>
      <c r="G14" s="1082"/>
      <c r="H14" s="1082"/>
      <c r="N14" s="1078" t="s">
        <v>4849</v>
      </c>
      <c r="O14" s="1082">
        <f>SUM(P14:Q14)</f>
        <v>0</v>
      </c>
      <c r="P14" s="1082">
        <f t="shared" si="4"/>
        <v>0</v>
      </c>
      <c r="Q14" s="1082">
        <f t="shared" si="4"/>
        <v>0</v>
      </c>
      <c r="R14" s="1082">
        <f>SUM(S14:T14)</f>
        <v>0</v>
      </c>
      <c r="S14" s="1082">
        <f t="shared" si="5"/>
        <v>0</v>
      </c>
      <c r="T14" s="1082">
        <f t="shared" si="5"/>
        <v>0</v>
      </c>
    </row>
    <row r="15" spans="1:20">
      <c r="B15" s="1078" t="s">
        <v>483</v>
      </c>
      <c r="C15" s="1082">
        <f>SUM(D15:E15)</f>
        <v>0</v>
      </c>
      <c r="D15" s="1082"/>
      <c r="E15" s="1082"/>
      <c r="F15" s="1082">
        <f>SUM(G15:H15)</f>
        <v>0</v>
      </c>
      <c r="G15" s="1082"/>
      <c r="H15" s="1082"/>
      <c r="N15" s="1078" t="s">
        <v>483</v>
      </c>
      <c r="O15" s="1082">
        <f>SUM(P15:Q15)</f>
        <v>0</v>
      </c>
      <c r="P15" s="1082">
        <f t="shared" si="4"/>
        <v>0</v>
      </c>
      <c r="Q15" s="1082">
        <f t="shared" si="4"/>
        <v>0</v>
      </c>
      <c r="R15" s="1082">
        <f>SUM(S15:T15)</f>
        <v>0</v>
      </c>
      <c r="S15" s="1082">
        <f t="shared" si="5"/>
        <v>0</v>
      </c>
      <c r="T15" s="1082">
        <f t="shared" si="5"/>
        <v>0</v>
      </c>
    </row>
    <row r="16" spans="1:20">
      <c r="B16" s="1051" t="s">
        <v>71</v>
      </c>
      <c r="C16" s="992">
        <f t="shared" ref="C16:H16" si="6">SUM(C12:C15)</f>
        <v>0</v>
      </c>
      <c r="D16" s="992">
        <f t="shared" si="6"/>
        <v>0</v>
      </c>
      <c r="E16" s="992">
        <f t="shared" si="6"/>
        <v>0</v>
      </c>
      <c r="F16" s="992">
        <f t="shared" si="6"/>
        <v>0</v>
      </c>
      <c r="G16" s="992">
        <f t="shared" si="6"/>
        <v>0</v>
      </c>
      <c r="H16" s="992">
        <f t="shared" si="6"/>
        <v>0</v>
      </c>
      <c r="N16" s="1558" t="s">
        <v>1378</v>
      </c>
      <c r="O16" s="992">
        <f t="shared" ref="O16:T16" si="7">SUM(O12:O15)</f>
        <v>0</v>
      </c>
      <c r="P16" s="992">
        <f t="shared" si="7"/>
        <v>0</v>
      </c>
      <c r="Q16" s="992">
        <f t="shared" si="7"/>
        <v>0</v>
      </c>
      <c r="R16" s="992">
        <f t="shared" si="7"/>
        <v>0</v>
      </c>
      <c r="S16" s="992">
        <f t="shared" si="7"/>
        <v>0</v>
      </c>
      <c r="T16" s="992">
        <f t="shared" si="7"/>
        <v>0</v>
      </c>
    </row>
    <row r="18" spans="1:16" ht="27.6" customHeight="1">
      <c r="A18" s="2231" t="s">
        <v>1636</v>
      </c>
      <c r="B18" s="2110" t="s">
        <v>978</v>
      </c>
      <c r="C18" s="2111"/>
      <c r="D18" s="2112"/>
      <c r="N18" s="2110" t="s">
        <v>4850</v>
      </c>
      <c r="O18" s="2111"/>
      <c r="P18" s="2112"/>
    </row>
    <row r="19" spans="1:16">
      <c r="A19" s="2232"/>
      <c r="B19" s="1184"/>
      <c r="C19" s="1185">
        <f>C$2</f>
        <v>41639</v>
      </c>
      <c r="D19" s="1185" t="str">
        <f>F$2</f>
        <v>31.12.2012 г.</v>
      </c>
      <c r="N19" s="1184"/>
      <c r="O19" s="1185">
        <f>O$2</f>
        <v>41639</v>
      </c>
      <c r="P19" s="1185" t="str">
        <f>R$2</f>
        <v>31.12.2012 г.</v>
      </c>
    </row>
    <row r="20" spans="1:16" ht="15">
      <c r="A20" s="824" t="s">
        <v>584</v>
      </c>
      <c r="B20" s="1186" t="s">
        <v>979</v>
      </c>
      <c r="C20" s="1187"/>
      <c r="D20" s="1187"/>
      <c r="N20" s="1186" t="s">
        <v>4859</v>
      </c>
      <c r="O20" s="1082">
        <f t="shared" ref="O20:O27" si="8">C20</f>
        <v>0</v>
      </c>
      <c r="P20" s="1082">
        <f t="shared" ref="P20:P27" si="9">D20</f>
        <v>0</v>
      </c>
    </row>
    <row r="21" spans="1:16" ht="25.5">
      <c r="A21" s="825" t="s">
        <v>2564</v>
      </c>
      <c r="B21" s="1186" t="s">
        <v>980</v>
      </c>
      <c r="C21" s="1187"/>
      <c r="D21" s="1187"/>
      <c r="N21" s="1186" t="s">
        <v>4851</v>
      </c>
      <c r="O21" s="1082">
        <f t="shared" si="8"/>
        <v>0</v>
      </c>
      <c r="P21" s="1082">
        <f t="shared" si="9"/>
        <v>0</v>
      </c>
    </row>
    <row r="22" spans="1:16" ht="25.5">
      <c r="B22" s="1186" t="s">
        <v>981</v>
      </c>
      <c r="C22" s="1187"/>
      <c r="D22" s="1187"/>
      <c r="N22" s="1186" t="s">
        <v>4852</v>
      </c>
      <c r="O22" s="1082">
        <f t="shared" si="8"/>
        <v>0</v>
      </c>
      <c r="P22" s="1082">
        <f t="shared" si="9"/>
        <v>0</v>
      </c>
    </row>
    <row r="23" spans="1:16" ht="38.25">
      <c r="B23" s="1186" t="s">
        <v>982</v>
      </c>
      <c r="C23" s="1187"/>
      <c r="D23" s="1187"/>
      <c r="N23" s="1186" t="s">
        <v>4853</v>
      </c>
      <c r="O23" s="1082">
        <f t="shared" si="8"/>
        <v>0</v>
      </c>
      <c r="P23" s="1082">
        <f t="shared" si="9"/>
        <v>0</v>
      </c>
    </row>
    <row r="24" spans="1:16">
      <c r="B24" s="1186" t="s">
        <v>983</v>
      </c>
      <c r="C24" s="1187"/>
      <c r="D24" s="1187"/>
      <c r="N24" s="1186" t="s">
        <v>4854</v>
      </c>
      <c r="O24" s="1082">
        <f t="shared" si="8"/>
        <v>0</v>
      </c>
      <c r="P24" s="1082">
        <f t="shared" si="9"/>
        <v>0</v>
      </c>
    </row>
    <row r="25" spans="1:16" ht="25.5">
      <c r="B25" s="1186" t="s">
        <v>984</v>
      </c>
      <c r="C25" s="1187"/>
      <c r="D25" s="1187"/>
      <c r="N25" s="1186" t="s">
        <v>4855</v>
      </c>
      <c r="O25" s="1082">
        <f t="shared" si="8"/>
        <v>0</v>
      </c>
      <c r="P25" s="1082">
        <f t="shared" si="9"/>
        <v>0</v>
      </c>
    </row>
    <row r="26" spans="1:16" ht="25.5">
      <c r="B26" s="1186" t="s">
        <v>985</v>
      </c>
      <c r="C26" s="1187"/>
      <c r="D26" s="1187"/>
      <c r="N26" s="1186" t="s">
        <v>4856</v>
      </c>
      <c r="O26" s="1082">
        <f t="shared" si="8"/>
        <v>0</v>
      </c>
      <c r="P26" s="1082">
        <f t="shared" si="9"/>
        <v>0</v>
      </c>
    </row>
    <row r="27" spans="1:16" ht="51">
      <c r="B27" s="1186" t="s">
        <v>986</v>
      </c>
      <c r="C27" s="1187"/>
      <c r="D27" s="1187"/>
      <c r="N27" s="1186" t="s">
        <v>4857</v>
      </c>
      <c r="O27" s="1082">
        <f t="shared" si="8"/>
        <v>0</v>
      </c>
      <c r="P27" s="1082">
        <f t="shared" si="9"/>
        <v>0</v>
      </c>
    </row>
    <row r="28" spans="1:16">
      <c r="B28" s="1051" t="s">
        <v>996</v>
      </c>
      <c r="C28" s="992">
        <f>SUM(C21:C27)</f>
        <v>0</v>
      </c>
      <c r="D28" s="992">
        <f>SUM(D21:D27)</f>
        <v>0</v>
      </c>
      <c r="N28" s="1558" t="s">
        <v>4858</v>
      </c>
      <c r="O28" s="992">
        <f>SUM(O21:O27)</f>
        <v>0</v>
      </c>
      <c r="P28" s="992">
        <f>SUM(P21:P27)</f>
        <v>0</v>
      </c>
    </row>
    <row r="29" spans="1:16">
      <c r="B29" s="265"/>
      <c r="C29" s="265"/>
      <c r="D29" s="265"/>
      <c r="N29" s="265"/>
      <c r="O29" s="265"/>
      <c r="P29" s="265"/>
    </row>
    <row r="30" spans="1:16">
      <c r="B30" s="280" t="s">
        <v>987</v>
      </c>
      <c r="C30" s="265"/>
      <c r="D30" s="265"/>
      <c r="N30" s="280" t="s">
        <v>987</v>
      </c>
      <c r="O30" s="265"/>
      <c r="P30" s="265"/>
    </row>
    <row r="31" spans="1:16" ht="27" customHeight="1">
      <c r="A31" s="2231" t="s">
        <v>1636</v>
      </c>
      <c r="B31" s="2110" t="s">
        <v>988</v>
      </c>
      <c r="C31" s="2111"/>
      <c r="D31" s="2112"/>
      <c r="N31" s="2110" t="s">
        <v>4860</v>
      </c>
      <c r="O31" s="2111"/>
      <c r="P31" s="2112"/>
    </row>
    <row r="32" spans="1:16">
      <c r="A32" s="2232"/>
      <c r="B32" s="1184"/>
      <c r="C32" s="1185">
        <f>C$2</f>
        <v>41639</v>
      </c>
      <c r="D32" s="1185" t="str">
        <f>F$2</f>
        <v>31.12.2012 г.</v>
      </c>
      <c r="N32" s="1184"/>
      <c r="O32" s="1185">
        <f>O$2</f>
        <v>41639</v>
      </c>
      <c r="P32" s="1185" t="str">
        <f>R$2</f>
        <v>31.12.2012 г.</v>
      </c>
    </row>
    <row r="33" spans="1:20" ht="15">
      <c r="A33" s="824" t="s">
        <v>584</v>
      </c>
      <c r="B33" s="1186" t="s">
        <v>979</v>
      </c>
      <c r="C33" s="1187"/>
      <c r="D33" s="1187"/>
      <c r="N33" s="1186" t="s">
        <v>4859</v>
      </c>
      <c r="O33" s="1082">
        <f>C33</f>
        <v>0</v>
      </c>
      <c r="P33" s="1082">
        <f>D33</f>
        <v>0</v>
      </c>
    </row>
    <row r="34" spans="1:20">
      <c r="A34" s="825" t="s">
        <v>2564</v>
      </c>
      <c r="B34" s="1186" t="s">
        <v>989</v>
      </c>
      <c r="C34" s="1188">
        <v>0.1</v>
      </c>
      <c r="D34" s="1188">
        <v>0.1</v>
      </c>
      <c r="N34" s="1186" t="s">
        <v>4861</v>
      </c>
      <c r="O34" s="1188">
        <v>0.1</v>
      </c>
      <c r="P34" s="1188">
        <v>0.1</v>
      </c>
    </row>
    <row r="35" spans="1:20" ht="25.5">
      <c r="B35" s="1186" t="s">
        <v>990</v>
      </c>
      <c r="C35" s="1187"/>
      <c r="D35" s="1187"/>
      <c r="N35" s="1186" t="s">
        <v>4862</v>
      </c>
      <c r="O35" s="1082">
        <f t="shared" ref="O35:O40" si="10">C35</f>
        <v>0</v>
      </c>
      <c r="P35" s="1082">
        <f t="shared" ref="P35:P40" si="11">D35</f>
        <v>0</v>
      </c>
    </row>
    <row r="36" spans="1:20" ht="38.25">
      <c r="B36" s="1186" t="s">
        <v>991</v>
      </c>
      <c r="C36" s="1187"/>
      <c r="D36" s="1187"/>
      <c r="N36" s="1186" t="s">
        <v>4863</v>
      </c>
      <c r="O36" s="1082">
        <f t="shared" si="10"/>
        <v>0</v>
      </c>
      <c r="P36" s="1082">
        <f t="shared" si="11"/>
        <v>0</v>
      </c>
    </row>
    <row r="37" spans="1:20" ht="25.5">
      <c r="B37" s="1186" t="s">
        <v>992</v>
      </c>
      <c r="C37" s="1187"/>
      <c r="D37" s="1187"/>
      <c r="N37" s="1186" t="s">
        <v>4864</v>
      </c>
      <c r="O37" s="1082">
        <f t="shared" si="10"/>
        <v>0</v>
      </c>
      <c r="P37" s="1082">
        <f t="shared" si="11"/>
        <v>0</v>
      </c>
    </row>
    <row r="38" spans="1:20" ht="25.5">
      <c r="B38" s="1186" t="s">
        <v>993</v>
      </c>
      <c r="C38" s="1187"/>
      <c r="D38" s="1187"/>
      <c r="N38" s="1186" t="s">
        <v>4865</v>
      </c>
      <c r="O38" s="1082">
        <f t="shared" si="10"/>
        <v>0</v>
      </c>
      <c r="P38" s="1082">
        <f t="shared" si="11"/>
        <v>0</v>
      </c>
    </row>
    <row r="39" spans="1:20" ht="25.5">
      <c r="B39" s="1186" t="s">
        <v>994</v>
      </c>
      <c r="C39" s="1187"/>
      <c r="D39" s="1187"/>
      <c r="N39" s="1186" t="s">
        <v>4866</v>
      </c>
      <c r="O39" s="1082">
        <f t="shared" si="10"/>
        <v>0</v>
      </c>
      <c r="P39" s="1082">
        <f t="shared" si="11"/>
        <v>0</v>
      </c>
    </row>
    <row r="40" spans="1:20" ht="38.25">
      <c r="B40" s="1186" t="s">
        <v>995</v>
      </c>
      <c r="C40" s="1187"/>
      <c r="D40" s="1187"/>
      <c r="N40" s="1186" t="s">
        <v>4867</v>
      </c>
      <c r="O40" s="1082">
        <f t="shared" si="10"/>
        <v>0</v>
      </c>
      <c r="P40" s="1082">
        <f t="shared" si="11"/>
        <v>0</v>
      </c>
    </row>
    <row r="41" spans="1:20" ht="25.5">
      <c r="B41" s="1189" t="s">
        <v>997</v>
      </c>
      <c r="C41" s="992">
        <f>SUM(C35)</f>
        <v>0</v>
      </c>
      <c r="D41" s="992">
        <f>SUM(D35)</f>
        <v>0</v>
      </c>
      <c r="N41" s="1565" t="s">
        <v>4868</v>
      </c>
      <c r="O41" s="992">
        <f>SUM(O35)</f>
        <v>0</v>
      </c>
      <c r="P41" s="992">
        <f>SUM(P35)</f>
        <v>0</v>
      </c>
    </row>
    <row r="43" spans="1:20" ht="14.25">
      <c r="A43" s="2231" t="s">
        <v>1636</v>
      </c>
      <c r="B43" s="2272" t="s">
        <v>1690</v>
      </c>
      <c r="C43" s="2272"/>
      <c r="D43" s="2272"/>
      <c r="E43" s="2272"/>
      <c r="F43" s="2272"/>
      <c r="G43" s="2272"/>
      <c r="H43" s="2272"/>
      <c r="N43" s="2272" t="s">
        <v>4869</v>
      </c>
      <c r="O43" s="2272"/>
      <c r="P43" s="2272"/>
      <c r="Q43" s="2272"/>
      <c r="R43" s="2272"/>
      <c r="S43" s="2272"/>
      <c r="T43" s="2272"/>
    </row>
    <row r="44" spans="1:20">
      <c r="A44" s="2232"/>
      <c r="B44" s="2273" t="s">
        <v>1691</v>
      </c>
      <c r="C44" s="2274">
        <f>НАЧАЛО!AA2</f>
        <v>41639</v>
      </c>
      <c r="D44" s="2275"/>
      <c r="E44" s="2276"/>
      <c r="F44" s="2280" t="s">
        <v>1461</v>
      </c>
      <c r="G44" s="2280"/>
      <c r="H44" s="2280"/>
      <c r="N44" s="2273" t="s">
        <v>4870</v>
      </c>
      <c r="O44" s="2274">
        <f>НАЧАЛО!AA2</f>
        <v>41639</v>
      </c>
      <c r="P44" s="2275"/>
      <c r="Q44" s="2276"/>
      <c r="R44" s="2280" t="s">
        <v>1461</v>
      </c>
      <c r="S44" s="2280"/>
      <c r="T44" s="2280"/>
    </row>
    <row r="45" spans="1:20" ht="15">
      <c r="A45" s="824" t="s">
        <v>584</v>
      </c>
      <c r="B45" s="2273"/>
      <c r="C45" s="2277"/>
      <c r="D45" s="2278"/>
      <c r="E45" s="2279"/>
      <c r="F45" s="2280"/>
      <c r="G45" s="2280"/>
      <c r="H45" s="2280"/>
      <c r="N45" s="2273"/>
      <c r="O45" s="2277"/>
      <c r="P45" s="2278"/>
      <c r="Q45" s="2279"/>
      <c r="R45" s="2280"/>
      <c r="S45" s="2280"/>
      <c r="T45" s="2280"/>
    </row>
    <row r="46" spans="1:20" ht="36">
      <c r="A46" s="825" t="s">
        <v>2564</v>
      </c>
      <c r="B46" s="2273"/>
      <c r="C46" s="1190" t="s">
        <v>1692</v>
      </c>
      <c r="D46" s="1190" t="s">
        <v>1693</v>
      </c>
      <c r="E46" s="1190" t="s">
        <v>1694</v>
      </c>
      <c r="F46" s="1190" t="s">
        <v>1692</v>
      </c>
      <c r="G46" s="1190" t="s">
        <v>1693</v>
      </c>
      <c r="H46" s="1190" t="s">
        <v>1694</v>
      </c>
      <c r="N46" s="2273"/>
      <c r="O46" s="1190" t="s">
        <v>4830</v>
      </c>
      <c r="P46" s="1190" t="s">
        <v>4871</v>
      </c>
      <c r="Q46" s="1190" t="s">
        <v>4872</v>
      </c>
      <c r="R46" s="1190" t="s">
        <v>4830</v>
      </c>
      <c r="S46" s="1190" t="s">
        <v>4871</v>
      </c>
      <c r="T46" s="1190" t="s">
        <v>4872</v>
      </c>
    </row>
    <row r="47" spans="1:20" ht="25.5">
      <c r="B47" s="1046" t="s">
        <v>1695</v>
      </c>
      <c r="C47" s="1191"/>
      <c r="D47" s="1192">
        <v>0.1</v>
      </c>
      <c r="E47" s="1191"/>
      <c r="F47" s="1191"/>
      <c r="G47" s="1192">
        <v>0.1</v>
      </c>
      <c r="H47" s="1191"/>
      <c r="N47" s="1046" t="s">
        <v>4873</v>
      </c>
      <c r="O47" s="1191"/>
      <c r="P47" s="1192">
        <v>0.1</v>
      </c>
      <c r="Q47" s="1191"/>
      <c r="R47" s="1191"/>
      <c r="S47" s="1192">
        <v>0.1</v>
      </c>
      <c r="T47" s="1191"/>
    </row>
    <row r="48" spans="1:20">
      <c r="B48" s="1046" t="s">
        <v>1696</v>
      </c>
      <c r="C48" s="1191">
        <f>SUM(C49:C50)</f>
        <v>0</v>
      </c>
      <c r="D48" s="1192"/>
      <c r="E48" s="1191">
        <f>SUM(E49:E50)</f>
        <v>0</v>
      </c>
      <c r="F48" s="1191">
        <f>SUM(F49:F50)</f>
        <v>0</v>
      </c>
      <c r="G48" s="1192"/>
      <c r="H48" s="1191">
        <f>SUM(H49:H50)</f>
        <v>0</v>
      </c>
      <c r="N48" s="1046" t="s">
        <v>4874</v>
      </c>
      <c r="O48" s="1191">
        <f>SUM(O49:O50)</f>
        <v>0</v>
      </c>
      <c r="P48" s="1192"/>
      <c r="Q48" s="1191">
        <f>SUM(Q49:Q50)</f>
        <v>0</v>
      </c>
      <c r="R48" s="1191">
        <f>SUM(R49:R50)</f>
        <v>0</v>
      </c>
      <c r="S48" s="1192"/>
      <c r="T48" s="1191">
        <f>SUM(T49:T50)</f>
        <v>0</v>
      </c>
    </row>
    <row r="49" spans="2:20" ht="25.5">
      <c r="B49" s="1193" t="s">
        <v>1697</v>
      </c>
      <c r="C49" s="1194"/>
      <c r="D49" s="1195">
        <v>0.1</v>
      </c>
      <c r="E49" s="1194">
        <f>ROUND(C49*D49,0.1)</f>
        <v>0</v>
      </c>
      <c r="F49" s="1194"/>
      <c r="G49" s="1195">
        <v>0.1</v>
      </c>
      <c r="H49" s="1194">
        <f>ROUND(F49*G49,0.1)</f>
        <v>0</v>
      </c>
      <c r="N49" s="1193" t="s">
        <v>4875</v>
      </c>
      <c r="O49" s="1082">
        <f>C49</f>
        <v>0</v>
      </c>
      <c r="P49" s="1195">
        <v>0.1</v>
      </c>
      <c r="Q49" s="1194">
        <f>ROUND(O49*P49,0.1)</f>
        <v>0</v>
      </c>
      <c r="R49" s="1082">
        <f>F49</f>
        <v>0</v>
      </c>
      <c r="S49" s="1195">
        <v>0.1</v>
      </c>
      <c r="T49" s="1194">
        <f>ROUND(R49*S49,0.1)</f>
        <v>0</v>
      </c>
    </row>
    <row r="50" spans="2:20">
      <c r="B50" s="1193" t="s">
        <v>1698</v>
      </c>
      <c r="C50" s="1194"/>
      <c r="D50" s="1195">
        <v>0.1</v>
      </c>
      <c r="E50" s="1194">
        <f>ROUND(C50*D50,0.1)</f>
        <v>0</v>
      </c>
      <c r="F50" s="1194"/>
      <c r="G50" s="1195">
        <v>0.1</v>
      </c>
      <c r="H50" s="1194">
        <f>ROUND(F50*G50,0.1)</f>
        <v>0</v>
      </c>
      <c r="N50" s="1193" t="s">
        <v>4876</v>
      </c>
      <c r="O50" s="1082">
        <f>C50</f>
        <v>0</v>
      </c>
      <c r="P50" s="1195">
        <v>0.1</v>
      </c>
      <c r="Q50" s="1194">
        <f>ROUND(O50*P50,0.1)</f>
        <v>0</v>
      </c>
      <c r="R50" s="1082">
        <f>F50</f>
        <v>0</v>
      </c>
      <c r="S50" s="1195">
        <v>0.1</v>
      </c>
      <c r="T50" s="1194">
        <f>ROUND(R50*S50,0.1)</f>
        <v>0</v>
      </c>
    </row>
    <row r="51" spans="2:20">
      <c r="B51" s="1046" t="s">
        <v>1699</v>
      </c>
      <c r="C51" s="1191">
        <f>C47+C48</f>
        <v>0</v>
      </c>
      <c r="D51" s="1192"/>
      <c r="E51" s="1191">
        <f>E47+E48</f>
        <v>0</v>
      </c>
      <c r="F51" s="1191">
        <f>F47+F48</f>
        <v>0</v>
      </c>
      <c r="G51" s="1192"/>
      <c r="H51" s="1191">
        <f>H47+H48</f>
        <v>0</v>
      </c>
      <c r="N51" s="1046" t="s">
        <v>4877</v>
      </c>
      <c r="O51" s="1191">
        <f>O47+O48</f>
        <v>0</v>
      </c>
      <c r="P51" s="1192"/>
      <c r="Q51" s="1191">
        <f>Q47+Q48</f>
        <v>0</v>
      </c>
      <c r="R51" s="1191">
        <f>R47+R48</f>
        <v>0</v>
      </c>
      <c r="S51" s="1192"/>
      <c r="T51" s="1191">
        <f>T47+T48</f>
        <v>0</v>
      </c>
    </row>
    <row r="52" spans="2:20" ht="25.5">
      <c r="B52" s="1046" t="s">
        <v>1700</v>
      </c>
      <c r="C52" s="1191"/>
      <c r="D52" s="1192"/>
      <c r="E52" s="1191"/>
      <c r="F52" s="1191"/>
      <c r="G52" s="1192"/>
      <c r="H52" s="1191"/>
      <c r="N52" s="1046" t="s">
        <v>4878</v>
      </c>
      <c r="O52" s="1191"/>
      <c r="P52" s="1192"/>
      <c r="Q52" s="1191"/>
      <c r="R52" s="1191"/>
      <c r="S52" s="1192"/>
      <c r="T52" s="1191"/>
    </row>
    <row r="53" spans="2:20" ht="25.5">
      <c r="B53" s="1046" t="s">
        <v>1701</v>
      </c>
      <c r="C53" s="1191"/>
      <c r="D53" s="1192"/>
      <c r="E53" s="1191"/>
      <c r="F53" s="1191"/>
      <c r="G53" s="1192"/>
      <c r="H53" s="1191"/>
      <c r="N53" s="1046" t="s">
        <v>4879</v>
      </c>
      <c r="O53" s="1191"/>
      <c r="P53" s="1192"/>
      <c r="Q53" s="1191"/>
      <c r="R53" s="1191"/>
      <c r="S53" s="1192"/>
      <c r="T53" s="1191"/>
    </row>
    <row r="54" spans="2:20">
      <c r="B54" s="1046" t="s">
        <v>1702</v>
      </c>
      <c r="C54" s="1191">
        <f>SUM(C55:C56)</f>
        <v>0</v>
      </c>
      <c r="D54" s="1192"/>
      <c r="E54" s="1191">
        <f>SUM(E55:E56)</f>
        <v>0</v>
      </c>
      <c r="F54" s="1191">
        <f>SUM(F55:F56)</f>
        <v>0</v>
      </c>
      <c r="G54" s="1192"/>
      <c r="H54" s="1191">
        <f>SUM(H55:H56)</f>
        <v>0</v>
      </c>
      <c r="N54" s="1046" t="s">
        <v>4885</v>
      </c>
      <c r="O54" s="1191">
        <f>SUM(O55:O56)</f>
        <v>0</v>
      </c>
      <c r="P54" s="1192"/>
      <c r="Q54" s="1191">
        <f>SUM(Q55:Q56)</f>
        <v>0</v>
      </c>
      <c r="R54" s="1191">
        <f>SUM(R55:R56)</f>
        <v>0</v>
      </c>
      <c r="S54" s="1192"/>
      <c r="T54" s="1191">
        <f>SUM(T55:T56)</f>
        <v>0</v>
      </c>
    </row>
    <row r="55" spans="2:20" ht="25.5">
      <c r="B55" s="1193" t="s">
        <v>1703</v>
      </c>
      <c r="C55" s="1194"/>
      <c r="D55" s="1195">
        <v>0.1</v>
      </c>
      <c r="E55" s="1194">
        <f>ROUND(C55*D55,0.1)</f>
        <v>0</v>
      </c>
      <c r="F55" s="1194"/>
      <c r="G55" s="1195">
        <v>0.1</v>
      </c>
      <c r="H55" s="1194">
        <f>ROUND(F55*G55,0.1)</f>
        <v>0</v>
      </c>
      <c r="N55" s="1193" t="s">
        <v>4880</v>
      </c>
      <c r="O55" s="1082">
        <f>C55</f>
        <v>0</v>
      </c>
      <c r="P55" s="1195">
        <v>0.1</v>
      </c>
      <c r="Q55" s="1194">
        <f>ROUND(O55*P55,0.1)</f>
        <v>0</v>
      </c>
      <c r="R55" s="1082">
        <f>F55</f>
        <v>0</v>
      </c>
      <c r="S55" s="1195">
        <v>0.1</v>
      </c>
      <c r="T55" s="1194">
        <f>ROUND(R55*S55,0.1)</f>
        <v>0</v>
      </c>
    </row>
    <row r="56" spans="2:20" ht="25.5">
      <c r="B56" s="1193" t="s">
        <v>1704</v>
      </c>
      <c r="C56" s="1194"/>
      <c r="D56" s="1195">
        <v>0.1</v>
      </c>
      <c r="E56" s="1194">
        <f>ROUND(C56*D56,0.1)</f>
        <v>0</v>
      </c>
      <c r="F56" s="1194"/>
      <c r="G56" s="1195">
        <v>0.1</v>
      </c>
      <c r="H56" s="1194">
        <f>ROUND(F56*G56,0.1)</f>
        <v>0</v>
      </c>
      <c r="N56" s="1193" t="s">
        <v>4881</v>
      </c>
      <c r="O56" s="1082">
        <f>C56</f>
        <v>0</v>
      </c>
      <c r="P56" s="1195">
        <v>0.1</v>
      </c>
      <c r="Q56" s="1194">
        <f>ROUND(O56*P56,0.1)</f>
        <v>0</v>
      </c>
      <c r="R56" s="1082">
        <f>F56</f>
        <v>0</v>
      </c>
      <c r="S56" s="1195">
        <v>0.1</v>
      </c>
      <c r="T56" s="1194">
        <f>ROUND(R56*S56,0.1)</f>
        <v>0</v>
      </c>
    </row>
    <row r="57" spans="2:20" ht="25.5">
      <c r="B57" s="1046" t="s">
        <v>1705</v>
      </c>
      <c r="C57" s="1191">
        <f>SUM(C58:C59)</f>
        <v>0</v>
      </c>
      <c r="D57" s="1192"/>
      <c r="E57" s="1191">
        <f>SUM(E58:E59)</f>
        <v>0</v>
      </c>
      <c r="F57" s="1191">
        <f>SUM(F58:F59)</f>
        <v>0</v>
      </c>
      <c r="G57" s="1192"/>
      <c r="H57" s="1191">
        <f>SUM(H58:H59)</f>
        <v>0</v>
      </c>
      <c r="N57" s="1046" t="s">
        <v>4882</v>
      </c>
      <c r="O57" s="1191">
        <f>SUM(O58:O59)</f>
        <v>0</v>
      </c>
      <c r="P57" s="1192"/>
      <c r="Q57" s="1191">
        <f>SUM(Q58:Q59)</f>
        <v>0</v>
      </c>
      <c r="R57" s="1191">
        <f>SUM(R58:R59)</f>
        <v>0</v>
      </c>
      <c r="S57" s="1192"/>
      <c r="T57" s="1191">
        <f>SUM(T58:T59)</f>
        <v>0</v>
      </c>
    </row>
    <row r="58" spans="2:20" ht="25.5">
      <c r="B58" s="1853" t="s">
        <v>1706</v>
      </c>
      <c r="C58" s="1194"/>
      <c r="D58" s="1195">
        <v>0.1</v>
      </c>
      <c r="E58" s="1194">
        <f>ROUND(C58*D58,0.1)</f>
        <v>0</v>
      </c>
      <c r="F58" s="1194"/>
      <c r="G58" s="1195">
        <v>0.1</v>
      </c>
      <c r="H58" s="1194">
        <f>ROUND(F58*G58,0.1)</f>
        <v>0</v>
      </c>
      <c r="N58" s="1853" t="s">
        <v>5319</v>
      </c>
      <c r="O58" s="1082">
        <f>C58</f>
        <v>0</v>
      </c>
      <c r="P58" s="1195">
        <v>0.1</v>
      </c>
      <c r="Q58" s="1194">
        <f>ROUND(O58*P58,0.1)</f>
        <v>0</v>
      </c>
      <c r="R58" s="1082">
        <f>F58</f>
        <v>0</v>
      </c>
      <c r="S58" s="1195">
        <v>0.1</v>
      </c>
      <c r="T58" s="1194">
        <f>ROUND(R58*S58,0.1)</f>
        <v>0</v>
      </c>
    </row>
    <row r="59" spans="2:20" ht="25.5">
      <c r="B59" s="1193" t="s">
        <v>1707</v>
      </c>
      <c r="C59" s="1194"/>
      <c r="D59" s="1195">
        <v>0.1</v>
      </c>
      <c r="E59" s="1194">
        <f>ROUND(C59*D59,0.1)</f>
        <v>0</v>
      </c>
      <c r="F59" s="1194"/>
      <c r="G59" s="1195">
        <v>0.1</v>
      </c>
      <c r="H59" s="1194">
        <f>ROUND(F59*G59,0.1)</f>
        <v>0</v>
      </c>
      <c r="N59" s="1853" t="s">
        <v>5320</v>
      </c>
      <c r="O59" s="1082">
        <f>C59</f>
        <v>0</v>
      </c>
      <c r="P59" s="1195">
        <v>0.1</v>
      </c>
      <c r="Q59" s="1194">
        <f>ROUND(O59*P59,0.1)</f>
        <v>0</v>
      </c>
      <c r="R59" s="1082">
        <f>F59</f>
        <v>0</v>
      </c>
      <c r="S59" s="1195">
        <v>0.1</v>
      </c>
      <c r="T59" s="1194">
        <f>ROUND(R59*S59,0.1)</f>
        <v>0</v>
      </c>
    </row>
    <row r="60" spans="2:20">
      <c r="B60" s="1046" t="s">
        <v>1708</v>
      </c>
      <c r="C60" s="1191">
        <f>SUM(C61:C62)</f>
        <v>0</v>
      </c>
      <c r="D60" s="1192"/>
      <c r="E60" s="1191">
        <f>SUM(E61:E62)</f>
        <v>0</v>
      </c>
      <c r="F60" s="1191">
        <f>SUM(F61:F62)</f>
        <v>0</v>
      </c>
      <c r="G60" s="1192"/>
      <c r="H60" s="1191">
        <f>SUM(H61:H62)</f>
        <v>0</v>
      </c>
      <c r="N60" s="1046" t="s">
        <v>4883</v>
      </c>
      <c r="O60" s="1191">
        <f>SUM(O61:O62)</f>
        <v>0</v>
      </c>
      <c r="P60" s="1192"/>
      <c r="Q60" s="1191">
        <f>SUM(Q61:Q62)</f>
        <v>0</v>
      </c>
      <c r="R60" s="1191">
        <f>SUM(R61:R62)</f>
        <v>0</v>
      </c>
      <c r="S60" s="1192"/>
      <c r="T60" s="1191">
        <f>SUM(T61:T62)</f>
        <v>0</v>
      </c>
    </row>
    <row r="61" spans="2:20" ht="25.5">
      <c r="B61" s="1193" t="s">
        <v>1709</v>
      </c>
      <c r="C61" s="1194"/>
      <c r="D61" s="1195">
        <v>0.1</v>
      </c>
      <c r="E61" s="1194">
        <f>ROUND(C61*D61,0.1)</f>
        <v>0</v>
      </c>
      <c r="F61" s="1194"/>
      <c r="G61" s="1195">
        <v>0.1</v>
      </c>
      <c r="H61" s="1194">
        <f>ROUND(F61*G61,0.1)</f>
        <v>0</v>
      </c>
      <c r="N61" s="1193" t="s">
        <v>5321</v>
      </c>
      <c r="O61" s="1082">
        <f>C61</f>
        <v>0</v>
      </c>
      <c r="P61" s="1195">
        <v>0.1</v>
      </c>
      <c r="Q61" s="1194">
        <f>ROUND(O61*P61,0.1)</f>
        <v>0</v>
      </c>
      <c r="R61" s="1082">
        <f>F61</f>
        <v>0</v>
      </c>
      <c r="S61" s="1195">
        <v>0.1</v>
      </c>
      <c r="T61" s="1194">
        <f>ROUND(R61*S61,0.1)</f>
        <v>0</v>
      </c>
    </row>
    <row r="62" spans="2:20" ht="25.5">
      <c r="B62" s="1193" t="s">
        <v>1710</v>
      </c>
      <c r="C62" s="1194"/>
      <c r="D62" s="1195">
        <v>0.1</v>
      </c>
      <c r="E62" s="1194">
        <f>ROUND(C62*D62,0.1)</f>
        <v>0</v>
      </c>
      <c r="F62" s="1194"/>
      <c r="G62" s="1195">
        <v>0.1</v>
      </c>
      <c r="H62" s="1194">
        <f>ROUND(F62*G62,0.1)</f>
        <v>0</v>
      </c>
      <c r="N62" s="1193" t="s">
        <v>5322</v>
      </c>
      <c r="O62" s="1082">
        <f>C62</f>
        <v>0</v>
      </c>
      <c r="P62" s="1195">
        <v>0.1</v>
      </c>
      <c r="Q62" s="1194">
        <f>ROUND(O62*P62,0.1)</f>
        <v>0</v>
      </c>
      <c r="R62" s="1082">
        <f>F62</f>
        <v>0</v>
      </c>
      <c r="S62" s="1195">
        <v>0.1</v>
      </c>
      <c r="T62" s="1194">
        <f>ROUND(R62*S62,0.1)</f>
        <v>0</v>
      </c>
    </row>
    <row r="63" spans="2:20" ht="25.5">
      <c r="B63" s="1046" t="s">
        <v>1711</v>
      </c>
      <c r="C63" s="1191">
        <f>C51+C52+C53+C54+C57+C60</f>
        <v>0</v>
      </c>
      <c r="D63" s="1192"/>
      <c r="E63" s="1191">
        <f>E51+E52+E53+E54+E57+E60</f>
        <v>0</v>
      </c>
      <c r="F63" s="1191">
        <f>F51+F52+F53+F54+F57+F60</f>
        <v>0</v>
      </c>
      <c r="G63" s="1192"/>
      <c r="H63" s="1191">
        <f>H51+H52+H53+H54+H57+H60</f>
        <v>0</v>
      </c>
      <c r="N63" s="1046" t="s">
        <v>4884</v>
      </c>
      <c r="O63" s="1191">
        <f>O51+O52+O53+O54+O57+O60</f>
        <v>0</v>
      </c>
      <c r="P63" s="1192"/>
      <c r="Q63" s="1191">
        <f>Q51+Q52+Q53+Q54+Q57+Q60</f>
        <v>0</v>
      </c>
      <c r="R63" s="1191">
        <f>R51+R52+R53+R54+R57+R60</f>
        <v>0</v>
      </c>
      <c r="S63" s="1192"/>
      <c r="T63" s="1191">
        <f>T51+T52+T53+T54+T57+T60</f>
        <v>0</v>
      </c>
    </row>
    <row r="64" spans="2:20" ht="25.5">
      <c r="B64" s="1046" t="s">
        <v>1712</v>
      </c>
      <c r="C64" s="1191">
        <f>C63-C65-C66</f>
        <v>0</v>
      </c>
      <c r="D64" s="1192">
        <v>0.1</v>
      </c>
      <c r="E64" s="1191">
        <f>E63-E65-E66</f>
        <v>0</v>
      </c>
      <c r="F64" s="1191">
        <f>F63-F65-F66</f>
        <v>0</v>
      </c>
      <c r="G64" s="1192">
        <v>0.1</v>
      </c>
      <c r="H64" s="1191">
        <f>H63-H65-H66</f>
        <v>0</v>
      </c>
      <c r="N64" s="1046" t="s">
        <v>4886</v>
      </c>
      <c r="O64" s="1191">
        <f>O63-O65-O66</f>
        <v>0</v>
      </c>
      <c r="P64" s="1192">
        <v>0.1</v>
      </c>
      <c r="Q64" s="1191">
        <f>Q63-Q65-Q66</f>
        <v>0</v>
      </c>
      <c r="R64" s="1191">
        <f>R63-R65-R66</f>
        <v>0</v>
      </c>
      <c r="S64" s="1192">
        <v>0.1</v>
      </c>
      <c r="T64" s="1191">
        <f>T63-T65-T66</f>
        <v>0</v>
      </c>
    </row>
    <row r="65" spans="2:20" ht="25.5">
      <c r="B65" s="1046" t="s">
        <v>1713</v>
      </c>
      <c r="C65" s="1191">
        <f>C57</f>
        <v>0</v>
      </c>
      <c r="D65" s="1192">
        <v>0.1</v>
      </c>
      <c r="E65" s="1191">
        <f>ROUND(C65*D65,0.1)</f>
        <v>0</v>
      </c>
      <c r="F65" s="1191">
        <f>F57</f>
        <v>0</v>
      </c>
      <c r="G65" s="1192">
        <v>0.1</v>
      </c>
      <c r="H65" s="1191">
        <f>ROUND(F65*G65,0.1)</f>
        <v>0</v>
      </c>
      <c r="N65" s="1046" t="s">
        <v>4887</v>
      </c>
      <c r="O65" s="1191">
        <f>O57</f>
        <v>0</v>
      </c>
      <c r="P65" s="1192">
        <v>0.1</v>
      </c>
      <c r="Q65" s="1191">
        <f>ROUND(O65*P65,0.1)</f>
        <v>0</v>
      </c>
      <c r="R65" s="1191">
        <f>R57</f>
        <v>0</v>
      </c>
      <c r="S65" s="1192">
        <v>0.1</v>
      </c>
      <c r="T65" s="1191">
        <f>ROUND(R65*S65,0.1)</f>
        <v>0</v>
      </c>
    </row>
    <row r="66" spans="2:20" ht="25.5">
      <c r="B66" s="1046" t="s">
        <v>1714</v>
      </c>
      <c r="C66" s="1191">
        <f>C60</f>
        <v>0</v>
      </c>
      <c r="D66" s="1192">
        <v>0.1</v>
      </c>
      <c r="E66" s="1191">
        <f>ROUND(C66*D66,0.1)</f>
        <v>0</v>
      </c>
      <c r="F66" s="1191">
        <f>F60</f>
        <v>0</v>
      </c>
      <c r="G66" s="1192">
        <v>0.1</v>
      </c>
      <c r="H66" s="1191">
        <f>ROUND(F66*G66,0.1)</f>
        <v>0</v>
      </c>
      <c r="N66" s="1046" t="s">
        <v>4888</v>
      </c>
      <c r="O66" s="1191">
        <f>O60</f>
        <v>0</v>
      </c>
      <c r="P66" s="1192">
        <v>0.1</v>
      </c>
      <c r="Q66" s="1191">
        <f>ROUND(O66*P66,0.1)</f>
        <v>0</v>
      </c>
      <c r="R66" s="1191">
        <f>R60</f>
        <v>0</v>
      </c>
      <c r="S66" s="1192">
        <v>0.1</v>
      </c>
      <c r="T66" s="1191">
        <f>ROUND(R66*S66,0.1)</f>
        <v>0</v>
      </c>
    </row>
  </sheetData>
  <sheetProtection formatCells="0" formatColumns="0" formatRows="0" insertColumns="0" insertRows="0"/>
  <mergeCells count="27">
    <mergeCell ref="N18:P18"/>
    <mergeCell ref="N31:P31"/>
    <mergeCell ref="N43:T43"/>
    <mergeCell ref="N44:N46"/>
    <mergeCell ref="O44:Q45"/>
    <mergeCell ref="R44:T45"/>
    <mergeCell ref="N1:T1"/>
    <mergeCell ref="O2:Q2"/>
    <mergeCell ref="R2:T2"/>
    <mergeCell ref="N9:T9"/>
    <mergeCell ref="O10:Q10"/>
    <mergeCell ref="R10:T10"/>
    <mergeCell ref="B43:H43"/>
    <mergeCell ref="B44:B46"/>
    <mergeCell ref="C44:E45"/>
    <mergeCell ref="F44:H45"/>
    <mergeCell ref="A31:A32"/>
    <mergeCell ref="A43:A44"/>
    <mergeCell ref="B31:D31"/>
    <mergeCell ref="A18:A19"/>
    <mergeCell ref="C2:E2"/>
    <mergeCell ref="F2:H2"/>
    <mergeCell ref="B1:H1"/>
    <mergeCell ref="B9:H9"/>
    <mergeCell ref="C10:E10"/>
    <mergeCell ref="F10:H10"/>
    <mergeCell ref="B18:D18"/>
  </mergeCells>
  <phoneticPr fontId="16" type="noConversion"/>
  <hyperlinks>
    <hyperlink ref="J2" location="'Съдържание 1'!A1" display="'Съдържание 1'!A1"/>
    <hyperlink ref="J1" location="баланс!A1" display="баланс!A1"/>
    <hyperlink ref="A3" location="'More information'!A156" display="'More information'!A156"/>
    <hyperlink ref="A4" location="'More information'!A181" display="'More information'!A181"/>
    <hyperlink ref="A11" location="'More information'!A249" display="'More information'!A249"/>
    <hyperlink ref="A12" location="'More information'!A276" display="'More information'!A276"/>
    <hyperlink ref="A21" location="'More information'!A73" display="'More information'!A73"/>
    <hyperlink ref="A34" location="'More information'!A73" display="'More information'!A73"/>
    <hyperlink ref="A46" location="'More information'!A73" display="'More information'!A73"/>
  </hyperlinks>
  <pageMargins left="0.75" right="0.75" top="1" bottom="1" header="0.5" footer="0.5"/>
  <pageSetup paperSize="9" orientation="portrait" r:id="rId1"/>
  <headerFooter alignWithMargins="0"/>
  <legacyDrawing r:id="rId2"/>
</worksheet>
</file>

<file path=xl/worksheets/sheet33.xml><?xml version="1.0" encoding="utf-8"?>
<worksheet xmlns="http://schemas.openxmlformats.org/spreadsheetml/2006/main" xmlns:r="http://schemas.openxmlformats.org/officeDocument/2006/relationships">
  <sheetPr codeName="Sheet29">
    <tabColor theme="4" tint="0.39997558519241921"/>
  </sheetPr>
  <dimension ref="A1:M66"/>
  <sheetViews>
    <sheetView topLeftCell="A20" workbookViewId="0">
      <selection activeCell="F32" sqref="F32"/>
    </sheetView>
  </sheetViews>
  <sheetFormatPr defaultRowHeight="12.75"/>
  <cols>
    <col min="1" max="1" width="9.28515625" style="265" customWidth="1"/>
    <col min="2" max="2" width="51" style="265" customWidth="1"/>
    <col min="3" max="3" width="13.7109375" style="265" bestFit="1" customWidth="1"/>
    <col min="4" max="4" width="12.140625" style="265" customWidth="1"/>
    <col min="5" max="9" width="9.140625" style="265" customWidth="1"/>
    <col min="10" max="10" width="9.140625" style="265"/>
    <col min="11" max="11" width="51" style="265" customWidth="1"/>
    <col min="12" max="12" width="13.7109375" style="265" bestFit="1" customWidth="1"/>
    <col min="13" max="13" width="12.140625" style="265" customWidth="1"/>
    <col min="14" max="16384" width="9.140625" style="265"/>
  </cols>
  <sheetData>
    <row r="1" spans="1:13" ht="15">
      <c r="A1" s="824" t="s">
        <v>541</v>
      </c>
      <c r="B1" s="2107" t="s">
        <v>17</v>
      </c>
      <c r="C1" s="2108"/>
      <c r="D1" s="2109"/>
      <c r="F1" s="826" t="s">
        <v>1110</v>
      </c>
      <c r="J1" s="1736" t="s">
        <v>3382</v>
      </c>
      <c r="K1" s="2107" t="s">
        <v>3431</v>
      </c>
      <c r="L1" s="2108"/>
      <c r="M1" s="2109"/>
    </row>
    <row r="2" spans="1:13">
      <c r="A2" s="825" t="s">
        <v>2582</v>
      </c>
      <c r="B2" s="994" t="s">
        <v>181</v>
      </c>
      <c r="C2" s="948">
        <f>НАЧАЛО!AA2</f>
        <v>41639</v>
      </c>
      <c r="D2" s="1048" t="str">
        <f>CONCATENATE("31.12.",YEAR(C2)-1," г.")</f>
        <v>31.12.2012 г.</v>
      </c>
      <c r="F2" s="825" t="s">
        <v>1323</v>
      </c>
      <c r="K2" s="994" t="s">
        <v>4816</v>
      </c>
      <c r="L2" s="948">
        <f>НАЧАЛО!AA2</f>
        <v>41639</v>
      </c>
      <c r="M2" s="1048" t="str">
        <f>CONCATENATE("31.12.",YEAR(L2)-1," г.")</f>
        <v>31.12.2012 г.</v>
      </c>
    </row>
    <row r="3" spans="1:13">
      <c r="B3" s="994" t="s">
        <v>1111</v>
      </c>
      <c r="C3" s="993">
        <f>SUM(C4:C9)</f>
        <v>0</v>
      </c>
      <c r="D3" s="993">
        <f>SUM(D4:D9)</f>
        <v>0</v>
      </c>
      <c r="K3" s="994" t="s">
        <v>4889</v>
      </c>
      <c r="L3" s="993">
        <f>C3</f>
        <v>0</v>
      </c>
      <c r="M3" s="993">
        <f>D3</f>
        <v>0</v>
      </c>
    </row>
    <row r="4" spans="1:13" ht="51">
      <c r="B4" s="985" t="s">
        <v>1115</v>
      </c>
      <c r="C4" s="948"/>
      <c r="D4" s="1048"/>
      <c r="K4" s="985" t="s">
        <v>4890</v>
      </c>
      <c r="L4" s="993">
        <f t="shared" ref="L4:L9" si="0">C4</f>
        <v>0</v>
      </c>
      <c r="M4" s="993">
        <f t="shared" ref="M4:M9" si="1">D4</f>
        <v>0</v>
      </c>
    </row>
    <row r="5" spans="1:13" ht="38.25">
      <c r="B5" s="985" t="s">
        <v>1116</v>
      </c>
      <c r="C5" s="948"/>
      <c r="D5" s="1048"/>
      <c r="K5" s="1854" t="s">
        <v>5775</v>
      </c>
      <c r="L5" s="993">
        <f t="shared" si="0"/>
        <v>0</v>
      </c>
      <c r="M5" s="993">
        <f t="shared" si="1"/>
        <v>0</v>
      </c>
    </row>
    <row r="6" spans="1:13">
      <c r="B6" s="985" t="s">
        <v>1113</v>
      </c>
      <c r="C6" s="948"/>
      <c r="D6" s="1048"/>
      <c r="K6" s="1854" t="s">
        <v>5776</v>
      </c>
      <c r="L6" s="993">
        <f t="shared" si="0"/>
        <v>0</v>
      </c>
      <c r="M6" s="993">
        <f t="shared" si="1"/>
        <v>0</v>
      </c>
    </row>
    <row r="7" spans="1:13" ht="51">
      <c r="B7" s="985" t="s">
        <v>1114</v>
      </c>
      <c r="C7" s="948"/>
      <c r="D7" s="1048"/>
      <c r="K7" s="985" t="s">
        <v>4891</v>
      </c>
      <c r="L7" s="993">
        <f t="shared" si="0"/>
        <v>0</v>
      </c>
      <c r="M7" s="993">
        <f t="shared" si="1"/>
        <v>0</v>
      </c>
    </row>
    <row r="8" spans="1:13">
      <c r="B8" s="994" t="s">
        <v>1117</v>
      </c>
      <c r="C8" s="948"/>
      <c r="D8" s="1048"/>
      <c r="K8" s="994" t="s">
        <v>1117</v>
      </c>
      <c r="L8" s="993">
        <f t="shared" si="0"/>
        <v>0</v>
      </c>
      <c r="M8" s="993">
        <f t="shared" si="1"/>
        <v>0</v>
      </c>
    </row>
    <row r="9" spans="1:13">
      <c r="B9" s="994" t="s">
        <v>1117</v>
      </c>
      <c r="C9" s="948"/>
      <c r="D9" s="1048"/>
      <c r="K9" s="994" t="s">
        <v>1117</v>
      </c>
      <c r="L9" s="993">
        <f t="shared" si="0"/>
        <v>0</v>
      </c>
      <c r="M9" s="993">
        <f t="shared" si="1"/>
        <v>0</v>
      </c>
    </row>
    <row r="10" spans="1:13">
      <c r="B10" s="1051" t="s">
        <v>71</v>
      </c>
      <c r="C10" s="992">
        <f>C3</f>
        <v>0</v>
      </c>
      <c r="D10" s="992">
        <f>D3</f>
        <v>0</v>
      </c>
      <c r="K10" s="1558" t="s">
        <v>1378</v>
      </c>
      <c r="L10" s="992">
        <f>SUM(L4:L9)</f>
        <v>0</v>
      </c>
      <c r="M10" s="992">
        <f>SUM(M4:M9)</f>
        <v>0</v>
      </c>
    </row>
    <row r="11" spans="1:13">
      <c r="B11" s="994" t="s">
        <v>181</v>
      </c>
      <c r="C11" s="948">
        <f>НАЧАЛО!AA2</f>
        <v>41639</v>
      </c>
      <c r="D11" s="1048" t="str">
        <f>CONCATENATE("31.12.",YEAR(C11)-1," г.")</f>
        <v>31.12.2012 г.</v>
      </c>
      <c r="K11" s="994" t="s">
        <v>4816</v>
      </c>
      <c r="L11" s="948">
        <f>НАЧАЛО!AA2</f>
        <v>41639</v>
      </c>
      <c r="M11" s="1048" t="str">
        <f>CONCATENATE("31.12.",YEAR(L11)-1," г.")</f>
        <v>31.12.2012 г.</v>
      </c>
    </row>
    <row r="12" spans="1:13" ht="15">
      <c r="A12" s="824" t="s">
        <v>546</v>
      </c>
      <c r="B12" s="994" t="s">
        <v>1112</v>
      </c>
      <c r="C12" s="993">
        <f>SUM(C13:C21)</f>
        <v>0</v>
      </c>
      <c r="D12" s="993">
        <f>SUM(D13:D21)</f>
        <v>0</v>
      </c>
      <c r="K12" s="994" t="s">
        <v>4892</v>
      </c>
      <c r="L12" s="993">
        <f>SUM(L13:L21)</f>
        <v>0</v>
      </c>
      <c r="M12" s="993">
        <f>SUM(M13:M21)</f>
        <v>0</v>
      </c>
    </row>
    <row r="13" spans="1:13">
      <c r="A13" s="825" t="s">
        <v>2582</v>
      </c>
      <c r="B13" s="990" t="s">
        <v>231</v>
      </c>
      <c r="C13" s="986"/>
      <c r="D13" s="986"/>
      <c r="K13" s="990" t="s">
        <v>4902</v>
      </c>
      <c r="L13" s="993">
        <f t="shared" ref="L13:L21" si="2">C13</f>
        <v>0</v>
      </c>
      <c r="M13" s="993">
        <f t="shared" ref="M13:M21" si="3">D13</f>
        <v>0</v>
      </c>
    </row>
    <row r="14" spans="1:13">
      <c r="B14" s="990" t="s">
        <v>232</v>
      </c>
      <c r="C14" s="986"/>
      <c r="D14" s="986"/>
      <c r="K14" s="990" t="s">
        <v>4893</v>
      </c>
      <c r="L14" s="993">
        <f t="shared" si="2"/>
        <v>0</v>
      </c>
      <c r="M14" s="993">
        <f t="shared" si="3"/>
        <v>0</v>
      </c>
    </row>
    <row r="15" spans="1:13">
      <c r="B15" s="990" t="s">
        <v>233</v>
      </c>
      <c r="C15" s="986"/>
      <c r="D15" s="986"/>
      <c r="K15" s="990" t="s">
        <v>4894</v>
      </c>
      <c r="L15" s="993">
        <f t="shared" si="2"/>
        <v>0</v>
      </c>
      <c r="M15" s="993">
        <f t="shared" si="3"/>
        <v>0</v>
      </c>
    </row>
    <row r="16" spans="1:13">
      <c r="B16" s="990" t="s">
        <v>94</v>
      </c>
      <c r="C16" s="986"/>
      <c r="D16" s="986"/>
      <c r="K16" s="990" t="s">
        <v>4895</v>
      </c>
      <c r="L16" s="993">
        <f t="shared" si="2"/>
        <v>0</v>
      </c>
      <c r="M16" s="993">
        <f t="shared" si="3"/>
        <v>0</v>
      </c>
    </row>
    <row r="17" spans="2:13">
      <c r="B17" s="1181" t="s">
        <v>235</v>
      </c>
      <c r="C17" s="986"/>
      <c r="D17" s="986"/>
      <c r="K17" s="1181" t="s">
        <v>4896</v>
      </c>
      <c r="L17" s="993">
        <f t="shared" si="2"/>
        <v>0</v>
      </c>
      <c r="M17" s="993">
        <f t="shared" si="3"/>
        <v>0</v>
      </c>
    </row>
    <row r="18" spans="2:13">
      <c r="B18" s="990" t="s">
        <v>236</v>
      </c>
      <c r="C18" s="986"/>
      <c r="D18" s="986"/>
      <c r="K18" s="990" t="s">
        <v>4897</v>
      </c>
      <c r="L18" s="993">
        <f t="shared" si="2"/>
        <v>0</v>
      </c>
      <c r="M18" s="993">
        <f t="shared" si="3"/>
        <v>0</v>
      </c>
    </row>
    <row r="19" spans="2:13">
      <c r="B19" s="990" t="s">
        <v>76</v>
      </c>
      <c r="C19" s="986"/>
      <c r="D19" s="986"/>
      <c r="K19" s="990" t="s">
        <v>4898</v>
      </c>
      <c r="L19" s="993">
        <f t="shared" si="2"/>
        <v>0</v>
      </c>
      <c r="M19" s="993">
        <f t="shared" si="3"/>
        <v>0</v>
      </c>
    </row>
    <row r="20" spans="2:13" ht="28.5">
      <c r="B20" s="244" t="s">
        <v>858</v>
      </c>
      <c r="C20" s="986"/>
      <c r="D20" s="986"/>
      <c r="K20" s="244" t="s">
        <v>4653</v>
      </c>
      <c r="L20" s="993">
        <f t="shared" si="2"/>
        <v>0</v>
      </c>
      <c r="M20" s="993">
        <f t="shared" si="3"/>
        <v>0</v>
      </c>
    </row>
    <row r="21" spans="2:13" ht="28.5">
      <c r="B21" s="244" t="s">
        <v>859</v>
      </c>
      <c r="C21" s="986"/>
      <c r="D21" s="986"/>
      <c r="K21" s="244" t="s">
        <v>4688</v>
      </c>
      <c r="L21" s="993">
        <f t="shared" si="2"/>
        <v>0</v>
      </c>
      <c r="M21" s="993">
        <f t="shared" si="3"/>
        <v>0</v>
      </c>
    </row>
    <row r="22" spans="2:13">
      <c r="B22" s="994" t="s">
        <v>237</v>
      </c>
      <c r="C22" s="993">
        <f>SUM(C23:C25)</f>
        <v>0</v>
      </c>
      <c r="D22" s="993">
        <f>SUM(D23:D25)</f>
        <v>0</v>
      </c>
      <c r="K22" s="994" t="s">
        <v>4899</v>
      </c>
      <c r="L22" s="993">
        <f>SUM(L23:L25)</f>
        <v>0</v>
      </c>
      <c r="M22" s="993">
        <f>SUM(M23:M25)</f>
        <v>0</v>
      </c>
    </row>
    <row r="23" spans="2:13">
      <c r="B23" s="990" t="s">
        <v>43</v>
      </c>
      <c r="C23" s="986"/>
      <c r="D23" s="986"/>
      <c r="K23" s="990" t="s">
        <v>4900</v>
      </c>
      <c r="L23" s="993">
        <f t="shared" ref="L23:M25" si="4">C23</f>
        <v>0</v>
      </c>
      <c r="M23" s="993">
        <f t="shared" si="4"/>
        <v>0</v>
      </c>
    </row>
    <row r="24" spans="2:13" ht="28.5">
      <c r="B24" s="244" t="s">
        <v>858</v>
      </c>
      <c r="C24" s="986"/>
      <c r="D24" s="986"/>
      <c r="K24" s="244" t="s">
        <v>4653</v>
      </c>
      <c r="L24" s="993">
        <f t="shared" si="4"/>
        <v>0</v>
      </c>
      <c r="M24" s="993">
        <f t="shared" si="4"/>
        <v>0</v>
      </c>
    </row>
    <row r="25" spans="2:13" ht="28.5">
      <c r="B25" s="244" t="s">
        <v>859</v>
      </c>
      <c r="C25" s="986"/>
      <c r="D25" s="986"/>
      <c r="K25" s="244" t="s">
        <v>4688</v>
      </c>
      <c r="L25" s="993">
        <f t="shared" si="4"/>
        <v>0</v>
      </c>
      <c r="M25" s="993">
        <f t="shared" si="4"/>
        <v>0</v>
      </c>
    </row>
    <row r="26" spans="2:13">
      <c r="B26" s="994" t="s">
        <v>238</v>
      </c>
      <c r="C26" s="993">
        <f>SUM(C27:C29)</f>
        <v>0</v>
      </c>
      <c r="D26" s="993">
        <f>SUM(D27:D29)</f>
        <v>0</v>
      </c>
      <c r="K26" s="994" t="s">
        <v>4901</v>
      </c>
      <c r="L26" s="993">
        <f>SUM(L27:L29)</f>
        <v>0</v>
      </c>
      <c r="M26" s="993">
        <f>SUM(M27:M29)</f>
        <v>0</v>
      </c>
    </row>
    <row r="27" spans="2:13">
      <c r="B27" s="990" t="s">
        <v>42</v>
      </c>
      <c r="C27" s="986"/>
      <c r="D27" s="986"/>
      <c r="K27" s="990" t="s">
        <v>3656</v>
      </c>
      <c r="L27" s="993">
        <f t="shared" ref="L27:M29" si="5">C27</f>
        <v>0</v>
      </c>
      <c r="M27" s="993">
        <f t="shared" si="5"/>
        <v>0</v>
      </c>
    </row>
    <row r="28" spans="2:13" ht="28.5">
      <c r="B28" s="244" t="s">
        <v>858</v>
      </c>
      <c r="C28" s="993"/>
      <c r="D28" s="993"/>
      <c r="K28" s="244" t="s">
        <v>4653</v>
      </c>
      <c r="L28" s="993">
        <f t="shared" si="5"/>
        <v>0</v>
      </c>
      <c r="M28" s="993">
        <f t="shared" si="5"/>
        <v>0</v>
      </c>
    </row>
    <row r="29" spans="2:13" ht="28.5">
      <c r="B29" s="244" t="s">
        <v>859</v>
      </c>
      <c r="C29" s="993"/>
      <c r="D29" s="993"/>
      <c r="K29" s="244" t="s">
        <v>4688</v>
      </c>
      <c r="L29" s="993">
        <f t="shared" si="5"/>
        <v>0</v>
      </c>
      <c r="M29" s="993">
        <f t="shared" si="5"/>
        <v>0</v>
      </c>
    </row>
    <row r="30" spans="2:13">
      <c r="B30" s="994" t="s">
        <v>239</v>
      </c>
      <c r="C30" s="993">
        <f>SUM(C31:C33)</f>
        <v>0</v>
      </c>
      <c r="D30" s="993">
        <f>SUM(D31:D33)</f>
        <v>0</v>
      </c>
      <c r="K30" s="994" t="s">
        <v>4904</v>
      </c>
      <c r="L30" s="993">
        <f>SUM(L31:L33)</f>
        <v>0</v>
      </c>
      <c r="M30" s="993">
        <f>SUM(M31:M33)</f>
        <v>0</v>
      </c>
    </row>
    <row r="31" spans="2:13">
      <c r="B31" s="990" t="s">
        <v>234</v>
      </c>
      <c r="C31" s="986"/>
      <c r="D31" s="986"/>
      <c r="K31" s="990" t="s">
        <v>4905</v>
      </c>
      <c r="L31" s="993">
        <f t="shared" ref="L31:L37" si="6">C31</f>
        <v>0</v>
      </c>
      <c r="M31" s="993">
        <f t="shared" ref="M31:M37" si="7">D31</f>
        <v>0</v>
      </c>
    </row>
    <row r="32" spans="2:13" ht="28.5">
      <c r="B32" s="244" t="s">
        <v>858</v>
      </c>
      <c r="C32" s="993"/>
      <c r="D32" s="993"/>
      <c r="K32" s="244" t="s">
        <v>4653</v>
      </c>
      <c r="L32" s="993">
        <f t="shared" si="6"/>
        <v>0</v>
      </c>
      <c r="M32" s="993">
        <f t="shared" si="7"/>
        <v>0</v>
      </c>
    </row>
    <row r="33" spans="1:13" ht="28.5">
      <c r="B33" s="244" t="s">
        <v>859</v>
      </c>
      <c r="C33" s="993"/>
      <c r="D33" s="993"/>
      <c r="K33" s="244" t="s">
        <v>4688</v>
      </c>
      <c r="L33" s="993">
        <f t="shared" si="6"/>
        <v>0</v>
      </c>
      <c r="M33" s="993">
        <f t="shared" si="7"/>
        <v>0</v>
      </c>
    </row>
    <row r="34" spans="1:13" ht="38.25">
      <c r="B34" s="1144" t="s">
        <v>998</v>
      </c>
      <c r="C34" s="993"/>
      <c r="D34" s="993"/>
      <c r="K34" s="1144" t="s">
        <v>4906</v>
      </c>
      <c r="L34" s="993">
        <f t="shared" si="6"/>
        <v>0</v>
      </c>
      <c r="M34" s="993">
        <f t="shared" si="7"/>
        <v>0</v>
      </c>
    </row>
    <row r="35" spans="1:13">
      <c r="B35" s="990" t="s">
        <v>1281</v>
      </c>
      <c r="C35" s="993"/>
      <c r="D35" s="993"/>
      <c r="K35" s="990" t="s">
        <v>4907</v>
      </c>
      <c r="L35" s="993">
        <f t="shared" si="6"/>
        <v>0</v>
      </c>
      <c r="M35" s="993">
        <f t="shared" si="7"/>
        <v>0</v>
      </c>
    </row>
    <row r="36" spans="1:13">
      <c r="B36" s="990" t="s">
        <v>1282</v>
      </c>
      <c r="C36" s="993"/>
      <c r="D36" s="993"/>
      <c r="K36" s="990" t="s">
        <v>4908</v>
      </c>
      <c r="L36" s="993">
        <f t="shared" si="6"/>
        <v>0</v>
      </c>
      <c r="M36" s="993">
        <f t="shared" si="7"/>
        <v>0</v>
      </c>
    </row>
    <row r="37" spans="1:13">
      <c r="B37" s="990"/>
      <c r="C37" s="993"/>
      <c r="D37" s="993"/>
      <c r="K37" s="990"/>
      <c r="L37" s="993">
        <f t="shared" si="6"/>
        <v>0</v>
      </c>
      <c r="M37" s="993">
        <f t="shared" si="7"/>
        <v>0</v>
      </c>
    </row>
    <row r="38" spans="1:13">
      <c r="B38" s="1051" t="s">
        <v>71</v>
      </c>
      <c r="C38" s="992">
        <f>C12+C22+C26+C30</f>
        <v>0</v>
      </c>
      <c r="D38" s="992">
        <f>D12+D22+D26+D30</f>
        <v>0</v>
      </c>
      <c r="K38" s="1558" t="s">
        <v>1378</v>
      </c>
      <c r="L38" s="992">
        <f>L12+L22+L26+L30</f>
        <v>0</v>
      </c>
      <c r="M38" s="992">
        <f>M12+M22+M26+M30</f>
        <v>0</v>
      </c>
    </row>
    <row r="40" spans="1:13" ht="26.45" customHeight="1">
      <c r="A40" s="2231" t="s">
        <v>1636</v>
      </c>
      <c r="B40" s="2110" t="s">
        <v>1004</v>
      </c>
      <c r="C40" s="2111"/>
      <c r="D40" s="2112"/>
      <c r="K40" s="2110" t="s">
        <v>4909</v>
      </c>
      <c r="L40" s="2111"/>
      <c r="M40" s="2112"/>
    </row>
    <row r="41" spans="1:13">
      <c r="A41" s="2232"/>
      <c r="B41" s="994" t="s">
        <v>181</v>
      </c>
      <c r="C41" s="948">
        <f>НАЧАЛО!AA2</f>
        <v>41639</v>
      </c>
      <c r="D41" s="1048" t="str">
        <f>CONCATENATE("31.12.",YEAR(C41)-1," г.")</f>
        <v>31.12.2012 г.</v>
      </c>
      <c r="K41" s="994" t="s">
        <v>4816</v>
      </c>
      <c r="L41" s="948">
        <f>НАЧАЛО!AA2</f>
        <v>41639</v>
      </c>
      <c r="M41" s="1048" t="str">
        <f>CONCATENATE("31.12.",YEAR(L41)-1," г.")</f>
        <v>31.12.2012 г.</v>
      </c>
    </row>
    <row r="42" spans="1:13" ht="15">
      <c r="A42" s="824" t="s">
        <v>541</v>
      </c>
      <c r="B42" s="990" t="s">
        <v>1000</v>
      </c>
      <c r="C42" s="993"/>
      <c r="D42" s="993"/>
      <c r="K42" s="990" t="s">
        <v>4910</v>
      </c>
      <c r="L42" s="993">
        <f t="shared" ref="L42:M46" si="8">C42</f>
        <v>0</v>
      </c>
      <c r="M42" s="993">
        <f t="shared" si="8"/>
        <v>0</v>
      </c>
    </row>
    <row r="43" spans="1:13">
      <c r="B43" s="990" t="s">
        <v>1001</v>
      </c>
      <c r="C43" s="993"/>
      <c r="D43" s="993"/>
      <c r="K43" s="990" t="s">
        <v>4900</v>
      </c>
      <c r="L43" s="993">
        <f t="shared" si="8"/>
        <v>0</v>
      </c>
      <c r="M43" s="993">
        <f t="shared" si="8"/>
        <v>0</v>
      </c>
    </row>
    <row r="44" spans="1:13">
      <c r="B44" s="990" t="s">
        <v>1002</v>
      </c>
      <c r="C44" s="993"/>
      <c r="D44" s="993"/>
      <c r="K44" s="990" t="s">
        <v>4903</v>
      </c>
      <c r="L44" s="993">
        <f t="shared" si="8"/>
        <v>0</v>
      </c>
      <c r="M44" s="993">
        <f t="shared" si="8"/>
        <v>0</v>
      </c>
    </row>
    <row r="45" spans="1:13">
      <c r="B45" s="990" t="s">
        <v>234</v>
      </c>
      <c r="C45" s="993"/>
      <c r="D45" s="993"/>
      <c r="K45" s="990" t="s">
        <v>4905</v>
      </c>
      <c r="L45" s="993">
        <f t="shared" si="8"/>
        <v>0</v>
      </c>
      <c r="M45" s="993">
        <f t="shared" si="8"/>
        <v>0</v>
      </c>
    </row>
    <row r="46" spans="1:13" ht="25.5">
      <c r="B46" s="995" t="s">
        <v>998</v>
      </c>
      <c r="C46" s="993"/>
      <c r="D46" s="993"/>
      <c r="K46" s="995" t="s">
        <v>4906</v>
      </c>
      <c r="L46" s="993">
        <f t="shared" si="8"/>
        <v>0</v>
      </c>
      <c r="M46" s="993">
        <f t="shared" si="8"/>
        <v>0</v>
      </c>
    </row>
    <row r="47" spans="1:13">
      <c r="B47" s="1051" t="s">
        <v>71</v>
      </c>
      <c r="C47" s="992">
        <f>C42+C43+C44+C45</f>
        <v>0</v>
      </c>
      <c r="D47" s="992">
        <f>D42+D43+D44+D45</f>
        <v>0</v>
      </c>
      <c r="K47" s="1558" t="s">
        <v>1378</v>
      </c>
      <c r="L47" s="992">
        <f>L42+L43+L44+L45</f>
        <v>0</v>
      </c>
      <c r="M47" s="992">
        <f>M42+M43+M44+M45</f>
        <v>0</v>
      </c>
    </row>
    <row r="49" spans="1:13" ht="14.25">
      <c r="A49" s="2231" t="s">
        <v>1636</v>
      </c>
      <c r="B49" s="2107" t="s">
        <v>1003</v>
      </c>
      <c r="C49" s="2108"/>
      <c r="D49" s="2109"/>
      <c r="K49" s="2107" t="s">
        <v>4911</v>
      </c>
      <c r="L49" s="2108"/>
      <c r="M49" s="2109"/>
    </row>
    <row r="50" spans="1:13">
      <c r="A50" s="2232"/>
      <c r="B50" s="994" t="s">
        <v>181</v>
      </c>
      <c r="C50" s="948">
        <f>НАЧАЛО!AA2</f>
        <v>41639</v>
      </c>
      <c r="D50" s="1048" t="str">
        <f>CONCATENATE("31.12.",YEAR(C50)-1," г.")</f>
        <v>31.12.2012 г.</v>
      </c>
      <c r="K50" s="994" t="s">
        <v>4816</v>
      </c>
      <c r="L50" s="948">
        <f>НАЧАЛО!AA2</f>
        <v>41639</v>
      </c>
      <c r="M50" s="1048" t="str">
        <f>CONCATENATE("31.12.",YEAR(L50)-1," г.")</f>
        <v>31.12.2012 г.</v>
      </c>
    </row>
    <row r="51" spans="1:13" ht="15">
      <c r="A51" s="824" t="s">
        <v>541</v>
      </c>
      <c r="B51" s="994" t="s">
        <v>1000</v>
      </c>
      <c r="C51" s="993">
        <f>SUM(C52:C53)</f>
        <v>0</v>
      </c>
      <c r="D51" s="993">
        <f>SUM(D52:D53)</f>
        <v>0</v>
      </c>
      <c r="K51" s="994" t="s">
        <v>4912</v>
      </c>
      <c r="L51" s="993">
        <f>SUM(L52:L53)</f>
        <v>0</v>
      </c>
      <c r="M51" s="993">
        <f>SUM(M52:M53)</f>
        <v>0</v>
      </c>
    </row>
    <row r="52" spans="1:13" ht="15">
      <c r="A52" s="824" t="s">
        <v>546</v>
      </c>
      <c r="B52" s="990" t="s">
        <v>999</v>
      </c>
      <c r="C52" s="986"/>
      <c r="D52" s="986"/>
      <c r="K52" s="990" t="s">
        <v>999</v>
      </c>
      <c r="L52" s="993">
        <f>C52</f>
        <v>0</v>
      </c>
      <c r="M52" s="993">
        <f>D52</f>
        <v>0</v>
      </c>
    </row>
    <row r="53" spans="1:13">
      <c r="B53" s="990" t="s">
        <v>999</v>
      </c>
      <c r="C53" s="986"/>
      <c r="D53" s="986"/>
      <c r="K53" s="990" t="s">
        <v>999</v>
      </c>
      <c r="L53" s="993">
        <f>C53</f>
        <v>0</v>
      </c>
      <c r="M53" s="993">
        <f>D53</f>
        <v>0</v>
      </c>
    </row>
    <row r="54" spans="1:13">
      <c r="B54" s="994" t="s">
        <v>1001</v>
      </c>
      <c r="C54" s="993">
        <f>SUM(C55:C56)</f>
        <v>0</v>
      </c>
      <c r="D54" s="993">
        <f>SUM(D55:D56)</f>
        <v>0</v>
      </c>
      <c r="K54" s="994" t="s">
        <v>3657</v>
      </c>
      <c r="L54" s="993">
        <f>SUM(L55:L56)</f>
        <v>0</v>
      </c>
      <c r="M54" s="993">
        <f>SUM(M55:M56)</f>
        <v>0</v>
      </c>
    </row>
    <row r="55" spans="1:13">
      <c r="B55" s="990" t="s">
        <v>999</v>
      </c>
      <c r="C55" s="986"/>
      <c r="D55" s="986"/>
      <c r="K55" s="990" t="s">
        <v>999</v>
      </c>
      <c r="L55" s="993">
        <f>C55</f>
        <v>0</v>
      </c>
      <c r="M55" s="993">
        <f>D55</f>
        <v>0</v>
      </c>
    </row>
    <row r="56" spans="1:13">
      <c r="B56" s="990" t="s">
        <v>999</v>
      </c>
      <c r="C56" s="1076"/>
      <c r="D56" s="1076"/>
      <c r="K56" s="990" t="s">
        <v>999</v>
      </c>
      <c r="L56" s="993">
        <f>C56</f>
        <v>0</v>
      </c>
      <c r="M56" s="993">
        <f>D56</f>
        <v>0</v>
      </c>
    </row>
    <row r="57" spans="1:13">
      <c r="B57" s="994" t="s">
        <v>1002</v>
      </c>
      <c r="C57" s="993">
        <f>SUM(C58:C59)</f>
        <v>0</v>
      </c>
      <c r="D57" s="993">
        <f>SUM(D58:D59)</f>
        <v>0</v>
      </c>
      <c r="K57" s="994" t="s">
        <v>3656</v>
      </c>
      <c r="L57" s="993">
        <f>SUM(L58:L59)</f>
        <v>0</v>
      </c>
      <c r="M57" s="993">
        <f>SUM(M58:M59)</f>
        <v>0</v>
      </c>
    </row>
    <row r="58" spans="1:13">
      <c r="B58" s="990" t="s">
        <v>999</v>
      </c>
      <c r="C58" s="986"/>
      <c r="D58" s="986"/>
      <c r="K58" s="990" t="s">
        <v>999</v>
      </c>
      <c r="L58" s="993">
        <f>C58</f>
        <v>0</v>
      </c>
      <c r="M58" s="993">
        <f>D58</f>
        <v>0</v>
      </c>
    </row>
    <row r="59" spans="1:13">
      <c r="B59" s="990" t="s">
        <v>999</v>
      </c>
      <c r="C59" s="993"/>
      <c r="D59" s="993"/>
      <c r="K59" s="990" t="s">
        <v>999</v>
      </c>
      <c r="L59" s="993">
        <f>C59</f>
        <v>0</v>
      </c>
      <c r="M59" s="993">
        <f>D59</f>
        <v>0</v>
      </c>
    </row>
    <row r="60" spans="1:13">
      <c r="B60" s="994" t="s">
        <v>234</v>
      </c>
      <c r="C60" s="993">
        <f>SUM(C61:C62)</f>
        <v>0</v>
      </c>
      <c r="D60" s="993">
        <f>SUM(D61:D62)</f>
        <v>0</v>
      </c>
      <c r="K60" s="994" t="s">
        <v>4905</v>
      </c>
      <c r="L60" s="993">
        <f>SUM(L61:L62)</f>
        <v>0</v>
      </c>
      <c r="M60" s="993">
        <f>SUM(M61:M62)</f>
        <v>0</v>
      </c>
    </row>
    <row r="61" spans="1:13">
      <c r="B61" s="990" t="s">
        <v>999</v>
      </c>
      <c r="C61" s="986"/>
      <c r="D61" s="986"/>
      <c r="K61" s="990" t="s">
        <v>999</v>
      </c>
      <c r="L61" s="993">
        <f t="shared" ref="L61:M65" si="9">C61</f>
        <v>0</v>
      </c>
      <c r="M61" s="993">
        <f t="shared" si="9"/>
        <v>0</v>
      </c>
    </row>
    <row r="62" spans="1:13">
      <c r="B62" s="990" t="s">
        <v>999</v>
      </c>
      <c r="C62" s="993"/>
      <c r="D62" s="993"/>
      <c r="K62" s="990" t="s">
        <v>999</v>
      </c>
      <c r="L62" s="993">
        <f t="shared" si="9"/>
        <v>0</v>
      </c>
      <c r="M62" s="993">
        <f t="shared" si="9"/>
        <v>0</v>
      </c>
    </row>
    <row r="63" spans="1:13" ht="38.25">
      <c r="B63" s="1144" t="s">
        <v>998</v>
      </c>
      <c r="C63" s="993"/>
      <c r="D63" s="993"/>
      <c r="K63" s="1144" t="s">
        <v>4906</v>
      </c>
      <c r="L63" s="993">
        <f t="shared" si="9"/>
        <v>0</v>
      </c>
      <c r="M63" s="993">
        <f t="shared" si="9"/>
        <v>0</v>
      </c>
    </row>
    <row r="64" spans="1:13">
      <c r="B64" s="990" t="s">
        <v>999</v>
      </c>
      <c r="C64" s="993"/>
      <c r="D64" s="993"/>
      <c r="K64" s="990" t="s">
        <v>999</v>
      </c>
      <c r="L64" s="993">
        <f t="shared" si="9"/>
        <v>0</v>
      </c>
      <c r="M64" s="993">
        <f t="shared" si="9"/>
        <v>0</v>
      </c>
    </row>
    <row r="65" spans="2:13">
      <c r="B65" s="990" t="s">
        <v>999</v>
      </c>
      <c r="C65" s="993"/>
      <c r="D65" s="993"/>
      <c r="K65" s="990" t="s">
        <v>999</v>
      </c>
      <c r="L65" s="993">
        <f t="shared" si="9"/>
        <v>0</v>
      </c>
      <c r="M65" s="993">
        <f t="shared" si="9"/>
        <v>0</v>
      </c>
    </row>
    <row r="66" spans="2:13">
      <c r="B66" s="1051" t="s">
        <v>71</v>
      </c>
      <c r="C66" s="992">
        <f>C51+C54+C57+C60</f>
        <v>0</v>
      </c>
      <c r="D66" s="992">
        <f>D51+D54+D57+D60</f>
        <v>0</v>
      </c>
      <c r="K66" s="1558" t="s">
        <v>1378</v>
      </c>
      <c r="L66" s="992">
        <f>L51+L54+L57+L60</f>
        <v>0</v>
      </c>
      <c r="M66" s="992">
        <f>M51+M54+M57+M60</f>
        <v>0</v>
      </c>
    </row>
  </sheetData>
  <sheetProtection formatCells="0" formatColumns="0" formatRows="0" insertColumns="0" insertRows="0"/>
  <mergeCells count="8">
    <mergeCell ref="A40:A41"/>
    <mergeCell ref="A49:A50"/>
    <mergeCell ref="K1:M1"/>
    <mergeCell ref="K40:M40"/>
    <mergeCell ref="K49:M49"/>
    <mergeCell ref="B1:D1"/>
    <mergeCell ref="B49:D49"/>
    <mergeCell ref="B40:D40"/>
  </mergeCells>
  <phoneticPr fontId="16" type="noConversion"/>
  <conditionalFormatting sqref="A2">
    <cfRule type="expression" dxfId="14" priority="1">
      <formula>TODAY()&gt;DATE(2013,9,30)</formula>
    </cfRule>
  </conditionalFormatting>
  <dataValidations disablePrompts="1" count="1">
    <dataValidation allowBlank="1" showInputMessage="1" showErrorMessage="1" promptTitle="&quot;Биекс Одит&quot; ООД:" prompt="Въведи числото със знак минус &quot;-&quot;!&#10;" sqref="C56:D56"/>
  </dataValidations>
  <hyperlinks>
    <hyperlink ref="F1" location="баланс!A1" display="баланс!A1"/>
    <hyperlink ref="F2" location="'Съдържание 1'!A1" display="'Съдържание 1'!A1"/>
    <hyperlink ref="A2" location="'More information'!A153" display="More information'!A148"/>
    <hyperlink ref="A13" location="'More information'!A175" display="More information'!A148"/>
  </hyperlinks>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sheetPr codeName="Sheet30">
    <tabColor rgb="FFFF0000"/>
  </sheetPr>
  <dimension ref="B1:T242"/>
  <sheetViews>
    <sheetView workbookViewId="0">
      <selection activeCell="A6" sqref="A6"/>
    </sheetView>
  </sheetViews>
  <sheetFormatPr defaultRowHeight="12.75"/>
  <cols>
    <col min="1" max="1" width="4.28515625" style="1" customWidth="1"/>
    <col min="2" max="6" width="6.28515625" style="1" customWidth="1"/>
    <col min="7" max="7" width="6.140625" style="1" customWidth="1"/>
    <col min="8" max="8" width="5" style="1" customWidth="1"/>
    <col min="9" max="9" width="6.140625" style="1" customWidth="1"/>
    <col min="10" max="10" width="5.140625" style="1" customWidth="1"/>
    <col min="11" max="11" width="6.140625" style="1" customWidth="1"/>
    <col min="12" max="12" width="6.28515625" style="1" customWidth="1"/>
    <col min="13" max="13" width="6.140625" style="1" customWidth="1"/>
    <col min="14" max="14" width="5" style="1" customWidth="1"/>
    <col min="15" max="16384" width="9.140625" style="1"/>
  </cols>
  <sheetData>
    <row r="1" spans="2:20" ht="14.25">
      <c r="B1" s="2298" t="s">
        <v>455</v>
      </c>
      <c r="C1" s="2298"/>
      <c r="D1" s="2298"/>
      <c r="E1" s="2298"/>
      <c r="F1" s="2298"/>
      <c r="G1" s="2298"/>
      <c r="H1" s="2298"/>
      <c r="I1" s="2298"/>
      <c r="J1" s="2298"/>
      <c r="K1" s="2298"/>
      <c r="L1" s="2298"/>
      <c r="M1" s="2298"/>
      <c r="N1" s="2298"/>
    </row>
    <row r="2" spans="2:20">
      <c r="B2" s="2222" t="s">
        <v>383</v>
      </c>
      <c r="C2" s="2223"/>
      <c r="D2" s="2223"/>
      <c r="E2" s="2223"/>
      <c r="F2" s="2223"/>
      <c r="G2" s="2223"/>
      <c r="H2" s="2223"/>
      <c r="I2" s="2223"/>
      <c r="J2" s="2306"/>
      <c r="K2" s="2315">
        <f>НАЧАЛО!AA2</f>
        <v>41639</v>
      </c>
      <c r="L2" s="2316"/>
      <c r="M2" s="2222" t="str">
        <f>CONCATENATE("31.12.",YEAR(K2)-1," г.")</f>
        <v>31.12.2012 г.</v>
      </c>
      <c r="N2" s="2306"/>
    </row>
    <row r="3" spans="2:20">
      <c r="B3" s="2307"/>
      <c r="C3" s="2314"/>
      <c r="D3" s="2314"/>
      <c r="E3" s="2314"/>
      <c r="F3" s="2314"/>
      <c r="G3" s="2314"/>
      <c r="H3" s="2314"/>
      <c r="I3" s="2314"/>
      <c r="J3" s="2308"/>
      <c r="K3" s="2317"/>
      <c r="L3" s="2318"/>
      <c r="M3" s="2307"/>
      <c r="N3" s="2308"/>
    </row>
    <row r="4" spans="2:20">
      <c r="B4" s="2309" t="s">
        <v>384</v>
      </c>
      <c r="C4" s="2310"/>
      <c r="D4" s="2310"/>
      <c r="E4" s="2310"/>
      <c r="F4" s="2310"/>
      <c r="G4" s="2310"/>
      <c r="H4" s="2310"/>
      <c r="I4" s="2310"/>
      <c r="J4" s="2311"/>
      <c r="K4" s="2304">
        <f>I23+I37+I51</f>
        <v>0</v>
      </c>
      <c r="L4" s="2305"/>
      <c r="M4" s="2304">
        <f>M23+M37+M51</f>
        <v>0</v>
      </c>
      <c r="N4" s="2305"/>
    </row>
    <row r="5" spans="2:20">
      <c r="B5" s="2309" t="s">
        <v>385</v>
      </c>
      <c r="C5" s="2310"/>
      <c r="D5" s="2310"/>
      <c r="E5" s="2310"/>
      <c r="F5" s="2310"/>
      <c r="G5" s="2310"/>
      <c r="H5" s="2310"/>
      <c r="I5" s="2310"/>
      <c r="J5" s="2311"/>
      <c r="K5" s="2304">
        <f>I65</f>
        <v>0</v>
      </c>
      <c r="L5" s="2305"/>
      <c r="M5" s="2304">
        <f>M65</f>
        <v>0</v>
      </c>
      <c r="N5" s="2305"/>
      <c r="P5" s="2283" t="e">
        <f>IF(AND(S6="",S8=""),"","Разлика между БАЛАНСА и ПРИЛОЖЕНИЕТО!")</f>
        <v>#REF!</v>
      </c>
      <c r="Q5" s="2283"/>
      <c r="R5" s="2283"/>
      <c r="S5" s="2283"/>
      <c r="T5" s="2283"/>
    </row>
    <row r="6" spans="2:20">
      <c r="B6" s="2309" t="s">
        <v>386</v>
      </c>
      <c r="C6" s="2310"/>
      <c r="D6" s="2310"/>
      <c r="E6" s="2310"/>
      <c r="F6" s="2310"/>
      <c r="G6" s="2310"/>
      <c r="H6" s="2310"/>
      <c r="I6" s="2310"/>
      <c r="J6" s="2311"/>
      <c r="K6" s="2304">
        <f>I79</f>
        <v>0</v>
      </c>
      <c r="L6" s="2305"/>
      <c r="M6" s="2304">
        <f>M79</f>
        <v>0</v>
      </c>
      <c r="N6" s="2305"/>
      <c r="P6" s="2282" t="e">
        <f>IF(S6="","","Разлика текущ период:")</f>
        <v>#REF!</v>
      </c>
      <c r="Q6" s="2282"/>
      <c r="R6" s="2282"/>
      <c r="S6" s="2" t="e">
        <f>IF(K9=баланс!#REF!,"",K9-баланс!#REF!)</f>
        <v>#REF!</v>
      </c>
      <c r="T6" s="3"/>
    </row>
    <row r="7" spans="2:20">
      <c r="B7" s="2309" t="s">
        <v>394</v>
      </c>
      <c r="C7" s="2310"/>
      <c r="D7" s="2310"/>
      <c r="E7" s="2310"/>
      <c r="F7" s="2310"/>
      <c r="G7" s="2310"/>
      <c r="H7" s="2310"/>
      <c r="I7" s="2310"/>
      <c r="J7" s="2311"/>
      <c r="K7" s="2304">
        <f>K88</f>
        <v>0</v>
      </c>
      <c r="L7" s="2305"/>
      <c r="M7" s="2304">
        <f>M88</f>
        <v>0</v>
      </c>
      <c r="N7" s="2305"/>
      <c r="P7" s="2281" t="e">
        <f>IF(S6="","","Сума по баланс:")</f>
        <v>#REF!</v>
      </c>
      <c r="Q7" s="2281"/>
      <c r="R7" s="2281"/>
      <c r="S7" s="4" t="e">
        <f>IF(S6="","",баланс!#REF!)</f>
        <v>#REF!</v>
      </c>
      <c r="T7" s="3"/>
    </row>
    <row r="8" spans="2:20">
      <c r="B8" s="2309" t="s">
        <v>197</v>
      </c>
      <c r="C8" s="2310"/>
      <c r="D8" s="2310"/>
      <c r="E8" s="2310"/>
      <c r="F8" s="2310"/>
      <c r="G8" s="2310"/>
      <c r="H8" s="2310"/>
      <c r="I8" s="2310"/>
      <c r="J8" s="2311"/>
      <c r="K8" s="2304">
        <f>K97</f>
        <v>0</v>
      </c>
      <c r="L8" s="2305"/>
      <c r="M8" s="2304">
        <f>M97</f>
        <v>0</v>
      </c>
      <c r="N8" s="2305"/>
      <c r="P8" s="2282" t="e">
        <f>IF(S8="","","Разлика предходен период:")</f>
        <v>#REF!</v>
      </c>
      <c r="Q8" s="2282"/>
      <c r="R8" s="2282"/>
      <c r="S8" s="2" t="e">
        <f>IF(M9=баланс!#REF!,"",M9-баланс!#REF!)</f>
        <v>#REF!</v>
      </c>
      <c r="T8" s="3"/>
    </row>
    <row r="9" spans="2:20">
      <c r="B9" s="2319" t="s">
        <v>71</v>
      </c>
      <c r="C9" s="2320"/>
      <c r="D9" s="2320"/>
      <c r="E9" s="2320"/>
      <c r="F9" s="2320"/>
      <c r="G9" s="2320"/>
      <c r="H9" s="2320"/>
      <c r="I9" s="2320"/>
      <c r="J9" s="2321"/>
      <c r="K9" s="2312">
        <f>SUM(K4:L8)</f>
        <v>0</v>
      </c>
      <c r="L9" s="2313"/>
      <c r="M9" s="2312">
        <f>SUM(M4:N8)</f>
        <v>0</v>
      </c>
      <c r="N9" s="2313"/>
      <c r="P9" s="2281" t="e">
        <f>IF(S8="","","Сума по баланс:")</f>
        <v>#REF!</v>
      </c>
      <c r="Q9" s="2281"/>
      <c r="R9" s="2281"/>
      <c r="S9" s="4" t="e">
        <f>IF(S8="","",баланс!#REF!)</f>
        <v>#REF!</v>
      </c>
      <c r="T9" s="3"/>
    </row>
    <row r="10" spans="2:20" ht="14.25">
      <c r="B10" s="2325" t="s">
        <v>175</v>
      </c>
      <c r="C10" s="2325"/>
      <c r="D10" s="2325"/>
      <c r="E10" s="2325"/>
      <c r="F10" s="2325"/>
      <c r="G10" s="2325"/>
      <c r="H10" s="2325"/>
      <c r="I10" s="2325"/>
      <c r="J10" s="2325"/>
      <c r="K10" s="2325"/>
      <c r="L10" s="2325"/>
      <c r="M10" s="2325"/>
      <c r="N10" s="2325"/>
    </row>
    <row r="11" spans="2:20">
      <c r="B11" s="2341" t="s">
        <v>176</v>
      </c>
      <c r="C11" s="2341"/>
      <c r="D11" s="2341"/>
      <c r="E11" s="2341"/>
      <c r="F11" s="2341"/>
      <c r="G11" s="2224">
        <f>НАЧАЛО!AA2</f>
        <v>41639</v>
      </c>
      <c r="H11" s="2344"/>
      <c r="I11" s="2344"/>
      <c r="J11" s="2225"/>
      <c r="K11" s="2226" t="str">
        <f>CONCATENATE("31.12.",YEAR(G11)-1," г.")</f>
        <v>31.12.2012 г.</v>
      </c>
      <c r="L11" s="2227"/>
      <c r="M11" s="2227"/>
      <c r="N11" s="2345"/>
    </row>
    <row r="12" spans="2:20">
      <c r="B12" s="2341"/>
      <c r="C12" s="2341"/>
      <c r="D12" s="2341"/>
      <c r="E12" s="2341"/>
      <c r="F12" s="2341"/>
      <c r="G12" s="2226" t="s">
        <v>177</v>
      </c>
      <c r="H12" s="2345"/>
      <c r="I12" s="2226" t="s">
        <v>178</v>
      </c>
      <c r="J12" s="2345"/>
      <c r="K12" s="2226" t="s">
        <v>177</v>
      </c>
      <c r="L12" s="2345"/>
      <c r="M12" s="2226" t="s">
        <v>178</v>
      </c>
      <c r="N12" s="2345"/>
    </row>
    <row r="13" spans="2:20">
      <c r="B13" s="2290"/>
      <c r="C13" s="2290"/>
      <c r="D13" s="2290"/>
      <c r="E13" s="2290"/>
      <c r="F13" s="2290"/>
      <c r="G13" s="2284"/>
      <c r="H13" s="2285"/>
      <c r="I13" s="2323"/>
      <c r="J13" s="2324"/>
      <c r="K13" s="2284"/>
      <c r="L13" s="2285"/>
      <c r="M13" s="2323"/>
      <c r="N13" s="2324"/>
    </row>
    <row r="14" spans="2:20">
      <c r="B14" s="2290"/>
      <c r="C14" s="2290"/>
      <c r="D14" s="2290"/>
      <c r="E14" s="2290"/>
      <c r="F14" s="2290"/>
      <c r="G14" s="2284"/>
      <c r="H14" s="2285"/>
      <c r="I14" s="2323"/>
      <c r="J14" s="2324"/>
      <c r="K14" s="2284"/>
      <c r="L14" s="2285"/>
      <c r="M14" s="2323"/>
      <c r="N14" s="2324"/>
    </row>
    <row r="15" spans="2:20">
      <c r="B15" s="2290"/>
      <c r="C15" s="2290"/>
      <c r="D15" s="2290"/>
      <c r="E15" s="2290"/>
      <c r="F15" s="2290"/>
      <c r="G15" s="2284"/>
      <c r="H15" s="2285"/>
      <c r="I15" s="2323"/>
      <c r="J15" s="2324"/>
      <c r="K15" s="2284"/>
      <c r="L15" s="2285"/>
      <c r="M15" s="2323"/>
      <c r="N15" s="2324"/>
    </row>
    <row r="16" spans="2:20">
      <c r="B16" s="2290"/>
      <c r="C16" s="2290"/>
      <c r="D16" s="2290"/>
      <c r="E16" s="2290"/>
      <c r="F16" s="2290"/>
      <c r="G16" s="2284"/>
      <c r="H16" s="2285"/>
      <c r="I16" s="2323"/>
      <c r="J16" s="2324"/>
      <c r="K16" s="2284"/>
      <c r="L16" s="2285"/>
      <c r="M16" s="2323"/>
      <c r="N16" s="2324"/>
    </row>
    <row r="17" spans="2:20">
      <c r="B17" s="2290"/>
      <c r="C17" s="2290"/>
      <c r="D17" s="2290"/>
      <c r="E17" s="2290"/>
      <c r="F17" s="2290"/>
      <c r="G17" s="2284"/>
      <c r="H17" s="2285"/>
      <c r="I17" s="2323"/>
      <c r="J17" s="2324"/>
      <c r="K17" s="2284"/>
      <c r="L17" s="2285"/>
      <c r="M17" s="2323"/>
      <c r="N17" s="2324"/>
    </row>
    <row r="18" spans="2:20">
      <c r="B18" s="2290"/>
      <c r="C18" s="2290"/>
      <c r="D18" s="2290"/>
      <c r="E18" s="2290"/>
      <c r="F18" s="2290"/>
      <c r="G18" s="2284"/>
      <c r="H18" s="2285"/>
      <c r="I18" s="2323"/>
      <c r="J18" s="2324"/>
      <c r="K18" s="2284"/>
      <c r="L18" s="2285"/>
      <c r="M18" s="2323"/>
      <c r="N18" s="2324"/>
    </row>
    <row r="19" spans="2:20">
      <c r="B19" s="2290"/>
      <c r="C19" s="2290"/>
      <c r="D19" s="2290"/>
      <c r="E19" s="2290"/>
      <c r="F19" s="2290"/>
      <c r="G19" s="2284"/>
      <c r="H19" s="2285"/>
      <c r="I19" s="2323"/>
      <c r="J19" s="2324"/>
      <c r="K19" s="2284"/>
      <c r="L19" s="2285"/>
      <c r="M19" s="2323"/>
      <c r="N19" s="2324"/>
      <c r="P19" s="2283" t="str">
        <f>IF(AND(S20="",S22=""),"","Разлика между ИНВЕСТИЦИИТЕ и ПРИЛ. №1!")</f>
        <v/>
      </c>
      <c r="Q19" s="2283"/>
      <c r="R19" s="2283"/>
      <c r="S19" s="2283"/>
      <c r="T19" s="2283"/>
    </row>
    <row r="20" spans="2:20">
      <c r="B20" s="2290"/>
      <c r="C20" s="2290"/>
      <c r="D20" s="2290"/>
      <c r="E20" s="2290"/>
      <c r="F20" s="2290"/>
      <c r="G20" s="2284"/>
      <c r="H20" s="2285"/>
      <c r="I20" s="2323"/>
      <c r="J20" s="2324"/>
      <c r="K20" s="2284"/>
      <c r="L20" s="2285"/>
      <c r="M20" s="2323"/>
      <c r="N20" s="2324"/>
      <c r="P20" s="2282" t="str">
        <f>IF(S20="","","Разлика текущ период:")</f>
        <v/>
      </c>
      <c r="Q20" s="2282"/>
      <c r="R20" s="2282"/>
      <c r="S20" s="2" t="str">
        <f>IF(I$23+I$37+I$51=K$4,"",I$23+I$37+I$51-K$4)</f>
        <v/>
      </c>
      <c r="T20" s="3"/>
    </row>
    <row r="21" spans="2:20">
      <c r="B21" s="2290"/>
      <c r="C21" s="2290"/>
      <c r="D21" s="2290"/>
      <c r="E21" s="2290"/>
      <c r="F21" s="2290"/>
      <c r="G21" s="2284"/>
      <c r="H21" s="2285"/>
      <c r="I21" s="2323"/>
      <c r="J21" s="2324"/>
      <c r="K21" s="2284"/>
      <c r="L21" s="2285"/>
      <c r="M21" s="2323"/>
      <c r="N21" s="2324"/>
      <c r="P21" s="2281" t="str">
        <f>IF(S20="","","Обща сума на инвестицците:")</f>
        <v/>
      </c>
      <c r="Q21" s="2281"/>
      <c r="R21" s="2281"/>
      <c r="S21" s="4" t="str">
        <f>IF(I$23+I$37+I$51=K$4,"",I$23+I$37+I$51)</f>
        <v/>
      </c>
      <c r="T21" s="3"/>
    </row>
    <row r="22" spans="2:20">
      <c r="B22" s="2290"/>
      <c r="C22" s="2290"/>
      <c r="D22" s="2290"/>
      <c r="E22" s="2290"/>
      <c r="F22" s="2290"/>
      <c r="G22" s="2284"/>
      <c r="H22" s="2285"/>
      <c r="I22" s="2323"/>
      <c r="J22" s="2324"/>
      <c r="K22" s="2284"/>
      <c r="L22" s="2285"/>
      <c r="M22" s="2323"/>
      <c r="N22" s="2324"/>
      <c r="P22" s="2282" t="str">
        <f>IF(S22="","","Разлика предходен период:")</f>
        <v/>
      </c>
      <c r="Q22" s="2282"/>
      <c r="R22" s="2282"/>
      <c r="S22" s="2" t="str">
        <f>IF(M$23+M$37+M$51=M$4,"",M$23+M$37+M$51-M$4)</f>
        <v/>
      </c>
      <c r="T22" s="3"/>
    </row>
    <row r="23" spans="2:20">
      <c r="B23" s="2331" t="s">
        <v>71</v>
      </c>
      <c r="C23" s="2331"/>
      <c r="D23" s="2331"/>
      <c r="E23" s="2331"/>
      <c r="F23" s="2331"/>
      <c r="G23" s="2329"/>
      <c r="H23" s="2330"/>
      <c r="I23" s="2327">
        <f>SUM(I13:J22)</f>
        <v>0</v>
      </c>
      <c r="J23" s="2328"/>
      <c r="K23" s="2329"/>
      <c r="L23" s="2330"/>
      <c r="M23" s="2327">
        <f>SUM(M13:N22)</f>
        <v>0</v>
      </c>
      <c r="N23" s="2328"/>
      <c r="P23" s="2281" t="str">
        <f>IF(S22="","","Обща сума на инвестицците:")</f>
        <v/>
      </c>
      <c r="Q23" s="2281"/>
      <c r="R23" s="2281"/>
      <c r="S23" s="4" t="str">
        <f>IF(M$23+M$37+M$51=M$4,"",M$23+M$37+M$51)</f>
        <v/>
      </c>
      <c r="T23" s="3"/>
    </row>
    <row r="24" spans="2:20" ht="14.25">
      <c r="B24" s="2325" t="s">
        <v>179</v>
      </c>
      <c r="C24" s="2325"/>
      <c r="D24" s="2325"/>
      <c r="E24" s="2325"/>
      <c r="F24" s="2325"/>
      <c r="G24" s="2325"/>
      <c r="H24" s="2325"/>
      <c r="I24" s="2325"/>
      <c r="J24" s="2325"/>
      <c r="K24" s="2325"/>
      <c r="L24" s="2325"/>
      <c r="M24" s="2325"/>
      <c r="N24" s="2325"/>
    </row>
    <row r="25" spans="2:20">
      <c r="B25" s="2326" t="s">
        <v>176</v>
      </c>
      <c r="C25" s="2326"/>
      <c r="D25" s="2326"/>
      <c r="E25" s="2326"/>
      <c r="F25" s="2326"/>
      <c r="G25" s="2300">
        <f>G11</f>
        <v>41639</v>
      </c>
      <c r="H25" s="2301"/>
      <c r="I25" s="2301"/>
      <c r="J25" s="2302"/>
      <c r="K25" s="2300" t="str">
        <f>K11</f>
        <v>31.12.2012 г.</v>
      </c>
      <c r="L25" s="2301"/>
      <c r="M25" s="2301"/>
      <c r="N25" s="2302"/>
    </row>
    <row r="26" spans="2:20">
      <c r="B26" s="2326"/>
      <c r="C26" s="2326"/>
      <c r="D26" s="2326"/>
      <c r="E26" s="2326"/>
      <c r="F26" s="2326"/>
      <c r="G26" s="2303" t="s">
        <v>177</v>
      </c>
      <c r="H26" s="2302"/>
      <c r="I26" s="2303" t="s">
        <v>178</v>
      </c>
      <c r="J26" s="2302"/>
      <c r="K26" s="2303" t="s">
        <v>177</v>
      </c>
      <c r="L26" s="2302"/>
      <c r="M26" s="2303" t="s">
        <v>178</v>
      </c>
      <c r="N26" s="2302"/>
    </row>
    <row r="27" spans="2:20">
      <c r="B27" s="2290"/>
      <c r="C27" s="2290"/>
      <c r="D27" s="2290"/>
      <c r="E27" s="2290"/>
      <c r="F27" s="2290"/>
      <c r="G27" s="2284"/>
      <c r="H27" s="2285"/>
      <c r="I27" s="2323"/>
      <c r="J27" s="2324"/>
      <c r="K27" s="2284"/>
      <c r="L27" s="2285"/>
      <c r="M27" s="2323"/>
      <c r="N27" s="2324"/>
    </row>
    <row r="28" spans="2:20">
      <c r="B28" s="2290"/>
      <c r="C28" s="2290"/>
      <c r="D28" s="2290"/>
      <c r="E28" s="2290"/>
      <c r="F28" s="2290"/>
      <c r="G28" s="2284"/>
      <c r="H28" s="2285"/>
      <c r="I28" s="2323"/>
      <c r="J28" s="2324"/>
      <c r="K28" s="2284"/>
      <c r="L28" s="2285"/>
      <c r="M28" s="2323"/>
      <c r="N28" s="2324"/>
    </row>
    <row r="29" spans="2:20">
      <c r="B29" s="2290"/>
      <c r="C29" s="2290"/>
      <c r="D29" s="2290"/>
      <c r="E29" s="2290"/>
      <c r="F29" s="2290"/>
      <c r="G29" s="2284"/>
      <c r="H29" s="2285"/>
      <c r="I29" s="2323"/>
      <c r="J29" s="2324"/>
      <c r="K29" s="2284"/>
      <c r="L29" s="2285"/>
      <c r="M29" s="2323"/>
      <c r="N29" s="2324"/>
    </row>
    <row r="30" spans="2:20">
      <c r="B30" s="2290"/>
      <c r="C30" s="2290"/>
      <c r="D30" s="2290"/>
      <c r="E30" s="2290"/>
      <c r="F30" s="2290"/>
      <c r="G30" s="2284"/>
      <c r="H30" s="2285"/>
      <c r="I30" s="2323"/>
      <c r="J30" s="2324"/>
      <c r="K30" s="2284"/>
      <c r="L30" s="2285"/>
      <c r="M30" s="2323"/>
      <c r="N30" s="2324"/>
    </row>
    <row r="31" spans="2:20">
      <c r="B31" s="2290"/>
      <c r="C31" s="2290"/>
      <c r="D31" s="2290"/>
      <c r="E31" s="2290"/>
      <c r="F31" s="2290"/>
      <c r="G31" s="2284"/>
      <c r="H31" s="2285"/>
      <c r="I31" s="2323"/>
      <c r="J31" s="2324"/>
      <c r="K31" s="2284"/>
      <c r="L31" s="2285"/>
      <c r="M31" s="2323"/>
      <c r="N31" s="2324"/>
    </row>
    <row r="32" spans="2:20">
      <c r="B32" s="2290"/>
      <c r="C32" s="2290"/>
      <c r="D32" s="2290"/>
      <c r="E32" s="2290"/>
      <c r="F32" s="2290"/>
      <c r="G32" s="2284"/>
      <c r="H32" s="2285"/>
      <c r="I32" s="2323"/>
      <c r="J32" s="2324"/>
      <c r="K32" s="2284"/>
      <c r="L32" s="2285"/>
      <c r="M32" s="2323"/>
      <c r="N32" s="2324"/>
    </row>
    <row r="33" spans="2:14">
      <c r="B33" s="2290"/>
      <c r="C33" s="2290"/>
      <c r="D33" s="2290"/>
      <c r="E33" s="2290"/>
      <c r="F33" s="2290"/>
      <c r="G33" s="2284"/>
      <c r="H33" s="2285"/>
      <c r="I33" s="2323"/>
      <c r="J33" s="2324"/>
      <c r="K33" s="2284"/>
      <c r="L33" s="2285"/>
      <c r="M33" s="2323"/>
      <c r="N33" s="2324"/>
    </row>
    <row r="34" spans="2:14">
      <c r="B34" s="2290"/>
      <c r="C34" s="2290"/>
      <c r="D34" s="2290"/>
      <c r="E34" s="2290"/>
      <c r="F34" s="2290"/>
      <c r="G34" s="2284"/>
      <c r="H34" s="2285"/>
      <c r="I34" s="2323"/>
      <c r="J34" s="2324"/>
      <c r="K34" s="2284"/>
      <c r="L34" s="2285"/>
      <c r="M34" s="2323"/>
      <c r="N34" s="2324"/>
    </row>
    <row r="35" spans="2:14">
      <c r="B35" s="2290"/>
      <c r="C35" s="2290"/>
      <c r="D35" s="2290"/>
      <c r="E35" s="2290"/>
      <c r="F35" s="2290"/>
      <c r="G35" s="2284"/>
      <c r="H35" s="2285"/>
      <c r="I35" s="2323"/>
      <c r="J35" s="2324"/>
      <c r="K35" s="2284"/>
      <c r="L35" s="2285"/>
      <c r="M35" s="2323"/>
      <c r="N35" s="2324"/>
    </row>
    <row r="36" spans="2:14">
      <c r="B36" s="2290"/>
      <c r="C36" s="2290"/>
      <c r="D36" s="2290"/>
      <c r="E36" s="2290"/>
      <c r="F36" s="2290"/>
      <c r="G36" s="2284"/>
      <c r="H36" s="2285"/>
      <c r="I36" s="2323"/>
      <c r="J36" s="2324"/>
      <c r="K36" s="2284"/>
      <c r="L36" s="2285"/>
      <c r="M36" s="2323"/>
      <c r="N36" s="2324"/>
    </row>
    <row r="37" spans="2:14">
      <c r="B37" s="2322" t="s">
        <v>71</v>
      </c>
      <c r="C37" s="2322"/>
      <c r="D37" s="2322"/>
      <c r="E37" s="2322"/>
      <c r="F37" s="2322"/>
      <c r="G37" s="2294"/>
      <c r="H37" s="2295"/>
      <c r="I37" s="2296">
        <f>SUM(I27:J36)</f>
        <v>0</v>
      </c>
      <c r="J37" s="2297"/>
      <c r="K37" s="2294"/>
      <c r="L37" s="2295"/>
      <c r="M37" s="2296">
        <f>SUM(M27:N36)</f>
        <v>0</v>
      </c>
      <c r="N37" s="2297"/>
    </row>
    <row r="38" spans="2:14" ht="14.25">
      <c r="B38" s="2325" t="s">
        <v>180</v>
      </c>
      <c r="C38" s="2325"/>
      <c r="D38" s="2325"/>
      <c r="E38" s="2325"/>
      <c r="F38" s="2325"/>
      <c r="G38" s="2325"/>
      <c r="H38" s="2325"/>
      <c r="I38" s="2325"/>
      <c r="J38" s="2325"/>
      <c r="K38" s="2325"/>
      <c r="L38" s="2325"/>
      <c r="M38" s="2325"/>
      <c r="N38" s="2325"/>
    </row>
    <row r="39" spans="2:14">
      <c r="B39" s="2326" t="s">
        <v>176</v>
      </c>
      <c r="C39" s="2326"/>
      <c r="D39" s="2326"/>
      <c r="E39" s="2326"/>
      <c r="F39" s="2326"/>
      <c r="G39" s="2300">
        <f>G11</f>
        <v>41639</v>
      </c>
      <c r="H39" s="2301"/>
      <c r="I39" s="2301"/>
      <c r="J39" s="2302"/>
      <c r="K39" s="2300" t="str">
        <f>K11</f>
        <v>31.12.2012 г.</v>
      </c>
      <c r="L39" s="2301"/>
      <c r="M39" s="2301"/>
      <c r="N39" s="2302"/>
    </row>
    <row r="40" spans="2:14">
      <c r="B40" s="2326"/>
      <c r="C40" s="2326"/>
      <c r="D40" s="2326"/>
      <c r="E40" s="2326"/>
      <c r="F40" s="2326"/>
      <c r="G40" s="2303" t="s">
        <v>177</v>
      </c>
      <c r="H40" s="2302"/>
      <c r="I40" s="2303" t="s">
        <v>178</v>
      </c>
      <c r="J40" s="2302"/>
      <c r="K40" s="2303" t="s">
        <v>177</v>
      </c>
      <c r="L40" s="2302"/>
      <c r="M40" s="2303" t="s">
        <v>178</v>
      </c>
      <c r="N40" s="2302"/>
    </row>
    <row r="41" spans="2:14">
      <c r="B41" s="2290"/>
      <c r="C41" s="2290"/>
      <c r="D41" s="2290"/>
      <c r="E41" s="2290"/>
      <c r="F41" s="2290"/>
      <c r="G41" s="2284"/>
      <c r="H41" s="2285"/>
      <c r="I41" s="2323"/>
      <c r="J41" s="2324"/>
      <c r="K41" s="2284"/>
      <c r="L41" s="2285"/>
      <c r="M41" s="2323"/>
      <c r="N41" s="2324"/>
    </row>
    <row r="42" spans="2:14">
      <c r="B42" s="2290"/>
      <c r="C42" s="2290"/>
      <c r="D42" s="2290"/>
      <c r="E42" s="2290"/>
      <c r="F42" s="2290"/>
      <c r="G42" s="2284"/>
      <c r="H42" s="2285"/>
      <c r="I42" s="2323"/>
      <c r="J42" s="2324"/>
      <c r="K42" s="2284"/>
      <c r="L42" s="2285"/>
      <c r="M42" s="2323"/>
      <c r="N42" s="2324"/>
    </row>
    <row r="43" spans="2:14">
      <c r="B43" s="2290"/>
      <c r="C43" s="2290"/>
      <c r="D43" s="2290"/>
      <c r="E43" s="2290"/>
      <c r="F43" s="2290"/>
      <c r="G43" s="2284"/>
      <c r="H43" s="2285"/>
      <c r="I43" s="2323"/>
      <c r="J43" s="2324"/>
      <c r="K43" s="2284"/>
      <c r="L43" s="2285"/>
      <c r="M43" s="2323"/>
      <c r="N43" s="2324"/>
    </row>
    <row r="44" spans="2:14">
      <c r="B44" s="2290"/>
      <c r="C44" s="2290"/>
      <c r="D44" s="2290"/>
      <c r="E44" s="2290"/>
      <c r="F44" s="2290"/>
      <c r="G44" s="2284"/>
      <c r="H44" s="2285"/>
      <c r="I44" s="2323"/>
      <c r="J44" s="2324"/>
      <c r="K44" s="2284"/>
      <c r="L44" s="2285"/>
      <c r="M44" s="2323"/>
      <c r="N44" s="2324"/>
    </row>
    <row r="45" spans="2:14">
      <c r="B45" s="2290"/>
      <c r="C45" s="2290"/>
      <c r="D45" s="2290"/>
      <c r="E45" s="2290"/>
      <c r="F45" s="2290"/>
      <c r="G45" s="2284"/>
      <c r="H45" s="2285"/>
      <c r="I45" s="2323"/>
      <c r="J45" s="2324"/>
      <c r="K45" s="2284"/>
      <c r="L45" s="2285"/>
      <c r="M45" s="2323"/>
      <c r="N45" s="2324"/>
    </row>
    <row r="46" spans="2:14">
      <c r="B46" s="2290"/>
      <c r="C46" s="2290"/>
      <c r="D46" s="2290"/>
      <c r="E46" s="2290"/>
      <c r="F46" s="2290"/>
      <c r="G46" s="2284"/>
      <c r="H46" s="2285"/>
      <c r="I46" s="2323"/>
      <c r="J46" s="2324"/>
      <c r="K46" s="2284"/>
      <c r="L46" s="2285"/>
      <c r="M46" s="2323"/>
      <c r="N46" s="2324"/>
    </row>
    <row r="47" spans="2:14">
      <c r="B47" s="2290"/>
      <c r="C47" s="2290"/>
      <c r="D47" s="2290"/>
      <c r="E47" s="2290"/>
      <c r="F47" s="2290"/>
      <c r="G47" s="2284"/>
      <c r="H47" s="2285"/>
      <c r="I47" s="2323"/>
      <c r="J47" s="2324"/>
      <c r="K47" s="2284"/>
      <c r="L47" s="2285"/>
      <c r="M47" s="2323"/>
      <c r="N47" s="2324"/>
    </row>
    <row r="48" spans="2:14">
      <c r="B48" s="2290"/>
      <c r="C48" s="2290"/>
      <c r="D48" s="2290"/>
      <c r="E48" s="2290"/>
      <c r="F48" s="2290"/>
      <c r="G48" s="2284"/>
      <c r="H48" s="2285"/>
      <c r="I48" s="2323"/>
      <c r="J48" s="2324"/>
      <c r="K48" s="2284"/>
      <c r="L48" s="2285"/>
      <c r="M48" s="2323"/>
      <c r="N48" s="2324"/>
    </row>
    <row r="49" spans="2:20">
      <c r="B49" s="2290"/>
      <c r="C49" s="2290"/>
      <c r="D49" s="2290"/>
      <c r="E49" s="2290"/>
      <c r="F49" s="2290"/>
      <c r="G49" s="2284"/>
      <c r="H49" s="2285"/>
      <c r="I49" s="2323"/>
      <c r="J49" s="2324"/>
      <c r="K49" s="2284"/>
      <c r="L49" s="2285"/>
      <c r="M49" s="2323"/>
      <c r="N49" s="2324"/>
    </row>
    <row r="50" spans="2:20">
      <c r="B50" s="2290"/>
      <c r="C50" s="2290"/>
      <c r="D50" s="2290"/>
      <c r="E50" s="2290"/>
      <c r="F50" s="2290"/>
      <c r="G50" s="2284"/>
      <c r="H50" s="2285"/>
      <c r="I50" s="2323"/>
      <c r="J50" s="2324"/>
      <c r="K50" s="2284"/>
      <c r="L50" s="2285"/>
      <c r="M50" s="2323"/>
      <c r="N50" s="2324"/>
    </row>
    <row r="51" spans="2:20">
      <c r="B51" s="2322" t="s">
        <v>71</v>
      </c>
      <c r="C51" s="2322"/>
      <c r="D51" s="2322"/>
      <c r="E51" s="2322"/>
      <c r="F51" s="2322"/>
      <c r="G51" s="2294"/>
      <c r="H51" s="2295"/>
      <c r="I51" s="2296">
        <f>SUM(I41:J50)</f>
        <v>0</v>
      </c>
      <c r="J51" s="2297"/>
      <c r="K51" s="2294"/>
      <c r="L51" s="2295"/>
      <c r="M51" s="2296">
        <f>SUM(M41:N50)</f>
        <v>0</v>
      </c>
      <c r="N51" s="2297"/>
    </row>
    <row r="52" spans="2:20" ht="14.25">
      <c r="B52" s="2289" t="s">
        <v>385</v>
      </c>
      <c r="C52" s="2289"/>
      <c r="D52" s="2289"/>
      <c r="E52" s="2289"/>
      <c r="F52" s="2289"/>
      <c r="G52" s="2289"/>
      <c r="H52" s="2289"/>
      <c r="I52" s="2289"/>
      <c r="J52" s="2289"/>
      <c r="K52" s="2289"/>
      <c r="L52" s="2289"/>
      <c r="M52" s="2289"/>
      <c r="N52" s="2289"/>
    </row>
    <row r="53" spans="2:20">
      <c r="B53" s="2299" t="s">
        <v>181</v>
      </c>
      <c r="C53" s="2299"/>
      <c r="D53" s="2299" t="s">
        <v>182</v>
      </c>
      <c r="E53" s="2299"/>
      <c r="F53" s="2299"/>
      <c r="G53" s="2300">
        <f>G11</f>
        <v>41639</v>
      </c>
      <c r="H53" s="2301"/>
      <c r="I53" s="2301"/>
      <c r="J53" s="2302"/>
      <c r="K53" s="2300" t="str">
        <f>K11</f>
        <v>31.12.2012 г.</v>
      </c>
      <c r="L53" s="2301"/>
      <c r="M53" s="2301"/>
      <c r="N53" s="2302"/>
    </row>
    <row r="54" spans="2:20">
      <c r="B54" s="2299"/>
      <c r="C54" s="2299"/>
      <c r="D54" s="2299"/>
      <c r="E54" s="2299"/>
      <c r="F54" s="2299"/>
      <c r="G54" s="2303" t="s">
        <v>177</v>
      </c>
      <c r="H54" s="2302"/>
      <c r="I54" s="2303" t="s">
        <v>178</v>
      </c>
      <c r="J54" s="2302"/>
      <c r="K54" s="2303" t="s">
        <v>177</v>
      </c>
      <c r="L54" s="2302"/>
      <c r="M54" s="2303" t="s">
        <v>178</v>
      </c>
      <c r="N54" s="2302"/>
    </row>
    <row r="55" spans="2:20">
      <c r="B55" s="2290"/>
      <c r="C55" s="2290"/>
      <c r="D55" s="2290"/>
      <c r="E55" s="2290"/>
      <c r="F55" s="2290"/>
      <c r="G55" s="2284"/>
      <c r="H55" s="2285"/>
      <c r="I55" s="2286"/>
      <c r="J55" s="2287"/>
      <c r="K55" s="2284"/>
      <c r="L55" s="2285"/>
      <c r="M55" s="2286"/>
      <c r="N55" s="2287"/>
    </row>
    <row r="56" spans="2:20">
      <c r="B56" s="2290"/>
      <c r="C56" s="2290"/>
      <c r="D56" s="2290"/>
      <c r="E56" s="2290"/>
      <c r="F56" s="2290"/>
      <c r="G56" s="2284"/>
      <c r="H56" s="2285"/>
      <c r="I56" s="2286"/>
      <c r="J56" s="2287"/>
      <c r="K56" s="2284"/>
      <c r="L56" s="2285"/>
      <c r="M56" s="2286"/>
      <c r="N56" s="2287"/>
    </row>
    <row r="57" spans="2:20">
      <c r="B57" s="2290"/>
      <c r="C57" s="2290"/>
      <c r="D57" s="2290"/>
      <c r="E57" s="2290"/>
      <c r="F57" s="2290"/>
      <c r="G57" s="2284"/>
      <c r="H57" s="2285"/>
      <c r="I57" s="2286"/>
      <c r="J57" s="2287"/>
      <c r="K57" s="2284"/>
      <c r="L57" s="2285"/>
      <c r="M57" s="2286"/>
      <c r="N57" s="2287"/>
    </row>
    <row r="58" spans="2:20">
      <c r="B58" s="2290"/>
      <c r="C58" s="2290"/>
      <c r="D58" s="2290"/>
      <c r="E58" s="2290"/>
      <c r="F58" s="2290"/>
      <c r="G58" s="2284"/>
      <c r="H58" s="2285"/>
      <c r="I58" s="2286"/>
      <c r="J58" s="2287"/>
      <c r="K58" s="2284"/>
      <c r="L58" s="2285"/>
      <c r="M58" s="2286"/>
      <c r="N58" s="2287"/>
    </row>
    <row r="59" spans="2:20">
      <c r="B59" s="2290"/>
      <c r="C59" s="2290"/>
      <c r="D59" s="2290"/>
      <c r="E59" s="2290"/>
      <c r="F59" s="2290"/>
      <c r="G59" s="2284"/>
      <c r="H59" s="2285"/>
      <c r="I59" s="2286"/>
      <c r="J59" s="2287"/>
      <c r="K59" s="2284"/>
      <c r="L59" s="2285"/>
      <c r="M59" s="2286"/>
      <c r="N59" s="2287"/>
    </row>
    <row r="60" spans="2:20">
      <c r="B60" s="2290"/>
      <c r="C60" s="2290"/>
      <c r="D60" s="2290"/>
      <c r="E60" s="2290"/>
      <c r="F60" s="2290"/>
      <c r="G60" s="2284"/>
      <c r="H60" s="2285"/>
      <c r="I60" s="2286"/>
      <c r="J60" s="2287"/>
      <c r="K60" s="2284"/>
      <c r="L60" s="2285"/>
      <c r="M60" s="2286"/>
      <c r="N60" s="2287"/>
    </row>
    <row r="61" spans="2:20">
      <c r="B61" s="2290"/>
      <c r="C61" s="2290"/>
      <c r="D61" s="2290"/>
      <c r="E61" s="2290"/>
      <c r="F61" s="2290"/>
      <c r="G61" s="2284"/>
      <c r="H61" s="2285"/>
      <c r="I61" s="2286"/>
      <c r="J61" s="2287"/>
      <c r="K61" s="2284"/>
      <c r="L61" s="2285"/>
      <c r="M61" s="2286"/>
      <c r="N61" s="2287"/>
      <c r="P61" s="2283" t="str">
        <f>IF(AND(S62="",S64=""),"","Разлика между СПРАВКАТА и ПРИЛОЖЕНИЕ №1!")</f>
        <v/>
      </c>
      <c r="Q61" s="2283"/>
      <c r="R61" s="2283"/>
      <c r="S61" s="2283"/>
      <c r="T61" s="2283"/>
    </row>
    <row r="62" spans="2:20">
      <c r="B62" s="2290"/>
      <c r="C62" s="2290"/>
      <c r="D62" s="2290"/>
      <c r="E62" s="2290"/>
      <c r="F62" s="2290"/>
      <c r="G62" s="2284"/>
      <c r="H62" s="2285"/>
      <c r="I62" s="2286"/>
      <c r="J62" s="2287"/>
      <c r="K62" s="2284"/>
      <c r="L62" s="2285"/>
      <c r="M62" s="2286"/>
      <c r="N62" s="2287"/>
      <c r="P62" s="2282" t="str">
        <f>IF(S62="","","Разлика текущ период:")</f>
        <v/>
      </c>
      <c r="Q62" s="2282"/>
      <c r="R62" s="2282"/>
      <c r="S62" s="2" t="str">
        <f>IF(I65=K5,"",I65-K5)</f>
        <v/>
      </c>
      <c r="T62" s="3"/>
    </row>
    <row r="63" spans="2:20">
      <c r="B63" s="2290"/>
      <c r="C63" s="2290"/>
      <c r="D63" s="2290"/>
      <c r="E63" s="2290"/>
      <c r="F63" s="2290"/>
      <c r="G63" s="2284"/>
      <c r="H63" s="2285"/>
      <c r="I63" s="2286"/>
      <c r="J63" s="2287"/>
      <c r="K63" s="2284"/>
      <c r="L63" s="2285"/>
      <c r="M63" s="2286"/>
      <c r="N63" s="2287"/>
      <c r="P63" s="2281" t="str">
        <f>IF(S62="","","Сума по приложение №1:")</f>
        <v/>
      </c>
      <c r="Q63" s="2281"/>
      <c r="R63" s="2281"/>
      <c r="S63" s="4" t="str">
        <f>IF(I65=K5,"",K5)</f>
        <v/>
      </c>
      <c r="T63" s="3"/>
    </row>
    <row r="64" spans="2:20">
      <c r="B64" s="2290"/>
      <c r="C64" s="2290"/>
      <c r="D64" s="2290"/>
      <c r="E64" s="2290"/>
      <c r="F64" s="2290"/>
      <c r="G64" s="2284"/>
      <c r="H64" s="2285"/>
      <c r="I64" s="2286"/>
      <c r="J64" s="2287"/>
      <c r="K64" s="2284"/>
      <c r="L64" s="2285"/>
      <c r="M64" s="2286"/>
      <c r="N64" s="2287"/>
      <c r="P64" s="2282" t="str">
        <f>IF(S64="","","Разлика предходен период:")</f>
        <v/>
      </c>
      <c r="Q64" s="2282"/>
      <c r="R64" s="2282"/>
      <c r="S64" s="2" t="str">
        <f>IF(M65=M5,"",M65-M5)</f>
        <v/>
      </c>
      <c r="T64" s="3"/>
    </row>
    <row r="65" spans="2:20">
      <c r="B65" s="2291" t="s">
        <v>71</v>
      </c>
      <c r="C65" s="2292"/>
      <c r="D65" s="2292"/>
      <c r="E65" s="2292"/>
      <c r="F65" s="2293"/>
      <c r="G65" s="2294"/>
      <c r="H65" s="2295"/>
      <c r="I65" s="2296">
        <f>SUM(I55:J64)</f>
        <v>0</v>
      </c>
      <c r="J65" s="2297"/>
      <c r="K65" s="2294"/>
      <c r="L65" s="2295"/>
      <c r="M65" s="2296">
        <f>SUM(M55:N64)</f>
        <v>0</v>
      </c>
      <c r="N65" s="2297"/>
      <c r="P65" s="2281" t="str">
        <f>IF(S64="","","Сума по приложение №1:")</f>
        <v/>
      </c>
      <c r="Q65" s="2281"/>
      <c r="R65" s="2281"/>
      <c r="S65" s="4" t="str">
        <f>IF(M65=M5,"",M5)</f>
        <v/>
      </c>
      <c r="T65" s="3"/>
    </row>
    <row r="66" spans="2:20" ht="14.25">
      <c r="B66" s="2289" t="s">
        <v>386</v>
      </c>
      <c r="C66" s="2289"/>
      <c r="D66" s="2289"/>
      <c r="E66" s="2289"/>
      <c r="F66" s="2289"/>
      <c r="G66" s="2289"/>
      <c r="H66" s="2289"/>
      <c r="I66" s="2289"/>
      <c r="J66" s="2289"/>
      <c r="K66" s="2289"/>
      <c r="L66" s="2289"/>
      <c r="M66" s="2289"/>
      <c r="N66" s="2289"/>
    </row>
    <row r="67" spans="2:20">
      <c r="B67" s="2299" t="s">
        <v>181</v>
      </c>
      <c r="C67" s="2299"/>
      <c r="D67" s="2299" t="s">
        <v>182</v>
      </c>
      <c r="E67" s="2299"/>
      <c r="F67" s="2299"/>
      <c r="G67" s="2300">
        <f>G25</f>
        <v>41639</v>
      </c>
      <c r="H67" s="2301"/>
      <c r="I67" s="2301"/>
      <c r="J67" s="2302"/>
      <c r="K67" s="2300" t="str">
        <f>K25</f>
        <v>31.12.2012 г.</v>
      </c>
      <c r="L67" s="2301"/>
      <c r="M67" s="2301"/>
      <c r="N67" s="2302"/>
    </row>
    <row r="68" spans="2:20">
      <c r="B68" s="2299"/>
      <c r="C68" s="2299"/>
      <c r="D68" s="2299"/>
      <c r="E68" s="2299"/>
      <c r="F68" s="2299"/>
      <c r="G68" s="2303" t="s">
        <v>177</v>
      </c>
      <c r="H68" s="2302"/>
      <c r="I68" s="2303" t="s">
        <v>178</v>
      </c>
      <c r="J68" s="2302"/>
      <c r="K68" s="2303" t="s">
        <v>177</v>
      </c>
      <c r="L68" s="2302"/>
      <c r="M68" s="2303" t="s">
        <v>178</v>
      </c>
      <c r="N68" s="2302"/>
    </row>
    <row r="69" spans="2:20">
      <c r="B69" s="2290"/>
      <c r="C69" s="2290"/>
      <c r="D69" s="2290"/>
      <c r="E69" s="2290"/>
      <c r="F69" s="2290"/>
      <c r="G69" s="2284"/>
      <c r="H69" s="2285"/>
      <c r="I69" s="2286"/>
      <c r="J69" s="2287"/>
      <c r="K69" s="2284"/>
      <c r="L69" s="2285"/>
      <c r="M69" s="2286"/>
      <c r="N69" s="2287"/>
    </row>
    <row r="70" spans="2:20">
      <c r="B70" s="2290"/>
      <c r="C70" s="2290"/>
      <c r="D70" s="2290"/>
      <c r="E70" s="2290"/>
      <c r="F70" s="2290"/>
      <c r="G70" s="2284"/>
      <c r="H70" s="2285"/>
      <c r="I70" s="2286"/>
      <c r="J70" s="2287"/>
      <c r="K70" s="2284"/>
      <c r="L70" s="2285"/>
      <c r="M70" s="2286"/>
      <c r="N70" s="2287"/>
    </row>
    <row r="71" spans="2:20">
      <c r="B71" s="2290"/>
      <c r="C71" s="2290"/>
      <c r="D71" s="2290"/>
      <c r="E71" s="2290"/>
      <c r="F71" s="2290"/>
      <c r="G71" s="2284"/>
      <c r="H71" s="2285"/>
      <c r="I71" s="2286"/>
      <c r="J71" s="2287"/>
      <c r="K71" s="2284"/>
      <c r="L71" s="2285"/>
      <c r="M71" s="2286"/>
      <c r="N71" s="2287"/>
    </row>
    <row r="72" spans="2:20">
      <c r="B72" s="2290"/>
      <c r="C72" s="2290"/>
      <c r="D72" s="2290"/>
      <c r="E72" s="2290"/>
      <c r="F72" s="2290"/>
      <c r="G72" s="2284"/>
      <c r="H72" s="2285"/>
      <c r="I72" s="2286"/>
      <c r="J72" s="2287"/>
      <c r="K72" s="2284"/>
      <c r="L72" s="2285"/>
      <c r="M72" s="2286"/>
      <c r="N72" s="2287"/>
    </row>
    <row r="73" spans="2:20">
      <c r="B73" s="2290"/>
      <c r="C73" s="2290"/>
      <c r="D73" s="2290"/>
      <c r="E73" s="2290"/>
      <c r="F73" s="2290"/>
      <c r="G73" s="2284"/>
      <c r="H73" s="2285"/>
      <c r="I73" s="2286"/>
      <c r="J73" s="2287"/>
      <c r="K73" s="2284"/>
      <c r="L73" s="2285"/>
      <c r="M73" s="2286"/>
      <c r="N73" s="2287"/>
    </row>
    <row r="74" spans="2:20">
      <c r="B74" s="2290"/>
      <c r="C74" s="2290"/>
      <c r="D74" s="2290"/>
      <c r="E74" s="2290"/>
      <c r="F74" s="2290"/>
      <c r="G74" s="2284"/>
      <c r="H74" s="2285"/>
      <c r="I74" s="2286"/>
      <c r="J74" s="2287"/>
      <c r="K74" s="2284"/>
      <c r="L74" s="2285"/>
      <c r="M74" s="2286"/>
      <c r="N74" s="2287"/>
    </row>
    <row r="75" spans="2:20">
      <c r="B75" s="2290"/>
      <c r="C75" s="2290"/>
      <c r="D75" s="2290"/>
      <c r="E75" s="2290"/>
      <c r="F75" s="2290"/>
      <c r="G75" s="2284"/>
      <c r="H75" s="2285"/>
      <c r="I75" s="2286"/>
      <c r="J75" s="2287"/>
      <c r="K75" s="2284"/>
      <c r="L75" s="2285"/>
      <c r="M75" s="2286"/>
      <c r="N75" s="2287"/>
      <c r="P75" s="2283" t="str">
        <f>IF(AND(S76="",S78=""),"","Разлика между СПРАВКАТА и ПРИЛОЖЕНИЕ №1!")</f>
        <v/>
      </c>
      <c r="Q75" s="2283"/>
      <c r="R75" s="2283"/>
      <c r="S75" s="2283"/>
      <c r="T75" s="2283"/>
    </row>
    <row r="76" spans="2:20">
      <c r="B76" s="2290"/>
      <c r="C76" s="2290"/>
      <c r="D76" s="2290"/>
      <c r="E76" s="2290"/>
      <c r="F76" s="2290"/>
      <c r="G76" s="2284"/>
      <c r="H76" s="2285"/>
      <c r="I76" s="2286"/>
      <c r="J76" s="2287"/>
      <c r="K76" s="2284"/>
      <c r="L76" s="2285"/>
      <c r="M76" s="2286"/>
      <c r="N76" s="2287"/>
      <c r="P76" s="2282" t="str">
        <f>IF(S76="","","Разлика текущ период:")</f>
        <v/>
      </c>
      <c r="Q76" s="2282"/>
      <c r="R76" s="2282"/>
      <c r="S76" s="2" t="str">
        <f>IF(I79=K6,"",I79-K6)</f>
        <v/>
      </c>
      <c r="T76" s="3"/>
    </row>
    <row r="77" spans="2:20">
      <c r="B77" s="2290"/>
      <c r="C77" s="2290"/>
      <c r="D77" s="2290"/>
      <c r="E77" s="2290"/>
      <c r="F77" s="2290"/>
      <c r="G77" s="2284"/>
      <c r="H77" s="2285"/>
      <c r="I77" s="2286"/>
      <c r="J77" s="2287"/>
      <c r="K77" s="2284"/>
      <c r="L77" s="2285"/>
      <c r="M77" s="2286"/>
      <c r="N77" s="2287"/>
      <c r="P77" s="2281" t="str">
        <f>IF(S76="","","Сума по приложение №1:")</f>
        <v/>
      </c>
      <c r="Q77" s="2281"/>
      <c r="R77" s="2281"/>
      <c r="S77" s="4" t="str">
        <f>IF(I79=K6,"",K6)</f>
        <v/>
      </c>
      <c r="T77" s="3"/>
    </row>
    <row r="78" spans="2:20">
      <c r="B78" s="2290"/>
      <c r="C78" s="2290"/>
      <c r="D78" s="2290"/>
      <c r="E78" s="2290"/>
      <c r="F78" s="2290"/>
      <c r="G78" s="2284"/>
      <c r="H78" s="2285"/>
      <c r="I78" s="2286"/>
      <c r="J78" s="2287"/>
      <c r="K78" s="2284"/>
      <c r="L78" s="2285"/>
      <c r="M78" s="2286"/>
      <c r="N78" s="2287"/>
      <c r="P78" s="2282" t="str">
        <f>IF(S78="","","Разлика предходен период:")</f>
        <v/>
      </c>
      <c r="Q78" s="2282"/>
      <c r="R78" s="2282"/>
      <c r="S78" s="2" t="str">
        <f>IF(M79=M6,"",M79-M6)</f>
        <v/>
      </c>
      <c r="T78" s="3"/>
    </row>
    <row r="79" spans="2:20">
      <c r="B79" s="2291" t="s">
        <v>71</v>
      </c>
      <c r="C79" s="2292"/>
      <c r="D79" s="2292"/>
      <c r="E79" s="2292"/>
      <c r="F79" s="2293"/>
      <c r="G79" s="2294"/>
      <c r="H79" s="2295"/>
      <c r="I79" s="2296">
        <f>SUM(I69:J78)</f>
        <v>0</v>
      </c>
      <c r="J79" s="2297"/>
      <c r="K79" s="2294"/>
      <c r="L79" s="2295"/>
      <c r="M79" s="2296">
        <f>SUM(M69:N78)</f>
        <v>0</v>
      </c>
      <c r="N79" s="2297"/>
      <c r="P79" s="2281" t="str">
        <f>IF(S78="","","Сума по приложение №1:")</f>
        <v/>
      </c>
      <c r="Q79" s="2281"/>
      <c r="R79" s="2281"/>
      <c r="S79" s="4" t="str">
        <f>IF(M79=M6,"",M6)</f>
        <v/>
      </c>
      <c r="T79" s="3"/>
    </row>
    <row r="80" spans="2:20" ht="14.25">
      <c r="B80" s="2289" t="s">
        <v>399</v>
      </c>
      <c r="C80" s="2289"/>
      <c r="D80" s="2289"/>
      <c r="E80" s="2289"/>
      <c r="F80" s="2289"/>
      <c r="G80" s="2289"/>
      <c r="H80" s="2289"/>
      <c r="I80" s="2289"/>
      <c r="J80" s="2289"/>
      <c r="K80" s="2289"/>
      <c r="L80" s="2289"/>
      <c r="M80" s="2289"/>
      <c r="N80" s="2289"/>
    </row>
    <row r="81" spans="2:20">
      <c r="B81" s="2339" t="s">
        <v>181</v>
      </c>
      <c r="C81" s="2339"/>
      <c r="D81" s="2339"/>
      <c r="E81" s="2339"/>
      <c r="F81" s="2339"/>
      <c r="G81" s="2339"/>
      <c r="H81" s="2339"/>
      <c r="I81" s="2339"/>
      <c r="J81" s="2339"/>
      <c r="K81" s="2340">
        <f>K2</f>
        <v>41639</v>
      </c>
      <c r="L81" s="2339"/>
      <c r="M81" s="2342" t="str">
        <f>M2</f>
        <v>31.12.2012 г.</v>
      </c>
      <c r="N81" s="2343"/>
    </row>
    <row r="82" spans="2:20">
      <c r="B82" s="2346" t="s">
        <v>391</v>
      </c>
      <c r="C82" s="2346"/>
      <c r="D82" s="2346"/>
      <c r="E82" s="2346"/>
      <c r="F82" s="2346"/>
      <c r="G82" s="2346"/>
      <c r="H82" s="2346"/>
      <c r="I82" s="2346"/>
      <c r="J82" s="2346"/>
      <c r="K82" s="2335">
        <f>SUM(K83:L84)</f>
        <v>0</v>
      </c>
      <c r="L82" s="2335"/>
      <c r="M82" s="2335">
        <f>SUM(M83:N84)</f>
        <v>0</v>
      </c>
      <c r="N82" s="2335"/>
    </row>
    <row r="83" spans="2:20">
      <c r="B83" s="2337" t="s">
        <v>389</v>
      </c>
      <c r="C83" s="2337"/>
      <c r="D83" s="2337"/>
      <c r="E83" s="2337"/>
      <c r="F83" s="2337"/>
      <c r="G83" s="2337"/>
      <c r="H83" s="2337"/>
      <c r="I83" s="2337"/>
      <c r="J83" s="2337"/>
      <c r="K83" s="2338"/>
      <c r="L83" s="2338"/>
      <c r="M83" s="2338"/>
      <c r="N83" s="2338"/>
    </row>
    <row r="84" spans="2:20">
      <c r="B84" s="2337" t="s">
        <v>392</v>
      </c>
      <c r="C84" s="2337"/>
      <c r="D84" s="2337"/>
      <c r="E84" s="2337"/>
      <c r="F84" s="2337"/>
      <c r="G84" s="2337"/>
      <c r="H84" s="2337"/>
      <c r="I84" s="2337"/>
      <c r="J84" s="2337"/>
      <c r="K84" s="2338"/>
      <c r="L84" s="2338"/>
      <c r="M84" s="2338"/>
      <c r="N84" s="2338"/>
      <c r="P84" s="2283" t="str">
        <f>IF(AND(S85="",S87=""),"","Разлика между СПРАВКАТА и ПРИЛОЖЕНИЕ №1!")</f>
        <v/>
      </c>
      <c r="Q84" s="2283"/>
      <c r="R84" s="2283"/>
      <c r="S84" s="2283"/>
      <c r="T84" s="2283"/>
    </row>
    <row r="85" spans="2:20">
      <c r="B85" s="2332" t="s">
        <v>393</v>
      </c>
      <c r="C85" s="2333"/>
      <c r="D85" s="2333"/>
      <c r="E85" s="2333"/>
      <c r="F85" s="2333"/>
      <c r="G85" s="2333"/>
      <c r="H85" s="2333"/>
      <c r="I85" s="2333"/>
      <c r="J85" s="2334"/>
      <c r="K85" s="2335">
        <f>SUM(K86:L87)</f>
        <v>0</v>
      </c>
      <c r="L85" s="2335"/>
      <c r="M85" s="2335">
        <f>SUM(M86:N87)</f>
        <v>0</v>
      </c>
      <c r="N85" s="2335"/>
      <c r="P85" s="2282" t="str">
        <f>IF(S85="","","Разлика текущ период:")</f>
        <v/>
      </c>
      <c r="Q85" s="2282"/>
      <c r="R85" s="2282"/>
      <c r="S85" s="2" t="str">
        <f>IF(K88=K7,"",K88-K7)</f>
        <v/>
      </c>
      <c r="T85" s="3"/>
    </row>
    <row r="86" spans="2:20">
      <c r="B86" s="2347" t="s">
        <v>394</v>
      </c>
      <c r="C86" s="2348"/>
      <c r="D86" s="2348"/>
      <c r="E86" s="2348"/>
      <c r="F86" s="2348"/>
      <c r="G86" s="2348"/>
      <c r="H86" s="2348"/>
      <c r="I86" s="2348"/>
      <c r="J86" s="2349"/>
      <c r="K86" s="2338"/>
      <c r="L86" s="2338"/>
      <c r="M86" s="2338"/>
      <c r="N86" s="2338"/>
      <c r="P86" s="2281" t="str">
        <f>IF(S85="","","Сума по приложение №1:")</f>
        <v/>
      </c>
      <c r="Q86" s="2281"/>
      <c r="R86" s="2281"/>
      <c r="S86" s="4" t="str">
        <f>IF(K88=K7,"",K7)</f>
        <v/>
      </c>
      <c r="T86" s="3"/>
    </row>
    <row r="87" spans="2:20">
      <c r="B87" s="2347" t="s">
        <v>390</v>
      </c>
      <c r="C87" s="2348"/>
      <c r="D87" s="2348"/>
      <c r="E87" s="2348"/>
      <c r="F87" s="2348"/>
      <c r="G87" s="2348"/>
      <c r="H87" s="2348"/>
      <c r="I87" s="2348"/>
      <c r="J87" s="2349"/>
      <c r="K87" s="2338"/>
      <c r="L87" s="2338"/>
      <c r="M87" s="2338"/>
      <c r="N87" s="2338"/>
      <c r="P87" s="2282" t="str">
        <f>IF(S87="","","Разлика предходен период:")</f>
        <v/>
      </c>
      <c r="Q87" s="2282"/>
      <c r="R87" s="2282"/>
      <c r="S87" s="2" t="str">
        <f>IF(M88=M7,"",M88-M7)</f>
        <v/>
      </c>
      <c r="T87" s="3"/>
    </row>
    <row r="88" spans="2:20">
      <c r="B88" s="2322" t="s">
        <v>71</v>
      </c>
      <c r="C88" s="2322"/>
      <c r="D88" s="2322"/>
      <c r="E88" s="2322"/>
      <c r="F88" s="2322"/>
      <c r="G88" s="2322"/>
      <c r="H88" s="2322"/>
      <c r="I88" s="2322"/>
      <c r="J88" s="2322"/>
      <c r="K88" s="2336">
        <f>K82+K85</f>
        <v>0</v>
      </c>
      <c r="L88" s="2336"/>
      <c r="M88" s="2336">
        <f>M82+M85</f>
        <v>0</v>
      </c>
      <c r="N88" s="2336"/>
      <c r="P88" s="2281" t="str">
        <f>IF(S87="","","Сума по приложение №1:")</f>
        <v/>
      </c>
      <c r="Q88" s="2281"/>
      <c r="R88" s="2281"/>
      <c r="S88" s="4" t="str">
        <f>IF(M88=M7,"",M7)</f>
        <v/>
      </c>
      <c r="T88" s="3"/>
    </row>
    <row r="89" spans="2:20" ht="14.25">
      <c r="B89" s="2289" t="s">
        <v>398</v>
      </c>
      <c r="C89" s="2289"/>
      <c r="D89" s="2289"/>
      <c r="E89" s="2289"/>
      <c r="F89" s="2289"/>
      <c r="G89" s="2289"/>
      <c r="H89" s="2289"/>
      <c r="I89" s="2289"/>
      <c r="J89" s="2289"/>
      <c r="K89" s="2289"/>
      <c r="L89" s="2289"/>
      <c r="M89" s="2289"/>
      <c r="N89" s="2289"/>
    </row>
    <row r="90" spans="2:20">
      <c r="B90" s="2339" t="s">
        <v>181</v>
      </c>
      <c r="C90" s="2339"/>
      <c r="D90" s="2339"/>
      <c r="E90" s="2339"/>
      <c r="F90" s="2339"/>
      <c r="G90" s="2339"/>
      <c r="H90" s="2339"/>
      <c r="I90" s="2339"/>
      <c r="J90" s="2339"/>
      <c r="K90" s="2340">
        <f>K2</f>
        <v>41639</v>
      </c>
      <c r="L90" s="2339"/>
      <c r="M90" s="2340" t="str">
        <f>M2</f>
        <v>31.12.2012 г.</v>
      </c>
      <c r="N90" s="2339"/>
    </row>
    <row r="91" spans="2:20">
      <c r="B91" s="2346" t="s">
        <v>395</v>
      </c>
      <c r="C91" s="2346"/>
      <c r="D91" s="2346"/>
      <c r="E91" s="2346"/>
      <c r="F91" s="2346"/>
      <c r="G91" s="2346"/>
      <c r="H91" s="2346"/>
      <c r="I91" s="2346"/>
      <c r="J91" s="2346"/>
      <c r="K91" s="2335">
        <f>SUM(K92:L93)</f>
        <v>0</v>
      </c>
      <c r="L91" s="2335"/>
      <c r="M91" s="2335">
        <f>SUM(M92:N93)</f>
        <v>0</v>
      </c>
      <c r="N91" s="2335"/>
    </row>
    <row r="92" spans="2:20">
      <c r="B92" s="2337" t="s">
        <v>397</v>
      </c>
      <c r="C92" s="2337"/>
      <c r="D92" s="2337"/>
      <c r="E92" s="2337"/>
      <c r="F92" s="2337"/>
      <c r="G92" s="2337"/>
      <c r="H92" s="2337"/>
      <c r="I92" s="2337"/>
      <c r="J92" s="2337"/>
      <c r="K92" s="2338"/>
      <c r="L92" s="2338"/>
      <c r="M92" s="2338"/>
      <c r="N92" s="2338"/>
    </row>
    <row r="93" spans="2:20">
      <c r="B93" s="2337" t="s">
        <v>396</v>
      </c>
      <c r="C93" s="2337"/>
      <c r="D93" s="2337"/>
      <c r="E93" s="2337"/>
      <c r="F93" s="2337"/>
      <c r="G93" s="2337"/>
      <c r="H93" s="2337"/>
      <c r="I93" s="2337"/>
      <c r="J93" s="2337"/>
      <c r="K93" s="2338"/>
      <c r="L93" s="2338"/>
      <c r="M93" s="2338"/>
      <c r="N93" s="2338"/>
      <c r="P93" s="2283" t="str">
        <f>IF(AND(S94="",S96=""),"","Разлика между СПРАВКАТА и ПРИЛОЖЕНИЕ №1!")</f>
        <v/>
      </c>
      <c r="Q93" s="2283"/>
      <c r="R93" s="2283"/>
      <c r="S93" s="2283"/>
      <c r="T93" s="2283"/>
    </row>
    <row r="94" spans="2:20">
      <c r="B94" s="2332" t="s">
        <v>210</v>
      </c>
      <c r="C94" s="2333"/>
      <c r="D94" s="2333"/>
      <c r="E94" s="2333"/>
      <c r="F94" s="2333"/>
      <c r="G94" s="2333"/>
      <c r="H94" s="2333"/>
      <c r="I94" s="2333"/>
      <c r="J94" s="2334"/>
      <c r="K94" s="2335">
        <f>SUM(K95:L96)</f>
        <v>0</v>
      </c>
      <c r="L94" s="2335"/>
      <c r="M94" s="2335">
        <f>SUM(M95:N96)</f>
        <v>0</v>
      </c>
      <c r="N94" s="2335"/>
      <c r="P94" s="2282" t="str">
        <f>IF(S94="","","Разлика текущ период:")</f>
        <v/>
      </c>
      <c r="Q94" s="2282"/>
      <c r="R94" s="2282"/>
      <c r="S94" s="2" t="str">
        <f>IF(K97=K8,"",K97-K8)</f>
        <v/>
      </c>
      <c r="T94" s="3"/>
    </row>
    <row r="95" spans="2:20">
      <c r="B95" s="2347" t="s">
        <v>197</v>
      </c>
      <c r="C95" s="2348"/>
      <c r="D95" s="2348"/>
      <c r="E95" s="2348"/>
      <c r="F95" s="2348"/>
      <c r="G95" s="2348"/>
      <c r="H95" s="2348"/>
      <c r="I95" s="2348"/>
      <c r="J95" s="2349"/>
      <c r="K95" s="2338"/>
      <c r="L95" s="2338"/>
      <c r="M95" s="2338"/>
      <c r="N95" s="2338"/>
      <c r="P95" s="2281" t="str">
        <f>IF(S94="","","Сума по приложение №1:")</f>
        <v/>
      </c>
      <c r="Q95" s="2281"/>
      <c r="R95" s="2281"/>
      <c r="S95" s="4" t="str">
        <f>IF(K97=K8,"",K8)</f>
        <v/>
      </c>
      <c r="T95" s="3"/>
    </row>
    <row r="96" spans="2:20">
      <c r="B96" s="2347" t="s">
        <v>223</v>
      </c>
      <c r="C96" s="2348"/>
      <c r="D96" s="2348"/>
      <c r="E96" s="2348"/>
      <c r="F96" s="2348"/>
      <c r="G96" s="2348"/>
      <c r="H96" s="2348"/>
      <c r="I96" s="2348"/>
      <c r="J96" s="2349"/>
      <c r="K96" s="2338"/>
      <c r="L96" s="2338"/>
      <c r="M96" s="2338"/>
      <c r="N96" s="2338"/>
      <c r="P96" s="2282" t="str">
        <f>IF(S96="","","Разлика предходен период:")</f>
        <v/>
      </c>
      <c r="Q96" s="2282"/>
      <c r="R96" s="2282"/>
      <c r="S96" s="2" t="str">
        <f>IF(M97=M8,"",M97-M8)</f>
        <v/>
      </c>
      <c r="T96" s="3"/>
    </row>
    <row r="97" spans="2:20">
      <c r="B97" s="2322" t="s">
        <v>71</v>
      </c>
      <c r="C97" s="2322"/>
      <c r="D97" s="2322"/>
      <c r="E97" s="2322"/>
      <c r="F97" s="2322"/>
      <c r="G97" s="2322"/>
      <c r="H97" s="2322"/>
      <c r="I97" s="2322"/>
      <c r="J97" s="2322"/>
      <c r="K97" s="2336">
        <f>K91+K94</f>
        <v>0</v>
      </c>
      <c r="L97" s="2336"/>
      <c r="M97" s="2336">
        <f>M91+M94</f>
        <v>0</v>
      </c>
      <c r="N97" s="2336"/>
      <c r="P97" s="2281" t="str">
        <f>IF(S96="","","Сума по приложение №1:")</f>
        <v/>
      </c>
      <c r="Q97" s="2281"/>
      <c r="R97" s="2281"/>
      <c r="S97" s="4" t="str">
        <f>IF(M97=M8,"",M8)</f>
        <v/>
      </c>
      <c r="T97" s="3"/>
    </row>
    <row r="98" spans="2:20" ht="13.5" thickBot="1">
      <c r="B98" s="5"/>
      <c r="C98" s="5"/>
      <c r="D98" s="5"/>
      <c r="E98" s="5"/>
      <c r="F98" s="5"/>
      <c r="G98" s="5"/>
      <c r="H98" s="5"/>
      <c r="I98" s="5"/>
      <c r="J98" s="5"/>
      <c r="K98" s="5"/>
      <c r="L98" s="5"/>
      <c r="M98" s="5"/>
      <c r="N98" s="5"/>
    </row>
    <row r="100" spans="2:20" ht="14.25">
      <c r="B100" s="2325" t="s">
        <v>456</v>
      </c>
      <c r="C100" s="2325"/>
      <c r="D100" s="2325"/>
      <c r="E100" s="2325"/>
      <c r="F100" s="2325"/>
      <c r="G100" s="2325"/>
      <c r="H100" s="2325"/>
      <c r="I100" s="2325"/>
      <c r="J100" s="2325"/>
      <c r="K100" s="2325"/>
      <c r="L100" s="2325"/>
      <c r="M100" s="2325"/>
      <c r="N100" s="2325"/>
    </row>
    <row r="101" spans="2:20">
      <c r="B101" s="2357" t="s">
        <v>400</v>
      </c>
      <c r="C101" s="2358"/>
      <c r="D101" s="2358"/>
      <c r="E101" s="2358"/>
      <c r="F101" s="2358"/>
      <c r="G101" s="2358"/>
      <c r="H101" s="2358"/>
      <c r="I101" s="2358"/>
      <c r="J101" s="2359"/>
      <c r="K101" s="2350">
        <f>K2</f>
        <v>41639</v>
      </c>
      <c r="L101" s="2351"/>
      <c r="M101" s="2350" t="str">
        <f>M2</f>
        <v>31.12.2012 г.</v>
      </c>
      <c r="N101" s="2351"/>
    </row>
    <row r="102" spans="2:20">
      <c r="B102" s="2360"/>
      <c r="C102" s="2361"/>
      <c r="D102" s="2361"/>
      <c r="E102" s="2361"/>
      <c r="F102" s="2361"/>
      <c r="G102" s="2361"/>
      <c r="H102" s="2361"/>
      <c r="I102" s="2361"/>
      <c r="J102" s="2362"/>
      <c r="K102" s="2352"/>
      <c r="L102" s="2353"/>
      <c r="M102" s="2352"/>
      <c r="N102" s="2353"/>
    </row>
    <row r="103" spans="2:20">
      <c r="B103" s="2354" t="s">
        <v>385</v>
      </c>
      <c r="C103" s="2355"/>
      <c r="D103" s="2355"/>
      <c r="E103" s="2355"/>
      <c r="F103" s="2355"/>
      <c r="G103" s="2355"/>
      <c r="H103" s="2355"/>
      <c r="I103" s="2355"/>
      <c r="J103" s="2356"/>
      <c r="K103" s="2288">
        <f>I121</f>
        <v>0</v>
      </c>
      <c r="L103" s="2288"/>
      <c r="M103" s="2288">
        <f>M121</f>
        <v>0</v>
      </c>
      <c r="N103" s="2288"/>
      <c r="P103" s="2283" t="e">
        <f>IF(AND(S104="",S106=""),"","Разлика между БАЛАНСА и ПРИЛОЖЕНИЕТО!")</f>
        <v>#REF!</v>
      </c>
      <c r="Q103" s="2283"/>
      <c r="R103" s="2283"/>
      <c r="S103" s="2283"/>
      <c r="T103" s="2283"/>
    </row>
    <row r="104" spans="2:20">
      <c r="B104" s="2354" t="s">
        <v>403</v>
      </c>
      <c r="C104" s="2355"/>
      <c r="D104" s="2355"/>
      <c r="E104" s="2355"/>
      <c r="F104" s="2355"/>
      <c r="G104" s="2355"/>
      <c r="H104" s="2355"/>
      <c r="I104" s="2355"/>
      <c r="J104" s="2356"/>
      <c r="K104" s="2288">
        <f>I135</f>
        <v>0</v>
      </c>
      <c r="L104" s="2288"/>
      <c r="M104" s="2288">
        <f>M135</f>
        <v>0</v>
      </c>
      <c r="N104" s="2288"/>
      <c r="P104" s="2282" t="e">
        <f>IF(S104="","","Разлика текущ период:")</f>
        <v>#REF!</v>
      </c>
      <c r="Q104" s="2282"/>
      <c r="R104" s="2282"/>
      <c r="S104" s="2" t="e">
        <f>IF(K107=баланс!#REF!,"",K107-баланс!#REF!)</f>
        <v>#REF!</v>
      </c>
      <c r="T104" s="3"/>
    </row>
    <row r="105" spans="2:20">
      <c r="B105" s="2354" t="s">
        <v>394</v>
      </c>
      <c r="C105" s="2355"/>
      <c r="D105" s="2355"/>
      <c r="E105" s="2355"/>
      <c r="F105" s="2355"/>
      <c r="G105" s="2355"/>
      <c r="H105" s="2355"/>
      <c r="I105" s="2355"/>
      <c r="J105" s="2356"/>
      <c r="K105" s="2288"/>
      <c r="L105" s="2288"/>
      <c r="M105" s="2288"/>
      <c r="N105" s="2288"/>
      <c r="P105" s="2281" t="e">
        <f>IF(S104="","","Сума по баланс:")</f>
        <v>#REF!</v>
      </c>
      <c r="Q105" s="2281"/>
      <c r="R105" s="2281"/>
      <c r="S105" s="4" t="e">
        <f>IF(S104="","",баланс!#REF!)</f>
        <v>#REF!</v>
      </c>
      <c r="T105" s="3"/>
    </row>
    <row r="106" spans="2:20">
      <c r="B106" s="2354" t="s">
        <v>197</v>
      </c>
      <c r="C106" s="2355"/>
      <c r="D106" s="2355"/>
      <c r="E106" s="2355"/>
      <c r="F106" s="2355"/>
      <c r="G106" s="2355"/>
      <c r="H106" s="2355"/>
      <c r="I106" s="2355"/>
      <c r="J106" s="2356"/>
      <c r="K106" s="2288">
        <f>K153</f>
        <v>0</v>
      </c>
      <c r="L106" s="2288"/>
      <c r="M106" s="2288">
        <f>M153</f>
        <v>0</v>
      </c>
      <c r="N106" s="2288"/>
      <c r="P106" s="2282" t="e">
        <f>IF(S106="","","Разлика предходен период:")</f>
        <v>#REF!</v>
      </c>
      <c r="Q106" s="2282"/>
      <c r="R106" s="2282"/>
      <c r="S106" s="2" t="e">
        <f>IF(M107=баланс!#REF!,"",M107-баланс!#REF!)</f>
        <v>#REF!</v>
      </c>
      <c r="T106" s="3"/>
    </row>
    <row r="107" spans="2:20">
      <c r="B107" s="2291" t="s">
        <v>71</v>
      </c>
      <c r="C107" s="2292"/>
      <c r="D107" s="2292"/>
      <c r="E107" s="2292"/>
      <c r="F107" s="2292"/>
      <c r="G107" s="2292"/>
      <c r="H107" s="2292"/>
      <c r="I107" s="2292"/>
      <c r="J107" s="2293"/>
      <c r="K107" s="2363">
        <f>SUM(K103:L106)</f>
        <v>0</v>
      </c>
      <c r="L107" s="2364"/>
      <c r="M107" s="2363">
        <f>SUM(M103:N106)</f>
        <v>0</v>
      </c>
      <c r="N107" s="2364"/>
      <c r="P107" s="2281" t="e">
        <f>IF(S106="","","Сума по баланс:")</f>
        <v>#REF!</v>
      </c>
      <c r="Q107" s="2281"/>
      <c r="R107" s="2281"/>
      <c r="S107" s="4" t="e">
        <f>IF(S106="","",баланс!#REF!)</f>
        <v>#REF!</v>
      </c>
      <c r="T107" s="3"/>
    </row>
    <row r="108" spans="2:20" ht="14.25">
      <c r="B108" s="2289" t="s">
        <v>385</v>
      </c>
      <c r="C108" s="2289"/>
      <c r="D108" s="2289"/>
      <c r="E108" s="2289"/>
      <c r="F108" s="2289"/>
      <c r="G108" s="2289"/>
      <c r="H108" s="2289"/>
      <c r="I108" s="2289"/>
      <c r="J108" s="2289"/>
      <c r="K108" s="2289"/>
      <c r="L108" s="2289"/>
      <c r="M108" s="2289"/>
      <c r="N108" s="2289"/>
    </row>
    <row r="109" spans="2:20">
      <c r="B109" s="2299" t="s">
        <v>181</v>
      </c>
      <c r="C109" s="2299"/>
      <c r="D109" s="2299" t="s">
        <v>182</v>
      </c>
      <c r="E109" s="2299"/>
      <c r="F109" s="2299"/>
      <c r="G109" s="2300">
        <f>K101</f>
        <v>41639</v>
      </c>
      <c r="H109" s="2301"/>
      <c r="I109" s="2301"/>
      <c r="J109" s="2302"/>
      <c r="K109" s="2300" t="str">
        <f>M101</f>
        <v>31.12.2012 г.</v>
      </c>
      <c r="L109" s="2301"/>
      <c r="M109" s="2301"/>
      <c r="N109" s="2302"/>
    </row>
    <row r="110" spans="2:20">
      <c r="B110" s="2299"/>
      <c r="C110" s="2299"/>
      <c r="D110" s="2299"/>
      <c r="E110" s="2299"/>
      <c r="F110" s="2299"/>
      <c r="G110" s="2303" t="s">
        <v>177</v>
      </c>
      <c r="H110" s="2302"/>
      <c r="I110" s="2303" t="s">
        <v>178</v>
      </c>
      <c r="J110" s="2302"/>
      <c r="K110" s="2303" t="s">
        <v>177</v>
      </c>
      <c r="L110" s="2302"/>
      <c r="M110" s="2303" t="s">
        <v>178</v>
      </c>
      <c r="N110" s="2302"/>
    </row>
    <row r="111" spans="2:20">
      <c r="B111" s="2290"/>
      <c r="C111" s="2290"/>
      <c r="D111" s="2290"/>
      <c r="E111" s="2290"/>
      <c r="F111" s="2290"/>
      <c r="G111" s="2284"/>
      <c r="H111" s="2285"/>
      <c r="I111" s="2286"/>
      <c r="J111" s="2287"/>
      <c r="K111" s="2284"/>
      <c r="L111" s="2285"/>
      <c r="M111" s="2286"/>
      <c r="N111" s="2287"/>
    </row>
    <row r="112" spans="2:20">
      <c r="B112" s="2290"/>
      <c r="C112" s="2290"/>
      <c r="D112" s="2290"/>
      <c r="E112" s="2290"/>
      <c r="F112" s="2290"/>
      <c r="G112" s="2284"/>
      <c r="H112" s="2285"/>
      <c r="I112" s="2286"/>
      <c r="J112" s="2287"/>
      <c r="K112" s="2284"/>
      <c r="L112" s="2285"/>
      <c r="M112" s="2286"/>
      <c r="N112" s="2287"/>
    </row>
    <row r="113" spans="2:20">
      <c r="B113" s="2290"/>
      <c r="C113" s="2290"/>
      <c r="D113" s="2290"/>
      <c r="E113" s="2290"/>
      <c r="F113" s="2290"/>
      <c r="G113" s="2284"/>
      <c r="H113" s="2285"/>
      <c r="I113" s="2286"/>
      <c r="J113" s="2287"/>
      <c r="K113" s="2284"/>
      <c r="L113" s="2285"/>
      <c r="M113" s="2286"/>
      <c r="N113" s="2287"/>
    </row>
    <row r="114" spans="2:20">
      <c r="B114" s="2290"/>
      <c r="C114" s="2290"/>
      <c r="D114" s="2290"/>
      <c r="E114" s="2290"/>
      <c r="F114" s="2290"/>
      <c r="G114" s="2284"/>
      <c r="H114" s="2285"/>
      <c r="I114" s="2286"/>
      <c r="J114" s="2287"/>
      <c r="K114" s="2284"/>
      <c r="L114" s="2285"/>
      <c r="M114" s="2286"/>
      <c r="N114" s="2287"/>
    </row>
    <row r="115" spans="2:20">
      <c r="B115" s="2290"/>
      <c r="C115" s="2290"/>
      <c r="D115" s="2290"/>
      <c r="E115" s="2290"/>
      <c r="F115" s="2290"/>
      <c r="G115" s="2284"/>
      <c r="H115" s="2285"/>
      <c r="I115" s="2286"/>
      <c r="J115" s="2287"/>
      <c r="K115" s="2284"/>
      <c r="L115" s="2285"/>
      <c r="M115" s="2286"/>
      <c r="N115" s="2287"/>
    </row>
    <row r="116" spans="2:20">
      <c r="B116" s="2290"/>
      <c r="C116" s="2290"/>
      <c r="D116" s="2290"/>
      <c r="E116" s="2290"/>
      <c r="F116" s="2290"/>
      <c r="G116" s="2284"/>
      <c r="H116" s="2285"/>
      <c r="I116" s="2286"/>
      <c r="J116" s="2287"/>
      <c r="K116" s="2284"/>
      <c r="L116" s="2285"/>
      <c r="M116" s="2286"/>
      <c r="N116" s="2287"/>
    </row>
    <row r="117" spans="2:20">
      <c r="B117" s="2290"/>
      <c r="C117" s="2290"/>
      <c r="D117" s="2290"/>
      <c r="E117" s="2290"/>
      <c r="F117" s="2290"/>
      <c r="G117" s="2284"/>
      <c r="H117" s="2285"/>
      <c r="I117" s="2286"/>
      <c r="J117" s="2287"/>
      <c r="K117" s="2284"/>
      <c r="L117" s="2285"/>
      <c r="M117" s="2286"/>
      <c r="N117" s="2287"/>
      <c r="P117" s="2283" t="str">
        <f>IF(AND(S118="",S120=""),"","Разлика между СПРАВКАТА и ПРИЛОЖЕНИЕ №2!")</f>
        <v/>
      </c>
      <c r="Q117" s="2283"/>
      <c r="R117" s="2283"/>
      <c r="S117" s="2283"/>
      <c r="T117" s="2283"/>
    </row>
    <row r="118" spans="2:20">
      <c r="B118" s="2290"/>
      <c r="C118" s="2290"/>
      <c r="D118" s="2290"/>
      <c r="E118" s="2290"/>
      <c r="F118" s="2290"/>
      <c r="G118" s="2284"/>
      <c r="H118" s="2285"/>
      <c r="I118" s="2286"/>
      <c r="J118" s="2287"/>
      <c r="K118" s="2284"/>
      <c r="L118" s="2285"/>
      <c r="M118" s="2286"/>
      <c r="N118" s="2287"/>
      <c r="P118" s="2282" t="str">
        <f>IF(S118="","","Разлика текущ период:")</f>
        <v/>
      </c>
      <c r="Q118" s="2282"/>
      <c r="R118" s="2282"/>
      <c r="S118" s="2" t="str">
        <f>IF(I121=K103,"",I121-K103)</f>
        <v/>
      </c>
      <c r="T118" s="3"/>
    </row>
    <row r="119" spans="2:20">
      <c r="B119" s="2290"/>
      <c r="C119" s="2290"/>
      <c r="D119" s="2290"/>
      <c r="E119" s="2290"/>
      <c r="F119" s="2290"/>
      <c r="G119" s="2284"/>
      <c r="H119" s="2285"/>
      <c r="I119" s="2286"/>
      <c r="J119" s="2287"/>
      <c r="K119" s="2284"/>
      <c r="L119" s="2285"/>
      <c r="M119" s="2286"/>
      <c r="N119" s="2287"/>
      <c r="P119" s="2281" t="str">
        <f>IF(S118="","","Сума по приложение №2:")</f>
        <v/>
      </c>
      <c r="Q119" s="2281"/>
      <c r="R119" s="2281"/>
      <c r="S119" s="4" t="str">
        <f>IF(I121=K103,"",K103)</f>
        <v/>
      </c>
      <c r="T119" s="3"/>
    </row>
    <row r="120" spans="2:20">
      <c r="B120" s="2290"/>
      <c r="C120" s="2290"/>
      <c r="D120" s="2290"/>
      <c r="E120" s="2290"/>
      <c r="F120" s="2290"/>
      <c r="G120" s="2284"/>
      <c r="H120" s="2285"/>
      <c r="I120" s="2286"/>
      <c r="J120" s="2287"/>
      <c r="K120" s="2284"/>
      <c r="L120" s="2285"/>
      <c r="M120" s="2286"/>
      <c r="N120" s="2287"/>
      <c r="P120" s="2282" t="str">
        <f>IF(S120="","","Разлика предходен период:")</f>
        <v/>
      </c>
      <c r="Q120" s="2282"/>
      <c r="R120" s="2282"/>
      <c r="S120" s="2" t="str">
        <f>IF(M121=M103,"",M121-M103)</f>
        <v/>
      </c>
      <c r="T120" s="3"/>
    </row>
    <row r="121" spans="2:20">
      <c r="B121" s="2291" t="s">
        <v>71</v>
      </c>
      <c r="C121" s="2292"/>
      <c r="D121" s="2292"/>
      <c r="E121" s="2292"/>
      <c r="F121" s="2293"/>
      <c r="G121" s="2294"/>
      <c r="H121" s="2295"/>
      <c r="I121" s="2296">
        <f>SUM(I111:J120)</f>
        <v>0</v>
      </c>
      <c r="J121" s="2297"/>
      <c r="K121" s="2294"/>
      <c r="L121" s="2295"/>
      <c r="M121" s="2296">
        <f>SUM(M111:N120)</f>
        <v>0</v>
      </c>
      <c r="N121" s="2297"/>
      <c r="P121" s="2281" t="str">
        <f>IF(S120="","","Сума по приложение №2:")</f>
        <v/>
      </c>
      <c r="Q121" s="2281"/>
      <c r="R121" s="2281"/>
      <c r="S121" s="4" t="str">
        <f>IF(M121=M103,"",M103)</f>
        <v/>
      </c>
      <c r="T121" s="3"/>
    </row>
    <row r="122" spans="2:20" ht="14.25">
      <c r="B122" s="2289" t="s">
        <v>403</v>
      </c>
      <c r="C122" s="2289"/>
      <c r="D122" s="2289"/>
      <c r="E122" s="2289"/>
      <c r="F122" s="2289"/>
      <c r="G122" s="2289"/>
      <c r="H122" s="2289"/>
      <c r="I122" s="2289"/>
      <c r="J122" s="2289"/>
      <c r="K122" s="2289"/>
      <c r="L122" s="2289"/>
      <c r="M122" s="2289"/>
      <c r="N122" s="2289"/>
    </row>
    <row r="123" spans="2:20">
      <c r="B123" s="2299" t="s">
        <v>181</v>
      </c>
      <c r="C123" s="2299"/>
      <c r="D123" s="2299" t="s">
        <v>182</v>
      </c>
      <c r="E123" s="2299"/>
      <c r="F123" s="2299"/>
      <c r="G123" s="2300">
        <f>K101</f>
        <v>41639</v>
      </c>
      <c r="H123" s="2301"/>
      <c r="I123" s="2301"/>
      <c r="J123" s="2302"/>
      <c r="K123" s="2300" t="str">
        <f>M101</f>
        <v>31.12.2012 г.</v>
      </c>
      <c r="L123" s="2301"/>
      <c r="M123" s="2301"/>
      <c r="N123" s="2302"/>
    </row>
    <row r="124" spans="2:20">
      <c r="B124" s="2299"/>
      <c r="C124" s="2299"/>
      <c r="D124" s="2299"/>
      <c r="E124" s="2299"/>
      <c r="F124" s="2299"/>
      <c r="G124" s="2303" t="s">
        <v>177</v>
      </c>
      <c r="H124" s="2302"/>
      <c r="I124" s="2303" t="s">
        <v>178</v>
      </c>
      <c r="J124" s="2302"/>
      <c r="K124" s="2303" t="s">
        <v>177</v>
      </c>
      <c r="L124" s="2302"/>
      <c r="M124" s="2303" t="s">
        <v>178</v>
      </c>
      <c r="N124" s="2302"/>
    </row>
    <row r="125" spans="2:20">
      <c r="B125" s="2290"/>
      <c r="C125" s="2290"/>
      <c r="D125" s="2290"/>
      <c r="E125" s="2290"/>
      <c r="F125" s="2290"/>
      <c r="G125" s="2284"/>
      <c r="H125" s="2285"/>
      <c r="I125" s="2286"/>
      <c r="J125" s="2287"/>
      <c r="K125" s="2284"/>
      <c r="L125" s="2285"/>
      <c r="M125" s="2286"/>
      <c r="N125" s="2287"/>
    </row>
    <row r="126" spans="2:20">
      <c r="B126" s="2290"/>
      <c r="C126" s="2290"/>
      <c r="D126" s="2290"/>
      <c r="E126" s="2290"/>
      <c r="F126" s="2290"/>
      <c r="G126" s="2284"/>
      <c r="H126" s="2285"/>
      <c r="I126" s="2286"/>
      <c r="J126" s="2287"/>
      <c r="K126" s="2284"/>
      <c r="L126" s="2285"/>
      <c r="M126" s="2286"/>
      <c r="N126" s="2287"/>
    </row>
    <row r="127" spans="2:20">
      <c r="B127" s="2290"/>
      <c r="C127" s="2290"/>
      <c r="D127" s="2290"/>
      <c r="E127" s="2290"/>
      <c r="F127" s="2290"/>
      <c r="G127" s="2284"/>
      <c r="H127" s="2285"/>
      <c r="I127" s="2286"/>
      <c r="J127" s="2287"/>
      <c r="K127" s="2284"/>
      <c r="L127" s="2285"/>
      <c r="M127" s="2286"/>
      <c r="N127" s="2287"/>
    </row>
    <row r="128" spans="2:20">
      <c r="B128" s="2290"/>
      <c r="C128" s="2290"/>
      <c r="D128" s="2290"/>
      <c r="E128" s="2290"/>
      <c r="F128" s="2290"/>
      <c r="G128" s="2284"/>
      <c r="H128" s="2285"/>
      <c r="I128" s="2286"/>
      <c r="J128" s="2287"/>
      <c r="K128" s="2284"/>
      <c r="L128" s="2285"/>
      <c r="M128" s="2286"/>
      <c r="N128" s="2287"/>
    </row>
    <row r="129" spans="2:20">
      <c r="B129" s="2290"/>
      <c r="C129" s="2290"/>
      <c r="D129" s="2290"/>
      <c r="E129" s="2290"/>
      <c r="F129" s="2290"/>
      <c r="G129" s="2284"/>
      <c r="H129" s="2285"/>
      <c r="I129" s="2286"/>
      <c r="J129" s="2287"/>
      <c r="K129" s="2284"/>
      <c r="L129" s="2285"/>
      <c r="M129" s="2286"/>
      <c r="N129" s="2287"/>
    </row>
    <row r="130" spans="2:20">
      <c r="B130" s="2290"/>
      <c r="C130" s="2290"/>
      <c r="D130" s="2290"/>
      <c r="E130" s="2290"/>
      <c r="F130" s="2290"/>
      <c r="G130" s="2284"/>
      <c r="H130" s="2285"/>
      <c r="I130" s="2286"/>
      <c r="J130" s="2287"/>
      <c r="K130" s="2284"/>
      <c r="L130" s="2285"/>
      <c r="M130" s="2286"/>
      <c r="N130" s="2287"/>
    </row>
    <row r="131" spans="2:20">
      <c r="B131" s="2290"/>
      <c r="C131" s="2290"/>
      <c r="D131" s="2290"/>
      <c r="E131" s="2290"/>
      <c r="F131" s="2290"/>
      <c r="G131" s="2284"/>
      <c r="H131" s="2285"/>
      <c r="I131" s="2286"/>
      <c r="J131" s="2287"/>
      <c r="K131" s="2284"/>
      <c r="L131" s="2285"/>
      <c r="M131" s="2286"/>
      <c r="N131" s="2287"/>
      <c r="P131" s="2283" t="str">
        <f>IF(AND(S132="",S134=""),"","Разлика между СПРАВКАТА и ПРИЛОЖЕНИЕ №2!")</f>
        <v/>
      </c>
      <c r="Q131" s="2283"/>
      <c r="R131" s="2283"/>
      <c r="S131" s="2283"/>
      <c r="T131" s="2283"/>
    </row>
    <row r="132" spans="2:20">
      <c r="B132" s="2290"/>
      <c r="C132" s="2290"/>
      <c r="D132" s="2290"/>
      <c r="E132" s="2290"/>
      <c r="F132" s="2290"/>
      <c r="G132" s="2284"/>
      <c r="H132" s="2285"/>
      <c r="I132" s="2286"/>
      <c r="J132" s="2287"/>
      <c r="K132" s="2284"/>
      <c r="L132" s="2285"/>
      <c r="M132" s="2286"/>
      <c r="N132" s="2287"/>
      <c r="P132" s="2282" t="str">
        <f>IF(S132="","","Разлика текущ период:")</f>
        <v/>
      </c>
      <c r="Q132" s="2282"/>
      <c r="R132" s="2282"/>
      <c r="S132" s="2" t="str">
        <f>IF(I135=K104,"",I135-K104)</f>
        <v/>
      </c>
      <c r="T132" s="3"/>
    </row>
    <row r="133" spans="2:20">
      <c r="B133" s="2290"/>
      <c r="C133" s="2290"/>
      <c r="D133" s="2290"/>
      <c r="E133" s="2290"/>
      <c r="F133" s="2290"/>
      <c r="G133" s="2284"/>
      <c r="H133" s="2285"/>
      <c r="I133" s="2286"/>
      <c r="J133" s="2287"/>
      <c r="K133" s="2284"/>
      <c r="L133" s="2285"/>
      <c r="M133" s="2286"/>
      <c r="N133" s="2287"/>
      <c r="P133" s="2281" t="str">
        <f>IF(S132="","","Сума по приложение №2:")</f>
        <v/>
      </c>
      <c r="Q133" s="2281"/>
      <c r="R133" s="2281"/>
      <c r="S133" s="4" t="str">
        <f>IF(I135=K104,"",K104)</f>
        <v/>
      </c>
      <c r="T133" s="3"/>
    </row>
    <row r="134" spans="2:20">
      <c r="B134" s="2290"/>
      <c r="C134" s="2290"/>
      <c r="D134" s="2290"/>
      <c r="E134" s="2290"/>
      <c r="F134" s="2290"/>
      <c r="G134" s="2284"/>
      <c r="H134" s="2285"/>
      <c r="I134" s="2286"/>
      <c r="J134" s="2287"/>
      <c r="K134" s="2284"/>
      <c r="L134" s="2285"/>
      <c r="M134" s="2286"/>
      <c r="N134" s="2287"/>
      <c r="P134" s="2282" t="str">
        <f>IF(S134="","","Разлика предходен период:")</f>
        <v/>
      </c>
      <c r="Q134" s="2282"/>
      <c r="R134" s="2282"/>
      <c r="S134" s="2" t="str">
        <f>IF(M135=M104,"",M135-M104)</f>
        <v/>
      </c>
      <c r="T134" s="3"/>
    </row>
    <row r="135" spans="2:20">
      <c r="B135" s="2291" t="s">
        <v>71</v>
      </c>
      <c r="C135" s="2292"/>
      <c r="D135" s="2292"/>
      <c r="E135" s="2292"/>
      <c r="F135" s="2293"/>
      <c r="G135" s="2294"/>
      <c r="H135" s="2295"/>
      <c r="I135" s="2296">
        <f>SUM(I125:J134)</f>
        <v>0</v>
      </c>
      <c r="J135" s="2297"/>
      <c r="K135" s="2294"/>
      <c r="L135" s="2295"/>
      <c r="M135" s="2296">
        <f>SUM(M125:N134)</f>
        <v>0</v>
      </c>
      <c r="N135" s="2297"/>
      <c r="P135" s="2281" t="str">
        <f>IF(S134="","","Сума по приложение №2:")</f>
        <v/>
      </c>
      <c r="Q135" s="2281"/>
      <c r="R135" s="2281"/>
      <c r="S135" s="4" t="str">
        <f>IF(M135=M104,"",M104)</f>
        <v/>
      </c>
      <c r="T135" s="3"/>
    </row>
    <row r="136" spans="2:20" ht="14.25">
      <c r="B136" s="2289" t="s">
        <v>401</v>
      </c>
      <c r="C136" s="2289"/>
      <c r="D136" s="2289"/>
      <c r="E136" s="2289"/>
      <c r="F136" s="2289"/>
      <c r="G136" s="2289"/>
      <c r="H136" s="2289"/>
      <c r="I136" s="2289"/>
      <c r="J136" s="2289"/>
      <c r="K136" s="2289"/>
      <c r="L136" s="2289"/>
      <c r="M136" s="2289"/>
      <c r="N136" s="2289"/>
    </row>
    <row r="137" spans="2:20">
      <c r="B137" s="2339" t="s">
        <v>181</v>
      </c>
      <c r="C137" s="2339"/>
      <c r="D137" s="2339"/>
      <c r="E137" s="2339"/>
      <c r="F137" s="2339"/>
      <c r="G137" s="2339"/>
      <c r="H137" s="2339"/>
      <c r="I137" s="2339"/>
      <c r="J137" s="2339"/>
      <c r="K137" s="2340">
        <f>K101</f>
        <v>41639</v>
      </c>
      <c r="L137" s="2339"/>
      <c r="M137" s="2340" t="str">
        <f>M101</f>
        <v>31.12.2012 г.</v>
      </c>
      <c r="N137" s="2339"/>
    </row>
    <row r="138" spans="2:20">
      <c r="B138" s="2346" t="s">
        <v>391</v>
      </c>
      <c r="C138" s="2346"/>
      <c r="D138" s="2346"/>
      <c r="E138" s="2346"/>
      <c r="F138" s="2346"/>
      <c r="G138" s="2346"/>
      <c r="H138" s="2346"/>
      <c r="I138" s="2346"/>
      <c r="J138" s="2346"/>
      <c r="K138" s="2335">
        <f>SUM(K139:L140)</f>
        <v>0</v>
      </c>
      <c r="L138" s="2335"/>
      <c r="M138" s="2335">
        <f>SUM(M139:N140)</f>
        <v>0</v>
      </c>
      <c r="N138" s="2335"/>
    </row>
    <row r="139" spans="2:20">
      <c r="B139" s="2337" t="s">
        <v>389</v>
      </c>
      <c r="C139" s="2337"/>
      <c r="D139" s="2337"/>
      <c r="E139" s="2337"/>
      <c r="F139" s="2337"/>
      <c r="G139" s="2337"/>
      <c r="H139" s="2337"/>
      <c r="I139" s="2337"/>
      <c r="J139" s="2337"/>
      <c r="K139" s="2338"/>
      <c r="L139" s="2338"/>
      <c r="M139" s="2338"/>
      <c r="N139" s="2338"/>
    </row>
    <row r="140" spans="2:20">
      <c r="B140" s="2337" t="s">
        <v>392</v>
      </c>
      <c r="C140" s="2337"/>
      <c r="D140" s="2337"/>
      <c r="E140" s="2337"/>
      <c r="F140" s="2337"/>
      <c r="G140" s="2337"/>
      <c r="H140" s="2337"/>
      <c r="I140" s="2337"/>
      <c r="J140" s="2337"/>
      <c r="K140" s="2338"/>
      <c r="L140" s="2338"/>
      <c r="M140" s="2338"/>
      <c r="N140" s="2338"/>
      <c r="P140" s="2283" t="str">
        <f>IF(AND(S141="",S143=""),"","Разлика между СПРАВКАТА и ПРИЛОЖЕНИЕ №2!")</f>
        <v/>
      </c>
      <c r="Q140" s="2283"/>
      <c r="R140" s="2283"/>
      <c r="S140" s="2283"/>
      <c r="T140" s="2283"/>
    </row>
    <row r="141" spans="2:20">
      <c r="B141" s="2332" t="s">
        <v>393</v>
      </c>
      <c r="C141" s="2333"/>
      <c r="D141" s="2333"/>
      <c r="E141" s="2333"/>
      <c r="F141" s="2333"/>
      <c r="G141" s="2333"/>
      <c r="H141" s="2333"/>
      <c r="I141" s="2333"/>
      <c r="J141" s="2334"/>
      <c r="K141" s="2335">
        <f>SUM(K142:L143)</f>
        <v>0</v>
      </c>
      <c r="L141" s="2335"/>
      <c r="M141" s="2335">
        <f>SUM(M142:N143)</f>
        <v>0</v>
      </c>
      <c r="N141" s="2335"/>
      <c r="P141" s="2282" t="str">
        <f>IF(S141="","","Разлика текущ период:")</f>
        <v/>
      </c>
      <c r="Q141" s="2282"/>
      <c r="R141" s="2282"/>
      <c r="S141" s="2" t="str">
        <f>IF(K144=K105,"",K144-K105)</f>
        <v/>
      </c>
      <c r="T141" s="3"/>
    </row>
    <row r="142" spans="2:20">
      <c r="B142" s="2347" t="s">
        <v>394</v>
      </c>
      <c r="C142" s="2348"/>
      <c r="D142" s="2348"/>
      <c r="E142" s="2348"/>
      <c r="F142" s="2348"/>
      <c r="G142" s="2348"/>
      <c r="H142" s="2348"/>
      <c r="I142" s="2348"/>
      <c r="J142" s="2349"/>
      <c r="K142" s="2338"/>
      <c r="L142" s="2338"/>
      <c r="M142" s="2338"/>
      <c r="N142" s="2338"/>
      <c r="P142" s="2281" t="str">
        <f>IF(S141="","","Сума по приложение №2:")</f>
        <v/>
      </c>
      <c r="Q142" s="2281"/>
      <c r="R142" s="2281"/>
      <c r="S142" s="4" t="str">
        <f>IF(K144=K105,"",K105)</f>
        <v/>
      </c>
      <c r="T142" s="3"/>
    </row>
    <row r="143" spans="2:20">
      <c r="B143" s="2347" t="s">
        <v>390</v>
      </c>
      <c r="C143" s="2348"/>
      <c r="D143" s="2348"/>
      <c r="E143" s="2348"/>
      <c r="F143" s="2348"/>
      <c r="G143" s="2348"/>
      <c r="H143" s="2348"/>
      <c r="I143" s="2348"/>
      <c r="J143" s="2349"/>
      <c r="K143" s="2338"/>
      <c r="L143" s="2338"/>
      <c r="M143" s="2338"/>
      <c r="N143" s="2338"/>
      <c r="P143" s="2282" t="str">
        <f>IF(S143="","","Разлика предходен период:")</f>
        <v/>
      </c>
      <c r="Q143" s="2282"/>
      <c r="R143" s="2282"/>
      <c r="S143" s="2" t="str">
        <f>IF(M144=M105,"",M144-M105)</f>
        <v/>
      </c>
      <c r="T143" s="3"/>
    </row>
    <row r="144" spans="2:20">
      <c r="B144" s="2322" t="s">
        <v>71</v>
      </c>
      <c r="C144" s="2322"/>
      <c r="D144" s="2322"/>
      <c r="E144" s="2322"/>
      <c r="F144" s="2322"/>
      <c r="G144" s="2322"/>
      <c r="H144" s="2322"/>
      <c r="I144" s="2322"/>
      <c r="J144" s="2322"/>
      <c r="K144" s="2336">
        <f>K138+K141</f>
        <v>0</v>
      </c>
      <c r="L144" s="2336"/>
      <c r="M144" s="2336">
        <f>M138+M141</f>
        <v>0</v>
      </c>
      <c r="N144" s="2336"/>
      <c r="P144" s="2281" t="str">
        <f>IF(S143="","","Сума по приложение №2:")</f>
        <v/>
      </c>
      <c r="Q144" s="2281"/>
      <c r="R144" s="2281"/>
      <c r="S144" s="4" t="str">
        <f>IF(M144=M105,"",M105)</f>
        <v/>
      </c>
      <c r="T144" s="3"/>
    </row>
    <row r="145" spans="2:20" ht="14.25">
      <c r="B145" s="2289" t="s">
        <v>402</v>
      </c>
      <c r="C145" s="2289"/>
      <c r="D145" s="2289"/>
      <c r="E145" s="2289"/>
      <c r="F145" s="2289"/>
      <c r="G145" s="2289"/>
      <c r="H145" s="2289"/>
      <c r="I145" s="2289"/>
      <c r="J145" s="2289"/>
      <c r="K145" s="2289"/>
      <c r="L145" s="2289"/>
      <c r="M145" s="2289"/>
      <c r="N145" s="2289"/>
    </row>
    <row r="146" spans="2:20">
      <c r="B146" s="2339" t="s">
        <v>181</v>
      </c>
      <c r="C146" s="2339"/>
      <c r="D146" s="2339"/>
      <c r="E146" s="2339"/>
      <c r="F146" s="2339"/>
      <c r="G146" s="2339"/>
      <c r="H146" s="2339"/>
      <c r="I146" s="2339"/>
      <c r="J146" s="2339"/>
      <c r="K146" s="2340">
        <f>K101</f>
        <v>41639</v>
      </c>
      <c r="L146" s="2339"/>
      <c r="M146" s="2340" t="str">
        <f>M101</f>
        <v>31.12.2012 г.</v>
      </c>
      <c r="N146" s="2339"/>
    </row>
    <row r="147" spans="2:20">
      <c r="B147" s="2346" t="s">
        <v>395</v>
      </c>
      <c r="C147" s="2346"/>
      <c r="D147" s="2346"/>
      <c r="E147" s="2346"/>
      <c r="F147" s="2346"/>
      <c r="G147" s="2346"/>
      <c r="H147" s="2346"/>
      <c r="I147" s="2346"/>
      <c r="J147" s="2346"/>
      <c r="K147" s="2335">
        <f>SUM(K148:L149)</f>
        <v>0</v>
      </c>
      <c r="L147" s="2335"/>
      <c r="M147" s="2335">
        <f>SUM(M148:N149)</f>
        <v>0</v>
      </c>
      <c r="N147" s="2335"/>
    </row>
    <row r="148" spans="2:20">
      <c r="B148" s="2337" t="s">
        <v>397</v>
      </c>
      <c r="C148" s="2337"/>
      <c r="D148" s="2337"/>
      <c r="E148" s="2337"/>
      <c r="F148" s="2337"/>
      <c r="G148" s="2337"/>
      <c r="H148" s="2337"/>
      <c r="I148" s="2337"/>
      <c r="J148" s="2337"/>
      <c r="K148" s="2338"/>
      <c r="L148" s="2338"/>
      <c r="M148" s="2338"/>
      <c r="N148" s="2338"/>
    </row>
    <row r="149" spans="2:20">
      <c r="B149" s="2337" t="s">
        <v>396</v>
      </c>
      <c r="C149" s="2337"/>
      <c r="D149" s="2337"/>
      <c r="E149" s="2337"/>
      <c r="F149" s="2337"/>
      <c r="G149" s="2337"/>
      <c r="H149" s="2337"/>
      <c r="I149" s="2337"/>
      <c r="J149" s="2337"/>
      <c r="K149" s="2338"/>
      <c r="L149" s="2338"/>
      <c r="M149" s="2338"/>
      <c r="N149" s="2338"/>
      <c r="P149" s="2283" t="str">
        <f>IF(AND(S150="",S152=""),"","Разлика между СПРАВКАТА и ПРИЛОЖЕНИЕ №2!")</f>
        <v/>
      </c>
      <c r="Q149" s="2283"/>
      <c r="R149" s="2283"/>
      <c r="S149" s="2283"/>
      <c r="T149" s="2283"/>
    </row>
    <row r="150" spans="2:20">
      <c r="B150" s="2332" t="s">
        <v>210</v>
      </c>
      <c r="C150" s="2333"/>
      <c r="D150" s="2333"/>
      <c r="E150" s="2333"/>
      <c r="F150" s="2333"/>
      <c r="G150" s="2333"/>
      <c r="H150" s="2333"/>
      <c r="I150" s="2333"/>
      <c r="J150" s="2334"/>
      <c r="K150" s="2335">
        <f>SUM(K151:L152)</f>
        <v>0</v>
      </c>
      <c r="L150" s="2335"/>
      <c r="M150" s="2335">
        <f>SUM(M151:N152)</f>
        <v>0</v>
      </c>
      <c r="N150" s="2335"/>
      <c r="P150" s="2282" t="str">
        <f>IF(S150="","","Разлика текущ период:")</f>
        <v/>
      </c>
      <c r="Q150" s="2282"/>
      <c r="R150" s="2282"/>
      <c r="S150" s="2" t="str">
        <f>IF(K153=K6,"",K153-K6)</f>
        <v/>
      </c>
      <c r="T150" s="3"/>
    </row>
    <row r="151" spans="2:20">
      <c r="B151" s="2347" t="s">
        <v>197</v>
      </c>
      <c r="C151" s="2348"/>
      <c r="D151" s="2348"/>
      <c r="E151" s="2348"/>
      <c r="F151" s="2348"/>
      <c r="G151" s="2348"/>
      <c r="H151" s="2348"/>
      <c r="I151" s="2348"/>
      <c r="J151" s="2349"/>
      <c r="K151" s="2338"/>
      <c r="L151" s="2338"/>
      <c r="M151" s="2338"/>
      <c r="N151" s="2338"/>
      <c r="P151" s="2281" t="str">
        <f>IF(S150="","","Сума по приложение №2:")</f>
        <v/>
      </c>
      <c r="Q151" s="2281"/>
      <c r="R151" s="2281"/>
      <c r="S151" s="4" t="str">
        <f>IF(K153=K106,"",K6)</f>
        <v/>
      </c>
      <c r="T151" s="3"/>
    </row>
    <row r="152" spans="2:20">
      <c r="B152" s="2347" t="s">
        <v>223</v>
      </c>
      <c r="C152" s="2348"/>
      <c r="D152" s="2348"/>
      <c r="E152" s="2348"/>
      <c r="F152" s="2348"/>
      <c r="G152" s="2348"/>
      <c r="H152" s="2348"/>
      <c r="I152" s="2348"/>
      <c r="J152" s="2349"/>
      <c r="K152" s="2338"/>
      <c r="L152" s="2338"/>
      <c r="M152" s="2338"/>
      <c r="N152" s="2338"/>
      <c r="P152" s="2282" t="str">
        <f>IF(S152="","","Разлика предходен период:")</f>
        <v/>
      </c>
      <c r="Q152" s="2282"/>
      <c r="R152" s="2282"/>
      <c r="S152" s="2" t="str">
        <f>IF(M153=M106,"",M153-M6)</f>
        <v/>
      </c>
      <c r="T152" s="3"/>
    </row>
    <row r="153" spans="2:20">
      <c r="B153" s="2322" t="s">
        <v>71</v>
      </c>
      <c r="C153" s="2322"/>
      <c r="D153" s="2322"/>
      <c r="E153" s="2322"/>
      <c r="F153" s="2322"/>
      <c r="G153" s="2322"/>
      <c r="H153" s="2322"/>
      <c r="I153" s="2322"/>
      <c r="J153" s="2322"/>
      <c r="K153" s="2336">
        <f>K147+K150</f>
        <v>0</v>
      </c>
      <c r="L153" s="2336"/>
      <c r="M153" s="2336">
        <f>M147+M150</f>
        <v>0</v>
      </c>
      <c r="N153" s="2336"/>
      <c r="P153" s="2281" t="str">
        <f>IF(S152="","","Сума по приложение №2:")</f>
        <v/>
      </c>
      <c r="Q153" s="2281"/>
      <c r="R153" s="2281"/>
      <c r="S153" s="4" t="str">
        <f>IF(M153=M106,"",M106)</f>
        <v/>
      </c>
      <c r="T153" s="3"/>
    </row>
    <row r="154" spans="2:20" ht="13.5" thickBot="1">
      <c r="B154" s="5"/>
      <c r="C154" s="5"/>
      <c r="D154" s="5"/>
      <c r="E154" s="5"/>
      <c r="F154" s="5"/>
      <c r="G154" s="5"/>
      <c r="H154" s="5"/>
      <c r="I154" s="5"/>
      <c r="J154" s="5"/>
      <c r="K154" s="5"/>
      <c r="L154" s="5"/>
      <c r="M154" s="5"/>
      <c r="N154" s="5"/>
    </row>
    <row r="155" spans="2:20">
      <c r="B155" s="6"/>
      <c r="C155" s="6"/>
      <c r="D155" s="6"/>
      <c r="E155" s="6"/>
      <c r="F155" s="6"/>
      <c r="G155" s="6"/>
      <c r="H155" s="6"/>
      <c r="I155" s="6"/>
      <c r="J155" s="6"/>
      <c r="K155" s="6"/>
      <c r="L155" s="6"/>
      <c r="M155" s="6"/>
      <c r="N155" s="6"/>
    </row>
    <row r="156" spans="2:20" ht="14.25">
      <c r="B156" s="2367" t="s">
        <v>450</v>
      </c>
      <c r="C156" s="2367"/>
      <c r="D156" s="2367"/>
      <c r="E156" s="2367"/>
      <c r="F156" s="2367"/>
      <c r="G156" s="2367"/>
      <c r="H156" s="2367"/>
      <c r="I156" s="2367"/>
      <c r="J156" s="2367"/>
      <c r="K156" s="2367"/>
      <c r="L156" s="2367"/>
      <c r="M156" s="2367"/>
      <c r="N156" s="2367"/>
    </row>
    <row r="157" spans="2:20">
      <c r="B157" s="2384" t="s">
        <v>413</v>
      </c>
      <c r="C157" s="2384"/>
      <c r="D157" s="2384"/>
      <c r="E157" s="2384"/>
      <c r="F157" s="2384"/>
      <c r="G157" s="8" t="s">
        <v>414</v>
      </c>
      <c r="H157" s="8" t="s">
        <v>417</v>
      </c>
      <c r="I157" s="8" t="s">
        <v>415</v>
      </c>
      <c r="J157" s="2384" t="s">
        <v>416</v>
      </c>
      <c r="K157" s="2384"/>
      <c r="L157" s="2384"/>
      <c r="M157" s="2384"/>
      <c r="N157" s="2384"/>
    </row>
    <row r="158" spans="2:20">
      <c r="B158" s="2366"/>
      <c r="C158" s="2366"/>
      <c r="D158" s="2366"/>
      <c r="E158" s="2366"/>
      <c r="F158" s="2366"/>
      <c r="G158" s="7"/>
      <c r="H158" s="9"/>
      <c r="I158" s="7"/>
      <c r="J158" s="2366"/>
      <c r="K158" s="2366"/>
      <c r="L158" s="2366"/>
      <c r="M158" s="2366"/>
      <c r="N158" s="2366"/>
    </row>
    <row r="159" spans="2:20">
      <c r="B159" s="2366"/>
      <c r="C159" s="2366"/>
      <c r="D159" s="2366"/>
      <c r="E159" s="2366"/>
      <c r="F159" s="2366"/>
      <c r="G159" s="7"/>
      <c r="H159" s="9"/>
      <c r="I159" s="7"/>
      <c r="J159" s="2366"/>
      <c r="K159" s="2366"/>
      <c r="L159" s="2366"/>
      <c r="M159" s="2366"/>
      <c r="N159" s="2366"/>
    </row>
    <row r="160" spans="2:20">
      <c r="B160" s="2366"/>
      <c r="C160" s="2366"/>
      <c r="D160" s="2366"/>
      <c r="E160" s="2366"/>
      <c r="F160" s="2366"/>
      <c r="G160" s="7"/>
      <c r="H160" s="9"/>
      <c r="I160" s="7"/>
      <c r="J160" s="2366"/>
      <c r="K160" s="2366"/>
      <c r="L160" s="2366"/>
      <c r="M160" s="2366"/>
      <c r="N160" s="2366"/>
    </row>
    <row r="161" spans="2:18">
      <c r="B161" s="2366"/>
      <c r="C161" s="2366"/>
      <c r="D161" s="2366"/>
      <c r="E161" s="2366"/>
      <c r="F161" s="2366"/>
      <c r="G161" s="7"/>
      <c r="H161" s="9"/>
      <c r="I161" s="7"/>
      <c r="J161" s="2366"/>
      <c r="K161" s="2366"/>
      <c r="L161" s="2366"/>
      <c r="M161" s="2366"/>
      <c r="N161" s="2366"/>
    </row>
    <row r="162" spans="2:18">
      <c r="B162" s="2366"/>
      <c r="C162" s="2366"/>
      <c r="D162" s="2366"/>
      <c r="E162" s="2366"/>
      <c r="F162" s="2366"/>
      <c r="G162" s="7"/>
      <c r="H162" s="9"/>
      <c r="I162" s="7"/>
      <c r="J162" s="2366"/>
      <c r="K162" s="2366"/>
      <c r="L162" s="2366"/>
      <c r="M162" s="2366"/>
      <c r="N162" s="2366"/>
    </row>
    <row r="163" spans="2:18">
      <c r="B163" s="2366"/>
      <c r="C163" s="2366"/>
      <c r="D163" s="2366"/>
      <c r="E163" s="2366"/>
      <c r="F163" s="2366"/>
      <c r="G163" s="7"/>
      <c r="H163" s="9"/>
      <c r="I163" s="7"/>
      <c r="J163" s="2366"/>
      <c r="K163" s="2366"/>
      <c r="L163" s="2366"/>
      <c r="M163" s="2366"/>
      <c r="N163" s="2366"/>
    </row>
    <row r="164" spans="2:18">
      <c r="B164" s="2366"/>
      <c r="C164" s="2366"/>
      <c r="D164" s="2366"/>
      <c r="E164" s="2366"/>
      <c r="F164" s="2366"/>
      <c r="G164" s="7"/>
      <c r="H164" s="9"/>
      <c r="I164" s="7"/>
      <c r="J164" s="2366"/>
      <c r="K164" s="2366"/>
      <c r="L164" s="2366"/>
      <c r="M164" s="2366"/>
      <c r="N164" s="2366"/>
    </row>
    <row r="165" spans="2:18">
      <c r="B165" s="2366"/>
      <c r="C165" s="2366"/>
      <c r="D165" s="2366"/>
      <c r="E165" s="2366"/>
      <c r="F165" s="2366"/>
      <c r="G165" s="7"/>
      <c r="H165" s="9"/>
      <c r="I165" s="7"/>
      <c r="J165" s="2366"/>
      <c r="K165" s="2366"/>
      <c r="L165" s="2366"/>
      <c r="M165" s="2366"/>
      <c r="N165" s="2366"/>
    </row>
    <row r="166" spans="2:18">
      <c r="B166" s="2366"/>
      <c r="C166" s="2366"/>
      <c r="D166" s="2366"/>
      <c r="E166" s="2366"/>
      <c r="F166" s="2366"/>
      <c r="G166" s="7"/>
      <c r="H166" s="9"/>
      <c r="I166" s="7"/>
      <c r="J166" s="2366"/>
      <c r="K166" s="2366"/>
      <c r="L166" s="2366"/>
      <c r="M166" s="2366"/>
      <c r="N166" s="2366"/>
    </row>
    <row r="167" spans="2:18">
      <c r="B167" s="2366"/>
      <c r="C167" s="2366"/>
      <c r="D167" s="2366"/>
      <c r="E167" s="2366"/>
      <c r="F167" s="2366"/>
      <c r="G167" s="7"/>
      <c r="H167" s="9"/>
      <c r="I167" s="7"/>
      <c r="J167" s="2366"/>
      <c r="K167" s="2366"/>
      <c r="L167" s="2366"/>
      <c r="M167" s="2366"/>
      <c r="N167" s="2366"/>
    </row>
    <row r="168" spans="2:18" ht="14.25">
      <c r="B168" s="2383" t="s">
        <v>451</v>
      </c>
      <c r="C168" s="2383"/>
      <c r="D168" s="2383"/>
      <c r="E168" s="2383"/>
      <c r="F168" s="2383"/>
      <c r="G168" s="2383"/>
      <c r="H168" s="2383"/>
      <c r="I168" s="2383"/>
      <c r="J168" s="2383"/>
      <c r="K168" s="2383"/>
      <c r="L168" s="2383"/>
      <c r="M168" s="2383"/>
      <c r="N168" s="2383"/>
    </row>
    <row r="169" spans="2:18">
      <c r="B169" s="2222" t="s">
        <v>413</v>
      </c>
      <c r="C169" s="2223"/>
      <c r="D169" s="2223"/>
      <c r="E169" s="2223"/>
      <c r="F169" s="2223"/>
      <c r="G169" s="2223"/>
      <c r="H169" s="2223"/>
      <c r="I169" s="2223"/>
      <c r="J169" s="2306"/>
      <c r="K169" s="2378" t="s">
        <v>418</v>
      </c>
      <c r="L169" s="2378"/>
      <c r="M169" s="2378" t="s">
        <v>419</v>
      </c>
      <c r="N169" s="2378"/>
      <c r="O169" s="6"/>
    </row>
    <row r="170" spans="2:18">
      <c r="B170" s="2307"/>
      <c r="C170" s="2314"/>
      <c r="D170" s="2314"/>
      <c r="E170" s="2314"/>
      <c r="F170" s="2314"/>
      <c r="G170" s="2314"/>
      <c r="H170" s="2314"/>
      <c r="I170" s="2314"/>
      <c r="J170" s="2308"/>
      <c r="K170" s="2378"/>
      <c r="L170" s="2378"/>
      <c r="M170" s="2378"/>
      <c r="N170" s="2378"/>
      <c r="O170" s="6"/>
    </row>
    <row r="171" spans="2:18">
      <c r="B171" s="10"/>
      <c r="C171" s="11"/>
      <c r="D171" s="11"/>
      <c r="E171" s="11"/>
      <c r="F171" s="11"/>
      <c r="G171" s="11"/>
      <c r="H171" s="11"/>
      <c r="I171" s="11"/>
      <c r="J171" s="12"/>
      <c r="K171" s="2338"/>
      <c r="L171" s="2338"/>
      <c r="M171" s="2338"/>
      <c r="N171" s="2338"/>
      <c r="O171" s="6"/>
    </row>
    <row r="172" spans="2:18">
      <c r="B172" s="10"/>
      <c r="C172" s="11"/>
      <c r="D172" s="11"/>
      <c r="E172" s="11"/>
      <c r="F172" s="11"/>
      <c r="G172" s="11"/>
      <c r="H172" s="11"/>
      <c r="I172" s="11"/>
      <c r="J172" s="12"/>
      <c r="K172" s="2338"/>
      <c r="L172" s="2338"/>
      <c r="M172" s="2338"/>
      <c r="N172" s="2338"/>
      <c r="O172" s="6"/>
      <c r="P172" s="6"/>
      <c r="Q172" s="6"/>
      <c r="R172" s="6"/>
    </row>
    <row r="173" spans="2:18">
      <c r="B173" s="10"/>
      <c r="C173" s="11"/>
      <c r="D173" s="11"/>
      <c r="E173" s="11"/>
      <c r="F173" s="11"/>
      <c r="G173" s="11"/>
      <c r="H173" s="11"/>
      <c r="I173" s="11"/>
      <c r="J173" s="12"/>
      <c r="K173" s="2338"/>
      <c r="L173" s="2338"/>
      <c r="M173" s="2338"/>
      <c r="N173" s="2338"/>
      <c r="O173" s="6"/>
      <c r="P173" s="6"/>
      <c r="Q173" s="6"/>
      <c r="R173" s="6"/>
    </row>
    <row r="174" spans="2:18">
      <c r="B174" s="10"/>
      <c r="C174" s="11"/>
      <c r="D174" s="11"/>
      <c r="E174" s="11"/>
      <c r="F174" s="11"/>
      <c r="G174" s="11"/>
      <c r="H174" s="11"/>
      <c r="I174" s="11"/>
      <c r="J174" s="12"/>
      <c r="K174" s="2338"/>
      <c r="L174" s="2338"/>
      <c r="M174" s="2338"/>
      <c r="N174" s="2338"/>
      <c r="O174" s="6"/>
      <c r="P174" s="6"/>
      <c r="Q174" s="6"/>
      <c r="R174" s="6"/>
    </row>
    <row r="175" spans="2:18">
      <c r="B175" s="10"/>
      <c r="C175" s="11"/>
      <c r="D175" s="11"/>
      <c r="E175" s="11"/>
      <c r="F175" s="11"/>
      <c r="G175" s="11"/>
      <c r="H175" s="11"/>
      <c r="I175" s="11"/>
      <c r="J175" s="12"/>
      <c r="K175" s="2338"/>
      <c r="L175" s="2338"/>
      <c r="M175" s="2338"/>
      <c r="N175" s="2338"/>
      <c r="O175" s="6"/>
      <c r="P175" s="6"/>
      <c r="Q175" s="6"/>
      <c r="R175" s="6"/>
    </row>
    <row r="176" spans="2:18">
      <c r="B176" s="10"/>
      <c r="C176" s="11"/>
      <c r="D176" s="11"/>
      <c r="E176" s="11"/>
      <c r="F176" s="11"/>
      <c r="G176" s="11"/>
      <c r="H176" s="11"/>
      <c r="I176" s="11"/>
      <c r="J176" s="12"/>
      <c r="K176" s="2338"/>
      <c r="L176" s="2338"/>
      <c r="M176" s="2338"/>
      <c r="N176" s="2338"/>
      <c r="O176" s="6"/>
      <c r="P176" s="6"/>
      <c r="Q176" s="6"/>
      <c r="R176" s="6"/>
    </row>
    <row r="177" spans="2:20">
      <c r="B177" s="10"/>
      <c r="C177" s="11"/>
      <c r="D177" s="11"/>
      <c r="E177" s="11"/>
      <c r="F177" s="11"/>
      <c r="G177" s="11"/>
      <c r="H177" s="11"/>
      <c r="I177" s="11"/>
      <c r="J177" s="12"/>
      <c r="K177" s="2338"/>
      <c r="L177" s="2338"/>
      <c r="M177" s="2338"/>
      <c r="N177" s="2338"/>
      <c r="O177" s="6"/>
      <c r="P177" s="2283" t="str">
        <f>IF(AND(S178="",S180=""),"","Разлика м/у ТАБ-ТА и СПРАВКИТЕ ЗА КРЕДИТИ")</f>
        <v/>
      </c>
      <c r="Q177" s="2283"/>
      <c r="R177" s="2283"/>
      <c r="S177" s="2283"/>
      <c r="T177" s="2283"/>
    </row>
    <row r="178" spans="2:20">
      <c r="B178" s="10"/>
      <c r="C178" s="11"/>
      <c r="D178" s="11"/>
      <c r="E178" s="11"/>
      <c r="F178" s="11"/>
      <c r="G178" s="11"/>
      <c r="H178" s="11"/>
      <c r="I178" s="11"/>
      <c r="J178" s="12"/>
      <c r="K178" s="2338"/>
      <c r="L178" s="2338"/>
      <c r="M178" s="2338"/>
      <c r="N178" s="2338"/>
      <c r="O178" s="6"/>
      <c r="P178" s="2282" t="str">
        <f>IF(S178="","","Разлика краткосрочна част:")</f>
        <v/>
      </c>
      <c r="Q178" s="2282"/>
      <c r="R178" s="2282"/>
      <c r="S178" s="2" t="str">
        <f>IF(K181=K141,"",K181-K141)</f>
        <v/>
      </c>
      <c r="T178" s="3"/>
    </row>
    <row r="179" spans="2:20">
      <c r="B179" s="10"/>
      <c r="C179" s="11"/>
      <c r="D179" s="11"/>
      <c r="E179" s="11"/>
      <c r="F179" s="11"/>
      <c r="G179" s="11"/>
      <c r="H179" s="11"/>
      <c r="I179" s="11"/>
      <c r="J179" s="12"/>
      <c r="K179" s="2338"/>
      <c r="L179" s="2338"/>
      <c r="M179" s="2338"/>
      <c r="N179" s="2338"/>
      <c r="O179" s="6"/>
      <c r="P179" s="2281" t="str">
        <f>IF(S178="","","Сума по кредити-текущи:")</f>
        <v/>
      </c>
      <c r="Q179" s="2281"/>
      <c r="R179" s="2281"/>
      <c r="S179" s="4" t="str">
        <f>IF(K181=K141,"",K141)</f>
        <v/>
      </c>
      <c r="T179" s="3"/>
    </row>
    <row r="180" spans="2:20">
      <c r="B180" s="10"/>
      <c r="C180" s="11"/>
      <c r="D180" s="11"/>
      <c r="E180" s="11"/>
      <c r="F180" s="11"/>
      <c r="G180" s="11"/>
      <c r="H180" s="11"/>
      <c r="I180" s="11"/>
      <c r="J180" s="12"/>
      <c r="K180" s="2338"/>
      <c r="L180" s="2338"/>
      <c r="M180" s="2338"/>
      <c r="N180" s="2338"/>
      <c r="P180" s="2282" t="str">
        <f>IF(S180="","","Разлика дългосрочна част:")</f>
        <v/>
      </c>
      <c r="Q180" s="2282"/>
      <c r="R180" s="2282"/>
      <c r="S180" s="2" t="str">
        <f>IF(M181=K85,"",M181-K85)</f>
        <v/>
      </c>
      <c r="T180" s="3"/>
    </row>
    <row r="181" spans="2:20">
      <c r="B181" s="2387" t="s">
        <v>71</v>
      </c>
      <c r="C181" s="2388"/>
      <c r="D181" s="2388"/>
      <c r="E181" s="2388"/>
      <c r="F181" s="2388"/>
      <c r="G181" s="2388"/>
      <c r="H181" s="2388"/>
      <c r="I181" s="2388"/>
      <c r="J181" s="2389"/>
      <c r="K181" s="2368">
        <f>SUM(K171:L180)</f>
        <v>0</v>
      </c>
      <c r="L181" s="2368"/>
      <c r="M181" s="2368">
        <f>SUM(M171:N180)</f>
        <v>0</v>
      </c>
      <c r="N181" s="2368"/>
      <c r="P181" s="2281" t="str">
        <f>IF(S180="","","Сума по кредити-нетекущи:")</f>
        <v/>
      </c>
      <c r="Q181" s="2281"/>
      <c r="R181" s="2281"/>
      <c r="S181" s="4" t="str">
        <f>IF(M181=K85,"",K85)</f>
        <v/>
      </c>
      <c r="T181" s="3"/>
    </row>
    <row r="182" spans="2:20">
      <c r="B182" s="13"/>
      <c r="C182" s="13"/>
      <c r="D182" s="13"/>
      <c r="E182" s="13"/>
      <c r="F182" s="13"/>
      <c r="G182" s="13"/>
      <c r="H182" s="13"/>
      <c r="I182" s="13"/>
      <c r="J182" s="13"/>
      <c r="K182" s="13"/>
      <c r="L182" s="13"/>
      <c r="M182" s="13"/>
      <c r="N182" s="13"/>
      <c r="P182" s="6"/>
      <c r="Q182" s="6"/>
      <c r="R182" s="6"/>
    </row>
    <row r="183" spans="2:20" ht="14.25">
      <c r="B183" s="2365" t="s">
        <v>452</v>
      </c>
      <c r="C183" s="2365"/>
      <c r="D183" s="2365"/>
      <c r="E183" s="2365"/>
      <c r="F183" s="2365"/>
      <c r="G183" s="2365"/>
      <c r="H183" s="2365"/>
      <c r="I183" s="2365"/>
      <c r="J183" s="2365"/>
      <c r="K183" s="2365"/>
      <c r="L183" s="2365"/>
      <c r="M183" s="14"/>
      <c r="N183" s="14"/>
    </row>
    <row r="184" spans="2:20">
      <c r="B184" s="2373" t="str">
        <f>CONCATENATE("Бъдещи минимални лизингови постъпления към ",НАЧАЛО!$AA$1,".",НАЧАЛО!$AB$1,".",НАЧАЛО!$AC$1," г.")</f>
        <v>Бъдещи минимални лизингови постъпления към 31.12.2013 г.</v>
      </c>
      <c r="C184" s="2373"/>
      <c r="D184" s="2373"/>
      <c r="E184" s="2373"/>
      <c r="F184" s="2373"/>
      <c r="G184" s="2373"/>
      <c r="H184" s="2373"/>
      <c r="I184" s="2373"/>
      <c r="J184" s="2373"/>
      <c r="K184" s="2373"/>
      <c r="L184" s="2373"/>
      <c r="M184" s="13"/>
      <c r="N184" s="13"/>
    </row>
    <row r="185" spans="2:20">
      <c r="B185" s="2375"/>
      <c r="C185" s="2376"/>
      <c r="D185" s="2376"/>
      <c r="E185" s="2376"/>
      <c r="F185" s="2377"/>
      <c r="G185" s="2372" t="s">
        <v>191</v>
      </c>
      <c r="H185" s="2372"/>
      <c r="I185" s="2372" t="s">
        <v>192</v>
      </c>
      <c r="J185" s="2372"/>
      <c r="K185" s="2372" t="s">
        <v>71</v>
      </c>
      <c r="L185" s="2372"/>
      <c r="M185" s="13"/>
      <c r="N185" s="13"/>
    </row>
    <row r="186" spans="2:20">
      <c r="B186" s="2390" t="s">
        <v>193</v>
      </c>
      <c r="C186" s="2391"/>
      <c r="D186" s="2391"/>
      <c r="E186" s="2391"/>
      <c r="F186" s="2392"/>
      <c r="G186" s="2369"/>
      <c r="H186" s="2369"/>
      <c r="I186" s="2369"/>
      <c r="J186" s="2369"/>
      <c r="K186" s="2370">
        <f>SUM(G186:I186)</f>
        <v>0</v>
      </c>
      <c r="L186" s="2370"/>
      <c r="M186" s="13"/>
      <c r="N186" s="13"/>
    </row>
    <row r="187" spans="2:20">
      <c r="B187" s="2390" t="s">
        <v>194</v>
      </c>
      <c r="C187" s="2391"/>
      <c r="D187" s="2391"/>
      <c r="E187" s="2391"/>
      <c r="F187" s="2392"/>
      <c r="G187" s="2369"/>
      <c r="H187" s="2369"/>
      <c r="I187" s="2369"/>
      <c r="J187" s="2369"/>
      <c r="K187" s="2370">
        <f>SUM(G187:I187)</f>
        <v>0</v>
      </c>
      <c r="L187" s="2370"/>
      <c r="M187" s="13"/>
      <c r="N187" s="13"/>
    </row>
    <row r="188" spans="2:20">
      <c r="B188" s="2380" t="s">
        <v>195</v>
      </c>
      <c r="C188" s="2381"/>
      <c r="D188" s="2381"/>
      <c r="E188" s="2381"/>
      <c r="F188" s="2382"/>
      <c r="G188" s="2371">
        <f>SUM(F186:F187)</f>
        <v>0</v>
      </c>
      <c r="H188" s="2371"/>
      <c r="I188" s="2371">
        <f>SUM(H186:H187)</f>
        <v>0</v>
      </c>
      <c r="J188" s="2371"/>
      <c r="K188" s="2371">
        <f>SUM(J186:J187)</f>
        <v>0</v>
      </c>
      <c r="L188" s="2371"/>
      <c r="M188" s="13"/>
      <c r="N188" s="13"/>
    </row>
    <row r="189" spans="2:20">
      <c r="B189" s="2373" t="str">
        <f>CONCATENATE("Бъдещи минимални лизингови постъпления към 31.12.",НАЧАЛО!$AC$1-1," г.")</f>
        <v>Бъдещи минимални лизингови постъпления към 31.12.2012 г.</v>
      </c>
      <c r="C189" s="2373"/>
      <c r="D189" s="2373"/>
      <c r="E189" s="2373"/>
      <c r="F189" s="2373"/>
      <c r="G189" s="2373"/>
      <c r="H189" s="2373"/>
      <c r="I189" s="2373"/>
      <c r="J189" s="2373"/>
      <c r="K189" s="2373"/>
      <c r="L189" s="2373"/>
      <c r="M189" s="13"/>
      <c r="N189" s="13"/>
    </row>
    <row r="190" spans="2:20">
      <c r="B190" s="2385"/>
      <c r="C190" s="2385"/>
      <c r="D190" s="2385"/>
      <c r="E190" s="2385"/>
      <c r="F190" s="2385"/>
      <c r="G190" s="2372" t="s">
        <v>191</v>
      </c>
      <c r="H190" s="2372"/>
      <c r="I190" s="2372" t="s">
        <v>192</v>
      </c>
      <c r="J190" s="2372"/>
      <c r="K190" s="2372" t="s">
        <v>71</v>
      </c>
      <c r="L190" s="2372"/>
      <c r="M190" s="13"/>
      <c r="N190" s="13"/>
    </row>
    <row r="191" spans="2:20">
      <c r="B191" s="2374" t="s">
        <v>193</v>
      </c>
      <c r="C191" s="2374"/>
      <c r="D191" s="2374"/>
      <c r="E191" s="2374"/>
      <c r="F191" s="2374"/>
      <c r="G191" s="2369"/>
      <c r="H191" s="2369"/>
      <c r="I191" s="2369"/>
      <c r="J191" s="2369"/>
      <c r="K191" s="2370">
        <f>SUM(F191:I191)</f>
        <v>0</v>
      </c>
      <c r="L191" s="2370"/>
      <c r="M191" s="13"/>
      <c r="N191" s="13"/>
    </row>
    <row r="192" spans="2:20">
      <c r="B192" s="2374" t="s">
        <v>194</v>
      </c>
      <c r="C192" s="2374"/>
      <c r="D192" s="2374"/>
      <c r="E192" s="2374"/>
      <c r="F192" s="2374"/>
      <c r="G192" s="2369"/>
      <c r="H192" s="2369"/>
      <c r="I192" s="2369"/>
      <c r="J192" s="2369"/>
      <c r="K192" s="2370">
        <f>SUM(F192:I192)</f>
        <v>0</v>
      </c>
      <c r="L192" s="2370"/>
      <c r="M192" s="13"/>
      <c r="N192" s="13"/>
    </row>
    <row r="193" spans="2:14">
      <c r="B193" s="2379" t="s">
        <v>195</v>
      </c>
      <c r="C193" s="2379"/>
      <c r="D193" s="2379"/>
      <c r="E193" s="2379"/>
      <c r="F193" s="2379"/>
      <c r="G193" s="2371">
        <f>SUM(G191:G192)</f>
        <v>0</v>
      </c>
      <c r="H193" s="2371"/>
      <c r="I193" s="2371">
        <f>SUM(I191:I192)</f>
        <v>0</v>
      </c>
      <c r="J193" s="2371"/>
      <c r="K193" s="2371">
        <f>SUM(K191:K192)</f>
        <v>0</v>
      </c>
      <c r="L193" s="2371"/>
      <c r="M193" s="13"/>
      <c r="N193" s="13"/>
    </row>
    <row r="194" spans="2:14" ht="14.25">
      <c r="B194" s="2386" t="s">
        <v>453</v>
      </c>
      <c r="C194" s="2386"/>
      <c r="D194" s="2386"/>
      <c r="E194" s="2386"/>
      <c r="F194" s="2386"/>
      <c r="G194" s="2386"/>
      <c r="H194" s="2386"/>
      <c r="I194" s="2386"/>
      <c r="J194" s="2386"/>
      <c r="K194" s="2386"/>
      <c r="L194" s="2386"/>
      <c r="M194" s="13"/>
      <c r="N194" s="13"/>
    </row>
    <row r="195" spans="2:14">
      <c r="B195" s="2373" t="str">
        <f>B184</f>
        <v>Бъдещи минимални лизингови постъпления към 31.12.2013 г.</v>
      </c>
      <c r="C195" s="2373"/>
      <c r="D195" s="2373"/>
      <c r="E195" s="2373"/>
      <c r="F195" s="2373"/>
      <c r="G195" s="2373"/>
      <c r="H195" s="2373"/>
      <c r="I195" s="2373"/>
      <c r="J195" s="2373"/>
      <c r="K195" s="2373"/>
      <c r="L195" s="2373"/>
      <c r="M195" s="13"/>
      <c r="N195" s="13"/>
    </row>
    <row r="196" spans="2:14">
      <c r="B196" s="2374" t="s">
        <v>193</v>
      </c>
      <c r="C196" s="2374"/>
      <c r="D196" s="2374"/>
      <c r="E196" s="2374"/>
      <c r="F196" s="2374"/>
      <c r="G196" s="2369"/>
      <c r="H196" s="2369"/>
      <c r="I196" s="2369"/>
      <c r="J196" s="2369"/>
      <c r="K196" s="2370">
        <f>SUM(F196:I196)</f>
        <v>0</v>
      </c>
      <c r="L196" s="2370"/>
      <c r="M196" s="13"/>
      <c r="N196" s="13"/>
    </row>
    <row r="197" spans="2:14">
      <c r="B197" s="2379" t="s">
        <v>71</v>
      </c>
      <c r="C197" s="2379"/>
      <c r="D197" s="2379"/>
      <c r="E197" s="2379"/>
      <c r="F197" s="2379"/>
      <c r="G197" s="2371">
        <f>SUM(G196)</f>
        <v>0</v>
      </c>
      <c r="H197" s="2371"/>
      <c r="I197" s="2371">
        <f>SUM(I196)</f>
        <v>0</v>
      </c>
      <c r="J197" s="2371"/>
      <c r="K197" s="2371">
        <f>SUM(K196)</f>
        <v>0</v>
      </c>
      <c r="L197" s="2371"/>
      <c r="M197" s="13"/>
      <c r="N197" s="13"/>
    </row>
    <row r="198" spans="2:14">
      <c r="B198" s="13"/>
      <c r="C198" s="13"/>
      <c r="D198" s="13"/>
      <c r="E198" s="13"/>
      <c r="F198" s="13"/>
      <c r="G198" s="13"/>
      <c r="H198" s="13"/>
      <c r="I198" s="13"/>
      <c r="J198" s="13"/>
      <c r="K198" s="13"/>
      <c r="L198" s="13"/>
      <c r="M198" s="13"/>
      <c r="N198" s="13"/>
    </row>
    <row r="199" spans="2:14">
      <c r="B199" s="13"/>
      <c r="C199" s="13"/>
      <c r="D199" s="13"/>
      <c r="E199" s="13"/>
      <c r="F199" s="13"/>
      <c r="G199" s="13"/>
      <c r="H199" s="13"/>
      <c r="I199" s="13"/>
      <c r="J199" s="13"/>
      <c r="K199" s="13"/>
      <c r="L199" s="13"/>
      <c r="M199" s="13"/>
      <c r="N199" s="13"/>
    </row>
    <row r="200" spans="2:14">
      <c r="B200" s="13"/>
      <c r="C200" s="13"/>
      <c r="D200" s="13"/>
      <c r="E200" s="13"/>
      <c r="F200" s="13"/>
      <c r="G200" s="13"/>
      <c r="H200" s="13"/>
      <c r="I200" s="13"/>
      <c r="J200" s="13"/>
      <c r="K200" s="13"/>
      <c r="L200" s="13"/>
      <c r="M200" s="13"/>
      <c r="N200" s="13"/>
    </row>
    <row r="201" spans="2:14">
      <c r="B201" s="13"/>
      <c r="C201" s="13"/>
      <c r="D201" s="13"/>
      <c r="E201" s="13"/>
      <c r="F201" s="13"/>
      <c r="G201" s="13"/>
      <c r="H201" s="13"/>
      <c r="I201" s="13"/>
      <c r="J201" s="13"/>
      <c r="K201" s="13"/>
      <c r="L201" s="13"/>
      <c r="M201" s="13"/>
      <c r="N201" s="13"/>
    </row>
    <row r="202" spans="2:14">
      <c r="B202" s="13"/>
      <c r="C202" s="13"/>
      <c r="D202" s="13"/>
      <c r="E202" s="13"/>
      <c r="F202" s="13"/>
      <c r="G202" s="13"/>
      <c r="H202" s="13"/>
      <c r="I202" s="13"/>
      <c r="J202" s="13"/>
      <c r="K202" s="13"/>
      <c r="L202" s="13"/>
      <c r="M202" s="13"/>
      <c r="N202" s="13"/>
    </row>
    <row r="203" spans="2:14">
      <c r="B203" s="13"/>
      <c r="C203" s="13"/>
      <c r="D203" s="13"/>
      <c r="E203" s="13"/>
      <c r="F203" s="13"/>
      <c r="G203" s="13"/>
      <c r="H203" s="13"/>
      <c r="I203" s="13"/>
      <c r="J203" s="13"/>
      <c r="K203" s="13"/>
      <c r="L203" s="13"/>
      <c r="M203" s="13"/>
      <c r="N203" s="13"/>
    </row>
    <row r="204" spans="2:14">
      <c r="B204" s="13"/>
      <c r="C204" s="13"/>
      <c r="D204" s="13"/>
      <c r="E204" s="13"/>
      <c r="F204" s="13"/>
      <c r="G204" s="13"/>
      <c r="H204" s="13"/>
      <c r="I204" s="13"/>
      <c r="J204" s="13"/>
      <c r="K204" s="13"/>
      <c r="L204" s="13"/>
      <c r="M204" s="13"/>
      <c r="N204" s="13"/>
    </row>
    <row r="205" spans="2:14">
      <c r="B205" s="13"/>
      <c r="C205" s="13"/>
      <c r="D205" s="13"/>
      <c r="E205" s="13"/>
      <c r="F205" s="13"/>
      <c r="G205" s="13"/>
      <c r="H205" s="13"/>
      <c r="I205" s="13"/>
      <c r="J205" s="13"/>
      <c r="K205" s="13"/>
      <c r="L205" s="13"/>
      <c r="M205" s="13"/>
      <c r="N205" s="13"/>
    </row>
    <row r="206" spans="2:14">
      <c r="B206" s="13"/>
      <c r="C206" s="13"/>
      <c r="D206" s="13"/>
      <c r="E206" s="13"/>
      <c r="F206" s="13"/>
      <c r="G206" s="13"/>
      <c r="H206" s="13"/>
      <c r="I206" s="13"/>
      <c r="J206" s="13"/>
      <c r="K206" s="13"/>
      <c r="L206" s="13"/>
      <c r="M206" s="13"/>
      <c r="N206" s="13"/>
    </row>
    <row r="207" spans="2:14">
      <c r="B207" s="13"/>
      <c r="C207" s="13"/>
      <c r="D207" s="13"/>
      <c r="E207" s="13"/>
      <c r="F207" s="13"/>
      <c r="G207" s="13"/>
      <c r="H207" s="13"/>
      <c r="I207" s="13"/>
      <c r="J207" s="13"/>
      <c r="K207" s="13"/>
      <c r="L207" s="13"/>
      <c r="M207" s="13"/>
      <c r="N207" s="13"/>
    </row>
    <row r="208" spans="2:14">
      <c r="B208" s="13"/>
      <c r="C208" s="13"/>
      <c r="D208" s="13"/>
      <c r="E208" s="13"/>
      <c r="F208" s="13"/>
      <c r="G208" s="13"/>
      <c r="H208" s="13"/>
      <c r="I208" s="13"/>
      <c r="J208" s="13"/>
      <c r="K208" s="13"/>
      <c r="L208" s="13"/>
      <c r="M208" s="13"/>
      <c r="N208" s="13"/>
    </row>
    <row r="209" spans="2:14">
      <c r="B209" s="13"/>
      <c r="C209" s="13"/>
      <c r="D209" s="13"/>
      <c r="E209" s="13"/>
      <c r="F209" s="13"/>
      <c r="G209" s="13"/>
      <c r="H209" s="13"/>
      <c r="I209" s="13"/>
      <c r="J209" s="13"/>
      <c r="K209" s="13"/>
      <c r="L209" s="13"/>
      <c r="M209" s="13"/>
      <c r="N209" s="13"/>
    </row>
    <row r="210" spans="2:14">
      <c r="B210" s="13"/>
      <c r="C210" s="13"/>
      <c r="D210" s="13"/>
      <c r="E210" s="13"/>
      <c r="F210" s="13"/>
      <c r="G210" s="13"/>
      <c r="H210" s="13"/>
      <c r="I210" s="13"/>
      <c r="J210" s="13"/>
      <c r="K210" s="13"/>
      <c r="L210" s="13"/>
      <c r="M210" s="13"/>
      <c r="N210" s="13"/>
    </row>
    <row r="211" spans="2:14">
      <c r="B211" s="13"/>
      <c r="C211" s="13"/>
      <c r="D211" s="13"/>
      <c r="E211" s="13"/>
      <c r="F211" s="13"/>
      <c r="G211" s="13"/>
      <c r="H211" s="13"/>
      <c r="I211" s="13"/>
      <c r="J211" s="13"/>
      <c r="K211" s="13"/>
      <c r="L211" s="13"/>
      <c r="M211" s="13"/>
      <c r="N211" s="13"/>
    </row>
    <row r="212" spans="2:14">
      <c r="B212" s="13"/>
      <c r="C212" s="13"/>
      <c r="D212" s="13"/>
      <c r="E212" s="13"/>
      <c r="F212" s="13"/>
      <c r="G212" s="13"/>
      <c r="H212" s="13"/>
      <c r="I212" s="13"/>
      <c r="J212" s="13"/>
      <c r="K212" s="13"/>
      <c r="L212" s="13"/>
      <c r="M212" s="13"/>
      <c r="N212" s="13"/>
    </row>
    <row r="213" spans="2:14">
      <c r="B213" s="13"/>
      <c r="C213" s="13"/>
      <c r="D213" s="13"/>
      <c r="E213" s="13"/>
      <c r="F213" s="13"/>
      <c r="G213" s="13"/>
      <c r="H213" s="13"/>
      <c r="I213" s="13"/>
      <c r="J213" s="13"/>
      <c r="K213" s="13"/>
      <c r="L213" s="13"/>
      <c r="M213" s="13"/>
      <c r="N213" s="13"/>
    </row>
    <row r="214" spans="2:14">
      <c r="B214" s="13"/>
      <c r="C214" s="13"/>
      <c r="D214" s="13"/>
      <c r="E214" s="13"/>
      <c r="F214" s="13"/>
      <c r="G214" s="13"/>
      <c r="H214" s="13"/>
      <c r="I214" s="13"/>
      <c r="J214" s="13"/>
      <c r="K214" s="13"/>
      <c r="L214" s="13"/>
      <c r="M214" s="13"/>
      <c r="N214" s="13"/>
    </row>
    <row r="215" spans="2:14">
      <c r="B215" s="13"/>
      <c r="C215" s="13"/>
      <c r="D215" s="13"/>
      <c r="E215" s="13"/>
      <c r="F215" s="13"/>
      <c r="G215" s="13"/>
      <c r="H215" s="13"/>
      <c r="I215" s="13"/>
      <c r="J215" s="13"/>
      <c r="K215" s="13"/>
      <c r="L215" s="13"/>
      <c r="M215" s="13"/>
      <c r="N215" s="13"/>
    </row>
    <row r="216" spans="2:14">
      <c r="B216" s="13"/>
      <c r="C216" s="13"/>
      <c r="D216" s="13"/>
      <c r="E216" s="13"/>
      <c r="F216" s="13"/>
      <c r="G216" s="13"/>
      <c r="H216" s="13"/>
      <c r="I216" s="13"/>
      <c r="J216" s="13"/>
      <c r="K216" s="13"/>
      <c r="L216" s="13"/>
      <c r="M216" s="13"/>
      <c r="N216" s="13"/>
    </row>
    <row r="217" spans="2:14">
      <c r="B217" s="13"/>
      <c r="C217" s="13"/>
      <c r="D217" s="13"/>
      <c r="E217" s="13"/>
      <c r="F217" s="13"/>
      <c r="G217" s="13"/>
      <c r="H217" s="13"/>
      <c r="I217" s="13"/>
      <c r="J217" s="13"/>
      <c r="K217" s="13"/>
      <c r="L217" s="13"/>
      <c r="M217" s="13"/>
      <c r="N217" s="13"/>
    </row>
    <row r="218" spans="2:14">
      <c r="B218" s="13"/>
      <c r="C218" s="13"/>
      <c r="D218" s="13"/>
      <c r="E218" s="13"/>
      <c r="F218" s="13"/>
      <c r="G218" s="13"/>
      <c r="H218" s="13"/>
      <c r="I218" s="13"/>
      <c r="J218" s="13"/>
      <c r="K218" s="13"/>
      <c r="L218" s="13"/>
      <c r="M218" s="13"/>
      <c r="N218" s="13"/>
    </row>
    <row r="219" spans="2:14">
      <c r="B219" s="13"/>
      <c r="C219" s="13"/>
      <c r="D219" s="13"/>
      <c r="E219" s="13"/>
      <c r="F219" s="13"/>
      <c r="G219" s="13"/>
      <c r="H219" s="13"/>
      <c r="I219" s="13"/>
      <c r="J219" s="13"/>
      <c r="K219" s="13"/>
      <c r="L219" s="13"/>
      <c r="M219" s="13"/>
      <c r="N219" s="13"/>
    </row>
    <row r="220" spans="2:14">
      <c r="B220" s="13"/>
      <c r="C220" s="13"/>
      <c r="D220" s="13"/>
      <c r="E220" s="13"/>
      <c r="F220" s="13"/>
      <c r="G220" s="13"/>
      <c r="H220" s="13"/>
      <c r="I220" s="13"/>
      <c r="J220" s="13"/>
      <c r="K220" s="13"/>
      <c r="L220" s="13"/>
      <c r="M220" s="13"/>
      <c r="N220" s="13"/>
    </row>
    <row r="221" spans="2:14">
      <c r="B221" s="13"/>
      <c r="C221" s="13"/>
      <c r="D221" s="13"/>
      <c r="E221" s="13"/>
      <c r="F221" s="13"/>
      <c r="G221" s="13"/>
      <c r="H221" s="13"/>
      <c r="I221" s="13"/>
      <c r="J221" s="13"/>
      <c r="K221" s="13"/>
      <c r="L221" s="13"/>
      <c r="M221" s="13"/>
      <c r="N221" s="13"/>
    </row>
    <row r="222" spans="2:14">
      <c r="B222" s="13"/>
      <c r="C222" s="13"/>
      <c r="D222" s="13"/>
      <c r="E222" s="13"/>
      <c r="F222" s="13"/>
      <c r="G222" s="13"/>
      <c r="H222" s="13"/>
      <c r="I222" s="13"/>
      <c r="J222" s="13"/>
      <c r="K222" s="13"/>
      <c r="L222" s="13"/>
      <c r="M222" s="13"/>
      <c r="N222" s="13"/>
    </row>
    <row r="223" spans="2:14">
      <c r="B223" s="13"/>
      <c r="C223" s="13"/>
      <c r="D223" s="13"/>
      <c r="E223" s="13"/>
      <c r="F223" s="13"/>
      <c r="G223" s="13"/>
      <c r="H223" s="13"/>
      <c r="I223" s="13"/>
      <c r="J223" s="13"/>
      <c r="K223" s="13"/>
      <c r="L223" s="13"/>
      <c r="M223" s="13"/>
      <c r="N223" s="13"/>
    </row>
    <row r="224" spans="2:14">
      <c r="B224" s="13"/>
      <c r="C224" s="13"/>
      <c r="D224" s="13"/>
      <c r="E224" s="13"/>
      <c r="F224" s="13"/>
      <c r="G224" s="13"/>
      <c r="H224" s="13"/>
      <c r="I224" s="13"/>
      <c r="J224" s="13"/>
      <c r="K224" s="13"/>
      <c r="L224" s="13"/>
      <c r="M224" s="13"/>
      <c r="N224" s="13"/>
    </row>
    <row r="225" spans="2:14">
      <c r="B225" s="13"/>
      <c r="C225" s="13"/>
      <c r="D225" s="13"/>
      <c r="E225" s="13"/>
      <c r="F225" s="13"/>
      <c r="G225" s="13"/>
      <c r="H225" s="13"/>
      <c r="I225" s="13"/>
      <c r="J225" s="13"/>
      <c r="K225" s="13"/>
      <c r="L225" s="13"/>
      <c r="M225" s="13"/>
      <c r="N225" s="13"/>
    </row>
    <row r="226" spans="2:14">
      <c r="B226" s="13"/>
      <c r="C226" s="13"/>
      <c r="D226" s="13"/>
      <c r="E226" s="13"/>
      <c r="F226" s="13"/>
      <c r="G226" s="13"/>
      <c r="H226" s="13"/>
      <c r="I226" s="13"/>
      <c r="J226" s="13"/>
      <c r="K226" s="13"/>
      <c r="L226" s="13"/>
      <c r="M226" s="13"/>
      <c r="N226" s="13"/>
    </row>
    <row r="227" spans="2:14">
      <c r="B227" s="13"/>
      <c r="C227" s="13"/>
      <c r="D227" s="13"/>
      <c r="E227" s="13"/>
      <c r="F227" s="13"/>
      <c r="G227" s="13"/>
      <c r="H227" s="13"/>
      <c r="I227" s="13"/>
      <c r="J227" s="13"/>
      <c r="K227" s="13"/>
      <c r="L227" s="13"/>
      <c r="M227" s="13"/>
      <c r="N227" s="13"/>
    </row>
    <row r="228" spans="2:14">
      <c r="B228" s="13"/>
      <c r="C228" s="13"/>
      <c r="D228" s="13"/>
      <c r="E228" s="13"/>
      <c r="F228" s="13"/>
      <c r="G228" s="13"/>
      <c r="H228" s="13"/>
      <c r="I228" s="13"/>
      <c r="J228" s="13"/>
      <c r="K228" s="13"/>
      <c r="L228" s="13"/>
      <c r="M228" s="13"/>
      <c r="N228" s="13"/>
    </row>
    <row r="229" spans="2:14">
      <c r="B229" s="13"/>
      <c r="C229" s="13"/>
      <c r="D229" s="13"/>
      <c r="E229" s="13"/>
      <c r="F229" s="13"/>
      <c r="G229" s="13"/>
      <c r="H229" s="13"/>
      <c r="I229" s="13"/>
      <c r="J229" s="13"/>
      <c r="K229" s="13"/>
      <c r="L229" s="13"/>
      <c r="M229" s="13"/>
      <c r="N229" s="13"/>
    </row>
    <row r="230" spans="2:14">
      <c r="B230" s="13"/>
      <c r="C230" s="13"/>
      <c r="D230" s="13"/>
      <c r="E230" s="13"/>
      <c r="F230" s="13"/>
      <c r="G230" s="13"/>
      <c r="H230" s="13"/>
      <c r="I230" s="13"/>
      <c r="J230" s="13"/>
      <c r="K230" s="13"/>
      <c r="L230" s="13"/>
      <c r="M230" s="13"/>
      <c r="N230" s="13"/>
    </row>
    <row r="231" spans="2:14">
      <c r="B231" s="13"/>
      <c r="C231" s="13"/>
      <c r="D231" s="13"/>
      <c r="E231" s="13"/>
      <c r="F231" s="13"/>
      <c r="G231" s="13"/>
      <c r="H231" s="13"/>
      <c r="I231" s="13"/>
      <c r="J231" s="13"/>
      <c r="K231" s="13"/>
      <c r="L231" s="13"/>
      <c r="M231" s="13"/>
      <c r="N231" s="13"/>
    </row>
    <row r="232" spans="2:14">
      <c r="B232" s="13"/>
      <c r="C232" s="13"/>
      <c r="D232" s="13"/>
      <c r="E232" s="13"/>
      <c r="F232" s="13"/>
      <c r="G232" s="13"/>
      <c r="H232" s="13"/>
      <c r="I232" s="13"/>
      <c r="J232" s="13"/>
      <c r="K232" s="13"/>
      <c r="L232" s="13"/>
      <c r="M232" s="13"/>
      <c r="N232" s="13"/>
    </row>
    <row r="233" spans="2:14">
      <c r="B233" s="13"/>
      <c r="C233" s="13"/>
      <c r="D233" s="13"/>
      <c r="E233" s="13"/>
      <c r="F233" s="13"/>
      <c r="G233" s="13"/>
      <c r="H233" s="13"/>
      <c r="I233" s="13"/>
      <c r="J233" s="13"/>
      <c r="K233" s="13"/>
      <c r="L233" s="13"/>
      <c r="M233" s="13"/>
      <c r="N233" s="13"/>
    </row>
    <row r="234" spans="2:14">
      <c r="B234" s="13"/>
      <c r="C234" s="13"/>
      <c r="D234" s="13"/>
      <c r="E234" s="13"/>
      <c r="F234" s="13"/>
      <c r="G234" s="13"/>
      <c r="H234" s="13"/>
      <c r="I234" s="13"/>
      <c r="J234" s="13"/>
      <c r="K234" s="13"/>
      <c r="L234" s="13"/>
      <c r="M234" s="13"/>
      <c r="N234" s="13"/>
    </row>
    <row r="235" spans="2:14">
      <c r="B235" s="13"/>
      <c r="C235" s="13"/>
      <c r="D235" s="13"/>
      <c r="E235" s="13"/>
      <c r="F235" s="13"/>
      <c r="G235" s="13"/>
      <c r="H235" s="13"/>
      <c r="I235" s="13"/>
      <c r="J235" s="13"/>
      <c r="K235" s="13"/>
      <c r="L235" s="13"/>
      <c r="M235" s="13"/>
      <c r="N235" s="13"/>
    </row>
    <row r="236" spans="2:14">
      <c r="B236" s="13"/>
      <c r="C236" s="13"/>
      <c r="D236" s="13"/>
      <c r="E236" s="13"/>
      <c r="F236" s="13"/>
      <c r="G236" s="13"/>
      <c r="H236" s="13"/>
      <c r="I236" s="13"/>
      <c r="J236" s="13"/>
      <c r="K236" s="13"/>
      <c r="L236" s="13"/>
      <c r="M236" s="13"/>
      <c r="N236" s="13"/>
    </row>
    <row r="237" spans="2:14">
      <c r="B237" s="13"/>
      <c r="C237" s="13"/>
      <c r="D237" s="13"/>
      <c r="E237" s="13"/>
      <c r="F237" s="13"/>
      <c r="G237" s="13"/>
      <c r="H237" s="13"/>
      <c r="I237" s="13"/>
      <c r="J237" s="13"/>
      <c r="K237" s="13"/>
      <c r="L237" s="13"/>
      <c r="M237" s="13"/>
      <c r="N237" s="13"/>
    </row>
    <row r="238" spans="2:14">
      <c r="B238" s="13"/>
      <c r="C238" s="13"/>
      <c r="D238" s="13"/>
      <c r="E238" s="13"/>
      <c r="F238" s="13"/>
      <c r="G238" s="13"/>
      <c r="H238" s="13"/>
      <c r="I238" s="13"/>
      <c r="J238" s="13"/>
      <c r="K238" s="13"/>
      <c r="L238" s="13"/>
      <c r="M238" s="13"/>
      <c r="N238" s="13"/>
    </row>
    <row r="239" spans="2:14">
      <c r="B239" s="13"/>
      <c r="C239" s="13"/>
      <c r="D239" s="13"/>
      <c r="E239" s="13"/>
      <c r="F239" s="13"/>
      <c r="G239" s="13"/>
      <c r="H239" s="13"/>
      <c r="I239" s="13"/>
      <c r="J239" s="13"/>
      <c r="K239" s="13"/>
      <c r="L239" s="13"/>
      <c r="M239" s="13"/>
      <c r="N239" s="13"/>
    </row>
    <row r="240" spans="2:14">
      <c r="B240" s="13"/>
      <c r="C240" s="13"/>
      <c r="D240" s="13"/>
      <c r="E240" s="13"/>
      <c r="F240" s="13"/>
      <c r="G240" s="13"/>
      <c r="H240" s="13"/>
      <c r="I240" s="13"/>
      <c r="J240" s="13"/>
      <c r="K240" s="13"/>
      <c r="L240" s="13"/>
      <c r="M240" s="13"/>
      <c r="N240" s="13"/>
    </row>
    <row r="241" spans="2:14">
      <c r="B241" s="13"/>
      <c r="C241" s="13"/>
      <c r="D241" s="13"/>
      <c r="E241" s="13"/>
      <c r="F241" s="13"/>
      <c r="G241" s="13"/>
      <c r="H241" s="13"/>
      <c r="I241" s="13"/>
      <c r="J241" s="13"/>
      <c r="K241" s="13"/>
      <c r="L241" s="13"/>
      <c r="M241" s="13"/>
      <c r="N241" s="13"/>
    </row>
    <row r="242" spans="2:14">
      <c r="B242" s="13"/>
      <c r="C242" s="13"/>
      <c r="D242" s="13"/>
      <c r="E242" s="13"/>
      <c r="F242" s="13"/>
      <c r="G242" s="13"/>
      <c r="H242" s="13"/>
      <c r="I242" s="13"/>
      <c r="J242" s="13"/>
      <c r="K242" s="13"/>
      <c r="L242" s="13"/>
      <c r="M242" s="13"/>
      <c r="N242" s="13"/>
    </row>
  </sheetData>
  <sheetProtection insertRows="0" deleteRows="0"/>
  <mergeCells count="781">
    <mergeCell ref="G196:H196"/>
    <mergeCell ref="B168:N168"/>
    <mergeCell ref="G197:H197"/>
    <mergeCell ref="J157:N157"/>
    <mergeCell ref="B158:F158"/>
    <mergeCell ref="B159:F159"/>
    <mergeCell ref="B157:F157"/>
    <mergeCell ref="K169:L170"/>
    <mergeCell ref="B167:F167"/>
    <mergeCell ref="J158:N158"/>
    <mergeCell ref="B190:F190"/>
    <mergeCell ref="G190:H190"/>
    <mergeCell ref="K191:L191"/>
    <mergeCell ref="B194:L194"/>
    <mergeCell ref="B197:F197"/>
    <mergeCell ref="K196:L196"/>
    <mergeCell ref="K197:L197"/>
    <mergeCell ref="I196:J196"/>
    <mergeCell ref="I197:J197"/>
    <mergeCell ref="B196:F196"/>
    <mergeCell ref="B195:L195"/>
    <mergeCell ref="B181:J181"/>
    <mergeCell ref="B187:F187"/>
    <mergeCell ref="B186:F186"/>
    <mergeCell ref="G185:H185"/>
    <mergeCell ref="K192:L192"/>
    <mergeCell ref="K179:L179"/>
    <mergeCell ref="M179:N179"/>
    <mergeCell ref="K180:L180"/>
    <mergeCell ref="M180:N180"/>
    <mergeCell ref="K173:L173"/>
    <mergeCell ref="M173:N173"/>
    <mergeCell ref="B193:F193"/>
    <mergeCell ref="G192:H192"/>
    <mergeCell ref="G191:H191"/>
    <mergeCell ref="G193:H193"/>
    <mergeCell ref="I190:J190"/>
    <mergeCell ref="B188:F188"/>
    <mergeCell ref="B192:F192"/>
    <mergeCell ref="B189:L189"/>
    <mergeCell ref="K193:L193"/>
    <mergeCell ref="I193:J193"/>
    <mergeCell ref="G188:H188"/>
    <mergeCell ref="K190:L190"/>
    <mergeCell ref="J160:N160"/>
    <mergeCell ref="B160:F160"/>
    <mergeCell ref="B161:F161"/>
    <mergeCell ref="B162:F162"/>
    <mergeCell ref="M171:N171"/>
    <mergeCell ref="J161:N161"/>
    <mergeCell ref="J167:N167"/>
    <mergeCell ref="M169:N170"/>
    <mergeCell ref="B169:J170"/>
    <mergeCell ref="K172:L172"/>
    <mergeCell ref="K181:L181"/>
    <mergeCell ref="K176:L176"/>
    <mergeCell ref="M176:N176"/>
    <mergeCell ref="K177:L177"/>
    <mergeCell ref="B163:F163"/>
    <mergeCell ref="J166:N166"/>
    <mergeCell ref="I192:J192"/>
    <mergeCell ref="K186:L186"/>
    <mergeCell ref="K187:L187"/>
    <mergeCell ref="I187:J187"/>
    <mergeCell ref="I188:J188"/>
    <mergeCell ref="K185:L185"/>
    <mergeCell ref="B184:L184"/>
    <mergeCell ref="G187:H187"/>
    <mergeCell ref="G186:H186"/>
    <mergeCell ref="I191:J191"/>
    <mergeCell ref="B191:F191"/>
    <mergeCell ref="K188:L188"/>
    <mergeCell ref="I186:J186"/>
    <mergeCell ref="I185:J185"/>
    <mergeCell ref="B185:F185"/>
    <mergeCell ref="K178:L178"/>
    <mergeCell ref="M178:N178"/>
    <mergeCell ref="B152:J152"/>
    <mergeCell ref="K152:L152"/>
    <mergeCell ref="B183:L183"/>
    <mergeCell ref="J159:N159"/>
    <mergeCell ref="J164:N164"/>
    <mergeCell ref="B156:N156"/>
    <mergeCell ref="M152:N152"/>
    <mergeCell ref="J162:N162"/>
    <mergeCell ref="B165:F165"/>
    <mergeCell ref="B164:F164"/>
    <mergeCell ref="B153:J153"/>
    <mergeCell ref="K153:L153"/>
    <mergeCell ref="M153:N153"/>
    <mergeCell ref="J163:N163"/>
    <mergeCell ref="B166:F166"/>
    <mergeCell ref="J165:N165"/>
    <mergeCell ref="M177:N177"/>
    <mergeCell ref="K175:L175"/>
    <mergeCell ref="K174:L174"/>
    <mergeCell ref="K171:L171"/>
    <mergeCell ref="M174:N174"/>
    <mergeCell ref="M181:N181"/>
    <mergeCell ref="M175:N175"/>
    <mergeCell ref="M172:N172"/>
    <mergeCell ref="B151:J151"/>
    <mergeCell ref="B146:J146"/>
    <mergeCell ref="K146:L146"/>
    <mergeCell ref="M146:N146"/>
    <mergeCell ref="K151:L151"/>
    <mergeCell ref="M151:N151"/>
    <mergeCell ref="B149:J149"/>
    <mergeCell ref="K149:L149"/>
    <mergeCell ref="M149:N149"/>
    <mergeCell ref="B150:J150"/>
    <mergeCell ref="K150:L150"/>
    <mergeCell ref="M150:N150"/>
    <mergeCell ref="M147:N147"/>
    <mergeCell ref="B142:J142"/>
    <mergeCell ref="K142:L142"/>
    <mergeCell ref="M142:N142"/>
    <mergeCell ref="B144:J144"/>
    <mergeCell ref="K144:L144"/>
    <mergeCell ref="M144:N144"/>
    <mergeCell ref="M138:N138"/>
    <mergeCell ref="B145:N145"/>
    <mergeCell ref="B148:J148"/>
    <mergeCell ref="K148:L148"/>
    <mergeCell ref="M148:N148"/>
    <mergeCell ref="B147:J147"/>
    <mergeCell ref="K147:L147"/>
    <mergeCell ref="B141:J141"/>
    <mergeCell ref="K141:L141"/>
    <mergeCell ref="B140:J140"/>
    <mergeCell ref="B143:J143"/>
    <mergeCell ref="K143:L143"/>
    <mergeCell ref="M143:N143"/>
    <mergeCell ref="B138:J138"/>
    <mergeCell ref="K139:L139"/>
    <mergeCell ref="M139:N139"/>
    <mergeCell ref="M141:N141"/>
    <mergeCell ref="K140:L140"/>
    <mergeCell ref="M140:N140"/>
    <mergeCell ref="M133:N133"/>
    <mergeCell ref="G132:H132"/>
    <mergeCell ref="I132:J132"/>
    <mergeCell ref="K134:L134"/>
    <mergeCell ref="M134:N134"/>
    <mergeCell ref="M135:N135"/>
    <mergeCell ref="B136:N136"/>
    <mergeCell ref="B137:J137"/>
    <mergeCell ref="B134:C134"/>
    <mergeCell ref="D134:F134"/>
    <mergeCell ref="G134:H134"/>
    <mergeCell ref="I134:J134"/>
    <mergeCell ref="K137:L137"/>
    <mergeCell ref="I135:J135"/>
    <mergeCell ref="K135:L135"/>
    <mergeCell ref="M137:N137"/>
    <mergeCell ref="D133:F133"/>
    <mergeCell ref="G133:H133"/>
    <mergeCell ref="I133:J133"/>
    <mergeCell ref="K138:L138"/>
    <mergeCell ref="B139:J139"/>
    <mergeCell ref="B132:C132"/>
    <mergeCell ref="D132:F132"/>
    <mergeCell ref="B133:C133"/>
    <mergeCell ref="B135:F135"/>
    <mergeCell ref="G135:H135"/>
    <mergeCell ref="K133:L133"/>
    <mergeCell ref="K130:L130"/>
    <mergeCell ref="K132:L132"/>
    <mergeCell ref="M130:N130"/>
    <mergeCell ref="B131:C131"/>
    <mergeCell ref="D131:F131"/>
    <mergeCell ref="B130:C130"/>
    <mergeCell ref="D130:F130"/>
    <mergeCell ref="G130:H130"/>
    <mergeCell ref="I130:J130"/>
    <mergeCell ref="G131:H131"/>
    <mergeCell ref="I131:J131"/>
    <mergeCell ref="M132:N132"/>
    <mergeCell ref="K131:L131"/>
    <mergeCell ref="M131:N131"/>
    <mergeCell ref="M129:N129"/>
    <mergeCell ref="K128:L128"/>
    <mergeCell ref="M128:N128"/>
    <mergeCell ref="K127:L127"/>
    <mergeCell ref="M127:N127"/>
    <mergeCell ref="B127:C127"/>
    <mergeCell ref="D127:F127"/>
    <mergeCell ref="B128:C128"/>
    <mergeCell ref="D128:F128"/>
    <mergeCell ref="G128:H128"/>
    <mergeCell ref="G127:H127"/>
    <mergeCell ref="I127:J127"/>
    <mergeCell ref="I128:J128"/>
    <mergeCell ref="B129:C129"/>
    <mergeCell ref="D129:F129"/>
    <mergeCell ref="G129:H129"/>
    <mergeCell ref="I129:J129"/>
    <mergeCell ref="K129:L129"/>
    <mergeCell ref="B125:C125"/>
    <mergeCell ref="D125:F125"/>
    <mergeCell ref="G125:H125"/>
    <mergeCell ref="I125:J125"/>
    <mergeCell ref="K124:L124"/>
    <mergeCell ref="M124:N124"/>
    <mergeCell ref="K126:L126"/>
    <mergeCell ref="M126:N126"/>
    <mergeCell ref="K125:L125"/>
    <mergeCell ref="M125:N125"/>
    <mergeCell ref="B123:C124"/>
    <mergeCell ref="D123:F124"/>
    <mergeCell ref="G123:J123"/>
    <mergeCell ref="K123:N123"/>
    <mergeCell ref="G124:H124"/>
    <mergeCell ref="I124:J124"/>
    <mergeCell ref="B126:C126"/>
    <mergeCell ref="D126:F126"/>
    <mergeCell ref="G126:H126"/>
    <mergeCell ref="I126:J126"/>
    <mergeCell ref="B122:N122"/>
    <mergeCell ref="B120:C120"/>
    <mergeCell ref="D120:F120"/>
    <mergeCell ref="G120:H120"/>
    <mergeCell ref="I120:J120"/>
    <mergeCell ref="B118:C118"/>
    <mergeCell ref="D118:F118"/>
    <mergeCell ref="G118:H118"/>
    <mergeCell ref="I118:J118"/>
    <mergeCell ref="K118:L118"/>
    <mergeCell ref="M118:N118"/>
    <mergeCell ref="K119:L119"/>
    <mergeCell ref="M119:N119"/>
    <mergeCell ref="K120:L120"/>
    <mergeCell ref="M120:N120"/>
    <mergeCell ref="B121:F121"/>
    <mergeCell ref="G121:H121"/>
    <mergeCell ref="I121:J121"/>
    <mergeCell ref="K121:L121"/>
    <mergeCell ref="B119:C119"/>
    <mergeCell ref="D119:F119"/>
    <mergeCell ref="G119:H119"/>
    <mergeCell ref="I119:J119"/>
    <mergeCell ref="M121:N121"/>
    <mergeCell ref="B117:C117"/>
    <mergeCell ref="D117:F117"/>
    <mergeCell ref="G117:H117"/>
    <mergeCell ref="I117:J117"/>
    <mergeCell ref="B115:C115"/>
    <mergeCell ref="D115:F115"/>
    <mergeCell ref="B114:C114"/>
    <mergeCell ref="D114:F114"/>
    <mergeCell ref="G114:H114"/>
    <mergeCell ref="I114:J114"/>
    <mergeCell ref="G115:H115"/>
    <mergeCell ref="I115:J115"/>
    <mergeCell ref="B112:C112"/>
    <mergeCell ref="D112:F112"/>
    <mergeCell ref="G112:H112"/>
    <mergeCell ref="I112:J112"/>
    <mergeCell ref="B113:C113"/>
    <mergeCell ref="D113:F113"/>
    <mergeCell ref="G113:H113"/>
    <mergeCell ref="I113:J113"/>
    <mergeCell ref="B116:C116"/>
    <mergeCell ref="D116:F116"/>
    <mergeCell ref="G116:H116"/>
    <mergeCell ref="I116:J116"/>
    <mergeCell ref="B105:J105"/>
    <mergeCell ref="K105:L105"/>
    <mergeCell ref="M105:N105"/>
    <mergeCell ref="B111:C111"/>
    <mergeCell ref="D111:F111"/>
    <mergeCell ref="G111:H111"/>
    <mergeCell ref="I111:J111"/>
    <mergeCell ref="K111:L111"/>
    <mergeCell ref="M111:N111"/>
    <mergeCell ref="M110:N110"/>
    <mergeCell ref="B108:N108"/>
    <mergeCell ref="B109:C110"/>
    <mergeCell ref="D109:F110"/>
    <mergeCell ref="G110:H110"/>
    <mergeCell ref="I110:J110"/>
    <mergeCell ref="K110:L110"/>
    <mergeCell ref="K85:L85"/>
    <mergeCell ref="K101:L102"/>
    <mergeCell ref="M101:N102"/>
    <mergeCell ref="B100:N100"/>
    <mergeCell ref="B97:J97"/>
    <mergeCell ref="K97:L97"/>
    <mergeCell ref="M97:N97"/>
    <mergeCell ref="B106:J106"/>
    <mergeCell ref="G109:J109"/>
    <mergeCell ref="K109:N109"/>
    <mergeCell ref="B95:J95"/>
    <mergeCell ref="K95:L95"/>
    <mergeCell ref="M95:N95"/>
    <mergeCell ref="B96:J96"/>
    <mergeCell ref="K96:L96"/>
    <mergeCell ref="M96:N96"/>
    <mergeCell ref="B101:J102"/>
    <mergeCell ref="B103:J103"/>
    <mergeCell ref="K103:L103"/>
    <mergeCell ref="M103:N103"/>
    <mergeCell ref="B104:J104"/>
    <mergeCell ref="B107:J107"/>
    <mergeCell ref="K107:L107"/>
    <mergeCell ref="M107:N107"/>
    <mergeCell ref="M83:N83"/>
    <mergeCell ref="M84:N84"/>
    <mergeCell ref="M85:N85"/>
    <mergeCell ref="B82:J82"/>
    <mergeCell ref="G18:H18"/>
    <mergeCell ref="I18:J18"/>
    <mergeCell ref="K18:L18"/>
    <mergeCell ref="M86:N86"/>
    <mergeCell ref="M92:N92"/>
    <mergeCell ref="B86:J86"/>
    <mergeCell ref="B87:J87"/>
    <mergeCell ref="B88:J88"/>
    <mergeCell ref="M87:N87"/>
    <mergeCell ref="M88:N88"/>
    <mergeCell ref="K87:L87"/>
    <mergeCell ref="M90:N90"/>
    <mergeCell ref="B91:J91"/>
    <mergeCell ref="K91:L91"/>
    <mergeCell ref="B83:J83"/>
    <mergeCell ref="B84:J84"/>
    <mergeCell ref="B85:J85"/>
    <mergeCell ref="K86:L86"/>
    <mergeCell ref="K83:L83"/>
    <mergeCell ref="K84:L84"/>
    <mergeCell ref="B81:J81"/>
    <mergeCell ref="K81:L81"/>
    <mergeCell ref="K82:L82"/>
    <mergeCell ref="B10:N10"/>
    <mergeCell ref="B11:F12"/>
    <mergeCell ref="M81:N81"/>
    <mergeCell ref="M82:N82"/>
    <mergeCell ref="M14:N14"/>
    <mergeCell ref="G11:J11"/>
    <mergeCell ref="K11:N11"/>
    <mergeCell ref="G12:H12"/>
    <mergeCell ref="I12:J12"/>
    <mergeCell ref="B18:F18"/>
    <mergeCell ref="K12:L12"/>
    <mergeCell ref="M12:N12"/>
    <mergeCell ref="B13:F13"/>
    <mergeCell ref="G13:H13"/>
    <mergeCell ref="I13:J13"/>
    <mergeCell ref="K13:L13"/>
    <mergeCell ref="M13:N13"/>
    <mergeCell ref="B14:F14"/>
    <mergeCell ref="M16:N16"/>
    <mergeCell ref="K19:L19"/>
    <mergeCell ref="M18:N18"/>
    <mergeCell ref="B94:J94"/>
    <mergeCell ref="K94:L94"/>
    <mergeCell ref="M94:N94"/>
    <mergeCell ref="K88:L88"/>
    <mergeCell ref="B92:J92"/>
    <mergeCell ref="K92:L92"/>
    <mergeCell ref="M91:N91"/>
    <mergeCell ref="B89:N89"/>
    <mergeCell ref="B90:J90"/>
    <mergeCell ref="K90:L90"/>
    <mergeCell ref="M93:N93"/>
    <mergeCell ref="B93:J93"/>
    <mergeCell ref="K93:L93"/>
    <mergeCell ref="M17:N17"/>
    <mergeCell ref="M15:N15"/>
    <mergeCell ref="K22:L22"/>
    <mergeCell ref="M19:N19"/>
    <mergeCell ref="B20:F20"/>
    <mergeCell ref="G20:H20"/>
    <mergeCell ref="I20:J20"/>
    <mergeCell ref="K20:L20"/>
    <mergeCell ref="M20:N20"/>
    <mergeCell ref="B19:F19"/>
    <mergeCell ref="G19:H19"/>
    <mergeCell ref="I19:J19"/>
    <mergeCell ref="B22:F22"/>
    <mergeCell ref="G22:H22"/>
    <mergeCell ref="I22:J22"/>
    <mergeCell ref="B21:F21"/>
    <mergeCell ref="G21:H21"/>
    <mergeCell ref="I21:J21"/>
    <mergeCell ref="K21:L21"/>
    <mergeCell ref="M21:N21"/>
    <mergeCell ref="M22:N22"/>
    <mergeCell ref="G14:H14"/>
    <mergeCell ref="I14:J14"/>
    <mergeCell ref="K14:L14"/>
    <mergeCell ref="K17:L17"/>
    <mergeCell ref="B16:F16"/>
    <mergeCell ref="G16:H16"/>
    <mergeCell ref="I16:J16"/>
    <mergeCell ref="K16:L16"/>
    <mergeCell ref="I17:J17"/>
    <mergeCell ref="B17:F17"/>
    <mergeCell ref="G17:H17"/>
    <mergeCell ref="B15:F15"/>
    <mergeCell ref="G15:H15"/>
    <mergeCell ref="I15:J15"/>
    <mergeCell ref="K15:L15"/>
    <mergeCell ref="M23:N23"/>
    <mergeCell ref="G23:H23"/>
    <mergeCell ref="I23:J23"/>
    <mergeCell ref="K23:L23"/>
    <mergeCell ref="B24:N24"/>
    <mergeCell ref="B25:F26"/>
    <mergeCell ref="G25:J25"/>
    <mergeCell ref="K25:N25"/>
    <mergeCell ref="G26:H26"/>
    <mergeCell ref="I26:J26"/>
    <mergeCell ref="K26:L26"/>
    <mergeCell ref="M26:N26"/>
    <mergeCell ref="B23:F23"/>
    <mergeCell ref="B28:F28"/>
    <mergeCell ref="G28:H28"/>
    <mergeCell ref="I28:J28"/>
    <mergeCell ref="K28:L28"/>
    <mergeCell ref="M28:N28"/>
    <mergeCell ref="B27:F27"/>
    <mergeCell ref="G27:H27"/>
    <mergeCell ref="I27:J27"/>
    <mergeCell ref="K27:L27"/>
    <mergeCell ref="M27:N27"/>
    <mergeCell ref="K35:L35"/>
    <mergeCell ref="B30:F30"/>
    <mergeCell ref="G30:H30"/>
    <mergeCell ref="I30:J30"/>
    <mergeCell ref="K30:L30"/>
    <mergeCell ref="M30:N30"/>
    <mergeCell ref="B29:F29"/>
    <mergeCell ref="G29:H29"/>
    <mergeCell ref="I29:J29"/>
    <mergeCell ref="K29:L29"/>
    <mergeCell ref="M29:N29"/>
    <mergeCell ref="M35:N35"/>
    <mergeCell ref="B34:F34"/>
    <mergeCell ref="G34:H34"/>
    <mergeCell ref="I34:J34"/>
    <mergeCell ref="K34:L34"/>
    <mergeCell ref="M34:N34"/>
    <mergeCell ref="B33:F33"/>
    <mergeCell ref="G33:H33"/>
    <mergeCell ref="I33:J33"/>
    <mergeCell ref="M36:N36"/>
    <mergeCell ref="M37:N37"/>
    <mergeCell ref="G37:H37"/>
    <mergeCell ref="I37:J37"/>
    <mergeCell ref="M31:N31"/>
    <mergeCell ref="K37:L37"/>
    <mergeCell ref="B32:F32"/>
    <mergeCell ref="G32:H32"/>
    <mergeCell ref="I32:J32"/>
    <mergeCell ref="K32:L32"/>
    <mergeCell ref="M32:N32"/>
    <mergeCell ref="B31:F31"/>
    <mergeCell ref="G31:H31"/>
    <mergeCell ref="I31:J31"/>
    <mergeCell ref="K31:L31"/>
    <mergeCell ref="B36:F36"/>
    <mergeCell ref="G36:H36"/>
    <mergeCell ref="I36:J36"/>
    <mergeCell ref="K36:L36"/>
    <mergeCell ref="K33:L33"/>
    <mergeCell ref="B35:F35"/>
    <mergeCell ref="G35:H35"/>
    <mergeCell ref="I35:J35"/>
    <mergeCell ref="M33:N33"/>
    <mergeCell ref="B38:N38"/>
    <mergeCell ref="B39:F40"/>
    <mergeCell ref="G39:J39"/>
    <mergeCell ref="K39:N39"/>
    <mergeCell ref="G40:H40"/>
    <mergeCell ref="I40:J40"/>
    <mergeCell ref="K40:L40"/>
    <mergeCell ref="M40:N40"/>
    <mergeCell ref="B37:F37"/>
    <mergeCell ref="B42:F42"/>
    <mergeCell ref="G42:H42"/>
    <mergeCell ref="I42:J42"/>
    <mergeCell ref="K42:L42"/>
    <mergeCell ref="M42:N42"/>
    <mergeCell ref="B41:F41"/>
    <mergeCell ref="G41:H41"/>
    <mergeCell ref="I41:J41"/>
    <mergeCell ref="K41:L41"/>
    <mergeCell ref="M41:N41"/>
    <mergeCell ref="M43:N43"/>
    <mergeCell ref="B44:F44"/>
    <mergeCell ref="G44:H44"/>
    <mergeCell ref="I44:J44"/>
    <mergeCell ref="K44:L44"/>
    <mergeCell ref="M44:N44"/>
    <mergeCell ref="B43:F43"/>
    <mergeCell ref="G43:H43"/>
    <mergeCell ref="I43:J43"/>
    <mergeCell ref="K43:L43"/>
    <mergeCell ref="M45:N45"/>
    <mergeCell ref="B46:F46"/>
    <mergeCell ref="G46:H46"/>
    <mergeCell ref="I46:J46"/>
    <mergeCell ref="K46:L46"/>
    <mergeCell ref="M46:N46"/>
    <mergeCell ref="B45:F45"/>
    <mergeCell ref="G45:H45"/>
    <mergeCell ref="I45:J45"/>
    <mergeCell ref="K45:L45"/>
    <mergeCell ref="B49:F49"/>
    <mergeCell ref="G49:H49"/>
    <mergeCell ref="I49:J49"/>
    <mergeCell ref="K49:L49"/>
    <mergeCell ref="M49:N49"/>
    <mergeCell ref="B50:F50"/>
    <mergeCell ref="G50:H50"/>
    <mergeCell ref="M47:N47"/>
    <mergeCell ref="B48:F48"/>
    <mergeCell ref="G48:H48"/>
    <mergeCell ref="I48:J48"/>
    <mergeCell ref="K48:L48"/>
    <mergeCell ref="M48:N48"/>
    <mergeCell ref="B47:F47"/>
    <mergeCell ref="G47:H47"/>
    <mergeCell ref="I47:J47"/>
    <mergeCell ref="K47:L47"/>
    <mergeCell ref="B52:N52"/>
    <mergeCell ref="B51:F51"/>
    <mergeCell ref="G51:H51"/>
    <mergeCell ref="I51:J51"/>
    <mergeCell ref="K51:L51"/>
    <mergeCell ref="M51:N51"/>
    <mergeCell ref="I50:J50"/>
    <mergeCell ref="K50:L50"/>
    <mergeCell ref="M50:N50"/>
    <mergeCell ref="I56:J56"/>
    <mergeCell ref="B55:C55"/>
    <mergeCell ref="D55:F55"/>
    <mergeCell ref="G55:H55"/>
    <mergeCell ref="I55:J55"/>
    <mergeCell ref="B53:C54"/>
    <mergeCell ref="D53:F54"/>
    <mergeCell ref="G53:J53"/>
    <mergeCell ref="K53:N53"/>
    <mergeCell ref="G54:H54"/>
    <mergeCell ref="I54:J54"/>
    <mergeCell ref="K54:L54"/>
    <mergeCell ref="M54:N54"/>
    <mergeCell ref="B59:C59"/>
    <mergeCell ref="D59:F59"/>
    <mergeCell ref="G59:H59"/>
    <mergeCell ref="I59:J59"/>
    <mergeCell ref="K59:L59"/>
    <mergeCell ref="M55:N55"/>
    <mergeCell ref="K56:L56"/>
    <mergeCell ref="M56:N56"/>
    <mergeCell ref="K57:L57"/>
    <mergeCell ref="M57:N57"/>
    <mergeCell ref="K58:L58"/>
    <mergeCell ref="M58:N58"/>
    <mergeCell ref="K55:L55"/>
    <mergeCell ref="B57:C57"/>
    <mergeCell ref="D57:F57"/>
    <mergeCell ref="B58:C58"/>
    <mergeCell ref="D58:F58"/>
    <mergeCell ref="G58:H58"/>
    <mergeCell ref="I58:J58"/>
    <mergeCell ref="G57:H57"/>
    <mergeCell ref="I57:J57"/>
    <mergeCell ref="B56:C56"/>
    <mergeCell ref="D56:F56"/>
    <mergeCell ref="G56:H56"/>
    <mergeCell ref="M60:N60"/>
    <mergeCell ref="K61:L61"/>
    <mergeCell ref="M61:N61"/>
    <mergeCell ref="K62:L62"/>
    <mergeCell ref="M62:N62"/>
    <mergeCell ref="B61:C61"/>
    <mergeCell ref="D61:F61"/>
    <mergeCell ref="B62:C62"/>
    <mergeCell ref="D62:F62"/>
    <mergeCell ref="G62:H62"/>
    <mergeCell ref="I62:J62"/>
    <mergeCell ref="G61:H61"/>
    <mergeCell ref="I61:J61"/>
    <mergeCell ref="B60:C60"/>
    <mergeCell ref="D60:F60"/>
    <mergeCell ref="G60:H60"/>
    <mergeCell ref="I60:J60"/>
    <mergeCell ref="B2:J3"/>
    <mergeCell ref="K2:L3"/>
    <mergeCell ref="B65:F65"/>
    <mergeCell ref="G65:H65"/>
    <mergeCell ref="I65:J65"/>
    <mergeCell ref="K65:L65"/>
    <mergeCell ref="M7:N7"/>
    <mergeCell ref="M65:N65"/>
    <mergeCell ref="B64:C64"/>
    <mergeCell ref="B9:J9"/>
    <mergeCell ref="K8:L8"/>
    <mergeCell ref="M64:N64"/>
    <mergeCell ref="B63:C63"/>
    <mergeCell ref="D63:F63"/>
    <mergeCell ref="G63:H63"/>
    <mergeCell ref="I63:J63"/>
    <mergeCell ref="K63:L63"/>
    <mergeCell ref="M63:N63"/>
    <mergeCell ref="D64:F64"/>
    <mergeCell ref="G64:H64"/>
    <mergeCell ref="I64:J64"/>
    <mergeCell ref="K64:L64"/>
    <mergeCell ref="M59:N59"/>
    <mergeCell ref="K60:L60"/>
    <mergeCell ref="K9:L9"/>
    <mergeCell ref="M9:N9"/>
    <mergeCell ref="M5:N5"/>
    <mergeCell ref="K6:L6"/>
    <mergeCell ref="M6:N6"/>
    <mergeCell ref="K7:L7"/>
    <mergeCell ref="B5:J5"/>
    <mergeCell ref="B6:J6"/>
    <mergeCell ref="B7:J7"/>
    <mergeCell ref="K5:L5"/>
    <mergeCell ref="B8:J8"/>
    <mergeCell ref="I73:J73"/>
    <mergeCell ref="G72:H72"/>
    <mergeCell ref="I72:J72"/>
    <mergeCell ref="B1:N1"/>
    <mergeCell ref="B66:N66"/>
    <mergeCell ref="B67:C68"/>
    <mergeCell ref="D67:F68"/>
    <mergeCell ref="G67:J67"/>
    <mergeCell ref="K67:N67"/>
    <mergeCell ref="G68:H68"/>
    <mergeCell ref="I68:J68"/>
    <mergeCell ref="K68:L68"/>
    <mergeCell ref="M8:N8"/>
    <mergeCell ref="M68:N68"/>
    <mergeCell ref="B69:C69"/>
    <mergeCell ref="D69:F69"/>
    <mergeCell ref="G69:H69"/>
    <mergeCell ref="I69:J69"/>
    <mergeCell ref="K69:L69"/>
    <mergeCell ref="M69:N69"/>
    <mergeCell ref="M2:N3"/>
    <mergeCell ref="B4:J4"/>
    <mergeCell ref="K4:L4"/>
    <mergeCell ref="M4:N4"/>
    <mergeCell ref="K70:L70"/>
    <mergeCell ref="M70:N70"/>
    <mergeCell ref="K71:L71"/>
    <mergeCell ref="M71:N71"/>
    <mergeCell ref="K72:L72"/>
    <mergeCell ref="M72:N72"/>
    <mergeCell ref="B74:C74"/>
    <mergeCell ref="D74:F74"/>
    <mergeCell ref="G74:H74"/>
    <mergeCell ref="K73:L73"/>
    <mergeCell ref="M73:N73"/>
    <mergeCell ref="B72:C72"/>
    <mergeCell ref="D72:F72"/>
    <mergeCell ref="B73:C73"/>
    <mergeCell ref="D73:F73"/>
    <mergeCell ref="G73:H73"/>
    <mergeCell ref="B71:C71"/>
    <mergeCell ref="D71:F71"/>
    <mergeCell ref="G71:H71"/>
    <mergeCell ref="I71:J71"/>
    <mergeCell ref="B70:C70"/>
    <mergeCell ref="D70:F70"/>
    <mergeCell ref="G70:H70"/>
    <mergeCell ref="I70:J70"/>
    <mergeCell ref="B76:C76"/>
    <mergeCell ref="D76:F76"/>
    <mergeCell ref="G76:H76"/>
    <mergeCell ref="I76:J76"/>
    <mergeCell ref="K74:L74"/>
    <mergeCell ref="I74:J74"/>
    <mergeCell ref="B75:C75"/>
    <mergeCell ref="D75:F75"/>
    <mergeCell ref="G75:H75"/>
    <mergeCell ref="I75:J75"/>
    <mergeCell ref="K77:L77"/>
    <mergeCell ref="M77:N77"/>
    <mergeCell ref="B79:F79"/>
    <mergeCell ref="G79:H79"/>
    <mergeCell ref="I79:J79"/>
    <mergeCell ref="K79:L79"/>
    <mergeCell ref="M79:N79"/>
    <mergeCell ref="B78:C78"/>
    <mergeCell ref="D78:F78"/>
    <mergeCell ref="G78:H78"/>
    <mergeCell ref="I78:J78"/>
    <mergeCell ref="K78:L78"/>
    <mergeCell ref="B80:N80"/>
    <mergeCell ref="P5:T5"/>
    <mergeCell ref="P6:R6"/>
    <mergeCell ref="P7:R7"/>
    <mergeCell ref="P8:R8"/>
    <mergeCell ref="P9:R9"/>
    <mergeCell ref="P19:T19"/>
    <mergeCell ref="P77:R77"/>
    <mergeCell ref="P23:R23"/>
    <mergeCell ref="P61:T61"/>
    <mergeCell ref="P62:R62"/>
    <mergeCell ref="P20:R20"/>
    <mergeCell ref="P21:R21"/>
    <mergeCell ref="P22:R22"/>
    <mergeCell ref="M78:N78"/>
    <mergeCell ref="K76:L76"/>
    <mergeCell ref="M76:N76"/>
    <mergeCell ref="M74:N74"/>
    <mergeCell ref="K75:L75"/>
    <mergeCell ref="M75:N75"/>
    <mergeCell ref="B77:C77"/>
    <mergeCell ref="D77:F77"/>
    <mergeCell ref="G77:H77"/>
    <mergeCell ref="I77:J77"/>
    <mergeCell ref="K114:L114"/>
    <mergeCell ref="M114:N114"/>
    <mergeCell ref="M117:N117"/>
    <mergeCell ref="M116:N116"/>
    <mergeCell ref="M115:N115"/>
    <mergeCell ref="K117:L117"/>
    <mergeCell ref="K116:L116"/>
    <mergeCell ref="K115:L115"/>
    <mergeCell ref="P104:R104"/>
    <mergeCell ref="P105:R105"/>
    <mergeCell ref="P106:R106"/>
    <mergeCell ref="K106:L106"/>
    <mergeCell ref="M106:N106"/>
    <mergeCell ref="K104:L104"/>
    <mergeCell ref="M104:N104"/>
    <mergeCell ref="K113:L113"/>
    <mergeCell ref="M113:N113"/>
    <mergeCell ref="K112:L112"/>
    <mergeCell ref="M112:N112"/>
    <mergeCell ref="P117:T117"/>
    <mergeCell ref="P118:R118"/>
    <mergeCell ref="P119:R119"/>
    <mergeCell ref="P120:R120"/>
    <mergeCell ref="P107:R107"/>
    <mergeCell ref="P63:R63"/>
    <mergeCell ref="P64:R64"/>
    <mergeCell ref="P65:R65"/>
    <mergeCell ref="P75:T75"/>
    <mergeCell ref="P76:R76"/>
    <mergeCell ref="P95:R95"/>
    <mergeCell ref="P96:R96"/>
    <mergeCell ref="P97:R97"/>
    <mergeCell ref="P103:T103"/>
    <mergeCell ref="P84:T84"/>
    <mergeCell ref="P85:R85"/>
    <mergeCell ref="P78:R78"/>
    <mergeCell ref="P79:R79"/>
    <mergeCell ref="P86:R86"/>
    <mergeCell ref="P88:R88"/>
    <mergeCell ref="P87:R87"/>
    <mergeCell ref="P93:T93"/>
    <mergeCell ref="P94:R94"/>
    <mergeCell ref="P143:R143"/>
    <mergeCell ref="P144:R144"/>
    <mergeCell ref="P149:T149"/>
    <mergeCell ref="P135:R135"/>
    <mergeCell ref="P140:T140"/>
    <mergeCell ref="P141:R141"/>
    <mergeCell ref="P142:R142"/>
    <mergeCell ref="P121:R121"/>
    <mergeCell ref="P131:T131"/>
    <mergeCell ref="P132:R132"/>
    <mergeCell ref="P133:R133"/>
    <mergeCell ref="P134:R134"/>
    <mergeCell ref="P181:R181"/>
    <mergeCell ref="P152:R152"/>
    <mergeCell ref="P153:R153"/>
    <mergeCell ref="P150:R150"/>
    <mergeCell ref="P151:R151"/>
    <mergeCell ref="P177:T177"/>
    <mergeCell ref="P178:R178"/>
    <mergeCell ref="P179:R179"/>
    <mergeCell ref="P180:R180"/>
  </mergeCells>
  <phoneticPr fontId="16" type="noConversion"/>
  <pageMargins left="0.75" right="0.75" top="1" bottom="1" header="0.5" footer="0.5"/>
  <pageSetup paperSize="9" orientation="portrait" r:id="rId1"/>
  <headerFooter alignWithMargins="0"/>
  <ignoredErrors>
    <ignoredError sqref="P22" formula="1"/>
  </ignoredErrors>
</worksheet>
</file>

<file path=xl/worksheets/sheet35.xml><?xml version="1.0" encoding="utf-8"?>
<worksheet xmlns="http://schemas.openxmlformats.org/spreadsheetml/2006/main" xmlns:r="http://schemas.openxmlformats.org/officeDocument/2006/relationships">
  <sheetPr codeName="Sheet32">
    <tabColor theme="4" tint="0.39997558519241921"/>
  </sheetPr>
  <dimension ref="A1:S303"/>
  <sheetViews>
    <sheetView workbookViewId="0">
      <selection activeCell="F11" sqref="F11"/>
    </sheetView>
  </sheetViews>
  <sheetFormatPr defaultRowHeight="12.75"/>
  <cols>
    <col min="1" max="1" width="12.42578125" style="265" customWidth="1"/>
    <col min="2" max="2" width="61.140625" style="265" customWidth="1"/>
    <col min="3" max="3" width="20.7109375" style="265" customWidth="1"/>
    <col min="4" max="4" width="16" style="265" customWidth="1"/>
    <col min="5" max="5" width="19.85546875" style="265" customWidth="1"/>
    <col min="6" max="9" width="20.7109375" style="265" customWidth="1"/>
    <col min="10" max="10" width="22.5703125" style="265" customWidth="1"/>
    <col min="11" max="11" width="6.140625" style="265" customWidth="1"/>
    <col min="12" max="12" width="61.140625" style="265" customWidth="1"/>
    <col min="13" max="14" width="20.7109375" style="265" customWidth="1"/>
    <col min="15" max="15" width="19.85546875" style="265" customWidth="1"/>
    <col min="16" max="19" width="20.7109375" style="265" customWidth="1"/>
    <col min="20" max="16384" width="9.140625" style="265"/>
  </cols>
  <sheetData>
    <row r="1" spans="1:16" ht="14.25">
      <c r="B1" s="280" t="s">
        <v>3840</v>
      </c>
      <c r="F1" s="1126" t="s">
        <v>1323</v>
      </c>
      <c r="K1" s="1736" t="s">
        <v>3382</v>
      </c>
      <c r="L1" s="280" t="s">
        <v>4913</v>
      </c>
      <c r="P1" s="1126" t="s">
        <v>1323</v>
      </c>
    </row>
    <row r="2" spans="1:16">
      <c r="A2" s="1127" t="s">
        <v>543</v>
      </c>
      <c r="B2" s="264" t="s">
        <v>1564</v>
      </c>
      <c r="C2" s="292">
        <f>НАЧАЛО!AA2</f>
        <v>41639</v>
      </c>
      <c r="D2" s="293" t="str">
        <f>CONCATENATE("31.12.",YEAR(C2)-1," г.")</f>
        <v>31.12.2012 г.</v>
      </c>
      <c r="F2" s="1128" t="s">
        <v>1110</v>
      </c>
      <c r="L2" s="264" t="s">
        <v>4921</v>
      </c>
      <c r="M2" s="292">
        <f>НАЧАЛО!AA2</f>
        <v>41639</v>
      </c>
      <c r="N2" s="293" t="str">
        <f>CONCATENATE("31.12.",YEAR(M2)-1," г.")</f>
        <v>31.12.2012 г.</v>
      </c>
      <c r="P2" s="1128" t="s">
        <v>1110</v>
      </c>
    </row>
    <row r="3" spans="1:16" ht="25.5">
      <c r="A3" s="825" t="s">
        <v>2591</v>
      </c>
      <c r="B3" s="1118" t="s">
        <v>1285</v>
      </c>
      <c r="C3" s="1110">
        <f>C16</f>
        <v>0</v>
      </c>
      <c r="D3" s="1110">
        <f>D16</f>
        <v>0</v>
      </c>
      <c r="F3" s="265" t="s">
        <v>1560</v>
      </c>
      <c r="L3" s="1118" t="s">
        <v>4914</v>
      </c>
      <c r="M3" s="1110">
        <f>M16</f>
        <v>0</v>
      </c>
      <c r="N3" s="1110">
        <f>N16</f>
        <v>0</v>
      </c>
      <c r="P3" s="265" t="s">
        <v>1560</v>
      </c>
    </row>
    <row r="4" spans="1:16">
      <c r="B4" s="1119" t="s">
        <v>1284</v>
      </c>
      <c r="C4" s="1110">
        <f>C29</f>
        <v>0</v>
      </c>
      <c r="D4" s="1110">
        <f>D29</f>
        <v>0</v>
      </c>
      <c r="F4" s="265" t="s">
        <v>1560</v>
      </c>
      <c r="L4" s="1119" t="s">
        <v>4915</v>
      </c>
      <c r="M4" s="1110">
        <f>M29</f>
        <v>0</v>
      </c>
      <c r="N4" s="1110">
        <f>N29</f>
        <v>0</v>
      </c>
      <c r="P4" s="265" t="s">
        <v>1560</v>
      </c>
    </row>
    <row r="5" spans="1:16">
      <c r="B5" s="1118" t="s">
        <v>1559</v>
      </c>
      <c r="C5" s="262"/>
      <c r="D5" s="262"/>
      <c r="F5" s="265" t="s">
        <v>1560</v>
      </c>
      <c r="L5" s="1118" t="s">
        <v>4916</v>
      </c>
      <c r="M5" s="262"/>
      <c r="N5" s="262"/>
      <c r="P5" s="265" t="s">
        <v>1560</v>
      </c>
    </row>
    <row r="6" spans="1:16">
      <c r="B6" s="1118" t="s">
        <v>522</v>
      </c>
      <c r="C6" s="1110">
        <f>C136</f>
        <v>0</v>
      </c>
      <c r="D6" s="1110">
        <f>D136</f>
        <v>0</v>
      </c>
      <c r="F6" s="265" t="s">
        <v>1764</v>
      </c>
      <c r="L6" s="1118" t="s">
        <v>4917</v>
      </c>
      <c r="M6" s="1110">
        <f>M136</f>
        <v>0</v>
      </c>
      <c r="N6" s="1110">
        <f>N136</f>
        <v>0</v>
      </c>
      <c r="P6" s="265" t="s">
        <v>1764</v>
      </c>
    </row>
    <row r="7" spans="1:16">
      <c r="B7" s="1118" t="s">
        <v>1308</v>
      </c>
      <c r="C7" s="1110">
        <f>C125</f>
        <v>0</v>
      </c>
      <c r="D7" s="1110">
        <f>D125</f>
        <v>0</v>
      </c>
      <c r="F7" s="265" t="s">
        <v>1764</v>
      </c>
      <c r="L7" s="1118" t="s">
        <v>4918</v>
      </c>
      <c r="M7" s="1110">
        <f>M125</f>
        <v>0</v>
      </c>
      <c r="N7" s="1110">
        <f>N125</f>
        <v>0</v>
      </c>
      <c r="P7" s="265" t="s">
        <v>1764</v>
      </c>
    </row>
    <row r="8" spans="1:16">
      <c r="B8" s="1118" t="s">
        <v>1767</v>
      </c>
      <c r="C8" s="1110">
        <f>C42+C50</f>
        <v>0</v>
      </c>
      <c r="D8" s="1110">
        <f>D42+D50</f>
        <v>0</v>
      </c>
      <c r="F8" s="265" t="s">
        <v>1764</v>
      </c>
      <c r="L8" s="1118" t="s">
        <v>4919</v>
      </c>
      <c r="M8" s="1110">
        <f>M42+M50</f>
        <v>0</v>
      </c>
      <c r="N8" s="1110">
        <f>N42+N50</f>
        <v>0</v>
      </c>
      <c r="P8" s="265" t="s">
        <v>1764</v>
      </c>
    </row>
    <row r="9" spans="1:16" ht="25.5">
      <c r="B9" s="1118" t="s">
        <v>1310</v>
      </c>
      <c r="C9" s="1110"/>
      <c r="D9" s="1110"/>
      <c r="F9" s="265" t="s">
        <v>1560</v>
      </c>
      <c r="L9" s="1118" t="s">
        <v>4920</v>
      </c>
      <c r="M9" s="1110"/>
      <c r="N9" s="1110"/>
      <c r="P9" s="265" t="s">
        <v>1560</v>
      </c>
    </row>
    <row r="10" spans="1:16">
      <c r="B10" s="1051" t="s">
        <v>71</v>
      </c>
      <c r="C10" s="1563">
        <f>SUM(C3:C9)</f>
        <v>0</v>
      </c>
      <c r="D10" s="1555">
        <f>SUM(D3:D9)</f>
        <v>0</v>
      </c>
      <c r="L10" s="1558" t="s">
        <v>1378</v>
      </c>
      <c r="M10" s="1563">
        <f>SUM(M3:M9)</f>
        <v>0</v>
      </c>
      <c r="N10" s="1555">
        <f>SUM(N3:N9)</f>
        <v>0</v>
      </c>
    </row>
    <row r="11" spans="1:16">
      <c r="F11" s="825" t="s">
        <v>7087</v>
      </c>
    </row>
    <row r="12" spans="1:16" ht="26.45" customHeight="1">
      <c r="A12" s="2231" t="s">
        <v>1636</v>
      </c>
      <c r="B12" s="264" t="s">
        <v>1285</v>
      </c>
      <c r="C12" s="292">
        <f>НАЧАЛО!AA2</f>
        <v>41639</v>
      </c>
      <c r="D12" s="293" t="str">
        <f>CONCATENATE("31.12.",YEAR(C12)-1," г.")</f>
        <v>31.12.2012 г.</v>
      </c>
      <c r="L12" s="264" t="s">
        <v>4914</v>
      </c>
      <c r="M12" s="292">
        <f>НАЧАЛО!AA2</f>
        <v>41639</v>
      </c>
      <c r="N12" s="293" t="str">
        <f>CONCATENATE("31.12.",YEAR(M12)-1," г.")</f>
        <v>31.12.2012 г.</v>
      </c>
    </row>
    <row r="13" spans="1:16" ht="39.6" customHeight="1">
      <c r="A13" s="2232"/>
      <c r="B13" s="1118" t="s">
        <v>1305</v>
      </c>
      <c r="C13" s="277"/>
      <c r="D13" s="277"/>
      <c r="L13" s="1118" t="s">
        <v>4922</v>
      </c>
      <c r="M13" s="1110">
        <f t="shared" ref="M13:N15" si="0">C13</f>
        <v>0</v>
      </c>
      <c r="N13" s="1110">
        <f t="shared" si="0"/>
        <v>0</v>
      </c>
    </row>
    <row r="14" spans="1:16" ht="38.25">
      <c r="A14" s="1127" t="s">
        <v>543</v>
      </c>
      <c r="B14" s="1118" t="s">
        <v>1306</v>
      </c>
      <c r="C14" s="277"/>
      <c r="D14" s="277"/>
      <c r="L14" s="1118" t="s">
        <v>4923</v>
      </c>
      <c r="M14" s="1110">
        <f t="shared" si="0"/>
        <v>0</v>
      </c>
      <c r="N14" s="1110">
        <f t="shared" si="0"/>
        <v>0</v>
      </c>
    </row>
    <row r="15" spans="1:16" ht="38.25">
      <c r="A15" s="825" t="s">
        <v>2591</v>
      </c>
      <c r="B15" s="1118" t="s">
        <v>1307</v>
      </c>
      <c r="C15" s="277"/>
      <c r="D15" s="277"/>
      <c r="L15" s="1118" t="s">
        <v>4924</v>
      </c>
      <c r="M15" s="1110">
        <f t="shared" si="0"/>
        <v>0</v>
      </c>
      <c r="N15" s="1110">
        <f t="shared" si="0"/>
        <v>0</v>
      </c>
    </row>
    <row r="16" spans="1:16">
      <c r="B16" s="1051" t="s">
        <v>71</v>
      </c>
      <c r="C16" s="1563">
        <f>SUM(C13:C15)</f>
        <v>0</v>
      </c>
      <c r="D16" s="1555">
        <f>SUM(D13:D15)</f>
        <v>0</v>
      </c>
      <c r="L16" s="1558" t="s">
        <v>4925</v>
      </c>
      <c r="M16" s="1563">
        <f>SUM(M13:M15)</f>
        <v>0</v>
      </c>
      <c r="N16" s="1555">
        <f>SUM(N13:N15)</f>
        <v>0</v>
      </c>
    </row>
    <row r="17" spans="1:14" s="1122" customFormat="1">
      <c r="B17" s="1123"/>
      <c r="C17" s="1129"/>
      <c r="D17" s="1129"/>
      <c r="L17" s="1123"/>
      <c r="M17" s="1129"/>
      <c r="N17" s="1129"/>
    </row>
    <row r="18" spans="1:14" s="1122" customFormat="1">
      <c r="B18" s="1136" t="s">
        <v>4372</v>
      </c>
      <c r="C18" s="1136"/>
      <c r="D18" s="1136"/>
      <c r="L18" s="1136" t="s">
        <v>4926</v>
      </c>
      <c r="M18" s="1136"/>
      <c r="N18" s="1136"/>
    </row>
    <row r="19" spans="1:14" s="1122" customFormat="1">
      <c r="A19" s="2231" t="s">
        <v>1636</v>
      </c>
      <c r="B19" s="1131" t="s">
        <v>181</v>
      </c>
      <c r="C19" s="292">
        <f>C12</f>
        <v>41639</v>
      </c>
      <c r="D19" s="292" t="str">
        <f>D12</f>
        <v>31.12.2012 г.</v>
      </c>
      <c r="L19" s="1131" t="s">
        <v>4927</v>
      </c>
      <c r="M19" s="292">
        <f>M12</f>
        <v>41639</v>
      </c>
      <c r="N19" s="292" t="str">
        <f>N12</f>
        <v>31.12.2012 г.</v>
      </c>
    </row>
    <row r="20" spans="1:14" s="1122" customFormat="1" ht="25.5">
      <c r="A20" s="2232"/>
      <c r="B20" s="1139" t="s">
        <v>4379</v>
      </c>
      <c r="C20" s="1132">
        <f>SUM(C21:C22)</f>
        <v>0</v>
      </c>
      <c r="D20" s="1133">
        <f>SUM(D21:D22)</f>
        <v>0</v>
      </c>
      <c r="L20" s="1139" t="s">
        <v>4928</v>
      </c>
      <c r="M20" s="1132">
        <f>SUM(M21:M22)</f>
        <v>0</v>
      </c>
      <c r="N20" s="1133">
        <f>SUM(N21:N22)</f>
        <v>0</v>
      </c>
    </row>
    <row r="21" spans="1:14" s="1122" customFormat="1">
      <c r="A21" s="1127" t="s">
        <v>543</v>
      </c>
      <c r="B21" s="1118" t="s">
        <v>4373</v>
      </c>
      <c r="C21" s="1108"/>
      <c r="D21" s="1109"/>
      <c r="L21" s="1118" t="s">
        <v>4929</v>
      </c>
      <c r="M21" s="1110">
        <f>C21</f>
        <v>0</v>
      </c>
      <c r="N21" s="1110">
        <f>D21</f>
        <v>0</v>
      </c>
    </row>
    <row r="22" spans="1:14" s="1122" customFormat="1">
      <c r="B22" s="1118" t="s">
        <v>4374</v>
      </c>
      <c r="C22" s="1108"/>
      <c r="D22" s="1109"/>
      <c r="L22" s="1118" t="s">
        <v>4930</v>
      </c>
      <c r="M22" s="1110">
        <f>C22</f>
        <v>0</v>
      </c>
      <c r="N22" s="1110">
        <f>D22</f>
        <v>0</v>
      </c>
    </row>
    <row r="23" spans="1:14" s="1122" customFormat="1" ht="25.5">
      <c r="B23" s="1139" t="s">
        <v>4380</v>
      </c>
      <c r="C23" s="1132">
        <f>SUM(C24:C25)</f>
        <v>0</v>
      </c>
      <c r="D23" s="1133">
        <f>SUM(D24:D25)</f>
        <v>0</v>
      </c>
      <c r="L23" s="1139" t="s">
        <v>4931</v>
      </c>
      <c r="M23" s="1132">
        <f>SUM(M24:M25)</f>
        <v>0</v>
      </c>
      <c r="N23" s="1133">
        <f>SUM(N24:N25)</f>
        <v>0</v>
      </c>
    </row>
    <row r="24" spans="1:14" s="1122" customFormat="1">
      <c r="B24" s="1118" t="s">
        <v>4375</v>
      </c>
      <c r="C24" s="1108"/>
      <c r="D24" s="1109"/>
      <c r="L24" s="1118" t="s">
        <v>4932</v>
      </c>
      <c r="M24" s="1110">
        <f>C24</f>
        <v>0</v>
      </c>
      <c r="N24" s="1110">
        <f>D24</f>
        <v>0</v>
      </c>
    </row>
    <row r="25" spans="1:14" s="1122" customFormat="1" ht="25.5">
      <c r="B25" s="1118" t="s">
        <v>4376</v>
      </c>
      <c r="C25" s="1108"/>
      <c r="D25" s="1109"/>
      <c r="L25" s="1118" t="s">
        <v>4933</v>
      </c>
      <c r="M25" s="1110">
        <f>C25</f>
        <v>0</v>
      </c>
      <c r="N25" s="1110">
        <f>D25</f>
        <v>0</v>
      </c>
    </row>
    <row r="26" spans="1:14" s="1122" customFormat="1">
      <c r="B26" s="1131" t="s">
        <v>4381</v>
      </c>
      <c r="C26" s="1132">
        <f>SUM(C27:C28)</f>
        <v>0</v>
      </c>
      <c r="D26" s="1133">
        <f>SUM(D27:D28)</f>
        <v>0</v>
      </c>
      <c r="L26" s="1131" t="s">
        <v>4934</v>
      </c>
      <c r="M26" s="1110">
        <f>SUM(M27:M28)</f>
        <v>0</v>
      </c>
      <c r="N26" s="1110">
        <f>SUM(N27:N28)</f>
        <v>0</v>
      </c>
    </row>
    <row r="27" spans="1:14" s="1122" customFormat="1">
      <c r="B27" s="1119" t="s">
        <v>4377</v>
      </c>
      <c r="C27" s="1108"/>
      <c r="D27" s="1109"/>
      <c r="L27" s="1119" t="s">
        <v>4935</v>
      </c>
      <c r="M27" s="1110">
        <f>C27</f>
        <v>0</v>
      </c>
      <c r="N27" s="1110">
        <f>D27</f>
        <v>0</v>
      </c>
    </row>
    <row r="28" spans="1:14" s="1122" customFormat="1">
      <c r="B28" s="1119" t="s">
        <v>4378</v>
      </c>
      <c r="C28" s="1108"/>
      <c r="D28" s="1109"/>
      <c r="L28" s="1119" t="s">
        <v>4936</v>
      </c>
      <c r="M28" s="1110">
        <f>C28</f>
        <v>0</v>
      </c>
      <c r="N28" s="1110">
        <f>D28</f>
        <v>0</v>
      </c>
    </row>
    <row r="29" spans="1:14" s="1122" customFormat="1">
      <c r="B29" s="991" t="s">
        <v>71</v>
      </c>
      <c r="C29" s="1563">
        <f>C20+C23+C26</f>
        <v>0</v>
      </c>
      <c r="D29" s="1555">
        <f>D20+D23+D26</f>
        <v>0</v>
      </c>
      <c r="L29" s="991" t="s">
        <v>4925</v>
      </c>
      <c r="M29" s="1563">
        <f>M20+M23+M26</f>
        <v>0</v>
      </c>
      <c r="N29" s="1555">
        <f>N20+N23+N26</f>
        <v>0</v>
      </c>
    </row>
    <row r="30" spans="1:14" s="1122" customFormat="1">
      <c r="B30" s="1123"/>
      <c r="C30" s="1129"/>
      <c r="D30" s="1129"/>
      <c r="L30" s="1123"/>
      <c r="M30" s="1129"/>
      <c r="N30" s="1129"/>
    </row>
    <row r="31" spans="1:14" s="1122" customFormat="1">
      <c r="A31" s="2231" t="s">
        <v>1636</v>
      </c>
      <c r="B31" s="1130" t="s">
        <v>1779</v>
      </c>
      <c r="C31" s="1123"/>
      <c r="D31" s="1123"/>
      <c r="L31" s="1130" t="s">
        <v>4937</v>
      </c>
      <c r="M31" s="1123"/>
      <c r="N31" s="1123"/>
    </row>
    <row r="32" spans="1:14" s="1122" customFormat="1">
      <c r="A32" s="2232"/>
      <c r="B32" s="1131" t="s">
        <v>181</v>
      </c>
      <c r="C32" s="292">
        <f>НАЧАЛО!AA2</f>
        <v>41639</v>
      </c>
      <c r="D32" s="293" t="str">
        <f>CONCATENATE("31.12.",YEAR(C32)-1," г.")</f>
        <v>31.12.2012 г.</v>
      </c>
      <c r="L32" s="1131" t="s">
        <v>4927</v>
      </c>
      <c r="M32" s="292">
        <f>НАЧАЛО!AA2</f>
        <v>41639</v>
      </c>
      <c r="N32" s="293" t="str">
        <f>CONCATENATE("31.12.",YEAR(M32)-1," г.")</f>
        <v>31.12.2012 г.</v>
      </c>
    </row>
    <row r="33" spans="1:17" s="1122" customFormat="1">
      <c r="A33" s="1127" t="s">
        <v>543</v>
      </c>
      <c r="B33" s="1131" t="s">
        <v>1780</v>
      </c>
      <c r="C33" s="1132">
        <f>SUM(C34:C35)</f>
        <v>0</v>
      </c>
      <c r="D33" s="1133">
        <f>SUM(D34:D35)</f>
        <v>0</v>
      </c>
      <c r="L33" s="1131" t="s">
        <v>4938</v>
      </c>
      <c r="M33" s="1110">
        <f>SUM(M34:M35)</f>
        <v>0</v>
      </c>
      <c r="N33" s="1110">
        <f>SUM(N34:N35)</f>
        <v>0</v>
      </c>
    </row>
    <row r="34" spans="1:17" s="1122" customFormat="1">
      <c r="A34" s="825" t="s">
        <v>2591</v>
      </c>
      <c r="B34" s="1119" t="s">
        <v>1781</v>
      </c>
      <c r="C34" s="1108"/>
      <c r="D34" s="1109"/>
      <c r="L34" s="1119" t="s">
        <v>4939</v>
      </c>
      <c r="M34" s="1110">
        <f>C34</f>
        <v>0</v>
      </c>
      <c r="N34" s="1110">
        <f>D34</f>
        <v>0</v>
      </c>
    </row>
    <row r="35" spans="1:17" s="1122" customFormat="1">
      <c r="B35" s="1119" t="s">
        <v>1782</v>
      </c>
      <c r="C35" s="1108"/>
      <c r="D35" s="1109"/>
      <c r="L35" s="1119" t="s">
        <v>4940</v>
      </c>
      <c r="M35" s="1110">
        <f>C35</f>
        <v>0</v>
      </c>
      <c r="N35" s="1110">
        <f>D35</f>
        <v>0</v>
      </c>
    </row>
    <row r="36" spans="1:17" s="1122" customFormat="1">
      <c r="B36" s="1131" t="s">
        <v>1783</v>
      </c>
      <c r="C36" s="1132">
        <f>SUM(C37:C38)</f>
        <v>0</v>
      </c>
      <c r="D36" s="1133">
        <f>SUM(D37:D38)</f>
        <v>0</v>
      </c>
      <c r="L36" s="1131" t="s">
        <v>4941</v>
      </c>
      <c r="M36" s="1110">
        <f>SUM(M37:M38)</f>
        <v>0</v>
      </c>
      <c r="N36" s="1110">
        <f>SUM(N37:N38)</f>
        <v>0</v>
      </c>
    </row>
    <row r="37" spans="1:17" s="1122" customFormat="1">
      <c r="B37" s="1119" t="s">
        <v>1784</v>
      </c>
      <c r="C37" s="1108"/>
      <c r="D37" s="1109"/>
      <c r="L37" s="1119" t="s">
        <v>4942</v>
      </c>
      <c r="M37" s="1110">
        <f>C37</f>
        <v>0</v>
      </c>
      <c r="N37" s="1110">
        <f>D37</f>
        <v>0</v>
      </c>
    </row>
    <row r="38" spans="1:17" s="1122" customFormat="1">
      <c r="B38" s="1119" t="s">
        <v>1785</v>
      </c>
      <c r="C38" s="1108"/>
      <c r="D38" s="1109"/>
      <c r="L38" s="1119" t="s">
        <v>4943</v>
      </c>
      <c r="M38" s="1110">
        <f>C38</f>
        <v>0</v>
      </c>
      <c r="N38" s="1110">
        <f>D38</f>
        <v>0</v>
      </c>
    </row>
    <row r="39" spans="1:17" s="1122" customFormat="1">
      <c r="B39" s="1131" t="s">
        <v>1786</v>
      </c>
      <c r="C39" s="1132">
        <f>SUM(C40:C41)</f>
        <v>0</v>
      </c>
      <c r="D39" s="1133">
        <f>SUM(D40:D41)</f>
        <v>0</v>
      </c>
      <c r="L39" s="1131" t="s">
        <v>4944</v>
      </c>
      <c r="M39" s="1110">
        <f>SUM(M40:M41)</f>
        <v>0</v>
      </c>
      <c r="N39" s="1110">
        <f>SUM(N40:N41)</f>
        <v>0</v>
      </c>
    </row>
    <row r="40" spans="1:17" s="1122" customFormat="1">
      <c r="B40" s="1119" t="s">
        <v>1787</v>
      </c>
      <c r="C40" s="1108"/>
      <c r="D40" s="1109"/>
      <c r="L40" s="1119" t="s">
        <v>4945</v>
      </c>
      <c r="M40" s="1110">
        <f>C40</f>
        <v>0</v>
      </c>
      <c r="N40" s="1110">
        <f>D40</f>
        <v>0</v>
      </c>
    </row>
    <row r="41" spans="1:17" s="1122" customFormat="1">
      <c r="B41" s="1119" t="s">
        <v>1788</v>
      </c>
      <c r="C41" s="1108"/>
      <c r="D41" s="1109"/>
      <c r="L41" s="1119" t="s">
        <v>4946</v>
      </c>
      <c r="M41" s="1110">
        <f>C41</f>
        <v>0</v>
      </c>
      <c r="N41" s="1110">
        <f>D41</f>
        <v>0</v>
      </c>
    </row>
    <row r="42" spans="1:17" s="1122" customFormat="1">
      <c r="B42" s="991" t="s">
        <v>71</v>
      </c>
      <c r="C42" s="1134">
        <f>C33+C36+C39</f>
        <v>0</v>
      </c>
      <c r="D42" s="1135">
        <f>D33+D36+D39</f>
        <v>0</v>
      </c>
      <c r="L42" s="991" t="s">
        <v>4925</v>
      </c>
      <c r="M42" s="1563">
        <f>M33+M36+M39</f>
        <v>0</v>
      </c>
      <c r="N42" s="1555">
        <f>N33+N36+N39</f>
        <v>0</v>
      </c>
    </row>
    <row r="43" spans="1:17" s="1122" customFormat="1">
      <c r="B43" s="265"/>
      <c r="C43" s="265"/>
      <c r="D43" s="265"/>
      <c r="E43" s="265"/>
      <c r="F43" s="265"/>
      <c r="G43" s="265"/>
      <c r="L43" s="265"/>
      <c r="M43" s="265"/>
      <c r="N43" s="265"/>
      <c r="O43" s="265"/>
      <c r="P43" s="265"/>
      <c r="Q43" s="265"/>
    </row>
    <row r="44" spans="1:17" s="1122" customFormat="1">
      <c r="A44" s="2231" t="s">
        <v>1636</v>
      </c>
      <c r="B44" s="1136" t="s">
        <v>1789</v>
      </c>
      <c r="C44" s="1136"/>
      <c r="D44" s="1136"/>
      <c r="L44" s="1136" t="s">
        <v>4947</v>
      </c>
      <c r="M44" s="1136"/>
      <c r="N44" s="1136"/>
    </row>
    <row r="45" spans="1:17" s="1122" customFormat="1">
      <c r="A45" s="2232"/>
      <c r="B45" s="1131" t="s">
        <v>181</v>
      </c>
      <c r="C45" s="292">
        <f>НАЧАЛО!AA2</f>
        <v>41639</v>
      </c>
      <c r="D45" s="293" t="str">
        <f>CONCATENATE("31.12.",YEAR(C45)-1," г.")</f>
        <v>31.12.2012 г.</v>
      </c>
      <c r="L45" s="1131" t="s">
        <v>4927</v>
      </c>
      <c r="M45" s="292">
        <f>НАЧАЛО!AA2</f>
        <v>41639</v>
      </c>
      <c r="N45" s="293" t="str">
        <f>CONCATENATE("31.12.",YEAR(M45)-1," г.")</f>
        <v>31.12.2012 г.</v>
      </c>
    </row>
    <row r="46" spans="1:17" s="1122" customFormat="1">
      <c r="A46" s="1127" t="s">
        <v>543</v>
      </c>
      <c r="B46" s="1119" t="s">
        <v>1790</v>
      </c>
      <c r="C46" s="1111">
        <f>C66</f>
        <v>0</v>
      </c>
      <c r="D46" s="1110">
        <f>D66</f>
        <v>0</v>
      </c>
      <c r="L46" s="1119" t="s">
        <v>4952</v>
      </c>
      <c r="M46" s="1111">
        <f>M66</f>
        <v>0</v>
      </c>
      <c r="N46" s="1111">
        <f>N66</f>
        <v>0</v>
      </c>
    </row>
    <row r="47" spans="1:17" s="1122" customFormat="1">
      <c r="B47" s="1119" t="s">
        <v>1791</v>
      </c>
      <c r="C47" s="1111">
        <f>C82</f>
        <v>0</v>
      </c>
      <c r="D47" s="1110">
        <f>D82</f>
        <v>0</v>
      </c>
      <c r="L47" s="1119" t="s">
        <v>4949</v>
      </c>
      <c r="M47" s="1111">
        <f>M82</f>
        <v>0</v>
      </c>
      <c r="N47" s="1111">
        <f>N82</f>
        <v>0</v>
      </c>
    </row>
    <row r="48" spans="1:17" s="1122" customFormat="1">
      <c r="B48" s="1137" t="s">
        <v>1792</v>
      </c>
      <c r="C48" s="1111">
        <f>C98</f>
        <v>0</v>
      </c>
      <c r="D48" s="1110">
        <f>D98</f>
        <v>0</v>
      </c>
      <c r="L48" s="1137" t="s">
        <v>4950</v>
      </c>
      <c r="M48" s="1111">
        <f>M98</f>
        <v>0</v>
      </c>
      <c r="N48" s="1111">
        <f>N98</f>
        <v>0</v>
      </c>
    </row>
    <row r="49" spans="1:17" s="1122" customFormat="1">
      <c r="B49" s="1119" t="s">
        <v>1793</v>
      </c>
      <c r="C49" s="1111">
        <f>C114</f>
        <v>0</v>
      </c>
      <c r="D49" s="1110">
        <f>D114</f>
        <v>0</v>
      </c>
      <c r="L49" s="1119" t="s">
        <v>4951</v>
      </c>
      <c r="M49" s="1111">
        <f>M114</f>
        <v>0</v>
      </c>
      <c r="N49" s="1111">
        <f>N114</f>
        <v>0</v>
      </c>
    </row>
    <row r="50" spans="1:17" s="1122" customFormat="1">
      <c r="B50" s="991" t="s">
        <v>71</v>
      </c>
      <c r="C50" s="1134">
        <f>SUM(C46:C49)</f>
        <v>0</v>
      </c>
      <c r="D50" s="1555">
        <f>SUM(D46:D49)</f>
        <v>0</v>
      </c>
      <c r="L50" s="991" t="s">
        <v>4925</v>
      </c>
      <c r="M50" s="1563">
        <f>SUM(M46:M49)</f>
        <v>0</v>
      </c>
      <c r="N50" s="1555">
        <f>SUM(N46:N49)</f>
        <v>0</v>
      </c>
    </row>
    <row r="51" spans="1:17" s="1122" customFormat="1">
      <c r="B51" s="1136"/>
      <c r="C51" s="1138"/>
      <c r="D51" s="1138"/>
      <c r="L51" s="1136"/>
      <c r="M51" s="1138"/>
      <c r="N51" s="1138"/>
    </row>
    <row r="52" spans="1:17" s="1122" customFormat="1">
      <c r="A52" s="2231" t="s">
        <v>1636</v>
      </c>
      <c r="B52" s="1136" t="s">
        <v>1794</v>
      </c>
      <c r="C52" s="1136"/>
      <c r="D52" s="1136"/>
      <c r="E52" s="1136"/>
      <c r="F52" s="1136"/>
      <c r="G52" s="1136"/>
      <c r="L52" s="1136" t="s">
        <v>4953</v>
      </c>
      <c r="M52" s="1136"/>
      <c r="N52" s="1136"/>
      <c r="O52" s="1136"/>
      <c r="P52" s="1136"/>
      <c r="Q52" s="1136"/>
    </row>
    <row r="53" spans="1:17" s="1122" customFormat="1">
      <c r="A53" s="2232"/>
      <c r="B53" s="1131" t="s">
        <v>181</v>
      </c>
      <c r="C53" s="292">
        <f>НАЧАЛО!AA2</f>
        <v>41639</v>
      </c>
      <c r="D53" s="293" t="str">
        <f>CONCATENATE("31.12.",YEAR(C53)-1," г.")</f>
        <v>31.12.2012 г.</v>
      </c>
      <c r="L53" s="1131" t="s">
        <v>4816</v>
      </c>
      <c r="M53" s="292">
        <f>НАЧАЛО!AA2</f>
        <v>41639</v>
      </c>
      <c r="N53" s="293" t="str">
        <f>CONCATENATE("31.12.",YEAR(M53)-1," г.")</f>
        <v>31.12.2012 г.</v>
      </c>
    </row>
    <row r="54" spans="1:17" s="1122" customFormat="1">
      <c r="A54" s="1127" t="s">
        <v>543</v>
      </c>
      <c r="B54" s="1131" t="s">
        <v>1795</v>
      </c>
      <c r="C54" s="1132">
        <f>SUM(C55:C57)</f>
        <v>0</v>
      </c>
      <c r="D54" s="1133">
        <f>SUM(D55:D57)</f>
        <v>0</v>
      </c>
      <c r="L54" s="1131" t="s">
        <v>4955</v>
      </c>
      <c r="M54" s="1132">
        <f>SUM(M55:M57)</f>
        <v>0</v>
      </c>
      <c r="N54" s="1133">
        <f>SUM(N55:N57)</f>
        <v>0</v>
      </c>
    </row>
    <row r="55" spans="1:17" s="1122" customFormat="1">
      <c r="B55" s="1118" t="s">
        <v>1796</v>
      </c>
      <c r="C55" s="1108"/>
      <c r="D55" s="1109"/>
      <c r="L55" s="1118" t="s">
        <v>4956</v>
      </c>
      <c r="M55" s="1110">
        <f t="shared" ref="M55:N57" si="1">C55</f>
        <v>0</v>
      </c>
      <c r="N55" s="1110">
        <f t="shared" si="1"/>
        <v>0</v>
      </c>
    </row>
    <row r="56" spans="1:17" s="1122" customFormat="1">
      <c r="B56" s="1118" t="s">
        <v>1797</v>
      </c>
      <c r="C56" s="1108"/>
      <c r="D56" s="1109"/>
      <c r="L56" s="1118" t="s">
        <v>4930</v>
      </c>
      <c r="M56" s="1110">
        <f t="shared" si="1"/>
        <v>0</v>
      </c>
      <c r="N56" s="1110">
        <f t="shared" si="1"/>
        <v>0</v>
      </c>
    </row>
    <row r="57" spans="1:17" s="1122" customFormat="1" ht="25.5">
      <c r="B57" s="1118" t="s">
        <v>1798</v>
      </c>
      <c r="C57" s="1108"/>
      <c r="D57" s="1109"/>
      <c r="L57" s="1118" t="s">
        <v>4957</v>
      </c>
      <c r="M57" s="1110">
        <f t="shared" si="1"/>
        <v>0</v>
      </c>
      <c r="N57" s="1110">
        <f t="shared" si="1"/>
        <v>0</v>
      </c>
    </row>
    <row r="58" spans="1:17" s="1122" customFormat="1" ht="25.5">
      <c r="B58" s="1139" t="s">
        <v>1799</v>
      </c>
      <c r="C58" s="1132">
        <f>SUM(C59:C61)</f>
        <v>0</v>
      </c>
      <c r="D58" s="1133">
        <f>SUM(D59:D61)</f>
        <v>0</v>
      </c>
      <c r="L58" s="1139" t="s">
        <v>4958</v>
      </c>
      <c r="M58" s="1110">
        <f>SUM(M59:M61)</f>
        <v>0</v>
      </c>
      <c r="N58" s="1110">
        <f>SUM(N59:N61)</f>
        <v>0</v>
      </c>
    </row>
    <row r="59" spans="1:17" s="1122" customFormat="1">
      <c r="B59" s="1118" t="s">
        <v>1800</v>
      </c>
      <c r="C59" s="1108"/>
      <c r="D59" s="1109"/>
      <c r="L59" s="1118" t="s">
        <v>4959</v>
      </c>
      <c r="M59" s="1110">
        <f t="shared" ref="M59:N61" si="2">C59</f>
        <v>0</v>
      </c>
      <c r="N59" s="1110">
        <f t="shared" si="2"/>
        <v>0</v>
      </c>
    </row>
    <row r="60" spans="1:17" s="1122" customFormat="1" ht="25.5">
      <c r="B60" s="1118" t="s">
        <v>1801</v>
      </c>
      <c r="C60" s="1108"/>
      <c r="D60" s="1109"/>
      <c r="L60" s="1118" t="s">
        <v>4933</v>
      </c>
      <c r="M60" s="1110">
        <f t="shared" si="2"/>
        <v>0</v>
      </c>
      <c r="N60" s="1110">
        <f t="shared" si="2"/>
        <v>0</v>
      </c>
    </row>
    <row r="61" spans="1:17" s="1122" customFormat="1">
      <c r="B61" s="1119" t="s">
        <v>1802</v>
      </c>
      <c r="C61" s="1108"/>
      <c r="D61" s="1109"/>
      <c r="L61" s="1119" t="s">
        <v>4960</v>
      </c>
      <c r="M61" s="1110">
        <f t="shared" si="2"/>
        <v>0</v>
      </c>
      <c r="N61" s="1110">
        <f t="shared" si="2"/>
        <v>0</v>
      </c>
    </row>
    <row r="62" spans="1:17" s="1122" customFormat="1">
      <c r="B62" s="1131" t="s">
        <v>1803</v>
      </c>
      <c r="C62" s="1132">
        <f>SUM(C63:C65)</f>
        <v>0</v>
      </c>
      <c r="D62" s="1133">
        <f>SUM(D63:D65)</f>
        <v>0</v>
      </c>
      <c r="L62" s="1131" t="s">
        <v>4961</v>
      </c>
      <c r="M62" s="1110">
        <f>SUM(M63:M65)</f>
        <v>0</v>
      </c>
      <c r="N62" s="1110">
        <f>SUM(N63:N65)</f>
        <v>0</v>
      </c>
    </row>
    <row r="63" spans="1:17" s="1122" customFormat="1">
      <c r="B63" s="1119" t="s">
        <v>1804</v>
      </c>
      <c r="C63" s="1108"/>
      <c r="D63" s="1109"/>
      <c r="L63" s="1119" t="s">
        <v>4962</v>
      </c>
      <c r="M63" s="1110">
        <f t="shared" ref="M63:N65" si="3">C63</f>
        <v>0</v>
      </c>
      <c r="N63" s="1110">
        <f t="shared" si="3"/>
        <v>0</v>
      </c>
    </row>
    <row r="64" spans="1:17" s="1122" customFormat="1">
      <c r="B64" s="1119" t="s">
        <v>1805</v>
      </c>
      <c r="C64" s="1108"/>
      <c r="D64" s="1109"/>
      <c r="L64" s="1119" t="s">
        <v>4936</v>
      </c>
      <c r="M64" s="1110">
        <f t="shared" si="3"/>
        <v>0</v>
      </c>
      <c r="N64" s="1110">
        <f t="shared" si="3"/>
        <v>0</v>
      </c>
    </row>
    <row r="65" spans="1:17" s="1122" customFormat="1">
      <c r="B65" s="1119" t="s">
        <v>1806</v>
      </c>
      <c r="C65" s="1108"/>
      <c r="D65" s="1109"/>
      <c r="L65" s="1119" t="s">
        <v>4963</v>
      </c>
      <c r="M65" s="1110">
        <f t="shared" si="3"/>
        <v>0</v>
      </c>
      <c r="N65" s="1110">
        <f t="shared" si="3"/>
        <v>0</v>
      </c>
    </row>
    <row r="66" spans="1:17" s="1122" customFormat="1">
      <c r="B66" s="991" t="s">
        <v>71</v>
      </c>
      <c r="C66" s="1134">
        <f>C54+C58+C62</f>
        <v>0</v>
      </c>
      <c r="D66" s="1135">
        <f>D54+D58+D62</f>
        <v>0</v>
      </c>
      <c r="L66" s="991" t="s">
        <v>1378</v>
      </c>
      <c r="M66" s="1563">
        <f>M54+M58+M62</f>
        <v>0</v>
      </c>
      <c r="N66" s="1555">
        <f>N54+N58+N62</f>
        <v>0</v>
      </c>
    </row>
    <row r="67" spans="1:17" s="1122" customFormat="1">
      <c r="B67" s="1136"/>
      <c r="C67" s="1138"/>
      <c r="D67" s="1138"/>
      <c r="L67" s="1136"/>
      <c r="M67" s="1138"/>
      <c r="N67" s="1138"/>
    </row>
    <row r="68" spans="1:17" s="1122" customFormat="1">
      <c r="A68" s="2231" t="s">
        <v>1636</v>
      </c>
      <c r="B68" s="1136" t="s">
        <v>1807</v>
      </c>
      <c r="C68" s="1136"/>
      <c r="D68" s="1136"/>
      <c r="E68" s="1136"/>
      <c r="F68" s="1136"/>
      <c r="G68" s="1136"/>
      <c r="L68" s="1136" t="s">
        <v>4964</v>
      </c>
      <c r="M68" s="1136"/>
      <c r="N68" s="1136"/>
      <c r="O68" s="1136"/>
      <c r="P68" s="1136"/>
      <c r="Q68" s="1136"/>
    </row>
    <row r="69" spans="1:17" s="1122" customFormat="1">
      <c r="A69" s="2232"/>
      <c r="B69" s="1131" t="s">
        <v>181</v>
      </c>
      <c r="C69" s="292">
        <f>НАЧАЛО!AA2</f>
        <v>41639</v>
      </c>
      <c r="D69" s="293" t="str">
        <f>CONCATENATE("31.12.",YEAR(C69)-1," г.")</f>
        <v>31.12.2012 г.</v>
      </c>
      <c r="L69" s="1131" t="s">
        <v>4816</v>
      </c>
      <c r="M69" s="292">
        <f>НАЧАЛО!AA2</f>
        <v>41639</v>
      </c>
      <c r="N69" s="293" t="str">
        <f>CONCATENATE("31.12.",YEAR(M69)-1," г.")</f>
        <v>31.12.2012 г.</v>
      </c>
    </row>
    <row r="70" spans="1:17" s="1122" customFormat="1">
      <c r="A70" s="1127" t="s">
        <v>543</v>
      </c>
      <c r="B70" s="1131" t="s">
        <v>1808</v>
      </c>
      <c r="C70" s="1132">
        <f>SUM(C71:C73)</f>
        <v>0</v>
      </c>
      <c r="D70" s="1133">
        <f>SUM(D71:D73)</f>
        <v>0</v>
      </c>
      <c r="L70" s="1131" t="s">
        <v>4965</v>
      </c>
      <c r="M70" s="1132">
        <f>SUM(M71:M73)</f>
        <v>0</v>
      </c>
      <c r="N70" s="1133">
        <f>SUM(N71:N73)</f>
        <v>0</v>
      </c>
    </row>
    <row r="71" spans="1:17" s="1122" customFormat="1">
      <c r="B71" s="1119" t="s">
        <v>1809</v>
      </c>
      <c r="C71" s="1108"/>
      <c r="D71" s="1109"/>
      <c r="L71" s="1119" t="s">
        <v>4966</v>
      </c>
      <c r="M71" s="1110">
        <f t="shared" ref="M71:N73" si="4">C71</f>
        <v>0</v>
      </c>
      <c r="N71" s="1110">
        <f t="shared" si="4"/>
        <v>0</v>
      </c>
    </row>
    <row r="72" spans="1:17" s="1122" customFormat="1">
      <c r="B72" s="1119" t="s">
        <v>1810</v>
      </c>
      <c r="C72" s="1108"/>
      <c r="D72" s="1109"/>
      <c r="L72" s="1119" t="s">
        <v>4967</v>
      </c>
      <c r="M72" s="1110">
        <f t="shared" si="4"/>
        <v>0</v>
      </c>
      <c r="N72" s="1110">
        <f t="shared" si="4"/>
        <v>0</v>
      </c>
    </row>
    <row r="73" spans="1:17" s="1122" customFormat="1">
      <c r="B73" s="1119" t="s">
        <v>1811</v>
      </c>
      <c r="C73" s="1108"/>
      <c r="D73" s="1109"/>
      <c r="L73" s="1119" t="s">
        <v>4968</v>
      </c>
      <c r="M73" s="1110">
        <f t="shared" si="4"/>
        <v>0</v>
      </c>
      <c r="N73" s="1110">
        <f t="shared" si="4"/>
        <v>0</v>
      </c>
    </row>
    <row r="74" spans="1:17" s="1122" customFormat="1" ht="25.5">
      <c r="B74" s="1139" t="s">
        <v>1812</v>
      </c>
      <c r="C74" s="1132">
        <f>SUM(C75:C77)</f>
        <v>0</v>
      </c>
      <c r="D74" s="1133">
        <f>SUM(D75:D77)</f>
        <v>0</v>
      </c>
      <c r="L74" s="1139" t="s">
        <v>4969</v>
      </c>
      <c r="M74" s="1110">
        <f>SUM(M75:M77)</f>
        <v>0</v>
      </c>
      <c r="N74" s="1110">
        <f>SUM(N75:N77)</f>
        <v>0</v>
      </c>
    </row>
    <row r="75" spans="1:17" s="1122" customFormat="1">
      <c r="B75" s="1118" t="s">
        <v>1813</v>
      </c>
      <c r="C75" s="1108"/>
      <c r="D75" s="1109"/>
      <c r="L75" s="1118" t="s">
        <v>4970</v>
      </c>
      <c r="M75" s="1110">
        <f t="shared" ref="M75:N77" si="5">C75</f>
        <v>0</v>
      </c>
      <c r="N75" s="1110">
        <f t="shared" si="5"/>
        <v>0</v>
      </c>
    </row>
    <row r="76" spans="1:17" s="1122" customFormat="1" ht="25.5">
      <c r="B76" s="1118" t="s">
        <v>1814</v>
      </c>
      <c r="C76" s="1108"/>
      <c r="D76" s="1109"/>
      <c r="L76" s="1118" t="s">
        <v>4971</v>
      </c>
      <c r="M76" s="1110">
        <f t="shared" si="5"/>
        <v>0</v>
      </c>
      <c r="N76" s="1110">
        <f t="shared" si="5"/>
        <v>0</v>
      </c>
    </row>
    <row r="77" spans="1:17" s="1122" customFormat="1" ht="25.5">
      <c r="B77" s="1118" t="s">
        <v>1815</v>
      </c>
      <c r="C77" s="1108"/>
      <c r="D77" s="1109"/>
      <c r="L77" s="1118" t="s">
        <v>4972</v>
      </c>
      <c r="M77" s="1110">
        <f t="shared" si="5"/>
        <v>0</v>
      </c>
      <c r="N77" s="1110">
        <f t="shared" si="5"/>
        <v>0</v>
      </c>
    </row>
    <row r="78" spans="1:17" s="1122" customFormat="1">
      <c r="B78" s="1131" t="s">
        <v>1816</v>
      </c>
      <c r="C78" s="1132">
        <f>SUM(C79:C81)</f>
        <v>0</v>
      </c>
      <c r="D78" s="1133">
        <f>SUM(D79:D81)</f>
        <v>0</v>
      </c>
      <c r="L78" s="1131" t="s">
        <v>4973</v>
      </c>
      <c r="M78" s="1110">
        <f>SUM(M79:M81)</f>
        <v>0</v>
      </c>
      <c r="N78" s="1110">
        <f>SUM(N79:N81)</f>
        <v>0</v>
      </c>
    </row>
    <row r="79" spans="1:17" s="1122" customFormat="1">
      <c r="B79" s="1119" t="s">
        <v>1817</v>
      </c>
      <c r="C79" s="1108"/>
      <c r="D79" s="1109"/>
      <c r="L79" s="1119" t="s">
        <v>4974</v>
      </c>
      <c r="M79" s="1110">
        <f t="shared" ref="M79:N81" si="6">C79</f>
        <v>0</v>
      </c>
      <c r="N79" s="1110">
        <f t="shared" si="6"/>
        <v>0</v>
      </c>
    </row>
    <row r="80" spans="1:17" s="1122" customFormat="1">
      <c r="B80" s="1119" t="s">
        <v>1818</v>
      </c>
      <c r="C80" s="1108"/>
      <c r="D80" s="1109"/>
      <c r="L80" s="1119" t="s">
        <v>4975</v>
      </c>
      <c r="M80" s="1110">
        <f t="shared" si="6"/>
        <v>0</v>
      </c>
      <c r="N80" s="1110">
        <f t="shared" si="6"/>
        <v>0</v>
      </c>
    </row>
    <row r="81" spans="1:17" s="1122" customFormat="1">
      <c r="B81" s="1119" t="s">
        <v>1819</v>
      </c>
      <c r="C81" s="1108"/>
      <c r="D81" s="1109"/>
      <c r="L81" s="1119" t="s">
        <v>4976</v>
      </c>
      <c r="M81" s="1110">
        <f t="shared" si="6"/>
        <v>0</v>
      </c>
      <c r="N81" s="1110">
        <f t="shared" si="6"/>
        <v>0</v>
      </c>
    </row>
    <row r="82" spans="1:17" s="1122" customFormat="1">
      <c r="B82" s="991" t="s">
        <v>71</v>
      </c>
      <c r="C82" s="1134">
        <f>C70+C74+C78</f>
        <v>0</v>
      </c>
      <c r="D82" s="1135">
        <f>D70+D74+D78</f>
        <v>0</v>
      </c>
      <c r="L82" s="991" t="s">
        <v>1378</v>
      </c>
      <c r="M82" s="1563">
        <f>M70+M74+M78</f>
        <v>0</v>
      </c>
      <c r="N82" s="1555">
        <f>N70+N74+N78</f>
        <v>0</v>
      </c>
    </row>
    <row r="83" spans="1:17" s="1122" customFormat="1">
      <c r="B83" s="1136"/>
      <c r="C83" s="1138"/>
      <c r="D83" s="1138"/>
      <c r="L83" s="1136"/>
      <c r="M83" s="1138"/>
      <c r="N83" s="1138"/>
    </row>
    <row r="84" spans="1:17" s="1122" customFormat="1">
      <c r="A84" s="2231" t="s">
        <v>1636</v>
      </c>
      <c r="B84" s="1136" t="s">
        <v>1820</v>
      </c>
      <c r="C84" s="1136"/>
      <c r="D84" s="1136"/>
      <c r="E84" s="1136"/>
      <c r="F84" s="1136"/>
      <c r="G84" s="1136"/>
      <c r="L84" s="1136" t="s">
        <v>4977</v>
      </c>
      <c r="M84" s="1136"/>
      <c r="N84" s="1136"/>
      <c r="O84" s="1136"/>
      <c r="P84" s="1136"/>
      <c r="Q84" s="1136"/>
    </row>
    <row r="85" spans="1:17" s="1122" customFormat="1">
      <c r="A85" s="2232"/>
      <c r="B85" s="1131" t="s">
        <v>181</v>
      </c>
      <c r="C85" s="292">
        <f>НАЧАЛО!AA2</f>
        <v>41639</v>
      </c>
      <c r="D85" s="293" t="str">
        <f>CONCATENATE("31.12.",YEAR(C85)-1," г.")</f>
        <v>31.12.2012 г.</v>
      </c>
      <c r="L85" s="1131" t="s">
        <v>4816</v>
      </c>
      <c r="M85" s="292">
        <f>НАЧАЛО!AA2</f>
        <v>41639</v>
      </c>
      <c r="N85" s="293" t="str">
        <f>CONCATENATE("31.12.",YEAR(M85)-1," г.")</f>
        <v>31.12.2012 г.</v>
      </c>
    </row>
    <row r="86" spans="1:17" s="1122" customFormat="1">
      <c r="A86" s="1127" t="s">
        <v>543</v>
      </c>
      <c r="B86" s="1131" t="s">
        <v>1821</v>
      </c>
      <c r="C86" s="1132">
        <f>SUM(C87:C89)</f>
        <v>0</v>
      </c>
      <c r="D86" s="1133">
        <f>SUM(D87:D89)</f>
        <v>0</v>
      </c>
      <c r="L86" s="1131" t="s">
        <v>4978</v>
      </c>
      <c r="M86" s="1132">
        <f>SUM(M87:M89)</f>
        <v>0</v>
      </c>
      <c r="N86" s="1133">
        <f>SUM(N87:N89)</f>
        <v>0</v>
      </c>
    </row>
    <row r="87" spans="1:17" s="1122" customFormat="1">
      <c r="B87" s="1118" t="s">
        <v>1822</v>
      </c>
      <c r="C87" s="1108"/>
      <c r="D87" s="1109"/>
      <c r="L87" s="1118" t="s">
        <v>4979</v>
      </c>
      <c r="M87" s="1110">
        <f t="shared" ref="M87:N89" si="7">C87</f>
        <v>0</v>
      </c>
      <c r="N87" s="1110">
        <f t="shared" si="7"/>
        <v>0</v>
      </c>
    </row>
    <row r="88" spans="1:17" s="1122" customFormat="1" ht="25.5">
      <c r="B88" s="1118" t="s">
        <v>1823</v>
      </c>
      <c r="C88" s="1108"/>
      <c r="D88" s="1109"/>
      <c r="L88" s="1118" t="s">
        <v>4980</v>
      </c>
      <c r="M88" s="1110">
        <f t="shared" si="7"/>
        <v>0</v>
      </c>
      <c r="N88" s="1110">
        <f t="shared" si="7"/>
        <v>0</v>
      </c>
    </row>
    <row r="89" spans="1:17" s="1122" customFormat="1" ht="25.5">
      <c r="B89" s="1118" t="s">
        <v>1824</v>
      </c>
      <c r="C89" s="1108"/>
      <c r="D89" s="1109"/>
      <c r="L89" s="1118" t="s">
        <v>4981</v>
      </c>
      <c r="M89" s="1110">
        <f t="shared" si="7"/>
        <v>0</v>
      </c>
      <c r="N89" s="1110">
        <f t="shared" si="7"/>
        <v>0</v>
      </c>
    </row>
    <row r="90" spans="1:17" s="1122" customFormat="1" ht="25.5">
      <c r="B90" s="1139" t="s">
        <v>1825</v>
      </c>
      <c r="C90" s="1132">
        <f>SUM(C91:C93)</f>
        <v>0</v>
      </c>
      <c r="D90" s="1133">
        <f>SUM(D91:D93)</f>
        <v>0</v>
      </c>
      <c r="L90" s="1139" t="s">
        <v>4982</v>
      </c>
      <c r="M90" s="1110">
        <f>SUM(M91:M93)</f>
        <v>0</v>
      </c>
      <c r="N90" s="1110">
        <f>SUM(N91:N93)</f>
        <v>0</v>
      </c>
    </row>
    <row r="91" spans="1:17" s="1122" customFormat="1" ht="25.5">
      <c r="B91" s="1118" t="s">
        <v>1826</v>
      </c>
      <c r="C91" s="1108"/>
      <c r="D91" s="1109"/>
      <c r="L91" s="1118" t="s">
        <v>4983</v>
      </c>
      <c r="M91" s="1110">
        <f t="shared" ref="M91:N93" si="8">C91</f>
        <v>0</v>
      </c>
      <c r="N91" s="1110">
        <f t="shared" si="8"/>
        <v>0</v>
      </c>
    </row>
    <row r="92" spans="1:17" s="1122" customFormat="1" ht="25.5">
      <c r="B92" s="1118" t="s">
        <v>1827</v>
      </c>
      <c r="C92" s="1108"/>
      <c r="D92" s="1109"/>
      <c r="L92" s="1118" t="s">
        <v>4984</v>
      </c>
      <c r="M92" s="1110">
        <f t="shared" si="8"/>
        <v>0</v>
      </c>
      <c r="N92" s="1110">
        <f t="shared" si="8"/>
        <v>0</v>
      </c>
    </row>
    <row r="93" spans="1:17" s="1122" customFormat="1" ht="25.5">
      <c r="B93" s="1118" t="s">
        <v>1828</v>
      </c>
      <c r="C93" s="1108"/>
      <c r="D93" s="1109"/>
      <c r="L93" s="1118" t="s">
        <v>4985</v>
      </c>
      <c r="M93" s="1110">
        <f t="shared" si="8"/>
        <v>0</v>
      </c>
      <c r="N93" s="1110">
        <f t="shared" si="8"/>
        <v>0</v>
      </c>
    </row>
    <row r="94" spans="1:17" s="1122" customFormat="1">
      <c r="B94" s="1131" t="s">
        <v>1829</v>
      </c>
      <c r="C94" s="1132">
        <f>SUM(C95:C97)</f>
        <v>0</v>
      </c>
      <c r="D94" s="1133">
        <f>SUM(D95:D97)</f>
        <v>0</v>
      </c>
      <c r="L94" s="1131" t="s">
        <v>4986</v>
      </c>
      <c r="M94" s="1132">
        <f>SUM(M95:M97)</f>
        <v>0</v>
      </c>
      <c r="N94" s="1133">
        <f>SUM(N95:N97)</f>
        <v>0</v>
      </c>
    </row>
    <row r="95" spans="1:17" s="1122" customFormat="1">
      <c r="B95" s="1119" t="s">
        <v>1830</v>
      </c>
      <c r="C95" s="1108"/>
      <c r="D95" s="1109"/>
      <c r="L95" s="1119" t="s">
        <v>4987</v>
      </c>
      <c r="M95" s="1110">
        <f t="shared" ref="M95:N97" si="9">C95</f>
        <v>0</v>
      </c>
      <c r="N95" s="1110">
        <f t="shared" si="9"/>
        <v>0</v>
      </c>
    </row>
    <row r="96" spans="1:17" s="1122" customFormat="1">
      <c r="B96" s="1119" t="s">
        <v>1831</v>
      </c>
      <c r="C96" s="1108"/>
      <c r="D96" s="1109"/>
      <c r="L96" s="1119" t="s">
        <v>4988</v>
      </c>
      <c r="M96" s="1110">
        <f t="shared" si="9"/>
        <v>0</v>
      </c>
      <c r="N96" s="1110">
        <f t="shared" si="9"/>
        <v>0</v>
      </c>
    </row>
    <row r="97" spans="1:17" s="1122" customFormat="1">
      <c r="B97" s="1119" t="s">
        <v>1832</v>
      </c>
      <c r="C97" s="1108"/>
      <c r="D97" s="1109"/>
      <c r="L97" s="1119" t="s">
        <v>4989</v>
      </c>
      <c r="M97" s="1110">
        <f t="shared" si="9"/>
        <v>0</v>
      </c>
      <c r="N97" s="1110">
        <f t="shared" si="9"/>
        <v>0</v>
      </c>
    </row>
    <row r="98" spans="1:17" s="1122" customFormat="1">
      <c r="B98" s="991" t="s">
        <v>71</v>
      </c>
      <c r="C98" s="1134">
        <f>C86+C90+C94</f>
        <v>0</v>
      </c>
      <c r="D98" s="1135">
        <f>D86+D90+D94</f>
        <v>0</v>
      </c>
      <c r="L98" s="991" t="s">
        <v>1378</v>
      </c>
      <c r="M98" s="1563">
        <f>M86+M90+M94</f>
        <v>0</v>
      </c>
      <c r="N98" s="1555">
        <f>N86+N90+N94</f>
        <v>0</v>
      </c>
    </row>
    <row r="99" spans="1:17" s="1122" customFormat="1">
      <c r="B99" s="1136"/>
      <c r="C99" s="1138"/>
      <c r="D99" s="1138"/>
      <c r="L99" s="1136"/>
      <c r="M99" s="1138"/>
      <c r="N99" s="1138"/>
    </row>
    <row r="100" spans="1:17" s="1122" customFormat="1">
      <c r="A100" s="2231" t="s">
        <v>1636</v>
      </c>
      <c r="B100" s="1136" t="s">
        <v>1833</v>
      </c>
      <c r="C100" s="1136"/>
      <c r="D100" s="1136"/>
      <c r="E100" s="1136"/>
      <c r="F100" s="1136"/>
      <c r="G100" s="1136"/>
      <c r="L100" s="1136" t="s">
        <v>4990</v>
      </c>
      <c r="M100" s="1136"/>
      <c r="N100" s="1136"/>
      <c r="O100" s="1136"/>
      <c r="P100" s="1136"/>
      <c r="Q100" s="1136"/>
    </row>
    <row r="101" spans="1:17" s="1122" customFormat="1">
      <c r="A101" s="2232"/>
      <c r="B101" s="1131" t="s">
        <v>181</v>
      </c>
      <c r="C101" s="292">
        <f>НАЧАЛО!AA2</f>
        <v>41639</v>
      </c>
      <c r="D101" s="293" t="str">
        <f>CONCATENATE("31.12.",YEAR(C101)-1," г.")</f>
        <v>31.12.2012 г.</v>
      </c>
      <c r="L101" s="1131" t="s">
        <v>4816</v>
      </c>
      <c r="M101" s="292">
        <f>НАЧАЛО!AA2</f>
        <v>41639</v>
      </c>
      <c r="N101" s="293" t="str">
        <f>CONCATENATE("31.12.",YEAR(M101)-1," г.")</f>
        <v>31.12.2012 г.</v>
      </c>
    </row>
    <row r="102" spans="1:17" s="1122" customFormat="1" ht="25.5">
      <c r="A102" s="1127" t="s">
        <v>543</v>
      </c>
      <c r="B102" s="1139" t="s">
        <v>1834</v>
      </c>
      <c r="C102" s="1132">
        <f>SUM(C103:C105)</f>
        <v>0</v>
      </c>
      <c r="D102" s="1133">
        <f>SUM(D103:D105)</f>
        <v>0</v>
      </c>
      <c r="L102" s="1139" t="s">
        <v>4991</v>
      </c>
      <c r="M102" s="1110">
        <f>SUM(M103:M105)</f>
        <v>0</v>
      </c>
      <c r="N102" s="1110">
        <f>SUM(N103:N105)</f>
        <v>0</v>
      </c>
    </row>
    <row r="103" spans="1:17" s="1122" customFormat="1">
      <c r="B103" s="1118" t="s">
        <v>1835</v>
      </c>
      <c r="C103" s="1108"/>
      <c r="D103" s="1109"/>
      <c r="L103" s="1118" t="s">
        <v>4992</v>
      </c>
      <c r="M103" s="1110">
        <f t="shared" ref="M103:N105" si="10">C103</f>
        <v>0</v>
      </c>
      <c r="N103" s="1110">
        <f t="shared" si="10"/>
        <v>0</v>
      </c>
    </row>
    <row r="104" spans="1:17" s="1122" customFormat="1" ht="25.5">
      <c r="B104" s="1118" t="s">
        <v>1836</v>
      </c>
      <c r="C104" s="1108"/>
      <c r="D104" s="1109"/>
      <c r="L104" s="1118" t="s">
        <v>4993</v>
      </c>
      <c r="M104" s="1110">
        <f t="shared" si="10"/>
        <v>0</v>
      </c>
      <c r="N104" s="1110">
        <f t="shared" si="10"/>
        <v>0</v>
      </c>
    </row>
    <row r="105" spans="1:17" s="1122" customFormat="1" ht="25.5">
      <c r="B105" s="1118" t="s">
        <v>1837</v>
      </c>
      <c r="C105" s="1108"/>
      <c r="D105" s="1109"/>
      <c r="L105" s="1118" t="s">
        <v>4994</v>
      </c>
      <c r="M105" s="1110">
        <f t="shared" si="10"/>
        <v>0</v>
      </c>
      <c r="N105" s="1110">
        <f t="shared" si="10"/>
        <v>0</v>
      </c>
    </row>
    <row r="106" spans="1:17" s="1122" customFormat="1" ht="25.5">
      <c r="B106" s="1139" t="s">
        <v>1838</v>
      </c>
      <c r="C106" s="1132">
        <f>SUM(C107:C109)</f>
        <v>0</v>
      </c>
      <c r="D106" s="1133">
        <f>SUM(D107:D109)</f>
        <v>0</v>
      </c>
      <c r="L106" s="1139" t="s">
        <v>4995</v>
      </c>
      <c r="M106" s="1110">
        <f>SUM(M107:M109)</f>
        <v>0</v>
      </c>
      <c r="N106" s="1110">
        <f>SUM(N107:N109)</f>
        <v>0</v>
      </c>
    </row>
    <row r="107" spans="1:17" s="1122" customFormat="1" ht="25.5">
      <c r="B107" s="1118" t="s">
        <v>1839</v>
      </c>
      <c r="C107" s="1108"/>
      <c r="D107" s="1109"/>
      <c r="L107" s="1118" t="s">
        <v>4996</v>
      </c>
      <c r="M107" s="1110">
        <f t="shared" ref="M107:N109" si="11">C107</f>
        <v>0</v>
      </c>
      <c r="N107" s="1110">
        <f t="shared" si="11"/>
        <v>0</v>
      </c>
    </row>
    <row r="108" spans="1:17" s="1122" customFormat="1" ht="25.5">
      <c r="B108" s="1118" t="s">
        <v>1840</v>
      </c>
      <c r="C108" s="1108"/>
      <c r="D108" s="1109"/>
      <c r="L108" s="1118" t="s">
        <v>4997</v>
      </c>
      <c r="M108" s="1110">
        <f t="shared" si="11"/>
        <v>0</v>
      </c>
      <c r="N108" s="1110">
        <f t="shared" si="11"/>
        <v>0</v>
      </c>
    </row>
    <row r="109" spans="1:17" s="1122" customFormat="1" ht="25.5">
      <c r="B109" s="1118" t="s">
        <v>1841</v>
      </c>
      <c r="C109" s="1108"/>
      <c r="D109" s="1109"/>
      <c r="L109" s="1118" t="s">
        <v>4998</v>
      </c>
      <c r="M109" s="1110">
        <f t="shared" si="11"/>
        <v>0</v>
      </c>
      <c r="N109" s="1110">
        <f t="shared" si="11"/>
        <v>0</v>
      </c>
    </row>
    <row r="110" spans="1:17" s="1122" customFormat="1" ht="25.5">
      <c r="B110" s="1139" t="s">
        <v>1842</v>
      </c>
      <c r="C110" s="1132">
        <f>SUM(C111:C113)</f>
        <v>0</v>
      </c>
      <c r="D110" s="1133">
        <f>SUM(D111:D113)</f>
        <v>0</v>
      </c>
      <c r="L110" s="1139" t="s">
        <v>4999</v>
      </c>
      <c r="M110" s="1110">
        <f>SUM(M111:M113)</f>
        <v>0</v>
      </c>
      <c r="N110" s="1110">
        <f>SUM(N111:N113)</f>
        <v>0</v>
      </c>
    </row>
    <row r="111" spans="1:17" s="1122" customFormat="1">
      <c r="B111" s="1119" t="s">
        <v>1843</v>
      </c>
      <c r="C111" s="1108"/>
      <c r="D111" s="1109"/>
      <c r="L111" s="1119" t="s">
        <v>5000</v>
      </c>
      <c r="M111" s="1110">
        <f t="shared" ref="M111:N113" si="12">C111</f>
        <v>0</v>
      </c>
      <c r="N111" s="1110">
        <f t="shared" si="12"/>
        <v>0</v>
      </c>
    </row>
    <row r="112" spans="1:17" s="1122" customFormat="1">
      <c r="B112" s="1119" t="s">
        <v>1844</v>
      </c>
      <c r="C112" s="1108"/>
      <c r="D112" s="1109"/>
      <c r="L112" s="1119" t="s">
        <v>5001</v>
      </c>
      <c r="M112" s="1110">
        <f t="shared" si="12"/>
        <v>0</v>
      </c>
      <c r="N112" s="1110">
        <f t="shared" si="12"/>
        <v>0</v>
      </c>
    </row>
    <row r="113" spans="1:17" s="1122" customFormat="1">
      <c r="B113" s="1119" t="s">
        <v>1845</v>
      </c>
      <c r="C113" s="1108"/>
      <c r="D113" s="1109"/>
      <c r="L113" s="1119" t="s">
        <v>5002</v>
      </c>
      <c r="M113" s="1110">
        <f t="shared" si="12"/>
        <v>0</v>
      </c>
      <c r="N113" s="1110">
        <f t="shared" si="12"/>
        <v>0</v>
      </c>
    </row>
    <row r="114" spans="1:17" s="1122" customFormat="1">
      <c r="B114" s="991" t="s">
        <v>71</v>
      </c>
      <c r="C114" s="1134">
        <f>C102+C106+C110</f>
        <v>0</v>
      </c>
      <c r="D114" s="1135">
        <f>D102+D106+D110</f>
        <v>0</v>
      </c>
      <c r="L114" s="991" t="s">
        <v>1378</v>
      </c>
      <c r="M114" s="1563">
        <f>M102+M106+M110</f>
        <v>0</v>
      </c>
      <c r="N114" s="1555">
        <f>N102+N106+N110</f>
        <v>0</v>
      </c>
    </row>
    <row r="115" spans="1:17" s="1122" customFormat="1">
      <c r="B115" s="265"/>
      <c r="C115" s="265"/>
      <c r="D115" s="265"/>
      <c r="E115" s="265"/>
      <c r="F115" s="265"/>
      <c r="G115" s="265"/>
      <c r="L115" s="265"/>
      <c r="M115" s="265"/>
      <c r="N115" s="265"/>
      <c r="O115" s="265"/>
      <c r="P115" s="265"/>
      <c r="Q115" s="265"/>
    </row>
    <row r="116" spans="1:17" s="1122" customFormat="1">
      <c r="A116" s="2231" t="s">
        <v>1636</v>
      </c>
      <c r="B116" s="1136" t="s">
        <v>1846</v>
      </c>
      <c r="C116" s="1136"/>
      <c r="D116" s="1136"/>
      <c r="L116" s="1136" t="s">
        <v>5003</v>
      </c>
      <c r="M116" s="1136"/>
      <c r="N116" s="1136"/>
    </row>
    <row r="117" spans="1:17" s="1122" customFormat="1">
      <c r="A117" s="2232"/>
      <c r="B117" s="1131" t="s">
        <v>181</v>
      </c>
      <c r="C117" s="292">
        <f>НАЧАЛО!AA2</f>
        <v>41639</v>
      </c>
      <c r="D117" s="293" t="str">
        <f>CONCATENATE("31.12.",YEAR(C117)-1," г.")</f>
        <v>31.12.2012 г.</v>
      </c>
      <c r="L117" s="1131" t="s">
        <v>4927</v>
      </c>
      <c r="M117" s="292">
        <f>НАЧАЛО!AA2</f>
        <v>41639</v>
      </c>
      <c r="N117" s="293" t="str">
        <f>CONCATENATE("31.12.",YEAR(M117)-1," г.")</f>
        <v>31.12.2012 г.</v>
      </c>
    </row>
    <row r="118" spans="1:17" s="1122" customFormat="1">
      <c r="A118" s="1127" t="s">
        <v>543</v>
      </c>
      <c r="B118" s="1119" t="s">
        <v>1847</v>
      </c>
      <c r="C118" s="1112"/>
      <c r="D118" s="1113"/>
      <c r="L118" s="997" t="s">
        <v>5323</v>
      </c>
      <c r="M118" s="1110">
        <f t="shared" ref="M118:M124" si="13">C118</f>
        <v>0</v>
      </c>
      <c r="N118" s="1110">
        <f t="shared" ref="N118:N124" si="14">D118</f>
        <v>0</v>
      </c>
    </row>
    <row r="119" spans="1:17" s="1122" customFormat="1">
      <c r="B119" s="1119" t="s">
        <v>1848</v>
      </c>
      <c r="C119" s="1112"/>
      <c r="D119" s="1113"/>
      <c r="L119" s="997" t="s">
        <v>5324</v>
      </c>
      <c r="M119" s="1110">
        <f t="shared" si="13"/>
        <v>0</v>
      </c>
      <c r="N119" s="1110">
        <f t="shared" si="14"/>
        <v>0</v>
      </c>
    </row>
    <row r="120" spans="1:17" s="1122" customFormat="1">
      <c r="B120" s="1119" t="s">
        <v>1849</v>
      </c>
      <c r="C120" s="1112"/>
      <c r="D120" s="1113"/>
      <c r="L120" s="1119" t="s">
        <v>5006</v>
      </c>
      <c r="M120" s="1110">
        <f t="shared" si="13"/>
        <v>0</v>
      </c>
      <c r="N120" s="1110">
        <f t="shared" si="14"/>
        <v>0</v>
      </c>
    </row>
    <row r="121" spans="1:17" s="1122" customFormat="1">
      <c r="B121" s="1119" t="s">
        <v>1850</v>
      </c>
      <c r="C121" s="1112"/>
      <c r="D121" s="1113"/>
      <c r="L121" s="1119" t="s">
        <v>5007</v>
      </c>
      <c r="M121" s="1110">
        <f t="shared" si="13"/>
        <v>0</v>
      </c>
      <c r="N121" s="1110">
        <f t="shared" si="14"/>
        <v>0</v>
      </c>
    </row>
    <row r="122" spans="1:17" s="1122" customFormat="1">
      <c r="B122" s="1119"/>
      <c r="C122" s="1112"/>
      <c r="D122" s="1113"/>
      <c r="L122" s="1119"/>
      <c r="M122" s="1110">
        <f t="shared" si="13"/>
        <v>0</v>
      </c>
      <c r="N122" s="1110">
        <f t="shared" si="14"/>
        <v>0</v>
      </c>
    </row>
    <row r="123" spans="1:17" s="1122" customFormat="1">
      <c r="B123" s="1119"/>
      <c r="C123" s="1112"/>
      <c r="D123" s="1113"/>
      <c r="L123" s="1119"/>
      <c r="M123" s="1110">
        <f t="shared" si="13"/>
        <v>0</v>
      </c>
      <c r="N123" s="1110">
        <f t="shared" si="14"/>
        <v>0</v>
      </c>
    </row>
    <row r="124" spans="1:17" s="1122" customFormat="1">
      <c r="B124" s="1119"/>
      <c r="C124" s="1112"/>
      <c r="D124" s="1113"/>
      <c r="L124" s="1119"/>
      <c r="M124" s="1110">
        <f t="shared" si="13"/>
        <v>0</v>
      </c>
      <c r="N124" s="1110">
        <f t="shared" si="14"/>
        <v>0</v>
      </c>
    </row>
    <row r="125" spans="1:17" s="1122" customFormat="1">
      <c r="B125" s="991" t="s">
        <v>71</v>
      </c>
      <c r="C125" s="1134">
        <f>SUM(C118:C124)</f>
        <v>0</v>
      </c>
      <c r="D125" s="1135">
        <f>SUM(D118:D124)</f>
        <v>0</v>
      </c>
      <c r="L125" s="991" t="s">
        <v>4925</v>
      </c>
      <c r="M125" s="1563">
        <f>SUM(M118:M124)</f>
        <v>0</v>
      </c>
      <c r="N125" s="1555">
        <f>SUM(N118:N124)</f>
        <v>0</v>
      </c>
    </row>
    <row r="126" spans="1:17" s="1122" customFormat="1">
      <c r="B126" s="265"/>
      <c r="C126" s="265"/>
      <c r="D126" s="265"/>
      <c r="E126" s="265"/>
      <c r="F126" s="265"/>
      <c r="G126" s="265"/>
      <c r="L126" s="265"/>
      <c r="M126" s="265"/>
      <c r="N126" s="265"/>
      <c r="O126" s="265"/>
      <c r="P126" s="265"/>
      <c r="Q126" s="265"/>
    </row>
    <row r="127" spans="1:17" s="1122" customFormat="1">
      <c r="A127" s="2231" t="s">
        <v>1636</v>
      </c>
      <c r="B127" s="1136" t="s">
        <v>1851</v>
      </c>
      <c r="C127" s="1136"/>
      <c r="D127" s="1136"/>
      <c r="L127" s="1136" t="s">
        <v>5008</v>
      </c>
      <c r="M127" s="1136"/>
      <c r="N127" s="1136"/>
    </row>
    <row r="128" spans="1:17" s="1122" customFormat="1">
      <c r="A128" s="2232"/>
      <c r="B128" s="1131" t="s">
        <v>181</v>
      </c>
      <c r="C128" s="292">
        <f>НАЧАЛО!AA2</f>
        <v>41639</v>
      </c>
      <c r="D128" s="293" t="str">
        <f>CONCATENATE("31.12.",YEAR(C128)-1," г.")</f>
        <v>31.12.2012 г.</v>
      </c>
      <c r="L128" s="1131" t="s">
        <v>4927</v>
      </c>
      <c r="M128" s="292">
        <f>НАЧАЛО!AA2</f>
        <v>41639</v>
      </c>
      <c r="N128" s="293" t="str">
        <f>CONCATENATE("31.12.",YEAR(M128)-1," г.")</f>
        <v>31.12.2012 г.</v>
      </c>
    </row>
    <row r="129" spans="1:19" s="1122" customFormat="1">
      <c r="A129" s="1127" t="s">
        <v>543</v>
      </c>
      <c r="B129" s="1119" t="s">
        <v>1852</v>
      </c>
      <c r="C129" s="1112"/>
      <c r="D129" s="1113"/>
      <c r="L129" s="997" t="s">
        <v>5325</v>
      </c>
      <c r="M129" s="1110">
        <f t="shared" ref="M129:M135" si="15">C129</f>
        <v>0</v>
      </c>
      <c r="N129" s="1110">
        <f t="shared" ref="N129:N135" si="16">D129</f>
        <v>0</v>
      </c>
    </row>
    <row r="130" spans="1:19" s="1122" customFormat="1">
      <c r="B130" s="1119" t="s">
        <v>1853</v>
      </c>
      <c r="C130" s="1112"/>
      <c r="D130" s="1113"/>
      <c r="L130" s="1119" t="s">
        <v>5009</v>
      </c>
      <c r="M130" s="1110">
        <f t="shared" si="15"/>
        <v>0</v>
      </c>
      <c r="N130" s="1110">
        <f t="shared" si="16"/>
        <v>0</v>
      </c>
    </row>
    <row r="131" spans="1:19" s="1122" customFormat="1">
      <c r="B131" s="1119"/>
      <c r="C131" s="1112"/>
      <c r="D131" s="1113"/>
      <c r="L131" s="1119"/>
      <c r="M131" s="1110">
        <f t="shared" si="15"/>
        <v>0</v>
      </c>
      <c r="N131" s="1110">
        <f t="shared" si="16"/>
        <v>0</v>
      </c>
    </row>
    <row r="132" spans="1:19" s="1122" customFormat="1">
      <c r="B132" s="1119"/>
      <c r="C132" s="1112"/>
      <c r="D132" s="1113"/>
      <c r="L132" s="1119"/>
      <c r="M132" s="1110">
        <f t="shared" si="15"/>
        <v>0</v>
      </c>
      <c r="N132" s="1110">
        <f t="shared" si="16"/>
        <v>0</v>
      </c>
    </row>
    <row r="133" spans="1:19" s="1122" customFormat="1">
      <c r="B133" s="1119"/>
      <c r="C133" s="1112"/>
      <c r="D133" s="1113"/>
      <c r="L133" s="1119"/>
      <c r="M133" s="1110">
        <f t="shared" si="15"/>
        <v>0</v>
      </c>
      <c r="N133" s="1110">
        <f t="shared" si="16"/>
        <v>0</v>
      </c>
    </row>
    <row r="134" spans="1:19" s="1122" customFormat="1">
      <c r="B134" s="1119"/>
      <c r="C134" s="1112"/>
      <c r="D134" s="1113"/>
      <c r="L134" s="1119"/>
      <c r="M134" s="1110">
        <f t="shared" si="15"/>
        <v>0</v>
      </c>
      <c r="N134" s="1110">
        <f t="shared" si="16"/>
        <v>0</v>
      </c>
    </row>
    <row r="135" spans="1:19" s="1122" customFormat="1">
      <c r="B135" s="1119"/>
      <c r="C135" s="1112"/>
      <c r="D135" s="1113"/>
      <c r="L135" s="1119"/>
      <c r="M135" s="1110">
        <f t="shared" si="15"/>
        <v>0</v>
      </c>
      <c r="N135" s="1110">
        <f t="shared" si="16"/>
        <v>0</v>
      </c>
    </row>
    <row r="136" spans="1:19" s="1122" customFormat="1">
      <c r="B136" s="991" t="s">
        <v>71</v>
      </c>
      <c r="C136" s="1134">
        <f>SUM(C129:C135)</f>
        <v>0</v>
      </c>
      <c r="D136" s="1135">
        <f>SUM(D129:D135)</f>
        <v>0</v>
      </c>
      <c r="L136" s="991" t="s">
        <v>4925</v>
      </c>
      <c r="M136" s="1563">
        <f>SUM(M129:M135)</f>
        <v>0</v>
      </c>
      <c r="N136" s="1555">
        <f>SUM(N129:N135)</f>
        <v>0</v>
      </c>
    </row>
    <row r="137" spans="1:19" s="1122" customFormat="1">
      <c r="B137" s="1123"/>
      <c r="C137" s="1129"/>
      <c r="D137" s="1129"/>
      <c r="L137" s="1123"/>
      <c r="M137" s="1129"/>
      <c r="N137" s="1129"/>
    </row>
    <row r="138" spans="1:19" s="1122" customFormat="1">
      <c r="B138" s="1123"/>
      <c r="C138" s="1129"/>
      <c r="D138" s="1129"/>
      <c r="L138" s="1123"/>
      <c r="M138" s="1129"/>
      <c r="N138" s="1129"/>
    </row>
    <row r="140" spans="1:19" ht="76.5">
      <c r="A140" s="2231" t="s">
        <v>1636</v>
      </c>
      <c r="B140" s="264" t="s">
        <v>1312</v>
      </c>
      <c r="C140" s="1140" t="s">
        <v>1285</v>
      </c>
      <c r="D140" s="930" t="s">
        <v>1284</v>
      </c>
      <c r="E140" s="274" t="s">
        <v>1559</v>
      </c>
      <c r="F140" s="274" t="s">
        <v>522</v>
      </c>
      <c r="G140" s="274" t="s">
        <v>1308</v>
      </c>
      <c r="H140" s="930" t="s">
        <v>1309</v>
      </c>
      <c r="I140" s="930" t="s">
        <v>1310</v>
      </c>
      <c r="L140" s="264" t="s">
        <v>5010</v>
      </c>
      <c r="M140" s="1140" t="s">
        <v>4914</v>
      </c>
      <c r="N140" s="930" t="s">
        <v>4915</v>
      </c>
      <c r="O140" s="274" t="s">
        <v>4916</v>
      </c>
      <c r="P140" s="274" t="s">
        <v>4917</v>
      </c>
      <c r="Q140" s="274" t="s">
        <v>4918</v>
      </c>
      <c r="R140" s="930" t="s">
        <v>5018</v>
      </c>
      <c r="S140" s="930" t="s">
        <v>4920</v>
      </c>
    </row>
    <row r="141" spans="1:19" ht="25.5">
      <c r="A141" s="2232"/>
      <c r="B141" s="1124" t="str">
        <f>CONCATENATE("Корективна сметка за кредитни загуби на финансови активи в началото на периода ",НАЧАЛО!AC1-2)</f>
        <v>Корективна сметка за кредитни загуби на финансови активи в началото на периода 2011</v>
      </c>
      <c r="C141" s="1120"/>
      <c r="D141" s="1120"/>
      <c r="E141" s="1120"/>
      <c r="F141" s="1120"/>
      <c r="G141" s="1120"/>
      <c r="H141" s="1120"/>
      <c r="I141" s="1120"/>
      <c r="L141" s="1149" t="s">
        <v>5326</v>
      </c>
      <c r="M141" s="1120"/>
      <c r="N141" s="1120"/>
      <c r="O141" s="1120"/>
      <c r="P141" s="1120"/>
      <c r="Q141" s="1120"/>
      <c r="R141" s="1120"/>
      <c r="S141" s="1120"/>
    </row>
    <row r="142" spans="1:19" ht="25.5">
      <c r="A142" s="1127" t="s">
        <v>543</v>
      </c>
      <c r="B142" s="1118" t="s">
        <v>1311</v>
      </c>
      <c r="C142" s="1141">
        <f>C144+C145+C143</f>
        <v>0</v>
      </c>
      <c r="D142" s="1141">
        <f t="shared" ref="D142:I142" si="17">D144+D145+D143</f>
        <v>0</v>
      </c>
      <c r="E142" s="1141">
        <f t="shared" si="17"/>
        <v>0</v>
      </c>
      <c r="F142" s="1141">
        <f t="shared" si="17"/>
        <v>0</v>
      </c>
      <c r="G142" s="1141">
        <f t="shared" si="17"/>
        <v>0</v>
      </c>
      <c r="H142" s="1141">
        <f t="shared" si="17"/>
        <v>0</v>
      </c>
      <c r="I142" s="1141">
        <f t="shared" si="17"/>
        <v>0</v>
      </c>
      <c r="L142" s="1118" t="s">
        <v>5012</v>
      </c>
      <c r="M142" s="1110">
        <f>M144+M145+M143</f>
        <v>0</v>
      </c>
      <c r="N142" s="1110">
        <f t="shared" ref="N142:S142" si="18">N144+N145+N143</f>
        <v>0</v>
      </c>
      <c r="O142" s="1110">
        <f t="shared" si="18"/>
        <v>0</v>
      </c>
      <c r="P142" s="1110">
        <f t="shared" si="18"/>
        <v>0</v>
      </c>
      <c r="Q142" s="1110">
        <f t="shared" si="18"/>
        <v>0</v>
      </c>
      <c r="R142" s="1110">
        <f t="shared" si="18"/>
        <v>0</v>
      </c>
      <c r="S142" s="1110">
        <f t="shared" si="18"/>
        <v>0</v>
      </c>
    </row>
    <row r="143" spans="1:19">
      <c r="B143" s="1118" t="s">
        <v>1314</v>
      </c>
      <c r="C143" s="1141"/>
      <c r="D143" s="1141"/>
      <c r="E143" s="1141"/>
      <c r="F143" s="1141"/>
      <c r="G143" s="1141"/>
      <c r="H143" s="1141"/>
      <c r="I143" s="1141"/>
      <c r="L143" s="1118" t="s">
        <v>5013</v>
      </c>
      <c r="M143" s="1110">
        <f t="shared" ref="M143:S145" si="19">C143</f>
        <v>0</v>
      </c>
      <c r="N143" s="1110">
        <f t="shared" si="19"/>
        <v>0</v>
      </c>
      <c r="O143" s="1110">
        <f t="shared" si="19"/>
        <v>0</v>
      </c>
      <c r="P143" s="1110">
        <f t="shared" si="19"/>
        <v>0</v>
      </c>
      <c r="Q143" s="1110">
        <f t="shared" si="19"/>
        <v>0</v>
      </c>
      <c r="R143" s="1110">
        <f t="shared" si="19"/>
        <v>0</v>
      </c>
      <c r="S143" s="1110">
        <f t="shared" si="19"/>
        <v>0</v>
      </c>
    </row>
    <row r="144" spans="1:19">
      <c r="B144" s="1118" t="s">
        <v>1315</v>
      </c>
      <c r="C144" s="1141"/>
      <c r="D144" s="1141"/>
      <c r="E144" s="1141"/>
      <c r="F144" s="1141"/>
      <c r="G144" s="1141"/>
      <c r="H144" s="1141"/>
      <c r="I144" s="1141"/>
      <c r="L144" s="1003" t="s">
        <v>5327</v>
      </c>
      <c r="M144" s="1110">
        <f t="shared" si="19"/>
        <v>0</v>
      </c>
      <c r="N144" s="1110">
        <f t="shared" si="19"/>
        <v>0</v>
      </c>
      <c r="O144" s="1110">
        <f t="shared" si="19"/>
        <v>0</v>
      </c>
      <c r="P144" s="1110">
        <f t="shared" si="19"/>
        <v>0</v>
      </c>
      <c r="Q144" s="1110">
        <f t="shared" si="19"/>
        <v>0</v>
      </c>
      <c r="R144" s="1110">
        <f t="shared" si="19"/>
        <v>0</v>
      </c>
      <c r="S144" s="1110">
        <f t="shared" si="19"/>
        <v>0</v>
      </c>
    </row>
    <row r="145" spans="1:19">
      <c r="B145" s="1118" t="s">
        <v>1316</v>
      </c>
      <c r="C145" s="1141"/>
      <c r="D145" s="1141"/>
      <c r="E145" s="1141"/>
      <c r="F145" s="1141"/>
      <c r="G145" s="1141"/>
      <c r="H145" s="1141"/>
      <c r="I145" s="1141"/>
      <c r="L145" s="1118" t="s">
        <v>5015</v>
      </c>
      <c r="M145" s="1110">
        <f t="shared" si="19"/>
        <v>0</v>
      </c>
      <c r="N145" s="1110">
        <f t="shared" si="19"/>
        <v>0</v>
      </c>
      <c r="O145" s="1110">
        <f t="shared" si="19"/>
        <v>0</v>
      </c>
      <c r="P145" s="1110">
        <f t="shared" si="19"/>
        <v>0</v>
      </c>
      <c r="Q145" s="1110">
        <f t="shared" si="19"/>
        <v>0</v>
      </c>
      <c r="R145" s="1110">
        <f t="shared" si="19"/>
        <v>0</v>
      </c>
      <c r="S145" s="1110">
        <f t="shared" si="19"/>
        <v>0</v>
      </c>
    </row>
    <row r="146" spans="1:19" ht="25.5">
      <c r="B146" s="1124" t="str">
        <f>CONCATENATE("Корективна сметка за кредитни загуби на финансови активи в началото на периода ",НАЧАЛО!AC1-1)</f>
        <v>Корективна сметка за кредитни загуби на финансови активи в началото на периода 2012</v>
      </c>
      <c r="C146" s="1120">
        <f>D151</f>
        <v>0</v>
      </c>
      <c r="D146" s="1120">
        <f t="shared" ref="D146:I146" si="20">E151</f>
        <v>0</v>
      </c>
      <c r="E146" s="1120">
        <f t="shared" si="20"/>
        <v>0</v>
      </c>
      <c r="F146" s="1120">
        <f t="shared" si="20"/>
        <v>0</v>
      </c>
      <c r="G146" s="1120">
        <f t="shared" si="20"/>
        <v>0</v>
      </c>
      <c r="H146" s="1120">
        <f t="shared" si="20"/>
        <v>0</v>
      </c>
      <c r="I146" s="1120">
        <f t="shared" si="20"/>
        <v>0</v>
      </c>
      <c r="L146" s="1124" t="s">
        <v>5016</v>
      </c>
      <c r="M146" s="1563">
        <f t="shared" ref="M146:S146" si="21">N151</f>
        <v>0</v>
      </c>
      <c r="N146" s="1563">
        <f t="shared" si="21"/>
        <v>0</v>
      </c>
      <c r="O146" s="1563">
        <f t="shared" si="21"/>
        <v>0</v>
      </c>
      <c r="P146" s="1563">
        <f t="shared" si="21"/>
        <v>0</v>
      </c>
      <c r="Q146" s="1563">
        <f t="shared" si="21"/>
        <v>0</v>
      </c>
      <c r="R146" s="1563">
        <f t="shared" si="21"/>
        <v>0</v>
      </c>
      <c r="S146" s="1563">
        <f t="shared" si="21"/>
        <v>0</v>
      </c>
    </row>
    <row r="147" spans="1:19" ht="25.5">
      <c r="B147" s="1118" t="s">
        <v>1311</v>
      </c>
      <c r="C147" s="1141">
        <f>C149+C150+C148</f>
        <v>0</v>
      </c>
      <c r="D147" s="1141">
        <f t="shared" ref="D147:I147" si="22">D149+D150+D148</f>
        <v>0</v>
      </c>
      <c r="E147" s="1141">
        <f t="shared" si="22"/>
        <v>0</v>
      </c>
      <c r="F147" s="1141">
        <f t="shared" si="22"/>
        <v>0</v>
      </c>
      <c r="G147" s="1141">
        <f t="shared" si="22"/>
        <v>0</v>
      </c>
      <c r="H147" s="1141">
        <f t="shared" si="22"/>
        <v>0</v>
      </c>
      <c r="I147" s="1141">
        <f t="shared" si="22"/>
        <v>0</v>
      </c>
      <c r="L147" s="1118" t="s">
        <v>5012</v>
      </c>
      <c r="M147" s="1110">
        <f>M149+M150+M148</f>
        <v>0</v>
      </c>
      <c r="N147" s="1110">
        <f t="shared" ref="N147:S147" si="23">N149+N150+N148</f>
        <v>0</v>
      </c>
      <c r="O147" s="1110">
        <f t="shared" si="23"/>
        <v>0</v>
      </c>
      <c r="P147" s="1110">
        <f t="shared" si="23"/>
        <v>0</v>
      </c>
      <c r="Q147" s="1110">
        <f t="shared" si="23"/>
        <v>0</v>
      </c>
      <c r="R147" s="1110">
        <f t="shared" si="23"/>
        <v>0</v>
      </c>
      <c r="S147" s="1110">
        <f t="shared" si="23"/>
        <v>0</v>
      </c>
    </row>
    <row r="148" spans="1:19">
      <c r="B148" s="1118" t="s">
        <v>1314</v>
      </c>
      <c r="C148" s="1141"/>
      <c r="D148" s="1141"/>
      <c r="E148" s="1141"/>
      <c r="F148" s="1141"/>
      <c r="G148" s="1141"/>
      <c r="H148" s="1141"/>
      <c r="I148" s="1141"/>
      <c r="L148" s="1118" t="s">
        <v>5013</v>
      </c>
      <c r="M148" s="1110">
        <f t="shared" ref="M148:S150" si="24">C148</f>
        <v>0</v>
      </c>
      <c r="N148" s="1110">
        <f t="shared" si="24"/>
        <v>0</v>
      </c>
      <c r="O148" s="1110">
        <f t="shared" si="24"/>
        <v>0</v>
      </c>
      <c r="P148" s="1110">
        <f t="shared" si="24"/>
        <v>0</v>
      </c>
      <c r="Q148" s="1110">
        <f t="shared" si="24"/>
        <v>0</v>
      </c>
      <c r="R148" s="1110">
        <f t="shared" si="24"/>
        <v>0</v>
      </c>
      <c r="S148" s="1110">
        <f t="shared" si="24"/>
        <v>0</v>
      </c>
    </row>
    <row r="149" spans="1:19">
      <c r="B149" s="1118" t="s">
        <v>1315</v>
      </c>
      <c r="C149" s="1141"/>
      <c r="D149" s="1141"/>
      <c r="E149" s="1141"/>
      <c r="F149" s="1141"/>
      <c r="G149" s="1141"/>
      <c r="H149" s="1141"/>
      <c r="I149" s="1141"/>
      <c r="L149" s="1118" t="s">
        <v>5014</v>
      </c>
      <c r="M149" s="1110">
        <f t="shared" si="24"/>
        <v>0</v>
      </c>
      <c r="N149" s="1110">
        <f t="shared" si="24"/>
        <v>0</v>
      </c>
      <c r="O149" s="1110">
        <f t="shared" si="24"/>
        <v>0</v>
      </c>
      <c r="P149" s="1110">
        <f t="shared" si="24"/>
        <v>0</v>
      </c>
      <c r="Q149" s="1110">
        <f t="shared" si="24"/>
        <v>0</v>
      </c>
      <c r="R149" s="1110">
        <f t="shared" si="24"/>
        <v>0</v>
      </c>
      <c r="S149" s="1110">
        <f t="shared" si="24"/>
        <v>0</v>
      </c>
    </row>
    <row r="150" spans="1:19">
      <c r="B150" s="1118" t="s">
        <v>1316</v>
      </c>
      <c r="C150" s="1141"/>
      <c r="D150" s="1141"/>
      <c r="E150" s="1141"/>
      <c r="F150" s="1141"/>
      <c r="G150" s="1141"/>
      <c r="H150" s="1141"/>
      <c r="I150" s="1141"/>
      <c r="L150" s="1118" t="s">
        <v>5015</v>
      </c>
      <c r="M150" s="1110">
        <f t="shared" si="24"/>
        <v>0</v>
      </c>
      <c r="N150" s="1110">
        <f t="shared" si="24"/>
        <v>0</v>
      </c>
      <c r="O150" s="1110">
        <f t="shared" si="24"/>
        <v>0</v>
      </c>
      <c r="P150" s="1110">
        <f t="shared" si="24"/>
        <v>0</v>
      </c>
      <c r="Q150" s="1110">
        <f t="shared" si="24"/>
        <v>0</v>
      </c>
      <c r="R150" s="1110">
        <f t="shared" si="24"/>
        <v>0</v>
      </c>
      <c r="S150" s="1110">
        <f t="shared" si="24"/>
        <v>0</v>
      </c>
    </row>
    <row r="151" spans="1:19" ht="25.5">
      <c r="B151" s="1124" t="str">
        <f>CONCATENATE("Корективна сметка за кредитни загуби на финансови активи в края на периода ",НАЧАЛО!AC1)</f>
        <v>Корективна сметка за кредитни загуби на финансови активи в края на периода 2013</v>
      </c>
      <c r="C151" s="1120">
        <f>C146+C147</f>
        <v>0</v>
      </c>
      <c r="D151" s="1120">
        <f t="shared" ref="D151:I151" si="25">D146+D147</f>
        <v>0</v>
      </c>
      <c r="E151" s="1120">
        <f t="shared" si="25"/>
        <v>0</v>
      </c>
      <c r="F151" s="1120">
        <f t="shared" si="25"/>
        <v>0</v>
      </c>
      <c r="G151" s="1120">
        <f t="shared" si="25"/>
        <v>0</v>
      </c>
      <c r="H151" s="1120">
        <f t="shared" si="25"/>
        <v>0</v>
      </c>
      <c r="I151" s="1120">
        <f t="shared" si="25"/>
        <v>0</v>
      </c>
      <c r="L151" s="1124" t="s">
        <v>5017</v>
      </c>
      <c r="M151" s="1563">
        <f>M146+M147</f>
        <v>0</v>
      </c>
      <c r="N151" s="1563">
        <f t="shared" ref="N151:S151" si="26">N146+N147</f>
        <v>0</v>
      </c>
      <c r="O151" s="1563">
        <f t="shared" si="26"/>
        <v>0</v>
      </c>
      <c r="P151" s="1563">
        <f t="shared" si="26"/>
        <v>0</v>
      </c>
      <c r="Q151" s="1563">
        <f t="shared" si="26"/>
        <v>0</v>
      </c>
      <c r="R151" s="1563">
        <f t="shared" si="26"/>
        <v>0</v>
      </c>
      <c r="S151" s="1563">
        <f t="shared" si="26"/>
        <v>0</v>
      </c>
    </row>
    <row r="154" spans="1:19">
      <c r="A154" s="1127" t="s">
        <v>550</v>
      </c>
      <c r="B154" s="264" t="s">
        <v>1565</v>
      </c>
      <c r="C154" s="292">
        <f>НАЧАЛО!AA2</f>
        <v>41639</v>
      </c>
      <c r="D154" s="293" t="str">
        <f>CONCATENATE("31.12.",YEAR(C154)-1," г.")</f>
        <v>31.12.2012 г.</v>
      </c>
      <c r="L154" s="264" t="s">
        <v>5019</v>
      </c>
      <c r="M154" s="292">
        <f>НАЧАЛО!AA2</f>
        <v>41639</v>
      </c>
      <c r="N154" s="293" t="str">
        <f>CONCATENATE("31.12.",YEAR(M154)-1," г.")</f>
        <v>31.12.2012 г.</v>
      </c>
    </row>
    <row r="155" spans="1:19" ht="25.5">
      <c r="A155" s="825" t="s">
        <v>2592</v>
      </c>
      <c r="B155" s="1118" t="s">
        <v>1285</v>
      </c>
      <c r="C155" s="625">
        <f>C168</f>
        <v>0</v>
      </c>
      <c r="D155" s="625">
        <f>D168</f>
        <v>0</v>
      </c>
      <c r="F155" s="265" t="s">
        <v>1560</v>
      </c>
      <c r="L155" s="1118" t="s">
        <v>4914</v>
      </c>
      <c r="M155" s="625">
        <f>M168</f>
        <v>0</v>
      </c>
      <c r="N155" s="625">
        <f>N168</f>
        <v>0</v>
      </c>
      <c r="P155" s="265" t="s">
        <v>1560</v>
      </c>
    </row>
    <row r="156" spans="1:19">
      <c r="B156" s="1119" t="s">
        <v>1284</v>
      </c>
      <c r="C156" s="625">
        <f>C181</f>
        <v>0</v>
      </c>
      <c r="D156" s="625">
        <f>D181</f>
        <v>0</v>
      </c>
      <c r="F156" s="265" t="s">
        <v>1560</v>
      </c>
      <c r="L156" s="1119" t="s">
        <v>4915</v>
      </c>
      <c r="M156" s="625">
        <f>M181</f>
        <v>0</v>
      </c>
      <c r="N156" s="625">
        <f>N181</f>
        <v>0</v>
      </c>
      <c r="P156" s="265" t="s">
        <v>1560</v>
      </c>
    </row>
    <row r="157" spans="1:19">
      <c r="B157" s="1118" t="s">
        <v>1559</v>
      </c>
      <c r="C157" s="625"/>
      <c r="D157" s="625"/>
      <c r="F157" s="265" t="s">
        <v>1560</v>
      </c>
      <c r="L157" s="1118" t="s">
        <v>4916</v>
      </c>
      <c r="M157" s="277">
        <f>C157</f>
        <v>0</v>
      </c>
      <c r="N157" s="277">
        <f>D157</f>
        <v>0</v>
      </c>
      <c r="P157" s="265" t="s">
        <v>1560</v>
      </c>
    </row>
    <row r="158" spans="1:19">
      <c r="B158" s="1118" t="s">
        <v>522</v>
      </c>
      <c r="C158" s="625">
        <f>C288</f>
        <v>0</v>
      </c>
      <c r="D158" s="625">
        <f>D288</f>
        <v>0</v>
      </c>
      <c r="F158" s="265" t="s">
        <v>1764</v>
      </c>
      <c r="L158" s="1118" t="s">
        <v>4917</v>
      </c>
      <c r="M158" s="625">
        <f>M288</f>
        <v>0</v>
      </c>
      <c r="N158" s="625">
        <f>N288</f>
        <v>0</v>
      </c>
      <c r="P158" s="265" t="s">
        <v>1764</v>
      </c>
    </row>
    <row r="159" spans="1:19">
      <c r="B159" s="1118" t="s">
        <v>1308</v>
      </c>
      <c r="C159" s="625">
        <f>C277</f>
        <v>0</v>
      </c>
      <c r="D159" s="625">
        <f>D277</f>
        <v>0</v>
      </c>
      <c r="F159" s="265" t="s">
        <v>1764</v>
      </c>
      <c r="L159" s="1118" t="s">
        <v>4918</v>
      </c>
      <c r="M159" s="625">
        <f>M277</f>
        <v>0</v>
      </c>
      <c r="N159" s="625">
        <f>N277</f>
        <v>0</v>
      </c>
      <c r="P159" s="265" t="s">
        <v>1764</v>
      </c>
    </row>
    <row r="160" spans="1:19">
      <c r="B160" s="1118" t="s">
        <v>1767</v>
      </c>
      <c r="C160" s="625">
        <f>C194+C202</f>
        <v>0</v>
      </c>
      <c r="D160" s="625">
        <f>D194+D202</f>
        <v>0</v>
      </c>
      <c r="F160" s="265" t="s">
        <v>1764</v>
      </c>
      <c r="L160" s="1118" t="s">
        <v>4919</v>
      </c>
      <c r="M160" s="625">
        <f>M194+M202</f>
        <v>0</v>
      </c>
      <c r="N160" s="625">
        <f>N194+N202</f>
        <v>0</v>
      </c>
      <c r="P160" s="265" t="s">
        <v>1764</v>
      </c>
    </row>
    <row r="161" spans="1:16" ht="25.5">
      <c r="B161" s="1118" t="s">
        <v>1310</v>
      </c>
      <c r="C161" s="625"/>
      <c r="D161" s="625"/>
      <c r="F161" s="265" t="s">
        <v>1560</v>
      </c>
      <c r="L161" s="1118" t="s">
        <v>4920</v>
      </c>
      <c r="M161" s="277">
        <f>C161</f>
        <v>0</v>
      </c>
      <c r="N161" s="277">
        <f>D161</f>
        <v>0</v>
      </c>
      <c r="P161" s="265" t="s">
        <v>1560</v>
      </c>
    </row>
    <row r="162" spans="1:16">
      <c r="B162" s="1051" t="s">
        <v>71</v>
      </c>
      <c r="C162" s="1563">
        <f>SUM(C155:C161)</f>
        <v>0</v>
      </c>
      <c r="D162" s="1555">
        <f>SUM(D155:D161)</f>
        <v>0</v>
      </c>
      <c r="L162" s="1558" t="s">
        <v>4925</v>
      </c>
      <c r="M162" s="1563">
        <f>SUM(M155:M161)</f>
        <v>0</v>
      </c>
      <c r="N162" s="1555">
        <f>SUM(N155:N161)</f>
        <v>0</v>
      </c>
    </row>
    <row r="164" spans="1:16" ht="25.5">
      <c r="A164" s="2231" t="s">
        <v>1636</v>
      </c>
      <c r="B164" s="264" t="s">
        <v>1285</v>
      </c>
      <c r="C164" s="292">
        <f>НАЧАЛО!AA2</f>
        <v>41639</v>
      </c>
      <c r="D164" s="293" t="str">
        <f>CONCATENATE("31.12.",YEAR(C164)-1," г.")</f>
        <v>31.12.2012 г.</v>
      </c>
      <c r="L164" s="264" t="s">
        <v>4914</v>
      </c>
      <c r="M164" s="292">
        <f>НАЧАЛО!AA2</f>
        <v>41639</v>
      </c>
      <c r="N164" s="293" t="str">
        <f>CONCATENATE("31.12.",YEAR(M164)-1," г.")</f>
        <v>31.12.2012 г.</v>
      </c>
    </row>
    <row r="165" spans="1:16" ht="38.25">
      <c r="A165" s="2232"/>
      <c r="B165" s="1118" t="s">
        <v>1305</v>
      </c>
      <c r="C165" s="277"/>
      <c r="D165" s="277"/>
      <c r="L165" s="1118" t="s">
        <v>4922</v>
      </c>
      <c r="M165" s="277">
        <f t="shared" ref="M165:N167" si="27">C165</f>
        <v>0</v>
      </c>
      <c r="N165" s="277">
        <f t="shared" si="27"/>
        <v>0</v>
      </c>
    </row>
    <row r="166" spans="1:16" ht="38.25">
      <c r="A166" s="1127" t="s">
        <v>550</v>
      </c>
      <c r="B166" s="1118" t="s">
        <v>1306</v>
      </c>
      <c r="C166" s="277"/>
      <c r="D166" s="277"/>
      <c r="L166" s="1118" t="s">
        <v>4923</v>
      </c>
      <c r="M166" s="277">
        <f t="shared" si="27"/>
        <v>0</v>
      </c>
      <c r="N166" s="277">
        <f t="shared" si="27"/>
        <v>0</v>
      </c>
    </row>
    <row r="167" spans="1:16" ht="38.25">
      <c r="B167" s="1118" t="s">
        <v>1307</v>
      </c>
      <c r="C167" s="277"/>
      <c r="D167" s="277"/>
      <c r="L167" s="1118" t="s">
        <v>4924</v>
      </c>
      <c r="M167" s="277">
        <f t="shared" si="27"/>
        <v>0</v>
      </c>
      <c r="N167" s="277">
        <f t="shared" si="27"/>
        <v>0</v>
      </c>
    </row>
    <row r="168" spans="1:16">
      <c r="B168" s="1051" t="s">
        <v>71</v>
      </c>
      <c r="C168" s="1563">
        <f>SUM(C165:C167)</f>
        <v>0</v>
      </c>
      <c r="D168" s="1555">
        <f>SUM(D165:D167)</f>
        <v>0</v>
      </c>
      <c r="L168" s="1558" t="s">
        <v>4925</v>
      </c>
      <c r="M168" s="1563">
        <f>SUM(M165:M167)</f>
        <v>0</v>
      </c>
      <c r="N168" s="1555">
        <f>SUM(N165:N167)</f>
        <v>0</v>
      </c>
    </row>
    <row r="169" spans="1:16" s="1122" customFormat="1">
      <c r="B169" s="1123"/>
      <c r="C169" s="1129"/>
      <c r="D169" s="1129"/>
      <c r="L169" s="1123"/>
      <c r="M169" s="1129"/>
      <c r="N169" s="1129"/>
    </row>
    <row r="170" spans="1:16" s="1122" customFormat="1">
      <c r="B170" s="1136" t="s">
        <v>4382</v>
      </c>
      <c r="C170" s="1136"/>
      <c r="D170" s="1136"/>
      <c r="L170" s="1136" t="s">
        <v>5020</v>
      </c>
      <c r="M170" s="1136"/>
      <c r="N170" s="1136"/>
    </row>
    <row r="171" spans="1:16" s="1122" customFormat="1">
      <c r="A171" s="2231" t="s">
        <v>1636</v>
      </c>
      <c r="B171" s="1131" t="s">
        <v>181</v>
      </c>
      <c r="C171" s="292">
        <f>C164</f>
        <v>41639</v>
      </c>
      <c r="D171" s="292" t="str">
        <f>D164</f>
        <v>31.12.2012 г.</v>
      </c>
      <c r="L171" s="1131" t="s">
        <v>4927</v>
      </c>
      <c r="M171" s="292">
        <f>M164</f>
        <v>41639</v>
      </c>
      <c r="N171" s="292" t="str">
        <f>N164</f>
        <v>31.12.2012 г.</v>
      </c>
    </row>
    <row r="172" spans="1:16" s="1122" customFormat="1" ht="25.5">
      <c r="A172" s="2232"/>
      <c r="B172" s="1139" t="s">
        <v>4379</v>
      </c>
      <c r="C172" s="1132">
        <f>SUM(C173:C174)</f>
        <v>0</v>
      </c>
      <c r="D172" s="1133">
        <f>SUM(D173:D174)</f>
        <v>0</v>
      </c>
      <c r="L172" s="1139" t="s">
        <v>4928</v>
      </c>
      <c r="M172" s="1132">
        <f>SUM(M173:M174)</f>
        <v>0</v>
      </c>
      <c r="N172" s="1133">
        <f>SUM(N173:N174)</f>
        <v>0</v>
      </c>
    </row>
    <row r="173" spans="1:16" s="1122" customFormat="1">
      <c r="A173" s="1127" t="s">
        <v>550</v>
      </c>
      <c r="B173" s="1118" t="s">
        <v>4373</v>
      </c>
      <c r="C173" s="1108"/>
      <c r="D173" s="1109"/>
      <c r="L173" s="1118" t="s">
        <v>4929</v>
      </c>
      <c r="M173" s="277">
        <f>C173</f>
        <v>0</v>
      </c>
      <c r="N173" s="277">
        <f>D173</f>
        <v>0</v>
      </c>
    </row>
    <row r="174" spans="1:16" s="1122" customFormat="1">
      <c r="B174" s="1118" t="s">
        <v>4374</v>
      </c>
      <c r="C174" s="1108"/>
      <c r="D174" s="1109"/>
      <c r="L174" s="1118" t="s">
        <v>4930</v>
      </c>
      <c r="M174" s="277">
        <f>C174</f>
        <v>0</v>
      </c>
      <c r="N174" s="277">
        <f>D174</f>
        <v>0</v>
      </c>
    </row>
    <row r="175" spans="1:16" s="1122" customFormat="1" ht="25.5">
      <c r="B175" s="1139" t="s">
        <v>4380</v>
      </c>
      <c r="C175" s="1132">
        <f>SUM(C176:C177)</f>
        <v>0</v>
      </c>
      <c r="D175" s="1133">
        <f>SUM(D176:D177)</f>
        <v>0</v>
      </c>
      <c r="L175" s="1139" t="s">
        <v>4931</v>
      </c>
      <c r="M175" s="1132">
        <f>SUM(M176:M177)</f>
        <v>0</v>
      </c>
      <c r="N175" s="1133">
        <f>SUM(N176:N177)</f>
        <v>0</v>
      </c>
    </row>
    <row r="176" spans="1:16" s="1122" customFormat="1">
      <c r="B176" s="1118" t="s">
        <v>4375</v>
      </c>
      <c r="C176" s="1108"/>
      <c r="D176" s="1109"/>
      <c r="L176" s="1118" t="s">
        <v>4932</v>
      </c>
      <c r="M176" s="277">
        <f>C176</f>
        <v>0</v>
      </c>
      <c r="N176" s="277">
        <f>D176</f>
        <v>0</v>
      </c>
    </row>
    <row r="177" spans="1:14" s="1122" customFormat="1" ht="25.5">
      <c r="B177" s="1118" t="s">
        <v>4376</v>
      </c>
      <c r="C177" s="1108"/>
      <c r="D177" s="1109"/>
      <c r="L177" s="1118" t="s">
        <v>4933</v>
      </c>
      <c r="M177" s="277">
        <f>C177</f>
        <v>0</v>
      </c>
      <c r="N177" s="277">
        <f>D177</f>
        <v>0</v>
      </c>
    </row>
    <row r="178" spans="1:14" s="1122" customFormat="1">
      <c r="B178" s="1131" t="s">
        <v>4381</v>
      </c>
      <c r="C178" s="1132">
        <f>SUM(C179:C180)</f>
        <v>0</v>
      </c>
      <c r="D178" s="1133">
        <f>SUM(D179:D180)</f>
        <v>0</v>
      </c>
      <c r="L178" s="1131" t="s">
        <v>4934</v>
      </c>
      <c r="M178" s="1132">
        <f>SUM(M179:M180)</f>
        <v>0</v>
      </c>
      <c r="N178" s="1133">
        <f>SUM(N179:N180)</f>
        <v>0</v>
      </c>
    </row>
    <row r="179" spans="1:14" s="1122" customFormat="1">
      <c r="B179" s="1119" t="s">
        <v>4377</v>
      </c>
      <c r="C179" s="1108"/>
      <c r="D179" s="1109"/>
      <c r="L179" s="1119" t="s">
        <v>4935</v>
      </c>
      <c r="M179" s="277">
        <f>C179</f>
        <v>0</v>
      </c>
      <c r="N179" s="277">
        <f>D179</f>
        <v>0</v>
      </c>
    </row>
    <row r="180" spans="1:14" s="1122" customFormat="1">
      <c r="B180" s="1119" t="s">
        <v>4378</v>
      </c>
      <c r="C180" s="1108"/>
      <c r="D180" s="1109"/>
      <c r="L180" s="1119" t="s">
        <v>4936</v>
      </c>
      <c r="M180" s="277">
        <f>C180</f>
        <v>0</v>
      </c>
      <c r="N180" s="277">
        <f>D180</f>
        <v>0</v>
      </c>
    </row>
    <row r="181" spans="1:14" s="1122" customFormat="1">
      <c r="B181" s="991" t="s">
        <v>71</v>
      </c>
      <c r="C181" s="1563">
        <f>C172+C175+C178</f>
        <v>0</v>
      </c>
      <c r="D181" s="1555">
        <f>D172+D175+D178</f>
        <v>0</v>
      </c>
      <c r="L181" s="991" t="s">
        <v>4925</v>
      </c>
      <c r="M181" s="1563">
        <f>M172+M175+M178</f>
        <v>0</v>
      </c>
      <c r="N181" s="1555">
        <f>N172+N175+N178</f>
        <v>0</v>
      </c>
    </row>
    <row r="182" spans="1:14" s="1122" customFormat="1">
      <c r="B182" s="1123"/>
      <c r="C182" s="1129"/>
      <c r="D182" s="1129"/>
      <c r="L182" s="1123"/>
      <c r="M182" s="1129"/>
      <c r="N182" s="1129"/>
    </row>
    <row r="183" spans="1:14" s="1122" customFormat="1">
      <c r="A183" s="2231" t="s">
        <v>1636</v>
      </c>
      <c r="B183" s="1130" t="s">
        <v>1854</v>
      </c>
      <c r="C183" s="1123"/>
      <c r="D183" s="1123"/>
      <c r="L183" s="1130" t="s">
        <v>5021</v>
      </c>
      <c r="M183" s="1123"/>
      <c r="N183" s="1123"/>
    </row>
    <row r="184" spans="1:14" s="1122" customFormat="1">
      <c r="A184" s="2232"/>
      <c r="B184" s="1131" t="s">
        <v>181</v>
      </c>
      <c r="C184" s="292">
        <f>НАЧАЛО!AA2</f>
        <v>41639</v>
      </c>
      <c r="D184" s="293" t="str">
        <f>CONCATENATE("31.12.",YEAR(C184)-1," г.")</f>
        <v>31.12.2012 г.</v>
      </c>
      <c r="L184" s="1131" t="s">
        <v>4954</v>
      </c>
      <c r="M184" s="292">
        <f>НАЧАЛО!AA2</f>
        <v>41639</v>
      </c>
      <c r="N184" s="293" t="str">
        <f>CONCATENATE("31.12.",YEAR(M184)-1," г.")</f>
        <v>31.12.2012 г.</v>
      </c>
    </row>
    <row r="185" spans="1:14" s="1122" customFormat="1">
      <c r="A185" s="1127" t="s">
        <v>550</v>
      </c>
      <c r="B185" s="1131" t="s">
        <v>1780</v>
      </c>
      <c r="C185" s="1132">
        <f>SUM(C186:C187)</f>
        <v>0</v>
      </c>
      <c r="D185" s="1133">
        <f>SUM(D186:D187)</f>
        <v>0</v>
      </c>
      <c r="L185" s="1131" t="s">
        <v>4938</v>
      </c>
      <c r="M185" s="1132">
        <f>SUM(M186:M187)</f>
        <v>0</v>
      </c>
      <c r="N185" s="1133">
        <f>SUM(N186:N187)</f>
        <v>0</v>
      </c>
    </row>
    <row r="186" spans="1:14" s="1122" customFormat="1">
      <c r="B186" s="1119" t="s">
        <v>1781</v>
      </c>
      <c r="C186" s="1108"/>
      <c r="D186" s="1109"/>
      <c r="L186" s="1119" t="s">
        <v>4939</v>
      </c>
      <c r="M186" s="277">
        <f>C186</f>
        <v>0</v>
      </c>
      <c r="N186" s="277">
        <f>D186</f>
        <v>0</v>
      </c>
    </row>
    <row r="187" spans="1:14" s="1122" customFormat="1">
      <c r="B187" s="1119" t="s">
        <v>1782</v>
      </c>
      <c r="C187" s="1108"/>
      <c r="D187" s="1109"/>
      <c r="L187" s="1119" t="s">
        <v>4940</v>
      </c>
      <c r="M187" s="277">
        <f>C187</f>
        <v>0</v>
      </c>
      <c r="N187" s="277">
        <f>D187</f>
        <v>0</v>
      </c>
    </row>
    <row r="188" spans="1:14" s="1122" customFormat="1">
      <c r="B188" s="1131" t="s">
        <v>1783</v>
      </c>
      <c r="C188" s="1132">
        <f>SUM(C189:C190)</f>
        <v>0</v>
      </c>
      <c r="D188" s="1133">
        <f>SUM(D189:D190)</f>
        <v>0</v>
      </c>
      <c r="L188" s="1131" t="s">
        <v>4941</v>
      </c>
      <c r="M188" s="1132">
        <f>SUM(M189:M190)</f>
        <v>0</v>
      </c>
      <c r="N188" s="1133">
        <f>SUM(N189:N190)</f>
        <v>0</v>
      </c>
    </row>
    <row r="189" spans="1:14" s="1122" customFormat="1">
      <c r="B189" s="1119" t="s">
        <v>1784</v>
      </c>
      <c r="C189" s="1108"/>
      <c r="D189" s="1109"/>
      <c r="L189" s="1119" t="s">
        <v>4942</v>
      </c>
      <c r="M189" s="277">
        <f>C189</f>
        <v>0</v>
      </c>
      <c r="N189" s="277">
        <f>D189</f>
        <v>0</v>
      </c>
    </row>
    <row r="190" spans="1:14" s="1122" customFormat="1">
      <c r="B190" s="1119" t="s">
        <v>1785</v>
      </c>
      <c r="C190" s="1108"/>
      <c r="D190" s="1109"/>
      <c r="L190" s="1119" t="s">
        <v>4943</v>
      </c>
      <c r="M190" s="277">
        <f>C190</f>
        <v>0</v>
      </c>
      <c r="N190" s="277">
        <f>D190</f>
        <v>0</v>
      </c>
    </row>
    <row r="191" spans="1:14" s="1122" customFormat="1">
      <c r="B191" s="1131" t="s">
        <v>1786</v>
      </c>
      <c r="C191" s="1132">
        <f>SUM(C192:C193)</f>
        <v>0</v>
      </c>
      <c r="D191" s="1133">
        <f>SUM(D192:D193)</f>
        <v>0</v>
      </c>
      <c r="L191" s="1131" t="s">
        <v>4944</v>
      </c>
      <c r="M191" s="1132">
        <f>SUM(M192:M193)</f>
        <v>0</v>
      </c>
      <c r="N191" s="1133">
        <f>SUM(N192:N193)</f>
        <v>0</v>
      </c>
    </row>
    <row r="192" spans="1:14" s="1122" customFormat="1">
      <c r="B192" s="1119" t="s">
        <v>1787</v>
      </c>
      <c r="C192" s="1108"/>
      <c r="D192" s="1109"/>
      <c r="L192" s="1119" t="s">
        <v>4945</v>
      </c>
      <c r="M192" s="277">
        <f>C192</f>
        <v>0</v>
      </c>
      <c r="N192" s="277">
        <f>D192</f>
        <v>0</v>
      </c>
    </row>
    <row r="193" spans="1:14" s="1122" customFormat="1">
      <c r="B193" s="1119" t="s">
        <v>1788</v>
      </c>
      <c r="C193" s="1108"/>
      <c r="D193" s="1109"/>
      <c r="L193" s="1119" t="s">
        <v>4946</v>
      </c>
      <c r="M193" s="277">
        <f>C193</f>
        <v>0</v>
      </c>
      <c r="N193" s="277">
        <f>D193</f>
        <v>0</v>
      </c>
    </row>
    <row r="194" spans="1:14" s="1122" customFormat="1">
      <c r="B194" s="991" t="s">
        <v>71</v>
      </c>
      <c r="C194" s="1134">
        <f>C185+C188+C191</f>
        <v>0</v>
      </c>
      <c r="D194" s="1135">
        <f>D185+D188+D191</f>
        <v>0</v>
      </c>
      <c r="L194" s="991" t="s">
        <v>4806</v>
      </c>
      <c r="M194" s="1563">
        <f>M185+M188+M191</f>
        <v>0</v>
      </c>
      <c r="N194" s="1555">
        <f>N185+N188+N191</f>
        <v>0</v>
      </c>
    </row>
    <row r="195" spans="1:14" s="1122" customFormat="1">
      <c r="B195" s="265"/>
      <c r="C195" s="265"/>
      <c r="D195" s="265"/>
      <c r="L195" s="265"/>
      <c r="M195" s="265"/>
      <c r="N195" s="265"/>
    </row>
    <row r="196" spans="1:14" s="1122" customFormat="1">
      <c r="A196" s="2231" t="s">
        <v>1636</v>
      </c>
      <c r="B196" s="1136" t="s">
        <v>1855</v>
      </c>
      <c r="C196" s="1136"/>
      <c r="D196" s="1136"/>
      <c r="L196" s="1136" t="s">
        <v>5022</v>
      </c>
      <c r="M196" s="1136"/>
      <c r="N196" s="1136"/>
    </row>
    <row r="197" spans="1:14" s="1122" customFormat="1">
      <c r="A197" s="2232"/>
      <c r="B197" s="1131" t="s">
        <v>181</v>
      </c>
      <c r="C197" s="292">
        <f>НАЧАЛО!AA2</f>
        <v>41639</v>
      </c>
      <c r="D197" s="293" t="str">
        <f>CONCATENATE("31.12.",YEAR(C197)-1," г.")</f>
        <v>31.12.2012 г.</v>
      </c>
      <c r="L197" s="1131" t="s">
        <v>4954</v>
      </c>
      <c r="M197" s="292">
        <f>НАЧАЛО!AA2</f>
        <v>41639</v>
      </c>
      <c r="N197" s="293" t="str">
        <f>CONCATENATE("31.12.",YEAR(M197)-1," г.")</f>
        <v>31.12.2012 г.</v>
      </c>
    </row>
    <row r="198" spans="1:14" s="1122" customFormat="1">
      <c r="A198" s="1127" t="s">
        <v>550</v>
      </c>
      <c r="B198" s="1119" t="s">
        <v>1790</v>
      </c>
      <c r="C198" s="1114">
        <f>C218</f>
        <v>0</v>
      </c>
      <c r="D198" s="1799">
        <f>D218</f>
        <v>0</v>
      </c>
      <c r="L198" s="1119" t="s">
        <v>4948</v>
      </c>
      <c r="M198" s="1114">
        <f>M218</f>
        <v>0</v>
      </c>
      <c r="N198" s="1799">
        <f>N218</f>
        <v>0</v>
      </c>
    </row>
    <row r="199" spans="1:14" s="1122" customFormat="1">
      <c r="B199" s="1119" t="s">
        <v>1791</v>
      </c>
      <c r="C199" s="1114">
        <f>C234</f>
        <v>0</v>
      </c>
      <c r="D199" s="1799">
        <f>D234</f>
        <v>0</v>
      </c>
      <c r="L199" s="1119" t="s">
        <v>4949</v>
      </c>
      <c r="M199" s="1114">
        <f>M234</f>
        <v>0</v>
      </c>
      <c r="N199" s="1799">
        <f>N234</f>
        <v>0</v>
      </c>
    </row>
    <row r="200" spans="1:14" s="1122" customFormat="1">
      <c r="B200" s="1137" t="s">
        <v>1792</v>
      </c>
      <c r="C200" s="1114">
        <f>C250</f>
        <v>0</v>
      </c>
      <c r="D200" s="1799">
        <f>D250</f>
        <v>0</v>
      </c>
      <c r="L200" s="1137" t="s">
        <v>4950</v>
      </c>
      <c r="M200" s="1114">
        <f>M250</f>
        <v>0</v>
      </c>
      <c r="N200" s="1799">
        <f>N250</f>
        <v>0</v>
      </c>
    </row>
    <row r="201" spans="1:14" s="1122" customFormat="1">
      <c r="B201" s="1119" t="s">
        <v>1793</v>
      </c>
      <c r="C201" s="1114">
        <f>C266</f>
        <v>0</v>
      </c>
      <c r="D201" s="1799">
        <f>D266</f>
        <v>0</v>
      </c>
      <c r="L201" s="1119" t="s">
        <v>4951</v>
      </c>
      <c r="M201" s="1114">
        <f>M266</f>
        <v>0</v>
      </c>
      <c r="N201" s="1799">
        <f>N266</f>
        <v>0</v>
      </c>
    </row>
    <row r="202" spans="1:14" s="1122" customFormat="1">
      <c r="B202" s="991" t="s">
        <v>71</v>
      </c>
      <c r="C202" s="1134">
        <f>SUM(C198:C201)</f>
        <v>0</v>
      </c>
      <c r="D202" s="1555">
        <f>SUM(D198:D201)</f>
        <v>0</v>
      </c>
      <c r="L202" s="991" t="s">
        <v>4806</v>
      </c>
      <c r="M202" s="1563">
        <f>SUM(M198:M201)</f>
        <v>0</v>
      </c>
      <c r="N202" s="1555">
        <f>SUM(N198:N201)</f>
        <v>0</v>
      </c>
    </row>
    <row r="203" spans="1:14" s="1122" customFormat="1">
      <c r="B203" s="1136"/>
      <c r="C203" s="1138"/>
      <c r="D203" s="1138"/>
      <c r="L203" s="1136"/>
      <c r="M203" s="1138"/>
      <c r="N203" s="1138"/>
    </row>
    <row r="204" spans="1:14" s="1122" customFormat="1">
      <c r="A204" s="2231" t="s">
        <v>1636</v>
      </c>
      <c r="B204" s="1136" t="s">
        <v>1856</v>
      </c>
      <c r="C204" s="1136"/>
      <c r="D204" s="1136"/>
      <c r="L204" s="1136" t="s">
        <v>5023</v>
      </c>
      <c r="M204" s="1136"/>
      <c r="N204" s="1136"/>
    </row>
    <row r="205" spans="1:14" s="1122" customFormat="1">
      <c r="A205" s="2232"/>
      <c r="B205" s="1131" t="s">
        <v>181</v>
      </c>
      <c r="C205" s="292">
        <f>НАЧАЛО!AA2</f>
        <v>41639</v>
      </c>
      <c r="D205" s="293" t="str">
        <f>CONCATENATE("31.12.",YEAR(C205)-1," г.")</f>
        <v>31.12.2012 г.</v>
      </c>
      <c r="L205" s="1131" t="s">
        <v>4954</v>
      </c>
      <c r="M205" s="292">
        <f>НАЧАЛО!AA2</f>
        <v>41639</v>
      </c>
      <c r="N205" s="293" t="str">
        <f>CONCATENATE("31.12.",YEAR(M205)-1," г.")</f>
        <v>31.12.2012 г.</v>
      </c>
    </row>
    <row r="206" spans="1:14" s="1122" customFormat="1">
      <c r="A206" s="1127" t="s">
        <v>550</v>
      </c>
      <c r="B206" s="1131" t="s">
        <v>1795</v>
      </c>
      <c r="C206" s="1132">
        <f>SUM(C207:C209)</f>
        <v>0</v>
      </c>
      <c r="D206" s="1133">
        <f>SUM(D207:D209)</f>
        <v>0</v>
      </c>
      <c r="L206" s="1131" t="s">
        <v>4955</v>
      </c>
      <c r="M206" s="1132">
        <f>SUM(M207:M209)</f>
        <v>0</v>
      </c>
      <c r="N206" s="1133">
        <f>SUM(N207:N209)</f>
        <v>0</v>
      </c>
    </row>
    <row r="207" spans="1:14" s="1122" customFormat="1">
      <c r="B207" s="1118" t="s">
        <v>1796</v>
      </c>
      <c r="C207" s="1108"/>
      <c r="D207" s="1109"/>
      <c r="L207" s="1118" t="s">
        <v>4956</v>
      </c>
      <c r="M207" s="277">
        <f t="shared" ref="M207:N209" si="28">C207</f>
        <v>0</v>
      </c>
      <c r="N207" s="277">
        <f t="shared" si="28"/>
        <v>0</v>
      </c>
    </row>
    <row r="208" spans="1:14" s="1122" customFormat="1">
      <c r="B208" s="1118" t="s">
        <v>1797</v>
      </c>
      <c r="C208" s="1108"/>
      <c r="D208" s="1109"/>
      <c r="L208" s="1118" t="s">
        <v>4930</v>
      </c>
      <c r="M208" s="277">
        <f t="shared" si="28"/>
        <v>0</v>
      </c>
      <c r="N208" s="277">
        <f t="shared" si="28"/>
        <v>0</v>
      </c>
    </row>
    <row r="209" spans="1:14" s="1122" customFormat="1" ht="25.5">
      <c r="B209" s="1118" t="s">
        <v>1798</v>
      </c>
      <c r="C209" s="1108"/>
      <c r="D209" s="1109"/>
      <c r="L209" s="1118" t="s">
        <v>4957</v>
      </c>
      <c r="M209" s="277">
        <f t="shared" si="28"/>
        <v>0</v>
      </c>
      <c r="N209" s="277">
        <f t="shared" si="28"/>
        <v>0</v>
      </c>
    </row>
    <row r="210" spans="1:14" s="1122" customFormat="1" ht="25.5">
      <c r="B210" s="1139" t="s">
        <v>1799</v>
      </c>
      <c r="C210" s="1132">
        <f>SUM(C211:C213)</f>
        <v>0</v>
      </c>
      <c r="D210" s="1133">
        <f>SUM(D211:D213)</f>
        <v>0</v>
      </c>
      <c r="L210" s="1139" t="s">
        <v>4958</v>
      </c>
      <c r="M210" s="1132">
        <f>SUM(M211:M213)</f>
        <v>0</v>
      </c>
      <c r="N210" s="1133">
        <f>SUM(N211:N213)</f>
        <v>0</v>
      </c>
    </row>
    <row r="211" spans="1:14" s="1122" customFormat="1">
      <c r="B211" s="1118" t="s">
        <v>1800</v>
      </c>
      <c r="C211" s="1108"/>
      <c r="D211" s="1109"/>
      <c r="L211" s="1118" t="s">
        <v>4959</v>
      </c>
      <c r="M211" s="277">
        <f t="shared" ref="M211:N213" si="29">C211</f>
        <v>0</v>
      </c>
      <c r="N211" s="277">
        <f t="shared" si="29"/>
        <v>0</v>
      </c>
    </row>
    <row r="212" spans="1:14" s="1122" customFormat="1" ht="25.5">
      <c r="B212" s="1118" t="s">
        <v>1801</v>
      </c>
      <c r="C212" s="1108"/>
      <c r="D212" s="1109"/>
      <c r="L212" s="1118" t="s">
        <v>4933</v>
      </c>
      <c r="M212" s="277">
        <f t="shared" si="29"/>
        <v>0</v>
      </c>
      <c r="N212" s="277">
        <f t="shared" si="29"/>
        <v>0</v>
      </c>
    </row>
    <row r="213" spans="1:14" s="1122" customFormat="1">
      <c r="B213" s="1119" t="s">
        <v>1802</v>
      </c>
      <c r="C213" s="1108"/>
      <c r="D213" s="1109"/>
      <c r="L213" s="1119" t="s">
        <v>4960</v>
      </c>
      <c r="M213" s="277">
        <f t="shared" si="29"/>
        <v>0</v>
      </c>
      <c r="N213" s="277">
        <f t="shared" si="29"/>
        <v>0</v>
      </c>
    </row>
    <row r="214" spans="1:14" s="1122" customFormat="1">
      <c r="B214" s="1131" t="s">
        <v>1803</v>
      </c>
      <c r="C214" s="1132">
        <f>SUM(C215:C217)</f>
        <v>0</v>
      </c>
      <c r="D214" s="1133">
        <f>SUM(D215:D217)</f>
        <v>0</v>
      </c>
      <c r="L214" s="1131" t="s">
        <v>4961</v>
      </c>
      <c r="M214" s="1132">
        <f>SUM(M215:M217)</f>
        <v>0</v>
      </c>
      <c r="N214" s="1133">
        <f>SUM(N215:N217)</f>
        <v>0</v>
      </c>
    </row>
    <row r="215" spans="1:14" s="1122" customFormat="1">
      <c r="B215" s="1119" t="s">
        <v>1804</v>
      </c>
      <c r="C215" s="1108"/>
      <c r="D215" s="1109"/>
      <c r="L215" s="1119" t="s">
        <v>4962</v>
      </c>
      <c r="M215" s="277">
        <f t="shared" ref="M215:N217" si="30">C215</f>
        <v>0</v>
      </c>
      <c r="N215" s="277">
        <f t="shared" si="30"/>
        <v>0</v>
      </c>
    </row>
    <row r="216" spans="1:14" s="1122" customFormat="1">
      <c r="B216" s="1119" t="s">
        <v>1805</v>
      </c>
      <c r="C216" s="1108"/>
      <c r="D216" s="1109"/>
      <c r="L216" s="1119" t="s">
        <v>4936</v>
      </c>
      <c r="M216" s="277">
        <f t="shared" si="30"/>
        <v>0</v>
      </c>
      <c r="N216" s="277">
        <f t="shared" si="30"/>
        <v>0</v>
      </c>
    </row>
    <row r="217" spans="1:14" s="1122" customFormat="1">
      <c r="B217" s="1119" t="s">
        <v>1806</v>
      </c>
      <c r="C217" s="1108"/>
      <c r="D217" s="1109"/>
      <c r="L217" s="1119" t="s">
        <v>4963</v>
      </c>
      <c r="M217" s="277">
        <f t="shared" si="30"/>
        <v>0</v>
      </c>
      <c r="N217" s="277">
        <f t="shared" si="30"/>
        <v>0</v>
      </c>
    </row>
    <row r="218" spans="1:14" s="1122" customFormat="1">
      <c r="B218" s="991" t="s">
        <v>71</v>
      </c>
      <c r="C218" s="1134">
        <f>C206+C210+C214</f>
        <v>0</v>
      </c>
      <c r="D218" s="1135">
        <f>D206+D210+D214</f>
        <v>0</v>
      </c>
      <c r="L218" s="991" t="s">
        <v>4806</v>
      </c>
      <c r="M218" s="1563">
        <f>M206+M210+M214</f>
        <v>0</v>
      </c>
      <c r="N218" s="1555">
        <f>N206+N210+N214</f>
        <v>0</v>
      </c>
    </row>
    <row r="219" spans="1:14" s="1122" customFormat="1">
      <c r="B219" s="1136"/>
      <c r="C219" s="1138"/>
      <c r="D219" s="1138"/>
      <c r="L219" s="1136"/>
      <c r="M219" s="1138"/>
      <c r="N219" s="1138"/>
    </row>
    <row r="220" spans="1:14" s="1122" customFormat="1">
      <c r="A220" s="2231" t="s">
        <v>1636</v>
      </c>
      <c r="B220" s="1136" t="s">
        <v>1857</v>
      </c>
      <c r="C220" s="1136"/>
      <c r="D220" s="1136"/>
      <c r="L220" s="1136" t="s">
        <v>5024</v>
      </c>
      <c r="M220" s="1136"/>
      <c r="N220" s="1136"/>
    </row>
    <row r="221" spans="1:14" s="1122" customFormat="1">
      <c r="A221" s="2232"/>
      <c r="B221" s="1131" t="s">
        <v>181</v>
      </c>
      <c r="C221" s="292">
        <f>НАЧАЛО!AA2</f>
        <v>41639</v>
      </c>
      <c r="D221" s="293" t="str">
        <f>CONCATENATE("31.12.",YEAR(C221)-1," г.")</f>
        <v>31.12.2012 г.</v>
      </c>
      <c r="L221" s="1131" t="s">
        <v>4954</v>
      </c>
      <c r="M221" s="292">
        <f>НАЧАЛО!AA2</f>
        <v>41639</v>
      </c>
      <c r="N221" s="293" t="str">
        <f>CONCATENATE("31.12.",YEAR(M221)-1," г.")</f>
        <v>31.12.2012 г.</v>
      </c>
    </row>
    <row r="222" spans="1:14" s="1122" customFormat="1">
      <c r="A222" s="1127" t="s">
        <v>550</v>
      </c>
      <c r="B222" s="1131" t="s">
        <v>1808</v>
      </c>
      <c r="C222" s="1132">
        <f>SUM(C223:C225)</f>
        <v>0</v>
      </c>
      <c r="D222" s="1133">
        <f>SUM(D223:D225)</f>
        <v>0</v>
      </c>
      <c r="L222" s="1131" t="s">
        <v>4965</v>
      </c>
      <c r="M222" s="1132">
        <f>SUM(M223:M225)</f>
        <v>0</v>
      </c>
      <c r="N222" s="1133">
        <f>SUM(N223:N225)</f>
        <v>0</v>
      </c>
    </row>
    <row r="223" spans="1:14" s="1122" customFormat="1">
      <c r="B223" s="1119" t="s">
        <v>1809</v>
      </c>
      <c r="C223" s="1108"/>
      <c r="D223" s="1109"/>
      <c r="L223" s="1119" t="s">
        <v>4966</v>
      </c>
      <c r="M223" s="277">
        <f t="shared" ref="M223:N225" si="31">C223</f>
        <v>0</v>
      </c>
      <c r="N223" s="277">
        <f t="shared" si="31"/>
        <v>0</v>
      </c>
    </row>
    <row r="224" spans="1:14" s="1122" customFormat="1">
      <c r="B224" s="1119" t="s">
        <v>1810</v>
      </c>
      <c r="C224" s="1108"/>
      <c r="D224" s="1109"/>
      <c r="L224" s="1119" t="s">
        <v>4967</v>
      </c>
      <c r="M224" s="277">
        <f t="shared" si="31"/>
        <v>0</v>
      </c>
      <c r="N224" s="277">
        <f t="shared" si="31"/>
        <v>0</v>
      </c>
    </row>
    <row r="225" spans="1:14" s="1122" customFormat="1">
      <c r="B225" s="1119" t="s">
        <v>1811</v>
      </c>
      <c r="C225" s="1108"/>
      <c r="D225" s="1109"/>
      <c r="L225" s="1119" t="s">
        <v>4968</v>
      </c>
      <c r="M225" s="277">
        <f t="shared" si="31"/>
        <v>0</v>
      </c>
      <c r="N225" s="277">
        <f t="shared" si="31"/>
        <v>0</v>
      </c>
    </row>
    <row r="226" spans="1:14" s="1122" customFormat="1" ht="25.5">
      <c r="B226" s="1139" t="s">
        <v>1812</v>
      </c>
      <c r="C226" s="1132">
        <f>SUM(C227:C229)</f>
        <v>0</v>
      </c>
      <c r="D226" s="1133">
        <f>SUM(D227:D229)</f>
        <v>0</v>
      </c>
      <c r="L226" s="1139" t="s">
        <v>4969</v>
      </c>
      <c r="M226" s="1132">
        <f>SUM(M227:M229)</f>
        <v>0</v>
      </c>
      <c r="N226" s="1133">
        <f>SUM(N227:N229)</f>
        <v>0</v>
      </c>
    </row>
    <row r="227" spans="1:14" s="1122" customFormat="1">
      <c r="B227" s="1118" t="s">
        <v>1813</v>
      </c>
      <c r="C227" s="1108"/>
      <c r="D227" s="1109"/>
      <c r="L227" s="1118" t="s">
        <v>4970</v>
      </c>
      <c r="M227" s="277">
        <f t="shared" ref="M227:N229" si="32">C227</f>
        <v>0</v>
      </c>
      <c r="N227" s="277">
        <f t="shared" si="32"/>
        <v>0</v>
      </c>
    </row>
    <row r="228" spans="1:14" s="1122" customFormat="1" ht="25.5">
      <c r="B228" s="1118" t="s">
        <v>1814</v>
      </c>
      <c r="C228" s="1108"/>
      <c r="D228" s="1109"/>
      <c r="L228" s="1118" t="s">
        <v>4971</v>
      </c>
      <c r="M228" s="277">
        <f t="shared" si="32"/>
        <v>0</v>
      </c>
      <c r="N228" s="277">
        <f t="shared" si="32"/>
        <v>0</v>
      </c>
    </row>
    <row r="229" spans="1:14" s="1122" customFormat="1" ht="25.5">
      <c r="B229" s="1118" t="s">
        <v>1815</v>
      </c>
      <c r="C229" s="1108"/>
      <c r="D229" s="1109"/>
      <c r="L229" s="1118" t="s">
        <v>4972</v>
      </c>
      <c r="M229" s="277">
        <f t="shared" si="32"/>
        <v>0</v>
      </c>
      <c r="N229" s="277">
        <f t="shared" si="32"/>
        <v>0</v>
      </c>
    </row>
    <row r="230" spans="1:14" s="1122" customFormat="1">
      <c r="B230" s="1131" t="s">
        <v>1816</v>
      </c>
      <c r="C230" s="1132">
        <f>SUM(C231:C233)</f>
        <v>0</v>
      </c>
      <c r="D230" s="1133">
        <f>SUM(D231:D233)</f>
        <v>0</v>
      </c>
      <c r="L230" s="1131" t="s">
        <v>4973</v>
      </c>
      <c r="M230" s="1132">
        <f>SUM(M231:M233)</f>
        <v>0</v>
      </c>
      <c r="N230" s="1133">
        <f>SUM(N231:N233)</f>
        <v>0</v>
      </c>
    </row>
    <row r="231" spans="1:14" s="1122" customFormat="1">
      <c r="B231" s="1119" t="s">
        <v>1817</v>
      </c>
      <c r="C231" s="1108"/>
      <c r="D231" s="1109"/>
      <c r="L231" s="1119" t="s">
        <v>4974</v>
      </c>
      <c r="M231" s="277">
        <f t="shared" ref="M231:N233" si="33">C231</f>
        <v>0</v>
      </c>
      <c r="N231" s="277">
        <f t="shared" si="33"/>
        <v>0</v>
      </c>
    </row>
    <row r="232" spans="1:14" s="1122" customFormat="1">
      <c r="B232" s="1119" t="s">
        <v>1818</v>
      </c>
      <c r="C232" s="1108"/>
      <c r="D232" s="1109"/>
      <c r="L232" s="1119" t="s">
        <v>4975</v>
      </c>
      <c r="M232" s="277">
        <f t="shared" si="33"/>
        <v>0</v>
      </c>
      <c r="N232" s="277">
        <f t="shared" si="33"/>
        <v>0</v>
      </c>
    </row>
    <row r="233" spans="1:14" s="1122" customFormat="1">
      <c r="B233" s="1119" t="s">
        <v>1819</v>
      </c>
      <c r="C233" s="1108"/>
      <c r="D233" s="1109"/>
      <c r="L233" s="1119" t="s">
        <v>4976</v>
      </c>
      <c r="M233" s="277">
        <f t="shared" si="33"/>
        <v>0</v>
      </c>
      <c r="N233" s="277">
        <f t="shared" si="33"/>
        <v>0</v>
      </c>
    </row>
    <row r="234" spans="1:14" s="1122" customFormat="1">
      <c r="B234" s="991" t="s">
        <v>71</v>
      </c>
      <c r="C234" s="1134">
        <f>C222+C226+C230</f>
        <v>0</v>
      </c>
      <c r="D234" s="1135">
        <f>D222+D226+D230</f>
        <v>0</v>
      </c>
      <c r="L234" s="991" t="s">
        <v>4806</v>
      </c>
      <c r="M234" s="1563">
        <f>M222+M226+M230</f>
        <v>0</v>
      </c>
      <c r="N234" s="1555">
        <f>N222+N226+N230</f>
        <v>0</v>
      </c>
    </row>
    <row r="235" spans="1:14" s="1122" customFormat="1">
      <c r="B235" s="1136"/>
      <c r="C235" s="1138"/>
      <c r="D235" s="1138"/>
      <c r="L235" s="1136"/>
      <c r="M235" s="1138"/>
      <c r="N235" s="1138"/>
    </row>
    <row r="236" spans="1:14" s="1122" customFormat="1">
      <c r="A236" s="2231" t="s">
        <v>1636</v>
      </c>
      <c r="B236" s="1136" t="s">
        <v>1858</v>
      </c>
      <c r="C236" s="1136"/>
      <c r="D236" s="1136"/>
      <c r="L236" s="1136" t="s">
        <v>5025</v>
      </c>
      <c r="M236" s="1136"/>
      <c r="N236" s="1136"/>
    </row>
    <row r="237" spans="1:14" s="1122" customFormat="1">
      <c r="A237" s="2232"/>
      <c r="B237" s="1131" t="s">
        <v>181</v>
      </c>
      <c r="C237" s="292">
        <f>НАЧАЛО!AA2</f>
        <v>41639</v>
      </c>
      <c r="D237" s="293" t="str">
        <f>CONCATENATE("31.12.",YEAR(C237)-1," г.")</f>
        <v>31.12.2012 г.</v>
      </c>
      <c r="L237" s="1131" t="s">
        <v>4954</v>
      </c>
      <c r="M237" s="292">
        <f>НАЧАЛО!AA2</f>
        <v>41639</v>
      </c>
      <c r="N237" s="293" t="str">
        <f>CONCATENATE("31.12.",YEAR(M237)-1," г.")</f>
        <v>31.12.2012 г.</v>
      </c>
    </row>
    <row r="238" spans="1:14" s="1122" customFormat="1">
      <c r="A238" s="1127" t="s">
        <v>550</v>
      </c>
      <c r="B238" s="1131" t="s">
        <v>1821</v>
      </c>
      <c r="C238" s="1132">
        <f>SUM(C239:C241)</f>
        <v>0</v>
      </c>
      <c r="D238" s="1133">
        <f>SUM(D239:D241)</f>
        <v>0</v>
      </c>
      <c r="L238" s="1131" t="s">
        <v>4978</v>
      </c>
      <c r="M238" s="1132">
        <f>SUM(M239:M241)</f>
        <v>0</v>
      </c>
      <c r="N238" s="1133">
        <f>SUM(N239:N241)</f>
        <v>0</v>
      </c>
    </row>
    <row r="239" spans="1:14" s="1122" customFormat="1">
      <c r="B239" s="1118" t="s">
        <v>1822</v>
      </c>
      <c r="C239" s="1108"/>
      <c r="D239" s="1109"/>
      <c r="L239" s="1118" t="s">
        <v>4979</v>
      </c>
      <c r="M239" s="277">
        <f t="shared" ref="M239:N241" si="34">C239</f>
        <v>0</v>
      </c>
      <c r="N239" s="277">
        <f t="shared" si="34"/>
        <v>0</v>
      </c>
    </row>
    <row r="240" spans="1:14" s="1122" customFormat="1" ht="25.5">
      <c r="B240" s="1118" t="s">
        <v>1823</v>
      </c>
      <c r="C240" s="1108"/>
      <c r="D240" s="1109"/>
      <c r="L240" s="1118" t="s">
        <v>4980</v>
      </c>
      <c r="M240" s="277">
        <f t="shared" si="34"/>
        <v>0</v>
      </c>
      <c r="N240" s="277">
        <f t="shared" si="34"/>
        <v>0</v>
      </c>
    </row>
    <row r="241" spans="1:14" s="1122" customFormat="1" ht="25.5">
      <c r="B241" s="1118" t="s">
        <v>1824</v>
      </c>
      <c r="C241" s="1108"/>
      <c r="D241" s="1109"/>
      <c r="L241" s="1118" t="s">
        <v>4981</v>
      </c>
      <c r="M241" s="277">
        <f t="shared" si="34"/>
        <v>0</v>
      </c>
      <c r="N241" s="277">
        <f t="shared" si="34"/>
        <v>0</v>
      </c>
    </row>
    <row r="242" spans="1:14" s="1122" customFormat="1" ht="25.5">
      <c r="B242" s="1139" t="s">
        <v>1825</v>
      </c>
      <c r="C242" s="1132">
        <f>SUM(C243:C245)</f>
        <v>0</v>
      </c>
      <c r="D242" s="1133">
        <f>SUM(D243:D245)</f>
        <v>0</v>
      </c>
      <c r="L242" s="1139" t="s">
        <v>4982</v>
      </c>
      <c r="M242" s="1132">
        <f>SUM(M243:M245)</f>
        <v>0</v>
      </c>
      <c r="N242" s="1133">
        <f>SUM(N243:N245)</f>
        <v>0</v>
      </c>
    </row>
    <row r="243" spans="1:14" s="1122" customFormat="1" ht="25.5">
      <c r="B243" s="1118" t="s">
        <v>1826</v>
      </c>
      <c r="C243" s="1108"/>
      <c r="D243" s="1109"/>
      <c r="L243" s="1118" t="s">
        <v>4983</v>
      </c>
      <c r="M243" s="277">
        <f t="shared" ref="M243:N245" si="35">C243</f>
        <v>0</v>
      </c>
      <c r="N243" s="277">
        <f t="shared" si="35"/>
        <v>0</v>
      </c>
    </row>
    <row r="244" spans="1:14" s="1122" customFormat="1" ht="25.5">
      <c r="B244" s="1118" t="s">
        <v>1827</v>
      </c>
      <c r="C244" s="1108"/>
      <c r="D244" s="1109"/>
      <c r="L244" s="1118" t="s">
        <v>4984</v>
      </c>
      <c r="M244" s="277">
        <f t="shared" si="35"/>
        <v>0</v>
      </c>
      <c r="N244" s="277">
        <f t="shared" si="35"/>
        <v>0</v>
      </c>
    </row>
    <row r="245" spans="1:14" s="1122" customFormat="1" ht="25.5">
      <c r="B245" s="1118" t="s">
        <v>1828</v>
      </c>
      <c r="C245" s="1108"/>
      <c r="D245" s="1109"/>
      <c r="L245" s="1118" t="s">
        <v>4985</v>
      </c>
      <c r="M245" s="277">
        <f t="shared" si="35"/>
        <v>0</v>
      </c>
      <c r="N245" s="277">
        <f t="shared" si="35"/>
        <v>0</v>
      </c>
    </row>
    <row r="246" spans="1:14" s="1122" customFormat="1">
      <c r="B246" s="1131" t="s">
        <v>1829</v>
      </c>
      <c r="C246" s="1132">
        <f>SUM(C247:C249)</f>
        <v>0</v>
      </c>
      <c r="D246" s="1133">
        <f>SUM(D247:D249)</f>
        <v>0</v>
      </c>
      <c r="L246" s="1131" t="s">
        <v>4986</v>
      </c>
      <c r="M246" s="1132">
        <f>SUM(M247:M249)</f>
        <v>0</v>
      </c>
      <c r="N246" s="1133">
        <f>SUM(N247:N249)</f>
        <v>0</v>
      </c>
    </row>
    <row r="247" spans="1:14" s="1122" customFormat="1">
      <c r="B247" s="1119" t="s">
        <v>1830</v>
      </c>
      <c r="C247" s="1108"/>
      <c r="D247" s="1109"/>
      <c r="L247" s="1119" t="s">
        <v>4987</v>
      </c>
      <c r="M247" s="277">
        <f t="shared" ref="M247:N249" si="36">C247</f>
        <v>0</v>
      </c>
      <c r="N247" s="277">
        <f t="shared" si="36"/>
        <v>0</v>
      </c>
    </row>
    <row r="248" spans="1:14" s="1122" customFormat="1">
      <c r="B248" s="1119" t="s">
        <v>1831</v>
      </c>
      <c r="C248" s="1108"/>
      <c r="D248" s="1109"/>
      <c r="L248" s="1119" t="s">
        <v>4988</v>
      </c>
      <c r="M248" s="277">
        <f t="shared" si="36"/>
        <v>0</v>
      </c>
      <c r="N248" s="277">
        <f t="shared" si="36"/>
        <v>0</v>
      </c>
    </row>
    <row r="249" spans="1:14" s="1122" customFormat="1">
      <c r="B249" s="1119" t="s">
        <v>1832</v>
      </c>
      <c r="C249" s="1108"/>
      <c r="D249" s="1109"/>
      <c r="L249" s="1119" t="s">
        <v>4989</v>
      </c>
      <c r="M249" s="277">
        <f t="shared" si="36"/>
        <v>0</v>
      </c>
      <c r="N249" s="277">
        <f t="shared" si="36"/>
        <v>0</v>
      </c>
    </row>
    <row r="250" spans="1:14" s="1122" customFormat="1">
      <c r="B250" s="991" t="s">
        <v>71</v>
      </c>
      <c r="C250" s="1134">
        <f>C238+C242+C246</f>
        <v>0</v>
      </c>
      <c r="D250" s="1135">
        <f>D238+D242+D246</f>
        <v>0</v>
      </c>
      <c r="L250" s="991" t="s">
        <v>4806</v>
      </c>
      <c r="M250" s="1563">
        <f>M238+M242+M246</f>
        <v>0</v>
      </c>
      <c r="N250" s="1555">
        <f>N238+N242+N246</f>
        <v>0</v>
      </c>
    </row>
    <row r="251" spans="1:14" s="1122" customFormat="1">
      <c r="B251" s="1136"/>
      <c r="C251" s="1138"/>
      <c r="D251" s="1138"/>
      <c r="L251" s="1136"/>
      <c r="M251" s="1138"/>
      <c r="N251" s="1138"/>
    </row>
    <row r="252" spans="1:14" s="1122" customFormat="1">
      <c r="A252" s="2231" t="s">
        <v>1636</v>
      </c>
      <c r="B252" s="1136" t="s">
        <v>1859</v>
      </c>
      <c r="C252" s="1136"/>
      <c r="D252" s="1136"/>
      <c r="L252" s="1136" t="s">
        <v>5026</v>
      </c>
      <c r="M252" s="1136"/>
      <c r="N252" s="1136"/>
    </row>
    <row r="253" spans="1:14" s="1122" customFormat="1">
      <c r="A253" s="2232"/>
      <c r="B253" s="1131" t="s">
        <v>181</v>
      </c>
      <c r="C253" s="292">
        <f>НАЧАЛО!AA2</f>
        <v>41639</v>
      </c>
      <c r="D253" s="293" t="str">
        <f>CONCATENATE("31.12.",YEAR(C253)-1," г.")</f>
        <v>31.12.2012 г.</v>
      </c>
      <c r="L253" s="1131" t="s">
        <v>4954</v>
      </c>
      <c r="M253" s="292">
        <f>НАЧАЛО!AA2</f>
        <v>41639</v>
      </c>
      <c r="N253" s="293" t="str">
        <f>CONCATENATE("31.12.",YEAR(M253)-1," г.")</f>
        <v>31.12.2012 г.</v>
      </c>
    </row>
    <row r="254" spans="1:14" s="1122" customFormat="1" ht="25.5">
      <c r="A254" s="1127" t="s">
        <v>550</v>
      </c>
      <c r="B254" s="1139" t="s">
        <v>1834</v>
      </c>
      <c r="C254" s="1132">
        <f>SUM(C255:C257)</f>
        <v>0</v>
      </c>
      <c r="D254" s="1133">
        <f>SUM(D255:D257)</f>
        <v>0</v>
      </c>
      <c r="L254" s="1139" t="s">
        <v>4991</v>
      </c>
      <c r="M254" s="1132">
        <f>SUM(M255:M257)</f>
        <v>0</v>
      </c>
      <c r="N254" s="1133">
        <f>SUM(N255:N257)</f>
        <v>0</v>
      </c>
    </row>
    <row r="255" spans="1:14" s="1122" customFormat="1">
      <c r="B255" s="1118" t="s">
        <v>1835</v>
      </c>
      <c r="C255" s="1108"/>
      <c r="D255" s="1109"/>
      <c r="L255" s="1118" t="s">
        <v>4992</v>
      </c>
      <c r="M255" s="277">
        <f t="shared" ref="M255:N257" si="37">C255</f>
        <v>0</v>
      </c>
      <c r="N255" s="277">
        <f t="shared" si="37"/>
        <v>0</v>
      </c>
    </row>
    <row r="256" spans="1:14" s="1122" customFormat="1" ht="25.5">
      <c r="B256" s="1118" t="s">
        <v>1836</v>
      </c>
      <c r="C256" s="1108"/>
      <c r="D256" s="1109"/>
      <c r="L256" s="1118" t="s">
        <v>4993</v>
      </c>
      <c r="M256" s="277">
        <f t="shared" si="37"/>
        <v>0</v>
      </c>
      <c r="N256" s="277">
        <f t="shared" si="37"/>
        <v>0</v>
      </c>
    </row>
    <row r="257" spans="1:14" s="1122" customFormat="1" ht="25.5">
      <c r="B257" s="1118" t="s">
        <v>1837</v>
      </c>
      <c r="C257" s="1108"/>
      <c r="D257" s="1109"/>
      <c r="L257" s="1118" t="s">
        <v>4994</v>
      </c>
      <c r="M257" s="277">
        <f t="shared" si="37"/>
        <v>0</v>
      </c>
      <c r="N257" s="277">
        <f t="shared" si="37"/>
        <v>0</v>
      </c>
    </row>
    <row r="258" spans="1:14" s="1122" customFormat="1" ht="25.5">
      <c r="B258" s="1139" t="s">
        <v>1838</v>
      </c>
      <c r="C258" s="1132">
        <f>SUM(C259:C261)</f>
        <v>0</v>
      </c>
      <c r="D258" s="1133">
        <f>SUM(D259:D261)</f>
        <v>0</v>
      </c>
      <c r="L258" s="1139" t="s">
        <v>4995</v>
      </c>
      <c r="M258" s="1132">
        <f>SUM(M259:M261)</f>
        <v>0</v>
      </c>
      <c r="N258" s="1133">
        <f>SUM(N259:N261)</f>
        <v>0</v>
      </c>
    </row>
    <row r="259" spans="1:14" s="1122" customFormat="1" ht="25.5">
      <c r="B259" s="1118" t="s">
        <v>1839</v>
      </c>
      <c r="C259" s="1108"/>
      <c r="D259" s="1109"/>
      <c r="L259" s="1118" t="s">
        <v>4996</v>
      </c>
      <c r="M259" s="277">
        <f t="shared" ref="M259:N261" si="38">C259</f>
        <v>0</v>
      </c>
      <c r="N259" s="277">
        <f t="shared" si="38"/>
        <v>0</v>
      </c>
    </row>
    <row r="260" spans="1:14" s="1122" customFormat="1" ht="25.5">
      <c r="B260" s="1118" t="s">
        <v>1840</v>
      </c>
      <c r="C260" s="1108"/>
      <c r="D260" s="1109"/>
      <c r="L260" s="1118" t="s">
        <v>4997</v>
      </c>
      <c r="M260" s="277">
        <f t="shared" si="38"/>
        <v>0</v>
      </c>
      <c r="N260" s="277">
        <f t="shared" si="38"/>
        <v>0</v>
      </c>
    </row>
    <row r="261" spans="1:14" s="1122" customFormat="1" ht="25.5">
      <c r="B261" s="1118" t="s">
        <v>1841</v>
      </c>
      <c r="C261" s="1108"/>
      <c r="D261" s="1109"/>
      <c r="L261" s="1118" t="s">
        <v>4998</v>
      </c>
      <c r="M261" s="277">
        <f t="shared" si="38"/>
        <v>0</v>
      </c>
      <c r="N261" s="277">
        <f t="shared" si="38"/>
        <v>0</v>
      </c>
    </row>
    <row r="262" spans="1:14" s="1122" customFormat="1" ht="25.5">
      <c r="B262" s="1139" t="s">
        <v>1842</v>
      </c>
      <c r="C262" s="1132">
        <f>SUM(C263:C265)</f>
        <v>0</v>
      </c>
      <c r="D262" s="1133">
        <f>SUM(D263:D265)</f>
        <v>0</v>
      </c>
      <c r="L262" s="1139" t="s">
        <v>4999</v>
      </c>
      <c r="M262" s="1132">
        <f>SUM(M263:M265)</f>
        <v>0</v>
      </c>
      <c r="N262" s="1133">
        <f>SUM(N263:N265)</f>
        <v>0</v>
      </c>
    </row>
    <row r="263" spans="1:14" s="1122" customFormat="1">
      <c r="B263" s="1119" t="s">
        <v>1843</v>
      </c>
      <c r="C263" s="1108"/>
      <c r="D263" s="1109"/>
      <c r="L263" s="1119" t="s">
        <v>5000</v>
      </c>
      <c r="M263" s="277">
        <f t="shared" ref="M263:N265" si="39">C263</f>
        <v>0</v>
      </c>
      <c r="N263" s="277">
        <f t="shared" si="39"/>
        <v>0</v>
      </c>
    </row>
    <row r="264" spans="1:14" s="1122" customFormat="1">
      <c r="B264" s="1119" t="s">
        <v>1844</v>
      </c>
      <c r="C264" s="1108"/>
      <c r="D264" s="1109"/>
      <c r="L264" s="1119" t="s">
        <v>5001</v>
      </c>
      <c r="M264" s="277">
        <f t="shared" si="39"/>
        <v>0</v>
      </c>
      <c r="N264" s="277">
        <f t="shared" si="39"/>
        <v>0</v>
      </c>
    </row>
    <row r="265" spans="1:14" s="1122" customFormat="1">
      <c r="B265" s="1119" t="s">
        <v>1845</v>
      </c>
      <c r="C265" s="1108"/>
      <c r="D265" s="1109"/>
      <c r="L265" s="1119" t="s">
        <v>5002</v>
      </c>
      <c r="M265" s="277">
        <f t="shared" si="39"/>
        <v>0</v>
      </c>
      <c r="N265" s="277">
        <f t="shared" si="39"/>
        <v>0</v>
      </c>
    </row>
    <row r="266" spans="1:14" s="1122" customFormat="1">
      <c r="B266" s="991" t="s">
        <v>71</v>
      </c>
      <c r="C266" s="1134">
        <f>C254+C258+C262</f>
        <v>0</v>
      </c>
      <c r="D266" s="1135">
        <f>D254+D258+D262</f>
        <v>0</v>
      </c>
      <c r="L266" s="991" t="s">
        <v>4806</v>
      </c>
      <c r="M266" s="1563">
        <f>M254+M258+M262</f>
        <v>0</v>
      </c>
      <c r="N266" s="1555">
        <f>N254+N258+N262</f>
        <v>0</v>
      </c>
    </row>
    <row r="267" spans="1:14" s="1122" customFormat="1">
      <c r="B267" s="265"/>
      <c r="C267" s="265"/>
      <c r="D267" s="265"/>
      <c r="L267" s="265"/>
      <c r="M267" s="265"/>
      <c r="N267" s="265"/>
    </row>
    <row r="268" spans="1:14" s="1122" customFormat="1">
      <c r="A268" s="2231" t="s">
        <v>1636</v>
      </c>
      <c r="B268" s="1136" t="s">
        <v>1860</v>
      </c>
      <c r="C268" s="1136"/>
      <c r="D268" s="1136"/>
      <c r="L268" s="1136" t="s">
        <v>5027</v>
      </c>
      <c r="M268" s="1136"/>
      <c r="N268" s="1136"/>
    </row>
    <row r="269" spans="1:14" s="1122" customFormat="1">
      <c r="A269" s="2232"/>
      <c r="B269" s="1131" t="s">
        <v>181</v>
      </c>
      <c r="C269" s="292">
        <f>НАЧАЛО!AA2</f>
        <v>41639</v>
      </c>
      <c r="D269" s="293" t="str">
        <f>CONCATENATE("31.12.",YEAR(C269)-1," г.")</f>
        <v>31.12.2012 г.</v>
      </c>
      <c r="L269" s="1131" t="s">
        <v>4954</v>
      </c>
      <c r="M269" s="292">
        <f>НАЧАЛО!AA2</f>
        <v>41639</v>
      </c>
      <c r="N269" s="293" t="str">
        <f>CONCATENATE("31.12.",YEAR(M269)-1," г.")</f>
        <v>31.12.2012 г.</v>
      </c>
    </row>
    <row r="270" spans="1:14" s="1122" customFormat="1">
      <c r="A270" s="1127" t="s">
        <v>550</v>
      </c>
      <c r="B270" s="1119" t="s">
        <v>1847</v>
      </c>
      <c r="C270" s="1112"/>
      <c r="D270" s="1113"/>
      <c r="L270" s="1119" t="s">
        <v>5004</v>
      </c>
      <c r="M270" s="277">
        <f t="shared" ref="M270:M276" si="40">C270</f>
        <v>0</v>
      </c>
      <c r="N270" s="277">
        <f t="shared" ref="N270:N276" si="41">D270</f>
        <v>0</v>
      </c>
    </row>
    <row r="271" spans="1:14" s="1122" customFormat="1">
      <c r="B271" s="1119" t="s">
        <v>1848</v>
      </c>
      <c r="C271" s="1112"/>
      <c r="D271" s="1113"/>
      <c r="L271" s="1119" t="s">
        <v>5005</v>
      </c>
      <c r="M271" s="277">
        <f t="shared" si="40"/>
        <v>0</v>
      </c>
      <c r="N271" s="277">
        <f t="shared" si="41"/>
        <v>0</v>
      </c>
    </row>
    <row r="272" spans="1:14" s="1122" customFormat="1">
      <c r="B272" s="1119" t="s">
        <v>1849</v>
      </c>
      <c r="C272" s="1112"/>
      <c r="D272" s="1113"/>
      <c r="L272" s="1119" t="s">
        <v>5006</v>
      </c>
      <c r="M272" s="277">
        <f t="shared" si="40"/>
        <v>0</v>
      </c>
      <c r="N272" s="277">
        <f t="shared" si="41"/>
        <v>0</v>
      </c>
    </row>
    <row r="273" spans="1:14" s="1122" customFormat="1">
      <c r="B273" s="1119" t="s">
        <v>1850</v>
      </c>
      <c r="C273" s="1112"/>
      <c r="D273" s="1113"/>
      <c r="L273" s="1119" t="s">
        <v>5007</v>
      </c>
      <c r="M273" s="277">
        <f t="shared" si="40"/>
        <v>0</v>
      </c>
      <c r="N273" s="277">
        <f t="shared" si="41"/>
        <v>0</v>
      </c>
    </row>
    <row r="274" spans="1:14" s="1122" customFormat="1">
      <c r="B274" s="1119"/>
      <c r="C274" s="1112"/>
      <c r="D274" s="1113"/>
      <c r="L274" s="1119"/>
      <c r="M274" s="277">
        <f t="shared" si="40"/>
        <v>0</v>
      </c>
      <c r="N274" s="277">
        <f t="shared" si="41"/>
        <v>0</v>
      </c>
    </row>
    <row r="275" spans="1:14" s="1122" customFormat="1">
      <c r="B275" s="1119"/>
      <c r="C275" s="1112"/>
      <c r="D275" s="1113"/>
      <c r="L275" s="1119"/>
      <c r="M275" s="277">
        <f t="shared" si="40"/>
        <v>0</v>
      </c>
      <c r="N275" s="277">
        <f t="shared" si="41"/>
        <v>0</v>
      </c>
    </row>
    <row r="276" spans="1:14" s="1122" customFormat="1">
      <c r="B276" s="1119"/>
      <c r="C276" s="1112"/>
      <c r="D276" s="1113"/>
      <c r="L276" s="1119"/>
      <c r="M276" s="277">
        <f t="shared" si="40"/>
        <v>0</v>
      </c>
      <c r="N276" s="277">
        <f t="shared" si="41"/>
        <v>0</v>
      </c>
    </row>
    <row r="277" spans="1:14" s="1122" customFormat="1">
      <c r="B277" s="991" t="s">
        <v>71</v>
      </c>
      <c r="C277" s="1134">
        <f>SUM(C270:C276)</f>
        <v>0</v>
      </c>
      <c r="D277" s="1135">
        <f>SUM(D270:D276)</f>
        <v>0</v>
      </c>
      <c r="L277" s="991" t="s">
        <v>4806</v>
      </c>
      <c r="M277" s="1563">
        <f>SUM(M270:M276)</f>
        <v>0</v>
      </c>
      <c r="N277" s="1555">
        <f>SUM(N270:N276)</f>
        <v>0</v>
      </c>
    </row>
    <row r="278" spans="1:14" s="1122" customFormat="1">
      <c r="B278" s="265"/>
      <c r="C278" s="265"/>
      <c r="D278" s="265"/>
      <c r="L278" s="265"/>
      <c r="M278" s="265"/>
      <c r="N278" s="265"/>
    </row>
    <row r="279" spans="1:14" s="1122" customFormat="1">
      <c r="A279" s="2231" t="s">
        <v>1636</v>
      </c>
      <c r="B279" s="1136" t="s">
        <v>1861</v>
      </c>
      <c r="C279" s="1136"/>
      <c r="D279" s="1136"/>
      <c r="L279" s="1136" t="s">
        <v>5028</v>
      </c>
      <c r="M279" s="1136"/>
      <c r="N279" s="1136"/>
    </row>
    <row r="280" spans="1:14" s="1122" customFormat="1">
      <c r="A280" s="2232"/>
      <c r="B280" s="1131" t="s">
        <v>181</v>
      </c>
      <c r="C280" s="292">
        <f>НАЧАЛО!AA2</f>
        <v>41639</v>
      </c>
      <c r="D280" s="293" t="str">
        <f>CONCATENATE("31.12.",YEAR(C280)-1," г.")</f>
        <v>31.12.2012 г.</v>
      </c>
      <c r="L280" s="1131" t="s">
        <v>4954</v>
      </c>
      <c r="M280" s="292">
        <f>НАЧАЛО!AA2</f>
        <v>41639</v>
      </c>
      <c r="N280" s="293" t="str">
        <f>CONCATENATE("31.12.",YEAR(M280)-1," г.")</f>
        <v>31.12.2012 г.</v>
      </c>
    </row>
    <row r="281" spans="1:14" s="1122" customFormat="1">
      <c r="A281" s="1127" t="s">
        <v>550</v>
      </c>
      <c r="B281" s="1119" t="s">
        <v>1852</v>
      </c>
      <c r="C281" s="1112"/>
      <c r="D281" s="1113"/>
      <c r="L281" s="997" t="s">
        <v>5325</v>
      </c>
      <c r="M281" s="277">
        <f t="shared" ref="M281:M287" si="42">C281</f>
        <v>0</v>
      </c>
      <c r="N281" s="277">
        <f t="shared" ref="N281:N287" si="43">D281</f>
        <v>0</v>
      </c>
    </row>
    <row r="282" spans="1:14" s="1122" customFormat="1">
      <c r="B282" s="1119" t="s">
        <v>1853</v>
      </c>
      <c r="C282" s="1112"/>
      <c r="D282" s="1113"/>
      <c r="L282" s="1119" t="s">
        <v>5009</v>
      </c>
      <c r="M282" s="277">
        <f t="shared" si="42"/>
        <v>0</v>
      </c>
      <c r="N282" s="277">
        <f t="shared" si="43"/>
        <v>0</v>
      </c>
    </row>
    <row r="283" spans="1:14" s="1122" customFormat="1">
      <c r="B283" s="1119"/>
      <c r="C283" s="1112"/>
      <c r="D283" s="1113"/>
      <c r="L283" s="1119"/>
      <c r="M283" s="277">
        <f t="shared" si="42"/>
        <v>0</v>
      </c>
      <c r="N283" s="277">
        <f t="shared" si="43"/>
        <v>0</v>
      </c>
    </row>
    <row r="284" spans="1:14" s="1122" customFormat="1">
      <c r="B284" s="1119"/>
      <c r="C284" s="1112"/>
      <c r="D284" s="1113"/>
      <c r="L284" s="1119"/>
      <c r="M284" s="277">
        <f t="shared" si="42"/>
        <v>0</v>
      </c>
      <c r="N284" s="277">
        <f t="shared" si="43"/>
        <v>0</v>
      </c>
    </row>
    <row r="285" spans="1:14" s="1122" customFormat="1">
      <c r="B285" s="1119"/>
      <c r="C285" s="1112"/>
      <c r="D285" s="1113"/>
      <c r="L285" s="1119"/>
      <c r="M285" s="277">
        <f t="shared" si="42"/>
        <v>0</v>
      </c>
      <c r="N285" s="277">
        <f t="shared" si="43"/>
        <v>0</v>
      </c>
    </row>
    <row r="286" spans="1:14" s="1122" customFormat="1">
      <c r="B286" s="1119"/>
      <c r="C286" s="1112"/>
      <c r="D286" s="1113"/>
      <c r="L286" s="1119"/>
      <c r="M286" s="277">
        <f t="shared" si="42"/>
        <v>0</v>
      </c>
      <c r="N286" s="277">
        <f t="shared" si="43"/>
        <v>0</v>
      </c>
    </row>
    <row r="287" spans="1:14" s="1122" customFormat="1">
      <c r="B287" s="1119"/>
      <c r="C287" s="1112"/>
      <c r="D287" s="1113"/>
      <c r="L287" s="1119"/>
      <c r="M287" s="277">
        <f t="shared" si="42"/>
        <v>0</v>
      </c>
      <c r="N287" s="277">
        <f t="shared" si="43"/>
        <v>0</v>
      </c>
    </row>
    <row r="288" spans="1:14" s="1122" customFormat="1">
      <c r="B288" s="991" t="s">
        <v>71</v>
      </c>
      <c r="C288" s="1134">
        <f>SUM(C281:C287)</f>
        <v>0</v>
      </c>
      <c r="D288" s="1135">
        <f>SUM(D281:D287)</f>
        <v>0</v>
      </c>
      <c r="L288" s="991" t="s">
        <v>4806</v>
      </c>
      <c r="M288" s="1563">
        <f>SUM(M281:M287)</f>
        <v>0</v>
      </c>
      <c r="N288" s="1555">
        <f>SUM(N281:N287)</f>
        <v>0</v>
      </c>
    </row>
    <row r="289" spans="1:19" s="1122" customFormat="1">
      <c r="B289" s="1123"/>
      <c r="C289" s="1129"/>
      <c r="D289" s="1129"/>
      <c r="L289" s="1123"/>
      <c r="M289" s="1129"/>
      <c r="N289" s="1129"/>
    </row>
    <row r="290" spans="1:19" s="1122" customFormat="1">
      <c r="B290" s="1123"/>
      <c r="C290" s="1129"/>
      <c r="D290" s="1129"/>
      <c r="L290" s="1123"/>
      <c r="M290" s="1129"/>
      <c r="N290" s="1129"/>
    </row>
    <row r="292" spans="1:19" ht="76.5">
      <c r="A292" s="2231" t="s">
        <v>1636</v>
      </c>
      <c r="B292" s="264" t="s">
        <v>1312</v>
      </c>
      <c r="C292" s="1140" t="s">
        <v>1285</v>
      </c>
      <c r="D292" s="930" t="s">
        <v>1284</v>
      </c>
      <c r="E292" s="274" t="s">
        <v>1559</v>
      </c>
      <c r="F292" s="274" t="s">
        <v>522</v>
      </c>
      <c r="G292" s="274" t="s">
        <v>1308</v>
      </c>
      <c r="H292" s="930" t="s">
        <v>1309</v>
      </c>
      <c r="I292" s="930" t="s">
        <v>1310</v>
      </c>
      <c r="L292" s="264" t="s">
        <v>5010</v>
      </c>
      <c r="M292" s="1140" t="s">
        <v>4914</v>
      </c>
      <c r="N292" s="930" t="s">
        <v>4915</v>
      </c>
      <c r="O292" s="274" t="s">
        <v>4916</v>
      </c>
      <c r="P292" s="274" t="s">
        <v>4917</v>
      </c>
      <c r="Q292" s="274" t="s">
        <v>4918</v>
      </c>
      <c r="R292" s="930" t="s">
        <v>5018</v>
      </c>
      <c r="S292" s="930" t="s">
        <v>4920</v>
      </c>
    </row>
    <row r="293" spans="1:19" ht="25.5">
      <c r="A293" s="2232"/>
      <c r="B293" s="1124" t="str">
        <f>CONCATENATE("Корективна сметка за кредитни загуби на финансови активи в началото на периода ",НАЧАЛО!AC1-2)</f>
        <v>Корективна сметка за кредитни загуби на финансови активи в началото на периода 2011</v>
      </c>
      <c r="C293" s="1120"/>
      <c r="D293" s="1120"/>
      <c r="E293" s="1120"/>
      <c r="F293" s="1120"/>
      <c r="G293" s="1120"/>
      <c r="H293" s="1120"/>
      <c r="I293" s="1120"/>
      <c r="L293" s="1124" t="s">
        <v>5011</v>
      </c>
      <c r="M293" s="1120"/>
      <c r="N293" s="1120"/>
      <c r="O293" s="1120"/>
      <c r="P293" s="1120"/>
      <c r="Q293" s="1120"/>
      <c r="R293" s="1120"/>
      <c r="S293" s="1120"/>
    </row>
    <row r="294" spans="1:19" ht="25.5">
      <c r="A294" s="1127" t="s">
        <v>550</v>
      </c>
      <c r="B294" s="1118" t="s">
        <v>1311</v>
      </c>
      <c r="C294" s="1141">
        <f t="shared" ref="C294:I294" si="44">C296+C297+C295</f>
        <v>0</v>
      </c>
      <c r="D294" s="1141">
        <f t="shared" si="44"/>
        <v>0</v>
      </c>
      <c r="E294" s="1141">
        <f t="shared" si="44"/>
        <v>0</v>
      </c>
      <c r="F294" s="1141">
        <f t="shared" si="44"/>
        <v>0</v>
      </c>
      <c r="G294" s="1141">
        <f t="shared" si="44"/>
        <v>0</v>
      </c>
      <c r="H294" s="1141">
        <f t="shared" si="44"/>
        <v>0</v>
      </c>
      <c r="I294" s="1141">
        <f t="shared" si="44"/>
        <v>0</v>
      </c>
      <c r="L294" s="1118" t="s">
        <v>5012</v>
      </c>
      <c r="M294" s="1141">
        <f t="shared" ref="M294:S294" si="45">M296+M297+M295</f>
        <v>0</v>
      </c>
      <c r="N294" s="1141">
        <f t="shared" si="45"/>
        <v>0</v>
      </c>
      <c r="O294" s="1141">
        <f t="shared" si="45"/>
        <v>0</v>
      </c>
      <c r="P294" s="1141">
        <f t="shared" si="45"/>
        <v>0</v>
      </c>
      <c r="Q294" s="1141">
        <f t="shared" si="45"/>
        <v>0</v>
      </c>
      <c r="R294" s="1141">
        <f t="shared" si="45"/>
        <v>0</v>
      </c>
      <c r="S294" s="1141">
        <f t="shared" si="45"/>
        <v>0</v>
      </c>
    </row>
    <row r="295" spans="1:19">
      <c r="B295" s="1118" t="s">
        <v>1314</v>
      </c>
      <c r="C295" s="1141"/>
      <c r="D295" s="1141"/>
      <c r="E295" s="1141"/>
      <c r="F295" s="1141"/>
      <c r="G295" s="1141"/>
      <c r="H295" s="1141"/>
      <c r="I295" s="1141"/>
      <c r="L295" s="1118" t="s">
        <v>5013</v>
      </c>
      <c r="M295" s="277">
        <f t="shared" ref="M295:Q297" si="46">C295</f>
        <v>0</v>
      </c>
      <c r="N295" s="277">
        <f t="shared" si="46"/>
        <v>0</v>
      </c>
      <c r="O295" s="277">
        <f t="shared" si="46"/>
        <v>0</v>
      </c>
      <c r="P295" s="277">
        <f t="shared" si="46"/>
        <v>0</v>
      </c>
      <c r="Q295" s="277">
        <f t="shared" si="46"/>
        <v>0</v>
      </c>
      <c r="R295" s="277">
        <f t="shared" ref="R295:S297" si="47">H295</f>
        <v>0</v>
      </c>
      <c r="S295" s="277">
        <f t="shared" si="47"/>
        <v>0</v>
      </c>
    </row>
    <row r="296" spans="1:19">
      <c r="B296" s="1118" t="s">
        <v>1315</v>
      </c>
      <c r="C296" s="1141"/>
      <c r="D296" s="1141"/>
      <c r="E296" s="1141"/>
      <c r="F296" s="1141"/>
      <c r="G296" s="1141"/>
      <c r="H296" s="1141"/>
      <c r="I296" s="1141"/>
      <c r="L296" s="1118" t="s">
        <v>5014</v>
      </c>
      <c r="M296" s="277">
        <f t="shared" si="46"/>
        <v>0</v>
      </c>
      <c r="N296" s="277">
        <f t="shared" si="46"/>
        <v>0</v>
      </c>
      <c r="O296" s="277">
        <f t="shared" si="46"/>
        <v>0</v>
      </c>
      <c r="P296" s="277">
        <f t="shared" si="46"/>
        <v>0</v>
      </c>
      <c r="Q296" s="277">
        <f t="shared" si="46"/>
        <v>0</v>
      </c>
      <c r="R296" s="277">
        <f t="shared" si="47"/>
        <v>0</v>
      </c>
      <c r="S296" s="277">
        <f t="shared" si="47"/>
        <v>0</v>
      </c>
    </row>
    <row r="297" spans="1:19">
      <c r="B297" s="1118" t="s">
        <v>1316</v>
      </c>
      <c r="C297" s="1141"/>
      <c r="D297" s="1141"/>
      <c r="E297" s="1141"/>
      <c r="F297" s="1141"/>
      <c r="G297" s="1141"/>
      <c r="H297" s="1141"/>
      <c r="I297" s="1141"/>
      <c r="L297" s="1118" t="s">
        <v>5015</v>
      </c>
      <c r="M297" s="277">
        <f t="shared" si="46"/>
        <v>0</v>
      </c>
      <c r="N297" s="277">
        <f t="shared" si="46"/>
        <v>0</v>
      </c>
      <c r="O297" s="277">
        <f t="shared" si="46"/>
        <v>0</v>
      </c>
      <c r="P297" s="277">
        <f t="shared" si="46"/>
        <v>0</v>
      </c>
      <c r="Q297" s="277">
        <f t="shared" si="46"/>
        <v>0</v>
      </c>
      <c r="R297" s="277">
        <f t="shared" si="47"/>
        <v>0</v>
      </c>
      <c r="S297" s="277">
        <f t="shared" si="47"/>
        <v>0</v>
      </c>
    </row>
    <row r="298" spans="1:19" ht="25.5">
      <c r="B298" s="1124" t="str">
        <f>CONCATENATE("Корективна сметка за кредитни загуби на финансови активи в началото на периода ",НАЧАЛО!AC1-1)</f>
        <v>Корективна сметка за кредитни загуби на финансови активи в началото на периода 2012</v>
      </c>
      <c r="C298" s="1120">
        <f>D303</f>
        <v>0</v>
      </c>
      <c r="D298" s="1120">
        <f t="shared" ref="D298:I298" si="48">E303</f>
        <v>0</v>
      </c>
      <c r="E298" s="1120">
        <f t="shared" si="48"/>
        <v>0</v>
      </c>
      <c r="F298" s="1120">
        <f t="shared" si="48"/>
        <v>0</v>
      </c>
      <c r="G298" s="1120">
        <f t="shared" si="48"/>
        <v>0</v>
      </c>
      <c r="H298" s="1120">
        <f t="shared" si="48"/>
        <v>0</v>
      </c>
      <c r="I298" s="1120">
        <f t="shared" si="48"/>
        <v>0</v>
      </c>
      <c r="L298" s="1124" t="s">
        <v>5016</v>
      </c>
      <c r="M298" s="1120">
        <f t="shared" ref="M298:S298" si="49">N303</f>
        <v>0</v>
      </c>
      <c r="N298" s="1120">
        <f t="shared" si="49"/>
        <v>0</v>
      </c>
      <c r="O298" s="1120">
        <f t="shared" si="49"/>
        <v>0</v>
      </c>
      <c r="P298" s="1120">
        <f t="shared" si="49"/>
        <v>0</v>
      </c>
      <c r="Q298" s="1120">
        <f t="shared" si="49"/>
        <v>0</v>
      </c>
      <c r="R298" s="1120">
        <f t="shared" si="49"/>
        <v>0</v>
      </c>
      <c r="S298" s="1120">
        <f t="shared" si="49"/>
        <v>0</v>
      </c>
    </row>
    <row r="299" spans="1:19" ht="25.5">
      <c r="B299" s="1118" t="s">
        <v>1311</v>
      </c>
      <c r="C299" s="1141">
        <f t="shared" ref="C299:I299" si="50">C301+C302+C300</f>
        <v>0</v>
      </c>
      <c r="D299" s="1141">
        <f t="shared" si="50"/>
        <v>0</v>
      </c>
      <c r="E299" s="1141">
        <f t="shared" si="50"/>
        <v>0</v>
      </c>
      <c r="F299" s="1141">
        <f t="shared" si="50"/>
        <v>0</v>
      </c>
      <c r="G299" s="1141">
        <f t="shared" si="50"/>
        <v>0</v>
      </c>
      <c r="H299" s="1141">
        <f t="shared" si="50"/>
        <v>0</v>
      </c>
      <c r="I299" s="1141">
        <f t="shared" si="50"/>
        <v>0</v>
      </c>
      <c r="L299" s="1118" t="s">
        <v>5012</v>
      </c>
      <c r="M299" s="1141">
        <f t="shared" ref="M299:S299" si="51">M301+M302+M300</f>
        <v>0</v>
      </c>
      <c r="N299" s="1141">
        <f t="shared" si="51"/>
        <v>0</v>
      </c>
      <c r="O299" s="1141">
        <f t="shared" si="51"/>
        <v>0</v>
      </c>
      <c r="P299" s="1141">
        <f t="shared" si="51"/>
        <v>0</v>
      </c>
      <c r="Q299" s="1141">
        <f t="shared" si="51"/>
        <v>0</v>
      </c>
      <c r="R299" s="1141">
        <f t="shared" si="51"/>
        <v>0</v>
      </c>
      <c r="S299" s="1141">
        <f t="shared" si="51"/>
        <v>0</v>
      </c>
    </row>
    <row r="300" spans="1:19">
      <c r="B300" s="1118" t="s">
        <v>1314</v>
      </c>
      <c r="C300" s="1141"/>
      <c r="D300" s="1141"/>
      <c r="E300" s="1141"/>
      <c r="F300" s="1141"/>
      <c r="G300" s="1141"/>
      <c r="H300" s="1141"/>
      <c r="I300" s="1141"/>
      <c r="L300" s="1118" t="s">
        <v>5013</v>
      </c>
      <c r="M300" s="277">
        <f t="shared" ref="M300:Q302" si="52">C300</f>
        <v>0</v>
      </c>
      <c r="N300" s="277">
        <f t="shared" si="52"/>
        <v>0</v>
      </c>
      <c r="O300" s="277">
        <f t="shared" si="52"/>
        <v>0</v>
      </c>
      <c r="P300" s="277">
        <f t="shared" si="52"/>
        <v>0</v>
      </c>
      <c r="Q300" s="277">
        <f t="shared" si="52"/>
        <v>0</v>
      </c>
      <c r="R300" s="277">
        <f t="shared" ref="R300:S302" si="53">H300</f>
        <v>0</v>
      </c>
      <c r="S300" s="277">
        <f t="shared" si="53"/>
        <v>0</v>
      </c>
    </row>
    <row r="301" spans="1:19">
      <c r="B301" s="1118" t="s">
        <v>1315</v>
      </c>
      <c r="C301" s="1141"/>
      <c r="D301" s="1141"/>
      <c r="E301" s="1141"/>
      <c r="F301" s="1141"/>
      <c r="G301" s="1141"/>
      <c r="H301" s="1141"/>
      <c r="I301" s="1141"/>
      <c r="L301" s="1118" t="s">
        <v>5014</v>
      </c>
      <c r="M301" s="277">
        <f t="shared" si="52"/>
        <v>0</v>
      </c>
      <c r="N301" s="277">
        <f t="shared" si="52"/>
        <v>0</v>
      </c>
      <c r="O301" s="277">
        <f t="shared" si="52"/>
        <v>0</v>
      </c>
      <c r="P301" s="277">
        <f t="shared" si="52"/>
        <v>0</v>
      </c>
      <c r="Q301" s="277">
        <f t="shared" si="52"/>
        <v>0</v>
      </c>
      <c r="R301" s="277">
        <f t="shared" si="53"/>
        <v>0</v>
      </c>
      <c r="S301" s="277">
        <f t="shared" si="53"/>
        <v>0</v>
      </c>
    </row>
    <row r="302" spans="1:19">
      <c r="B302" s="1118" t="s">
        <v>1316</v>
      </c>
      <c r="C302" s="1141"/>
      <c r="D302" s="1141"/>
      <c r="E302" s="1141"/>
      <c r="F302" s="1141"/>
      <c r="G302" s="1141"/>
      <c r="H302" s="1141"/>
      <c r="I302" s="1141"/>
      <c r="L302" s="1118" t="s">
        <v>5015</v>
      </c>
      <c r="M302" s="277">
        <f t="shared" si="52"/>
        <v>0</v>
      </c>
      <c r="N302" s="277">
        <f t="shared" si="52"/>
        <v>0</v>
      </c>
      <c r="O302" s="277">
        <f t="shared" si="52"/>
        <v>0</v>
      </c>
      <c r="P302" s="277">
        <f t="shared" si="52"/>
        <v>0</v>
      </c>
      <c r="Q302" s="277">
        <f t="shared" si="52"/>
        <v>0</v>
      </c>
      <c r="R302" s="277">
        <f t="shared" si="53"/>
        <v>0</v>
      </c>
      <c r="S302" s="277">
        <f t="shared" si="53"/>
        <v>0</v>
      </c>
    </row>
    <row r="303" spans="1:19" ht="25.5">
      <c r="B303" s="1124" t="str">
        <f>CONCATENATE("Корективна сметка за кредитни загуби на финансови активи в края на периода ",НАЧАЛО!AC1)</f>
        <v>Корективна сметка за кредитни загуби на финансови активи в края на периода 2013</v>
      </c>
      <c r="C303" s="1120">
        <f>C298+C299</f>
        <v>0</v>
      </c>
      <c r="D303" s="1120">
        <f t="shared" ref="D303:I303" si="54">D298+D299</f>
        <v>0</v>
      </c>
      <c r="E303" s="1120">
        <f t="shared" si="54"/>
        <v>0</v>
      </c>
      <c r="F303" s="1120">
        <f t="shared" si="54"/>
        <v>0</v>
      </c>
      <c r="G303" s="1120">
        <f t="shared" si="54"/>
        <v>0</v>
      </c>
      <c r="H303" s="1120">
        <f t="shared" si="54"/>
        <v>0</v>
      </c>
      <c r="I303" s="1120">
        <f t="shared" si="54"/>
        <v>0</v>
      </c>
      <c r="L303" s="1124" t="s">
        <v>5017</v>
      </c>
      <c r="M303" s="1120">
        <f>M298+M299</f>
        <v>0</v>
      </c>
      <c r="N303" s="1120">
        <f t="shared" ref="N303:S303" si="55">N298+N299</f>
        <v>0</v>
      </c>
      <c r="O303" s="1120">
        <f t="shared" si="55"/>
        <v>0</v>
      </c>
      <c r="P303" s="1120">
        <f t="shared" si="55"/>
        <v>0</v>
      </c>
      <c r="Q303" s="1120">
        <f t="shared" si="55"/>
        <v>0</v>
      </c>
      <c r="R303" s="1120">
        <f t="shared" si="55"/>
        <v>0</v>
      </c>
      <c r="S303" s="1120">
        <f t="shared" si="55"/>
        <v>0</v>
      </c>
    </row>
  </sheetData>
  <sheetProtection formatCells="0" formatColumns="0" formatRows="0" insertColumns="0" insertRows="0"/>
  <mergeCells count="22">
    <mergeCell ref="A44:A45"/>
    <mergeCell ref="A196:A197"/>
    <mergeCell ref="A84:A85"/>
    <mergeCell ref="A100:A101"/>
    <mergeCell ref="A12:A13"/>
    <mergeCell ref="A140:A141"/>
    <mergeCell ref="A116:A117"/>
    <mergeCell ref="A127:A128"/>
    <mergeCell ref="A31:A32"/>
    <mergeCell ref="A19:A20"/>
    <mergeCell ref="A52:A53"/>
    <mergeCell ref="A279:A280"/>
    <mergeCell ref="A183:A184"/>
    <mergeCell ref="A68:A69"/>
    <mergeCell ref="A292:A293"/>
    <mergeCell ref="A164:A165"/>
    <mergeCell ref="A236:A237"/>
    <mergeCell ref="A252:A253"/>
    <mergeCell ref="A268:A269"/>
    <mergeCell ref="A204:A205"/>
    <mergeCell ref="A220:A221"/>
    <mergeCell ref="A171:A172"/>
  </mergeCells>
  <hyperlinks>
    <hyperlink ref="F1" location="'Съдържание 1'!A1" display="'Съдържание 1'!A1"/>
    <hyperlink ref="F2" location="баланс!A1" display="баланс!A1"/>
    <hyperlink ref="A3" location="'More information'!A162" display="'More information'!A162"/>
    <hyperlink ref="A15" location="'More information'!A162" display="'More information'!A162"/>
    <hyperlink ref="A34" location="'More information'!A162" display="'More information'!A162"/>
    <hyperlink ref="A155" location="'More information'!A192" display="'More information'!A192"/>
    <hyperlink ref="P1" location="'Съдържание 1'!A1" display="'Съдържание 1'!A1"/>
    <hyperlink ref="P2" location="баланс!A1" display="баланс!A1"/>
    <hyperlink ref="F11" location="'баланс ликвидна финансови'!A1" display="'баланс ликвидна финансови'!A1"/>
  </hyperlinks>
  <pageMargins left="0.7" right="0.7" top="0.75" bottom="0.75" header="0.3" footer="0.3"/>
  <ignoredErrors>
    <ignoredError sqref="C2:D2 C5:D5 C12:D12 C3:D3 C7:D7 C69:D69 C85:D85 C101:D101 C117:D117 C128:D128 C154:D155 C237:D237 C161:D161 D6 C157:D159" unlockedFormula="1"/>
  </ignoredErrors>
  <legacyDrawing r:id="rId1"/>
</worksheet>
</file>

<file path=xl/worksheets/sheet36.xml><?xml version="1.0" encoding="utf-8"?>
<worksheet xmlns="http://schemas.openxmlformats.org/spreadsheetml/2006/main" xmlns:r="http://schemas.openxmlformats.org/officeDocument/2006/relationships">
  <sheetPr codeName="Sheet48">
    <tabColor theme="4" tint="0.39997558519241921"/>
  </sheetPr>
  <dimension ref="A1:S59"/>
  <sheetViews>
    <sheetView topLeftCell="A13" workbookViewId="0">
      <selection activeCell="D30" sqref="D30"/>
    </sheetView>
  </sheetViews>
  <sheetFormatPr defaultRowHeight="12.75"/>
  <cols>
    <col min="1" max="1" width="6.7109375" style="1071" customWidth="1"/>
    <col min="2" max="2" width="53.42578125" style="1071" bestFit="1" customWidth="1"/>
    <col min="3" max="3" width="13.42578125" style="1071" bestFit="1" customWidth="1"/>
    <col min="4" max="4" width="13.140625" style="1071" bestFit="1" customWidth="1"/>
    <col min="5" max="7" width="9.140625" style="1071"/>
    <col min="8" max="10" width="18.7109375" style="1071" customWidth="1"/>
    <col min="11" max="11" width="7" style="1071" customWidth="1"/>
    <col min="12" max="14" width="18.7109375" style="1071" customWidth="1"/>
    <col min="15" max="16" width="9.140625" style="1071"/>
    <col min="17" max="17" width="53.42578125" style="1071" bestFit="1" customWidth="1"/>
    <col min="18" max="18" width="13.7109375" style="1071" bestFit="1" customWidth="1"/>
    <col min="19" max="19" width="13.140625" style="1071" bestFit="1" customWidth="1"/>
    <col min="20" max="16384" width="9.140625" style="1071"/>
  </cols>
  <sheetData>
    <row r="1" spans="1:19" ht="42.75">
      <c r="A1" s="824" t="s">
        <v>779</v>
      </c>
      <c r="B1" s="2393" t="s">
        <v>485</v>
      </c>
      <c r="C1" s="2394"/>
      <c r="D1" s="2395"/>
      <c r="F1" s="826" t="s">
        <v>1110</v>
      </c>
      <c r="H1" s="1690" t="s">
        <v>4120</v>
      </c>
      <c r="I1" s="1691" t="s">
        <v>4121</v>
      </c>
      <c r="J1" s="1691" t="s">
        <v>4122</v>
      </c>
      <c r="K1" s="291"/>
      <c r="L1" s="1690" t="s">
        <v>4120</v>
      </c>
      <c r="M1" s="1691" t="s">
        <v>4121</v>
      </c>
      <c r="N1" s="1691" t="s">
        <v>4122</v>
      </c>
      <c r="P1" s="1736" t="s">
        <v>3382</v>
      </c>
      <c r="Q1" s="2393" t="s">
        <v>5029</v>
      </c>
      <c r="R1" s="2394"/>
      <c r="S1" s="2395"/>
    </row>
    <row r="2" spans="1:19" ht="14.25">
      <c r="A2" s="825" t="s">
        <v>2580</v>
      </c>
      <c r="B2" s="1072" t="s">
        <v>181</v>
      </c>
      <c r="C2" s="1073">
        <f>НАЧАЛО!AA2</f>
        <v>41639</v>
      </c>
      <c r="D2" s="1074" t="str">
        <f>CONCATENATE("31.12.",YEAR(C2)-1," г.")</f>
        <v>31.12.2012 г.</v>
      </c>
      <c r="F2" s="825" t="s">
        <v>1323</v>
      </c>
      <c r="H2" s="1699">
        <f>C2</f>
        <v>41639</v>
      </c>
      <c r="I2" s="1699">
        <f>C2</f>
        <v>41639</v>
      </c>
      <c r="J2" s="1699">
        <f>C2</f>
        <v>41639</v>
      </c>
      <c r="K2" s="291"/>
      <c r="L2" s="1699" t="str">
        <f>D2</f>
        <v>31.12.2012 г.</v>
      </c>
      <c r="M2" s="1699" t="str">
        <f>D2</f>
        <v>31.12.2012 г.</v>
      </c>
      <c r="N2" s="1699" t="str">
        <f>D2</f>
        <v>31.12.2012 г.</v>
      </c>
      <c r="Q2" s="1072" t="s">
        <v>4816</v>
      </c>
      <c r="R2" s="1073">
        <f>НАЧАЛО!AA2</f>
        <v>41639</v>
      </c>
      <c r="S2" s="1074" t="str">
        <f>CONCATENATE("31.12.",YEAR(R2)-1," г.")</f>
        <v>31.12.2012 г.</v>
      </c>
    </row>
    <row r="3" spans="1:19" ht="14.25">
      <c r="B3" s="1072" t="s">
        <v>208</v>
      </c>
      <c r="C3" s="1011">
        <f>SUM(C4:C7)</f>
        <v>0</v>
      </c>
      <c r="D3" s="1011">
        <f>SUM(D4:D7)</f>
        <v>0</v>
      </c>
      <c r="H3" s="1011">
        <f>SUM(H4:H7)</f>
        <v>0</v>
      </c>
      <c r="I3" s="1011">
        <f>SUM(I4:I7)</f>
        <v>0</v>
      </c>
      <c r="J3" s="1910">
        <f>SUM(J4:J7)</f>
        <v>0</v>
      </c>
      <c r="K3" s="291"/>
      <c r="L3" s="1011">
        <f>SUM(L4:L7)</f>
        <v>0</v>
      </c>
      <c r="M3" s="1011">
        <f>SUM(M4:M7)</f>
        <v>0</v>
      </c>
      <c r="N3" s="1910">
        <f>SUM(N4:N7)</f>
        <v>0</v>
      </c>
      <c r="Q3" s="1072" t="s">
        <v>5030</v>
      </c>
      <c r="R3" s="1011">
        <f>SUM(R4:R7)</f>
        <v>0</v>
      </c>
      <c r="S3" s="1011">
        <f>SUM(S4:S7)</f>
        <v>0</v>
      </c>
    </row>
    <row r="4" spans="1:19" ht="14.25">
      <c r="B4" s="1075" t="s">
        <v>196</v>
      </c>
      <c r="C4" s="1076"/>
      <c r="D4" s="1076"/>
      <c r="H4" s="1076"/>
      <c r="I4" s="1076"/>
      <c r="J4" s="1030">
        <f t="shared" ref="J4:J20" si="0">C4-H4-I4</f>
        <v>0</v>
      </c>
      <c r="K4" s="291"/>
      <c r="L4" s="1076"/>
      <c r="M4" s="1076"/>
      <c r="N4" s="1030">
        <f t="shared" ref="N4:N20" si="1">D4-L4-M4</f>
        <v>0</v>
      </c>
      <c r="Q4" s="1075" t="s">
        <v>4321</v>
      </c>
      <c r="R4" s="1076">
        <f t="shared" ref="R4:S7" si="2">C4</f>
        <v>0</v>
      </c>
      <c r="S4" s="1076">
        <f t="shared" si="2"/>
        <v>0</v>
      </c>
    </row>
    <row r="5" spans="1:19" ht="14.25">
      <c r="B5" s="1075" t="s">
        <v>207</v>
      </c>
      <c r="C5" s="1076"/>
      <c r="D5" s="1076"/>
      <c r="H5" s="1076"/>
      <c r="I5" s="1076"/>
      <c r="J5" s="1030">
        <f t="shared" si="0"/>
        <v>0</v>
      </c>
      <c r="K5" s="291"/>
      <c r="L5" s="1076"/>
      <c r="M5" s="1076"/>
      <c r="N5" s="1030">
        <f t="shared" si="1"/>
        <v>0</v>
      </c>
      <c r="Q5" s="1075" t="s">
        <v>5031</v>
      </c>
      <c r="R5" s="1076">
        <f t="shared" si="2"/>
        <v>0</v>
      </c>
      <c r="S5" s="1076">
        <f t="shared" si="2"/>
        <v>0</v>
      </c>
    </row>
    <row r="6" spans="1:19" ht="14.25">
      <c r="B6" s="1075" t="s">
        <v>209</v>
      </c>
      <c r="C6" s="1076"/>
      <c r="D6" s="1076"/>
      <c r="H6" s="1076"/>
      <c r="I6" s="1076"/>
      <c r="J6" s="1030">
        <f t="shared" si="0"/>
        <v>0</v>
      </c>
      <c r="K6" s="291"/>
      <c r="L6" s="1076"/>
      <c r="M6" s="1076"/>
      <c r="N6" s="1030">
        <f t="shared" si="1"/>
        <v>0</v>
      </c>
      <c r="Q6" s="1075" t="s">
        <v>5032</v>
      </c>
      <c r="R6" s="1076">
        <f t="shared" si="2"/>
        <v>0</v>
      </c>
      <c r="S6" s="1076">
        <f t="shared" si="2"/>
        <v>0</v>
      </c>
    </row>
    <row r="7" spans="1:19" ht="14.25">
      <c r="B7" s="1075" t="s">
        <v>219</v>
      </c>
      <c r="C7" s="1076"/>
      <c r="D7" s="1076"/>
      <c r="F7" s="1077"/>
      <c r="H7" s="1076"/>
      <c r="I7" s="1076"/>
      <c r="J7" s="1030">
        <f t="shared" si="0"/>
        <v>0</v>
      </c>
      <c r="K7" s="291"/>
      <c r="L7" s="1076"/>
      <c r="M7" s="1076"/>
      <c r="N7" s="1030">
        <f t="shared" si="1"/>
        <v>0</v>
      </c>
      <c r="Q7" s="1075" t="s">
        <v>5033</v>
      </c>
      <c r="R7" s="1076">
        <f t="shared" si="2"/>
        <v>0</v>
      </c>
      <c r="S7" s="1076">
        <f t="shared" si="2"/>
        <v>0</v>
      </c>
    </row>
    <row r="8" spans="1:19" ht="14.25">
      <c r="B8" s="1072" t="s">
        <v>213</v>
      </c>
      <c r="C8" s="1011">
        <f>SUM(C9:C10)</f>
        <v>0</v>
      </c>
      <c r="D8" s="1011">
        <f>SUM(D9:D10)</f>
        <v>0</v>
      </c>
      <c r="H8" s="1011">
        <f>SUM(H9:H10)</f>
        <v>0</v>
      </c>
      <c r="I8" s="1011">
        <f>SUM(I9:I10)</f>
        <v>0</v>
      </c>
      <c r="J8" s="1030">
        <f t="shared" si="0"/>
        <v>0</v>
      </c>
      <c r="K8" s="291"/>
      <c r="L8" s="1011">
        <f>SUM(L9:L10)</f>
        <v>0</v>
      </c>
      <c r="M8" s="1011">
        <f>SUM(M9:M10)</f>
        <v>0</v>
      </c>
      <c r="N8" s="1030">
        <f t="shared" si="1"/>
        <v>0</v>
      </c>
      <c r="Q8" s="1072" t="s">
        <v>5034</v>
      </c>
      <c r="R8" s="1011">
        <f>SUM(R9:R10)</f>
        <v>0</v>
      </c>
      <c r="S8" s="1011">
        <f>SUM(S9:S10)</f>
        <v>0</v>
      </c>
    </row>
    <row r="9" spans="1:19" ht="14.25">
      <c r="B9" s="1075" t="s">
        <v>199</v>
      </c>
      <c r="C9" s="1076"/>
      <c r="D9" s="1076"/>
      <c r="H9" s="1076"/>
      <c r="I9" s="1076"/>
      <c r="J9" s="1030">
        <f t="shared" si="0"/>
        <v>0</v>
      </c>
      <c r="K9" s="291"/>
      <c r="L9" s="1076"/>
      <c r="M9" s="1076"/>
      <c r="N9" s="1030">
        <f t="shared" si="1"/>
        <v>0</v>
      </c>
      <c r="Q9" s="1075" t="s">
        <v>5035</v>
      </c>
      <c r="R9" s="1076">
        <f>C9</f>
        <v>0</v>
      </c>
      <c r="S9" s="1076">
        <f>D9</f>
        <v>0</v>
      </c>
    </row>
    <row r="10" spans="1:19" ht="14.25">
      <c r="B10" s="1075" t="s">
        <v>220</v>
      </c>
      <c r="C10" s="1076"/>
      <c r="D10" s="1076"/>
      <c r="H10" s="1076"/>
      <c r="I10" s="1076"/>
      <c r="J10" s="1030">
        <f t="shared" si="0"/>
        <v>0</v>
      </c>
      <c r="K10" s="291"/>
      <c r="L10" s="1076"/>
      <c r="M10" s="1076"/>
      <c r="N10" s="1030">
        <f t="shared" si="1"/>
        <v>0</v>
      </c>
      <c r="Q10" s="1075" t="s">
        <v>5036</v>
      </c>
      <c r="R10" s="1076">
        <f>C10</f>
        <v>0</v>
      </c>
      <c r="S10" s="1076">
        <f>D10</f>
        <v>0</v>
      </c>
    </row>
    <row r="11" spans="1:19">
      <c r="B11" s="1072" t="s">
        <v>211</v>
      </c>
      <c r="C11" s="1011">
        <f>SUM(C12:C13)</f>
        <v>0</v>
      </c>
      <c r="D11" s="1011">
        <f>SUM(D12:D13)</f>
        <v>0</v>
      </c>
      <c r="H11" s="1011">
        <f>SUM(H12:H13)</f>
        <v>0</v>
      </c>
      <c r="I11" s="1011">
        <f>SUM(I12:I13)</f>
        <v>0</v>
      </c>
      <c r="J11" s="1910">
        <f>SUM(J12:J13)</f>
        <v>0</v>
      </c>
      <c r="L11" s="1011">
        <f>SUM(L12:L13)</f>
        <v>0</v>
      </c>
      <c r="M11" s="1011">
        <f>SUM(M12:M13)</f>
        <v>0</v>
      </c>
      <c r="N11" s="1910">
        <f>SUM(N12:N13)</f>
        <v>0</v>
      </c>
      <c r="Q11" s="1072" t="s">
        <v>5037</v>
      </c>
      <c r="R11" s="1011">
        <f>SUM(R12:R13)</f>
        <v>0</v>
      </c>
      <c r="S11" s="1011">
        <f>SUM(S12:S13)</f>
        <v>0</v>
      </c>
    </row>
    <row r="12" spans="1:19" ht="14.25">
      <c r="B12" s="1075" t="s">
        <v>207</v>
      </c>
      <c r="C12" s="1076"/>
      <c r="D12" s="1076"/>
      <c r="H12" s="1076"/>
      <c r="I12" s="1076"/>
      <c r="J12" s="1030">
        <f t="shared" si="0"/>
        <v>0</v>
      </c>
      <c r="L12" s="1076"/>
      <c r="M12" s="1076"/>
      <c r="N12" s="1030">
        <f t="shared" si="1"/>
        <v>0</v>
      </c>
      <c r="Q12" s="1075" t="s">
        <v>5031</v>
      </c>
      <c r="R12" s="1076">
        <f>C12</f>
        <v>0</v>
      </c>
      <c r="S12" s="1076">
        <f>D12</f>
        <v>0</v>
      </c>
    </row>
    <row r="13" spans="1:19" ht="14.25">
      <c r="B13" s="1075" t="s">
        <v>221</v>
      </c>
      <c r="C13" s="1076"/>
      <c r="D13" s="1076"/>
      <c r="H13" s="1076"/>
      <c r="I13" s="1076"/>
      <c r="J13" s="1030">
        <f t="shared" si="0"/>
        <v>0</v>
      </c>
      <c r="L13" s="1076"/>
      <c r="M13" s="1076"/>
      <c r="N13" s="1030">
        <f t="shared" si="1"/>
        <v>0</v>
      </c>
      <c r="Q13" s="1075" t="s">
        <v>5038</v>
      </c>
      <c r="R13" s="1076">
        <f>C13</f>
        <v>0</v>
      </c>
      <c r="S13" s="1076">
        <f>D13</f>
        <v>0</v>
      </c>
    </row>
    <row r="14" spans="1:19" ht="14.25">
      <c r="B14" s="1072" t="s">
        <v>216</v>
      </c>
      <c r="C14" s="1011">
        <f>SUM(C15:C20)</f>
        <v>0</v>
      </c>
      <c r="D14" s="1011">
        <f>SUM(D15:D20)</f>
        <v>0</v>
      </c>
      <c r="H14" s="1011">
        <f>SUM(H15:H20)</f>
        <v>0</v>
      </c>
      <c r="I14" s="1011">
        <f>SUM(I15:I20)</f>
        <v>0</v>
      </c>
      <c r="J14" s="1032">
        <f>SUM(J15:J20)</f>
        <v>0</v>
      </c>
      <c r="L14" s="1011">
        <f>SUM(L15:L20)</f>
        <v>0</v>
      </c>
      <c r="M14" s="1011">
        <f>SUM(M15:M20)</f>
        <v>0</v>
      </c>
      <c r="N14" s="1032">
        <f>SUM(N15:N20)</f>
        <v>0</v>
      </c>
      <c r="Q14" s="1072" t="s">
        <v>5039</v>
      </c>
      <c r="R14" s="1011">
        <f>SUM(R15:R20)</f>
        <v>0</v>
      </c>
      <c r="S14" s="1011">
        <f>SUM(S15:S20)</f>
        <v>0</v>
      </c>
    </row>
    <row r="15" spans="1:19" ht="14.25">
      <c r="B15" s="1078" t="s">
        <v>229</v>
      </c>
      <c r="C15" s="1076">
        <v>0</v>
      </c>
      <c r="D15" s="1076">
        <v>0</v>
      </c>
      <c r="H15" s="1076">
        <v>0</v>
      </c>
      <c r="I15" s="1076">
        <v>0</v>
      </c>
      <c r="J15" s="1030">
        <f t="shared" si="0"/>
        <v>0</v>
      </c>
      <c r="L15" s="1076">
        <v>0</v>
      </c>
      <c r="M15" s="1076">
        <v>0</v>
      </c>
      <c r="N15" s="1030">
        <f t="shared" si="1"/>
        <v>0</v>
      </c>
      <c r="Q15" s="1078" t="s">
        <v>5040</v>
      </c>
      <c r="R15" s="1076">
        <v>0</v>
      </c>
      <c r="S15" s="1076">
        <v>0</v>
      </c>
    </row>
    <row r="16" spans="1:19" ht="14.25">
      <c r="B16" s="1075" t="s">
        <v>212</v>
      </c>
      <c r="C16" s="1076"/>
      <c r="D16" s="1076"/>
      <c r="H16" s="1076"/>
      <c r="I16" s="1076"/>
      <c r="J16" s="1030">
        <f t="shared" si="0"/>
        <v>0</v>
      </c>
      <c r="L16" s="1076"/>
      <c r="M16" s="1076"/>
      <c r="N16" s="1030">
        <f t="shared" si="1"/>
        <v>0</v>
      </c>
      <c r="Q16" s="1075" t="s">
        <v>5041</v>
      </c>
      <c r="R16" s="1076">
        <f t="shared" ref="R16:S20" si="3">C16</f>
        <v>0</v>
      </c>
      <c r="S16" s="1076">
        <f t="shared" si="3"/>
        <v>0</v>
      </c>
    </row>
    <row r="17" spans="1:19" ht="14.25">
      <c r="B17" s="1075" t="s">
        <v>27</v>
      </c>
      <c r="C17" s="1076"/>
      <c r="D17" s="1076"/>
      <c r="H17" s="1076"/>
      <c r="I17" s="1076"/>
      <c r="J17" s="1030">
        <f t="shared" si="0"/>
        <v>0</v>
      </c>
      <c r="L17" s="1076"/>
      <c r="M17" s="1076"/>
      <c r="N17" s="1030">
        <f t="shared" si="1"/>
        <v>0</v>
      </c>
      <c r="Q17" s="1075" t="s">
        <v>5042</v>
      </c>
      <c r="R17" s="1076">
        <f t="shared" si="3"/>
        <v>0</v>
      </c>
      <c r="S17" s="1076">
        <f t="shared" si="3"/>
        <v>0</v>
      </c>
    </row>
    <row r="18" spans="1:19" ht="14.25">
      <c r="B18" s="1075" t="s">
        <v>27</v>
      </c>
      <c r="C18" s="1076"/>
      <c r="D18" s="1076"/>
      <c r="H18" s="1076"/>
      <c r="I18" s="1076"/>
      <c r="J18" s="1030">
        <f t="shared" si="0"/>
        <v>0</v>
      </c>
      <c r="L18" s="1076"/>
      <c r="M18" s="1076"/>
      <c r="N18" s="1030">
        <f t="shared" si="1"/>
        <v>0</v>
      </c>
      <c r="Q18" s="1075" t="s">
        <v>5042</v>
      </c>
      <c r="R18" s="1076">
        <f t="shared" si="3"/>
        <v>0</v>
      </c>
      <c r="S18" s="1076">
        <f t="shared" si="3"/>
        <v>0</v>
      </c>
    </row>
    <row r="19" spans="1:19" ht="14.25">
      <c r="B19" s="1075" t="s">
        <v>282</v>
      </c>
      <c r="C19" s="1076"/>
      <c r="D19" s="1076"/>
      <c r="H19" s="1076"/>
      <c r="I19" s="1076"/>
      <c r="J19" s="1030">
        <f t="shared" si="0"/>
        <v>0</v>
      </c>
      <c r="L19" s="1076"/>
      <c r="M19" s="1076"/>
      <c r="N19" s="1030">
        <f t="shared" si="1"/>
        <v>0</v>
      </c>
      <c r="Q19" s="1075" t="s">
        <v>5043</v>
      </c>
      <c r="R19" s="1076">
        <f t="shared" si="3"/>
        <v>0</v>
      </c>
      <c r="S19" s="1076">
        <f t="shared" si="3"/>
        <v>0</v>
      </c>
    </row>
    <row r="20" spans="1:19" ht="14.25">
      <c r="B20" s="1075" t="s">
        <v>222</v>
      </c>
      <c r="C20" s="1076"/>
      <c r="D20" s="1076"/>
      <c r="H20" s="1076"/>
      <c r="I20" s="1076"/>
      <c r="J20" s="1030">
        <f t="shared" si="0"/>
        <v>0</v>
      </c>
      <c r="L20" s="1076"/>
      <c r="M20" s="1076"/>
      <c r="N20" s="1030">
        <f t="shared" si="1"/>
        <v>0</v>
      </c>
      <c r="Q20" s="1075" t="s">
        <v>5044</v>
      </c>
      <c r="R20" s="1076">
        <f t="shared" si="3"/>
        <v>0</v>
      </c>
      <c r="S20" s="1076">
        <f t="shared" si="3"/>
        <v>0</v>
      </c>
    </row>
    <row r="21" spans="1:19">
      <c r="B21" s="1079" t="s">
        <v>71</v>
      </c>
      <c r="C21" s="1080">
        <f>C3+C8+C11+C14</f>
        <v>0</v>
      </c>
      <c r="D21" s="1080">
        <f>D3+D8+D11+D14</f>
        <v>0</v>
      </c>
      <c r="H21" s="1080">
        <f>H3+H8+H11+H14</f>
        <v>0</v>
      </c>
      <c r="I21" s="1080">
        <f>I3+I8+I11+I14</f>
        <v>0</v>
      </c>
      <c r="J21" s="1080">
        <f>SUM(J22:J27)</f>
        <v>10</v>
      </c>
      <c r="L21" s="1080">
        <f>L3+L8+L11+L14</f>
        <v>0</v>
      </c>
      <c r="M21" s="1080">
        <f>M3+M8+M11+M14</f>
        <v>0</v>
      </c>
      <c r="N21" s="1080">
        <f>SUM(N22:N27)</f>
        <v>66</v>
      </c>
      <c r="Q21" s="1079" t="s">
        <v>1378</v>
      </c>
      <c r="R21" s="1080">
        <f>R3+R8+R11+R14</f>
        <v>0</v>
      </c>
      <c r="S21" s="1080">
        <f>S3+S8+S11+S14</f>
        <v>0</v>
      </c>
    </row>
    <row r="22" spans="1:19" ht="15">
      <c r="A22" s="824" t="s">
        <v>547</v>
      </c>
      <c r="B22" s="2393" t="s">
        <v>486</v>
      </c>
      <c r="C22" s="2394"/>
      <c r="D22" s="2395"/>
      <c r="Q22" s="2393" t="s">
        <v>5045</v>
      </c>
      <c r="R22" s="2394"/>
      <c r="S22" s="2395"/>
    </row>
    <row r="23" spans="1:19">
      <c r="A23" s="825" t="s">
        <v>2580</v>
      </c>
      <c r="B23" s="1072" t="s">
        <v>181</v>
      </c>
      <c r="C23" s="1074">
        <f>C2</f>
        <v>41639</v>
      </c>
      <c r="D23" s="1074" t="str">
        <f>D2</f>
        <v>31.12.2012 г.</v>
      </c>
      <c r="Q23" s="1072" t="s">
        <v>4816</v>
      </c>
      <c r="R23" s="1074">
        <f>R2</f>
        <v>41639</v>
      </c>
      <c r="S23" s="1074" t="str">
        <f>S2</f>
        <v>31.12.2012 г.</v>
      </c>
    </row>
    <row r="24" spans="1:19" ht="14.25">
      <c r="B24" s="1072" t="s">
        <v>208</v>
      </c>
      <c r="C24" s="1081">
        <f>SUM(C25:C28)</f>
        <v>5</v>
      </c>
      <c r="D24" s="1081">
        <f>SUM(D25:D28)</f>
        <v>33</v>
      </c>
      <c r="H24" s="1081">
        <f>SUM(H25:H28)</f>
        <v>0</v>
      </c>
      <c r="I24" s="1081">
        <f>SUM(I25:I28)</f>
        <v>0</v>
      </c>
      <c r="J24" s="1032">
        <f>SUM(J25:J28)</f>
        <v>5</v>
      </c>
      <c r="L24" s="1081">
        <f>SUM(L25:L28)</f>
        <v>0</v>
      </c>
      <c r="M24" s="1081">
        <f>SUM(M25:M28)</f>
        <v>0</v>
      </c>
      <c r="N24" s="1032">
        <f>SUM(N25:N28)</f>
        <v>33</v>
      </c>
      <c r="Q24" s="1072" t="s">
        <v>5030</v>
      </c>
      <c r="R24" s="1081">
        <f>SUM(R25:R28)</f>
        <v>5</v>
      </c>
      <c r="S24" s="1081">
        <f>SUM(S25:S28)</f>
        <v>33</v>
      </c>
    </row>
    <row r="25" spans="1:19" ht="14.25">
      <c r="B25" s="1075" t="s">
        <v>196</v>
      </c>
      <c r="C25" s="1082">
        <v>5</v>
      </c>
      <c r="D25" s="1082">
        <v>33</v>
      </c>
      <c r="H25" s="1082"/>
      <c r="I25" s="1082"/>
      <c r="J25" s="1030">
        <f t="shared" ref="J25:J54" si="4">C25-H25-I25</f>
        <v>5</v>
      </c>
      <c r="L25" s="1082"/>
      <c r="M25" s="1082"/>
      <c r="N25" s="1030">
        <f t="shared" ref="N25:N54" si="5">D25-L25-M25</f>
        <v>33</v>
      </c>
      <c r="Q25" s="1075" t="s">
        <v>4321</v>
      </c>
      <c r="R25" s="1076">
        <f t="shared" ref="R25:S28" si="6">C25</f>
        <v>5</v>
      </c>
      <c r="S25" s="1076">
        <f t="shared" si="6"/>
        <v>33</v>
      </c>
    </row>
    <row r="26" spans="1:19" ht="14.25">
      <c r="B26" s="1075" t="s">
        <v>207</v>
      </c>
      <c r="C26" s="1082"/>
      <c r="D26" s="1082"/>
      <c r="H26" s="1082"/>
      <c r="I26" s="1082"/>
      <c r="J26" s="1030">
        <f t="shared" si="4"/>
        <v>0</v>
      </c>
      <c r="L26" s="1082"/>
      <c r="M26" s="1082"/>
      <c r="N26" s="1030">
        <f t="shared" si="5"/>
        <v>0</v>
      </c>
      <c r="Q26" s="1078" t="s">
        <v>5330</v>
      </c>
      <c r="R26" s="1076">
        <f t="shared" si="6"/>
        <v>0</v>
      </c>
      <c r="S26" s="1076">
        <f t="shared" si="6"/>
        <v>0</v>
      </c>
    </row>
    <row r="27" spans="1:19" ht="14.25">
      <c r="B27" s="1075" t="s">
        <v>198</v>
      </c>
      <c r="C27" s="1082"/>
      <c r="D27" s="1082"/>
      <c r="H27" s="1082"/>
      <c r="I27" s="1082"/>
      <c r="J27" s="1030">
        <f t="shared" si="4"/>
        <v>0</v>
      </c>
      <c r="L27" s="1082"/>
      <c r="M27" s="1082"/>
      <c r="N27" s="1030">
        <f t="shared" si="5"/>
        <v>0</v>
      </c>
      <c r="Q27" s="1075" t="s">
        <v>5046</v>
      </c>
      <c r="R27" s="1076">
        <f t="shared" si="6"/>
        <v>0</v>
      </c>
      <c r="S27" s="1076">
        <f t="shared" si="6"/>
        <v>0</v>
      </c>
    </row>
    <row r="28" spans="1:19" ht="14.25">
      <c r="B28" s="1075" t="s">
        <v>219</v>
      </c>
      <c r="C28" s="1082"/>
      <c r="D28" s="1082"/>
      <c r="H28" s="1082"/>
      <c r="I28" s="1082"/>
      <c r="J28" s="1030">
        <f t="shared" si="4"/>
        <v>0</v>
      </c>
      <c r="L28" s="1082"/>
      <c r="M28" s="1082"/>
      <c r="N28" s="1030">
        <f t="shared" si="5"/>
        <v>0</v>
      </c>
      <c r="Q28" s="1075" t="s">
        <v>5033</v>
      </c>
      <c r="R28" s="1076">
        <f t="shared" si="6"/>
        <v>0</v>
      </c>
      <c r="S28" s="1076">
        <f t="shared" si="6"/>
        <v>0</v>
      </c>
    </row>
    <row r="29" spans="1:19" ht="14.25">
      <c r="B29" s="1072" t="s">
        <v>213</v>
      </c>
      <c r="C29" s="1081">
        <f>SUM(C30:C31)</f>
        <v>0</v>
      </c>
      <c r="D29" s="1081">
        <f>SUM(D30:D31)</f>
        <v>0</v>
      </c>
      <c r="H29" s="1081">
        <f>SUM(H30:H31)</f>
        <v>0</v>
      </c>
      <c r="I29" s="1081">
        <f>SUM(I30:I31)</f>
        <v>0</v>
      </c>
      <c r="J29" s="1032">
        <f>SUM(J30:J31)</f>
        <v>0</v>
      </c>
      <c r="L29" s="1081">
        <f>SUM(L30:L31)</f>
        <v>0</v>
      </c>
      <c r="M29" s="1081">
        <f>SUM(M30:M31)</f>
        <v>0</v>
      </c>
      <c r="N29" s="1032">
        <f>SUM(N30:N31)</f>
        <v>0</v>
      </c>
      <c r="Q29" s="1072" t="s">
        <v>5034</v>
      </c>
      <c r="R29" s="1081">
        <f>SUM(R30:R31)</f>
        <v>0</v>
      </c>
      <c r="S29" s="1081">
        <f>SUM(S30:S31)</f>
        <v>0</v>
      </c>
    </row>
    <row r="30" spans="1:19" ht="14.25">
      <c r="B30" s="1075" t="s">
        <v>199</v>
      </c>
      <c r="C30" s="1082"/>
      <c r="D30" s="1082"/>
      <c r="H30" s="1082"/>
      <c r="I30" s="1082"/>
      <c r="J30" s="1030">
        <f t="shared" si="4"/>
        <v>0</v>
      </c>
      <c r="L30" s="1082"/>
      <c r="M30" s="1082"/>
      <c r="N30" s="1030">
        <f t="shared" si="5"/>
        <v>0</v>
      </c>
      <c r="Q30" s="1075" t="s">
        <v>5035</v>
      </c>
      <c r="R30" s="1076">
        <f>C30</f>
        <v>0</v>
      </c>
      <c r="S30" s="1076">
        <f>D30</f>
        <v>0</v>
      </c>
    </row>
    <row r="31" spans="1:19" ht="14.25">
      <c r="B31" s="1075" t="s">
        <v>220</v>
      </c>
      <c r="C31" s="1082"/>
      <c r="D31" s="1082"/>
      <c r="H31" s="1082"/>
      <c r="I31" s="1082"/>
      <c r="J31" s="1030">
        <f t="shared" si="4"/>
        <v>0</v>
      </c>
      <c r="L31" s="1082"/>
      <c r="M31" s="1082"/>
      <c r="N31" s="1030">
        <f t="shared" si="5"/>
        <v>0</v>
      </c>
      <c r="Q31" s="1075" t="s">
        <v>5036</v>
      </c>
      <c r="R31" s="1076">
        <f>C31</f>
        <v>0</v>
      </c>
      <c r="S31" s="1076">
        <f>D31</f>
        <v>0</v>
      </c>
    </row>
    <row r="32" spans="1:19" ht="14.25">
      <c r="B32" s="1072" t="s">
        <v>211</v>
      </c>
      <c r="C32" s="1011">
        <f>SUM(C33:C34)</f>
        <v>0</v>
      </c>
      <c r="D32" s="1011">
        <f>SUM(D33:D34)</f>
        <v>0</v>
      </c>
      <c r="H32" s="1011">
        <f>SUM(H33:H34)</f>
        <v>0</v>
      </c>
      <c r="I32" s="1011">
        <f>SUM(I33:I34)</f>
        <v>0</v>
      </c>
      <c r="J32" s="1032">
        <f>SUM(J33:J34)</f>
        <v>0</v>
      </c>
      <c r="L32" s="1011">
        <f>SUM(L33:L34)</f>
        <v>0</v>
      </c>
      <c r="M32" s="1011">
        <f>SUM(M33:M34)</f>
        <v>0</v>
      </c>
      <c r="N32" s="1032">
        <f>SUM(N33:N34)</f>
        <v>0</v>
      </c>
      <c r="Q32" s="1072" t="s">
        <v>5037</v>
      </c>
      <c r="R32" s="1011">
        <f>SUM(R33:R34)</f>
        <v>0</v>
      </c>
      <c r="S32" s="1011">
        <f>SUM(S33:S34)</f>
        <v>0</v>
      </c>
    </row>
    <row r="33" spans="2:19" ht="14.25">
      <c r="B33" s="1075" t="s">
        <v>207</v>
      </c>
      <c r="C33" s="1076"/>
      <c r="D33" s="1076"/>
      <c r="H33" s="1076"/>
      <c r="I33" s="1076"/>
      <c r="J33" s="1030">
        <f t="shared" si="4"/>
        <v>0</v>
      </c>
      <c r="L33" s="1076"/>
      <c r="M33" s="1076"/>
      <c r="N33" s="1030">
        <f t="shared" si="5"/>
        <v>0</v>
      </c>
      <c r="Q33" s="1078" t="s">
        <v>5330</v>
      </c>
      <c r="R33" s="1076">
        <f>C33</f>
        <v>0</v>
      </c>
      <c r="S33" s="1076">
        <f>D33</f>
        <v>0</v>
      </c>
    </row>
    <row r="34" spans="2:19" ht="14.25">
      <c r="B34" s="1075" t="s">
        <v>221</v>
      </c>
      <c r="C34" s="1076"/>
      <c r="D34" s="1076"/>
      <c r="H34" s="1076"/>
      <c r="I34" s="1076"/>
      <c r="J34" s="1030">
        <f t="shared" si="4"/>
        <v>0</v>
      </c>
      <c r="L34" s="1076"/>
      <c r="M34" s="1076"/>
      <c r="N34" s="1030">
        <f t="shared" si="5"/>
        <v>0</v>
      </c>
      <c r="Q34" s="1078" t="s">
        <v>5331</v>
      </c>
      <c r="R34" s="1076">
        <f>C34</f>
        <v>0</v>
      </c>
      <c r="S34" s="1076">
        <f>D34</f>
        <v>0</v>
      </c>
    </row>
    <row r="35" spans="2:19" ht="14.25">
      <c r="B35" s="1072" t="s">
        <v>224</v>
      </c>
      <c r="C35" s="1011">
        <f>SUM(C36:C37)</f>
        <v>0</v>
      </c>
      <c r="D35" s="1011">
        <f>SUM(D36:D37)</f>
        <v>0</v>
      </c>
      <c r="H35" s="1011">
        <f>SUM(H36:H37)</f>
        <v>0</v>
      </c>
      <c r="I35" s="1011">
        <f>SUM(I36:I37)</f>
        <v>0</v>
      </c>
      <c r="J35" s="1032">
        <f>SUM(J36:J37)</f>
        <v>0</v>
      </c>
      <c r="L35" s="1011">
        <f>SUM(L36:L37)</f>
        <v>0</v>
      </c>
      <c r="M35" s="1011">
        <f>SUM(M36:M37)</f>
        <v>0</v>
      </c>
      <c r="N35" s="1032">
        <f>SUM(N36:N37)</f>
        <v>0</v>
      </c>
      <c r="Q35" s="1072" t="s">
        <v>5047</v>
      </c>
      <c r="R35" s="1011">
        <f>SUM(R36:R37)</f>
        <v>0</v>
      </c>
      <c r="S35" s="1011">
        <f>SUM(S36:S37)</f>
        <v>0</v>
      </c>
    </row>
    <row r="36" spans="2:19" ht="14.25">
      <c r="B36" s="1075" t="s">
        <v>198</v>
      </c>
      <c r="C36" s="1076"/>
      <c r="D36" s="1076"/>
      <c r="H36" s="1076"/>
      <c r="I36" s="1076"/>
      <c r="J36" s="1030">
        <f t="shared" si="4"/>
        <v>0</v>
      </c>
      <c r="L36" s="1076"/>
      <c r="M36" s="1076"/>
      <c r="N36" s="1030">
        <f t="shared" si="5"/>
        <v>0</v>
      </c>
      <c r="Q36" s="1078" t="s">
        <v>5328</v>
      </c>
      <c r="R36" s="1076">
        <f>C36</f>
        <v>0</v>
      </c>
      <c r="S36" s="1076">
        <f>D36</f>
        <v>0</v>
      </c>
    </row>
    <row r="37" spans="2:19" ht="14.25">
      <c r="B37" s="1075" t="s">
        <v>225</v>
      </c>
      <c r="C37" s="1076"/>
      <c r="D37" s="1076"/>
      <c r="H37" s="1076"/>
      <c r="I37" s="1076"/>
      <c r="J37" s="1030">
        <f t="shared" si="4"/>
        <v>0</v>
      </c>
      <c r="L37" s="1076"/>
      <c r="M37" s="1076"/>
      <c r="N37" s="1030">
        <f t="shared" si="5"/>
        <v>0</v>
      </c>
      <c r="Q37" s="1078" t="s">
        <v>5329</v>
      </c>
      <c r="R37" s="1076">
        <f>C37</f>
        <v>0</v>
      </c>
      <c r="S37" s="1076">
        <f>D37</f>
        <v>0</v>
      </c>
    </row>
    <row r="38" spans="2:19" ht="14.25">
      <c r="B38" s="1072" t="s">
        <v>226</v>
      </c>
      <c r="C38" s="1011">
        <f>SUM(C39:C40)</f>
        <v>0</v>
      </c>
      <c r="D38" s="1011">
        <f>SUM(D39:D40)</f>
        <v>0</v>
      </c>
      <c r="H38" s="1011">
        <f>SUM(H39:H40)</f>
        <v>0</v>
      </c>
      <c r="I38" s="1011">
        <f>SUM(I39:I40)</f>
        <v>0</v>
      </c>
      <c r="J38" s="1032">
        <f>SUM(J39:J40)</f>
        <v>0</v>
      </c>
      <c r="L38" s="1011">
        <f>SUM(L39:L40)</f>
        <v>0</v>
      </c>
      <c r="M38" s="1011">
        <f>SUM(M39:M40)</f>
        <v>0</v>
      </c>
      <c r="N38" s="1032">
        <f>SUM(N39:N40)</f>
        <v>0</v>
      </c>
      <c r="Q38" s="1072" t="s">
        <v>5048</v>
      </c>
      <c r="R38" s="1011">
        <f>SUM(R39:R40)</f>
        <v>0</v>
      </c>
      <c r="S38" s="1011">
        <f>SUM(S39:S40)</f>
        <v>0</v>
      </c>
    </row>
    <row r="39" spans="2:19" ht="14.25">
      <c r="B39" s="1078" t="s">
        <v>218</v>
      </c>
      <c r="C39" s="1076"/>
      <c r="D39" s="1076"/>
      <c r="H39" s="1076"/>
      <c r="I39" s="1076"/>
      <c r="J39" s="1030">
        <f t="shared" si="4"/>
        <v>0</v>
      </c>
      <c r="L39" s="1076"/>
      <c r="M39" s="1076"/>
      <c r="N39" s="1030">
        <f t="shared" si="5"/>
        <v>0</v>
      </c>
      <c r="Q39" s="1078" t="s">
        <v>5049</v>
      </c>
      <c r="R39" s="1076">
        <f>C39</f>
        <v>0</v>
      </c>
      <c r="S39" s="1076">
        <f>D39</f>
        <v>0</v>
      </c>
    </row>
    <row r="40" spans="2:19" ht="14.25">
      <c r="B40" s="1075" t="s">
        <v>227</v>
      </c>
      <c r="C40" s="1076"/>
      <c r="D40" s="1076"/>
      <c r="H40" s="1076"/>
      <c r="I40" s="1076"/>
      <c r="J40" s="1030">
        <f t="shared" si="4"/>
        <v>0</v>
      </c>
      <c r="L40" s="1076"/>
      <c r="M40" s="1076"/>
      <c r="N40" s="1030">
        <f t="shared" si="5"/>
        <v>0</v>
      </c>
      <c r="Q40" s="1075" t="s">
        <v>5050</v>
      </c>
      <c r="R40" s="1076">
        <f>C40</f>
        <v>0</v>
      </c>
      <c r="S40" s="1076">
        <f>D40</f>
        <v>0</v>
      </c>
    </row>
    <row r="41" spans="2:19" ht="14.25">
      <c r="B41" s="1083" t="s">
        <v>200</v>
      </c>
      <c r="C41" s="1081">
        <f>SUM(C42:C44)</f>
        <v>0</v>
      </c>
      <c r="D41" s="1081">
        <f>SUM(D42:D44)</f>
        <v>0</v>
      </c>
      <c r="H41" s="1081">
        <f>SUM(H42:H44)</f>
        <v>0</v>
      </c>
      <c r="I41" s="1081">
        <f>SUM(I42:I44)</f>
        <v>0</v>
      </c>
      <c r="J41" s="1032">
        <f>SUM(J42:J44)</f>
        <v>0</v>
      </c>
      <c r="L41" s="1081">
        <f>SUM(L42:L44)</f>
        <v>0</v>
      </c>
      <c r="M41" s="1081">
        <f>SUM(M42:M44)</f>
        <v>0</v>
      </c>
      <c r="N41" s="1032">
        <f>SUM(N42:N44)</f>
        <v>0</v>
      </c>
      <c r="Q41" s="1083" t="s">
        <v>5051</v>
      </c>
      <c r="R41" s="1081">
        <f>SUM(R42:R44)</f>
        <v>0</v>
      </c>
      <c r="S41" s="1081">
        <f>SUM(S42:S44)</f>
        <v>0</v>
      </c>
    </row>
    <row r="42" spans="2:19" ht="14.25">
      <c r="B42" s="1078" t="s">
        <v>201</v>
      </c>
      <c r="C42" s="1082">
        <v>0</v>
      </c>
      <c r="D42" s="1082">
        <v>0</v>
      </c>
      <c r="H42" s="1082">
        <v>0</v>
      </c>
      <c r="I42" s="1082">
        <v>0</v>
      </c>
      <c r="J42" s="1030">
        <f t="shared" si="4"/>
        <v>0</v>
      </c>
      <c r="L42" s="1082">
        <v>0</v>
      </c>
      <c r="M42" s="1082">
        <v>0</v>
      </c>
      <c r="N42" s="1030">
        <f t="shared" si="5"/>
        <v>0</v>
      </c>
      <c r="Q42" s="1078" t="s">
        <v>5052</v>
      </c>
      <c r="R42" s="1082">
        <v>0</v>
      </c>
      <c r="S42" s="1082">
        <v>0</v>
      </c>
    </row>
    <row r="43" spans="2:19" ht="14.25">
      <c r="B43" s="1078" t="s">
        <v>202</v>
      </c>
      <c r="C43" s="1082"/>
      <c r="D43" s="1082"/>
      <c r="H43" s="1082"/>
      <c r="I43" s="1082"/>
      <c r="J43" s="1030">
        <f t="shared" si="4"/>
        <v>0</v>
      </c>
      <c r="L43" s="1082"/>
      <c r="M43" s="1082"/>
      <c r="N43" s="1030">
        <f t="shared" si="5"/>
        <v>0</v>
      </c>
      <c r="Q43" s="1078" t="s">
        <v>5053</v>
      </c>
      <c r="R43" s="1076">
        <f>C43</f>
        <v>0</v>
      </c>
      <c r="S43" s="1076">
        <f>D43</f>
        <v>0</v>
      </c>
    </row>
    <row r="44" spans="2:19" ht="14.25">
      <c r="B44" s="1078" t="s">
        <v>31</v>
      </c>
      <c r="C44" s="1082"/>
      <c r="D44" s="1082"/>
      <c r="H44" s="1082"/>
      <c r="I44" s="1082"/>
      <c r="J44" s="1030">
        <f t="shared" si="4"/>
        <v>0</v>
      </c>
      <c r="L44" s="1082"/>
      <c r="M44" s="1082"/>
      <c r="N44" s="1030">
        <f t="shared" si="5"/>
        <v>0</v>
      </c>
      <c r="Q44" s="1078" t="s">
        <v>5054</v>
      </c>
      <c r="R44" s="1076">
        <f>C44</f>
        <v>0</v>
      </c>
      <c r="S44" s="1076">
        <f>D44</f>
        <v>0</v>
      </c>
    </row>
    <row r="45" spans="2:19" ht="14.25">
      <c r="B45" s="1083" t="s">
        <v>214</v>
      </c>
      <c r="C45" s="1081">
        <f>SUM(C46:C54)</f>
        <v>0</v>
      </c>
      <c r="D45" s="1081">
        <f>SUM(D46:D54)</f>
        <v>0</v>
      </c>
      <c r="H45" s="1081">
        <f>SUM(H46:H54)</f>
        <v>0</v>
      </c>
      <c r="I45" s="1081">
        <f>SUM(I46:I54)</f>
        <v>0</v>
      </c>
      <c r="J45" s="1032">
        <f>SUM(J46:J51)</f>
        <v>0</v>
      </c>
      <c r="L45" s="1081">
        <f>SUM(L46:L54)</f>
        <v>0</v>
      </c>
      <c r="M45" s="1081">
        <f>SUM(M46:M54)</f>
        <v>0</v>
      </c>
      <c r="N45" s="1032">
        <f>SUM(N46:N51)</f>
        <v>0</v>
      </c>
      <c r="Q45" s="1083" t="s">
        <v>5055</v>
      </c>
      <c r="R45" s="1081">
        <f>SUM(R46:R54)</f>
        <v>0</v>
      </c>
      <c r="S45" s="1081">
        <f>SUM(S46:S54)</f>
        <v>0</v>
      </c>
    </row>
    <row r="46" spans="2:19" ht="14.25">
      <c r="B46" s="1078" t="s">
        <v>205</v>
      </c>
      <c r="C46" s="1082"/>
      <c r="D46" s="1082"/>
      <c r="H46" s="1082"/>
      <c r="I46" s="1082"/>
      <c r="J46" s="1030">
        <f t="shared" si="4"/>
        <v>0</v>
      </c>
      <c r="L46" s="1082"/>
      <c r="M46" s="1082"/>
      <c r="N46" s="1030">
        <f t="shared" si="5"/>
        <v>0</v>
      </c>
      <c r="Q46" s="1078" t="s">
        <v>5056</v>
      </c>
      <c r="R46" s="1076">
        <f t="shared" ref="R46:S50" si="7">C46</f>
        <v>0</v>
      </c>
      <c r="S46" s="1076">
        <f t="shared" si="7"/>
        <v>0</v>
      </c>
    </row>
    <row r="47" spans="2:19" ht="14.25">
      <c r="B47" s="1078" t="s">
        <v>206</v>
      </c>
      <c r="C47" s="1082"/>
      <c r="D47" s="1082"/>
      <c r="H47" s="1082"/>
      <c r="I47" s="1082"/>
      <c r="J47" s="1030">
        <f t="shared" si="4"/>
        <v>0</v>
      </c>
      <c r="L47" s="1082"/>
      <c r="M47" s="1082"/>
      <c r="N47" s="1030">
        <f t="shared" si="5"/>
        <v>0</v>
      </c>
      <c r="Q47" s="1078" t="s">
        <v>5057</v>
      </c>
      <c r="R47" s="1076">
        <f t="shared" si="7"/>
        <v>0</v>
      </c>
      <c r="S47" s="1076">
        <f t="shared" si="7"/>
        <v>0</v>
      </c>
    </row>
    <row r="48" spans="2:19" ht="14.25">
      <c r="B48" s="1078" t="s">
        <v>215</v>
      </c>
      <c r="C48" s="1082"/>
      <c r="D48" s="1082"/>
      <c r="H48" s="1082"/>
      <c r="I48" s="1082"/>
      <c r="J48" s="1030">
        <f t="shared" si="4"/>
        <v>0</v>
      </c>
      <c r="L48" s="1082"/>
      <c r="M48" s="1082"/>
      <c r="N48" s="1030">
        <f t="shared" si="5"/>
        <v>0</v>
      </c>
      <c r="Q48" s="1078" t="s">
        <v>5058</v>
      </c>
      <c r="R48" s="1076">
        <f t="shared" si="7"/>
        <v>0</v>
      </c>
      <c r="S48" s="1076">
        <f t="shared" si="7"/>
        <v>0</v>
      </c>
    </row>
    <row r="49" spans="2:19" ht="14.25">
      <c r="B49" s="1078" t="s">
        <v>229</v>
      </c>
      <c r="C49" s="1082"/>
      <c r="D49" s="1082"/>
      <c r="H49" s="1082"/>
      <c r="I49" s="1082"/>
      <c r="J49" s="1030">
        <f t="shared" si="4"/>
        <v>0</v>
      </c>
      <c r="L49" s="1082"/>
      <c r="M49" s="1082"/>
      <c r="N49" s="1030">
        <f t="shared" si="5"/>
        <v>0</v>
      </c>
      <c r="Q49" s="1078" t="s">
        <v>5040</v>
      </c>
      <c r="R49" s="1076">
        <f t="shared" si="7"/>
        <v>0</v>
      </c>
      <c r="S49" s="1076">
        <f t="shared" si="7"/>
        <v>0</v>
      </c>
    </row>
    <row r="50" spans="2:19" ht="14.25">
      <c r="B50" s="1078" t="s">
        <v>230</v>
      </c>
      <c r="C50" s="1082"/>
      <c r="D50" s="1082"/>
      <c r="H50" s="1082"/>
      <c r="I50" s="1082"/>
      <c r="J50" s="1030">
        <f t="shared" si="4"/>
        <v>0</v>
      </c>
      <c r="L50" s="1082"/>
      <c r="M50" s="1082"/>
      <c r="N50" s="1030">
        <f t="shared" si="5"/>
        <v>0</v>
      </c>
      <c r="Q50" s="1078" t="s">
        <v>5059</v>
      </c>
      <c r="R50" s="1076">
        <f t="shared" si="7"/>
        <v>0</v>
      </c>
      <c r="S50" s="1076">
        <f t="shared" si="7"/>
        <v>0</v>
      </c>
    </row>
    <row r="51" spans="2:19" ht="14.25">
      <c r="B51" s="1078" t="s">
        <v>217</v>
      </c>
      <c r="C51" s="1082">
        <v>0</v>
      </c>
      <c r="D51" s="1082">
        <v>0</v>
      </c>
      <c r="H51" s="1082">
        <v>0</v>
      </c>
      <c r="I51" s="1082">
        <v>0</v>
      </c>
      <c r="J51" s="1030">
        <f t="shared" si="4"/>
        <v>0</v>
      </c>
      <c r="L51" s="1082">
        <v>0</v>
      </c>
      <c r="M51" s="1082">
        <v>0</v>
      </c>
      <c r="N51" s="1030">
        <f t="shared" si="5"/>
        <v>0</v>
      </c>
      <c r="Q51" s="1078" t="s">
        <v>5060</v>
      </c>
      <c r="R51" s="1082">
        <v>0</v>
      </c>
      <c r="S51" s="1082">
        <v>0</v>
      </c>
    </row>
    <row r="52" spans="2:19" ht="14.25">
      <c r="B52" s="1078" t="s">
        <v>228</v>
      </c>
      <c r="C52" s="1082"/>
      <c r="D52" s="1082"/>
      <c r="H52" s="1082"/>
      <c r="I52" s="1082"/>
      <c r="J52" s="1030">
        <f t="shared" si="4"/>
        <v>0</v>
      </c>
      <c r="L52" s="1082"/>
      <c r="M52" s="1082"/>
      <c r="N52" s="1030">
        <f t="shared" si="5"/>
        <v>0</v>
      </c>
      <c r="Q52" s="1078" t="s">
        <v>5061</v>
      </c>
      <c r="R52" s="1076">
        <f t="shared" ref="R52:S54" si="8">C52</f>
        <v>0</v>
      </c>
      <c r="S52" s="1076">
        <f t="shared" si="8"/>
        <v>0</v>
      </c>
    </row>
    <row r="53" spans="2:19" ht="14.25">
      <c r="B53" s="1078" t="s">
        <v>228</v>
      </c>
      <c r="C53" s="1082"/>
      <c r="D53" s="1082"/>
      <c r="H53" s="1082"/>
      <c r="I53" s="1082"/>
      <c r="J53" s="1030">
        <f t="shared" si="4"/>
        <v>0</v>
      </c>
      <c r="L53" s="1082"/>
      <c r="M53" s="1082"/>
      <c r="N53" s="1030">
        <f t="shared" si="5"/>
        <v>0</v>
      </c>
      <c r="Q53" s="1078" t="s">
        <v>5061</v>
      </c>
      <c r="R53" s="1076">
        <f t="shared" si="8"/>
        <v>0</v>
      </c>
      <c r="S53" s="1076">
        <f t="shared" si="8"/>
        <v>0</v>
      </c>
    </row>
    <row r="54" spans="2:19" ht="14.25">
      <c r="B54" s="1075" t="s">
        <v>222</v>
      </c>
      <c r="C54" s="1082"/>
      <c r="D54" s="1082"/>
      <c r="H54" s="1082"/>
      <c r="I54" s="1082"/>
      <c r="J54" s="1030">
        <f t="shared" si="4"/>
        <v>0</v>
      </c>
      <c r="L54" s="1082"/>
      <c r="M54" s="1082"/>
      <c r="N54" s="1030">
        <f t="shared" si="5"/>
        <v>0</v>
      </c>
      <c r="Q54" s="1075" t="s">
        <v>5044</v>
      </c>
      <c r="R54" s="1076">
        <f t="shared" si="8"/>
        <v>0</v>
      </c>
      <c r="S54" s="1076">
        <f t="shared" si="8"/>
        <v>0</v>
      </c>
    </row>
    <row r="55" spans="2:19">
      <c r="B55" s="1079" t="s">
        <v>71</v>
      </c>
      <c r="C55" s="1080">
        <f>C24+C29+C32+C35+C38+C41+C45</f>
        <v>5</v>
      </c>
      <c r="D55" s="1080">
        <f>D24+D29+D32+D35+D38+D41+D45</f>
        <v>33</v>
      </c>
      <c r="H55" s="1080">
        <f>H24+H29+H32+H35+H38+H41+H45</f>
        <v>0</v>
      </c>
      <c r="I55" s="1080">
        <f>I24+I29+I32+I35+I38+I41+I45</f>
        <v>0</v>
      </c>
      <c r="J55" s="1080">
        <f>SUM(J56:J61)</f>
        <v>0</v>
      </c>
      <c r="L55" s="1080">
        <f>L24+L29+L32+L35+L38+L41+L45</f>
        <v>0</v>
      </c>
      <c r="M55" s="1080">
        <f>M24+M29+M32+M35+M38+M41+M45</f>
        <v>0</v>
      </c>
      <c r="N55" s="1080">
        <f>SUM(N56:N61)</f>
        <v>0</v>
      </c>
      <c r="Q55" s="1079" t="s">
        <v>4806</v>
      </c>
      <c r="R55" s="1080">
        <f>R24+R29+R32+R35+R38+R41+R45</f>
        <v>5</v>
      </c>
      <c r="S55" s="1080">
        <f>S24+S29+S32+S35+S38+S41+S45</f>
        <v>33</v>
      </c>
    </row>
    <row r="59" spans="2:19">
      <c r="C59" s="1084"/>
      <c r="R59" s="1084"/>
    </row>
  </sheetData>
  <sheetProtection formatCells="0" formatColumns="0" formatRows="0" insertColumns="0" insertRows="0"/>
  <mergeCells count="4">
    <mergeCell ref="B1:D1"/>
    <mergeCell ref="B22:D22"/>
    <mergeCell ref="Q1:S1"/>
    <mergeCell ref="Q22:S22"/>
  </mergeCells>
  <phoneticPr fontId="16" type="noConversion"/>
  <dataValidations count="1">
    <dataValidation allowBlank="1" showErrorMessage="1" prompt="&#10;" sqref="C38:D38 C35:D35 C32:D32 C8:D8 C14:D14 C11:D11 H8:I8 H14:I14 H11:J11 H38:I38 H35:I35 H32:I32 L8:M8 L14:M14 L11:N11 L38:M38 L35:M35 L32:M32 R38:S38 R35:S35 R32:S32 R8:S8 R14:S14 R11:S11"/>
  </dataValidations>
  <hyperlinks>
    <hyperlink ref="F2" location="'Съдържание 1'!A1" display="'Съдържание 1'!A1"/>
    <hyperlink ref="F1" location="баланс!A1" display="баланс!A1"/>
    <hyperlink ref="A2" location="'More information'!A141" display="'More information'!A141"/>
    <hyperlink ref="A23" location="'More information'!A174" display="More information'!A141"/>
  </hyperlinks>
  <pageMargins left="0.75" right="0.75" top="1" bottom="1" header="0.5" footer="0.5"/>
  <pageSetup paperSize="9" orientation="portrait" verticalDpi="0" r:id="rId1"/>
  <headerFooter alignWithMargins="0"/>
  <legacyDrawing r:id="rId2"/>
</worksheet>
</file>

<file path=xl/worksheets/sheet37.xml><?xml version="1.0" encoding="utf-8"?>
<worksheet xmlns="http://schemas.openxmlformats.org/spreadsheetml/2006/main" xmlns:r="http://schemas.openxmlformats.org/officeDocument/2006/relationships">
  <sheetPr codeName="Sheet49">
    <tabColor theme="4" tint="0.39997558519241921"/>
  </sheetPr>
  <dimension ref="A1:L12"/>
  <sheetViews>
    <sheetView workbookViewId="0">
      <selection activeCell="C13" sqref="C13"/>
    </sheetView>
  </sheetViews>
  <sheetFormatPr defaultRowHeight="12.75"/>
  <cols>
    <col min="1" max="1" width="9" style="265" customWidth="1"/>
    <col min="2" max="2" width="46.7109375" style="265" customWidth="1"/>
    <col min="3" max="3" width="13.42578125" style="265" bestFit="1" customWidth="1"/>
    <col min="4" max="4" width="12.140625" style="265" customWidth="1"/>
    <col min="5" max="9" width="9.140625" style="265"/>
    <col min="10" max="10" width="46.7109375" style="265" customWidth="1"/>
    <col min="11" max="11" width="13.7109375" style="265" bestFit="1" customWidth="1"/>
    <col min="12" max="12" width="12.140625" style="265" customWidth="1"/>
    <col min="13" max="16384" width="9.140625" style="265"/>
  </cols>
  <sheetData>
    <row r="1" spans="1:12" ht="15">
      <c r="A1" s="824" t="s">
        <v>552</v>
      </c>
      <c r="B1" s="2396" t="s">
        <v>25</v>
      </c>
      <c r="C1" s="2396"/>
      <c r="D1" s="2396"/>
      <c r="F1" s="826" t="s">
        <v>1110</v>
      </c>
      <c r="I1" s="1736" t="s">
        <v>3382</v>
      </c>
      <c r="J1" s="2396" t="s">
        <v>5062</v>
      </c>
      <c r="K1" s="2396"/>
      <c r="L1" s="2396"/>
    </row>
    <row r="2" spans="1:12">
      <c r="A2" s="825" t="s">
        <v>2593</v>
      </c>
      <c r="B2" s="994" t="s">
        <v>181</v>
      </c>
      <c r="C2" s="948">
        <f>НАЧАЛО!AA2</f>
        <v>41639</v>
      </c>
      <c r="D2" s="996" t="str">
        <f>CONCATENATE("31.12.",YEAR(C2)-1," г.")</f>
        <v>31.12.2012 г.</v>
      </c>
      <c r="F2" s="825" t="s">
        <v>1323</v>
      </c>
      <c r="J2" s="994" t="s">
        <v>4816</v>
      </c>
      <c r="K2" s="948">
        <f>C2</f>
        <v>41639</v>
      </c>
      <c r="L2" s="996" t="str">
        <f>D2</f>
        <v>31.12.2012 г.</v>
      </c>
    </row>
    <row r="3" spans="1:12">
      <c r="B3" s="994" t="s">
        <v>240</v>
      </c>
      <c r="C3" s="993">
        <f>SUM(C4:C5)</f>
        <v>32</v>
      </c>
      <c r="D3" s="993">
        <f>SUM(D4:D5)</f>
        <v>32</v>
      </c>
      <c r="J3" s="994" t="s">
        <v>5063</v>
      </c>
      <c r="K3" s="993">
        <f>SUM(K4:K5)</f>
        <v>32</v>
      </c>
      <c r="L3" s="993">
        <f>SUM(L4:L5)</f>
        <v>32</v>
      </c>
    </row>
    <row r="4" spans="1:12">
      <c r="B4" s="990" t="s">
        <v>241</v>
      </c>
      <c r="C4" s="986">
        <v>32</v>
      </c>
      <c r="D4" s="986">
        <v>32</v>
      </c>
      <c r="F4" s="825" t="s">
        <v>7087</v>
      </c>
      <c r="J4" s="990" t="s">
        <v>5064</v>
      </c>
      <c r="K4" s="986">
        <f>C4</f>
        <v>32</v>
      </c>
      <c r="L4" s="986">
        <f>D4</f>
        <v>32</v>
      </c>
    </row>
    <row r="5" spans="1:12">
      <c r="B5" s="990" t="s">
        <v>80</v>
      </c>
      <c r="C5" s="986"/>
      <c r="D5" s="986"/>
      <c r="J5" s="990" t="s">
        <v>5070</v>
      </c>
      <c r="K5" s="986">
        <f>C5</f>
        <v>0</v>
      </c>
      <c r="L5" s="986">
        <f>D5</f>
        <v>0</v>
      </c>
    </row>
    <row r="6" spans="1:12">
      <c r="B6" s="994" t="s">
        <v>242</v>
      </c>
      <c r="C6" s="993">
        <f>SUM(C7:C8)</f>
        <v>0</v>
      </c>
      <c r="D6" s="993">
        <f>SUM(D7:D8)</f>
        <v>0</v>
      </c>
      <c r="J6" s="994" t="s">
        <v>5065</v>
      </c>
      <c r="K6" s="993">
        <f>SUM(K7:K8)</f>
        <v>0</v>
      </c>
      <c r="L6" s="993">
        <f>SUM(L7:L8)</f>
        <v>0</v>
      </c>
    </row>
    <row r="7" spans="1:12">
      <c r="B7" s="990" t="s">
        <v>241</v>
      </c>
      <c r="C7" s="986"/>
      <c r="D7" s="986"/>
      <c r="J7" s="990" t="s">
        <v>5064</v>
      </c>
      <c r="K7" s="986">
        <f t="shared" ref="K7:L11" si="0">C7</f>
        <v>0</v>
      </c>
      <c r="L7" s="986">
        <f t="shared" si="0"/>
        <v>0</v>
      </c>
    </row>
    <row r="8" spans="1:12">
      <c r="B8" s="990" t="s">
        <v>80</v>
      </c>
      <c r="C8" s="986"/>
      <c r="D8" s="986"/>
      <c r="J8" s="990" t="s">
        <v>5066</v>
      </c>
      <c r="K8" s="986">
        <f t="shared" si="0"/>
        <v>0</v>
      </c>
      <c r="L8" s="986">
        <f t="shared" si="0"/>
        <v>0</v>
      </c>
    </row>
    <row r="9" spans="1:12">
      <c r="B9" s="994" t="s">
        <v>79</v>
      </c>
      <c r="C9" s="993"/>
      <c r="D9" s="993"/>
      <c r="J9" s="994" t="s">
        <v>5067</v>
      </c>
      <c r="K9" s="986">
        <f t="shared" si="0"/>
        <v>0</v>
      </c>
      <c r="L9" s="986">
        <f t="shared" si="0"/>
        <v>0</v>
      </c>
    </row>
    <row r="10" spans="1:12">
      <c r="B10" s="994" t="s">
        <v>78</v>
      </c>
      <c r="C10" s="993"/>
      <c r="D10" s="993"/>
      <c r="J10" s="994" t="s">
        <v>5068</v>
      </c>
      <c r="K10" s="986">
        <f t="shared" si="0"/>
        <v>0</v>
      </c>
      <c r="L10" s="986">
        <f t="shared" si="0"/>
        <v>0</v>
      </c>
    </row>
    <row r="11" spans="1:12">
      <c r="B11" s="994" t="s">
        <v>1147</v>
      </c>
      <c r="C11" s="993"/>
      <c r="D11" s="993"/>
      <c r="J11" s="994" t="s">
        <v>5069</v>
      </c>
      <c r="K11" s="986">
        <f t="shared" si="0"/>
        <v>0</v>
      </c>
      <c r="L11" s="986">
        <f t="shared" si="0"/>
        <v>0</v>
      </c>
    </row>
    <row r="12" spans="1:12">
      <c r="B12" s="1013" t="s">
        <v>71</v>
      </c>
      <c r="C12" s="1041">
        <f>C3+C6+C9+C10+C11</f>
        <v>32</v>
      </c>
      <c r="D12" s="1041">
        <f>D3+D6+D9+D10+D11</f>
        <v>32</v>
      </c>
      <c r="J12" s="1013" t="s">
        <v>4925</v>
      </c>
      <c r="K12" s="1041">
        <f>K3+K6+K9+K10+K11</f>
        <v>32</v>
      </c>
      <c r="L12" s="1041">
        <f>L3+L6+L9+L10+L11</f>
        <v>32</v>
      </c>
    </row>
  </sheetData>
  <sheetProtection formatCells="0" formatColumns="0" formatRows="0" insertColumns="0" insertRows="0"/>
  <mergeCells count="2">
    <mergeCell ref="B1:D1"/>
    <mergeCell ref="J1:L1"/>
  </mergeCells>
  <phoneticPr fontId="16" type="noConversion"/>
  <hyperlinks>
    <hyperlink ref="F2" location="'Съдържание 1'!A1" display="'Съдържание 1'!A1"/>
    <hyperlink ref="F1" location="баланс!A1" display="баланс!A1"/>
    <hyperlink ref="A2" location="'More information'!A201" display="'More information'!A201"/>
    <hyperlink ref="F4" location="'баланс ликвидна финансови'!A1" display="'баланс ликвидна финансови'!A1"/>
  </hyperlinks>
  <pageMargins left="0.7" right="0.7" top="0.75" bottom="0.75" header="0.3" footer="0.3"/>
  <pageSetup paperSize="9" orientation="portrait" verticalDpi="0" r:id="rId1"/>
  <legacyDrawing r:id="rId2"/>
</worksheet>
</file>

<file path=xl/worksheets/sheet38.xml><?xml version="1.0" encoding="utf-8"?>
<worksheet xmlns="http://schemas.openxmlformats.org/spreadsheetml/2006/main" xmlns:r="http://schemas.openxmlformats.org/officeDocument/2006/relationships">
  <sheetPr codeName="Sheet50">
    <tabColor theme="4" tint="0.39997558519241921"/>
  </sheetPr>
  <dimension ref="A1:Y48"/>
  <sheetViews>
    <sheetView topLeftCell="B1" workbookViewId="0">
      <selection activeCell="B5" sqref="B5"/>
    </sheetView>
  </sheetViews>
  <sheetFormatPr defaultRowHeight="12.75"/>
  <cols>
    <col min="1" max="1" width="10.28515625" style="265" customWidth="1"/>
    <col min="2" max="2" width="30.5703125" style="265" customWidth="1"/>
    <col min="3" max="3" width="11.7109375" style="265" customWidth="1"/>
    <col min="4" max="4" width="11.28515625" style="265" customWidth="1"/>
    <col min="5" max="5" width="11.140625" style="265" customWidth="1"/>
    <col min="6" max="6" width="9" style="265" customWidth="1"/>
    <col min="7" max="7" width="11" style="265" customWidth="1"/>
    <col min="8" max="8" width="10.7109375" style="265" customWidth="1"/>
    <col min="9" max="9" width="9.85546875" style="265" customWidth="1"/>
    <col min="10" max="10" width="8.140625" style="265" customWidth="1"/>
    <col min="11" max="11" width="5.85546875" style="265" customWidth="1"/>
    <col min="12" max="13" width="8.140625" style="265" customWidth="1"/>
    <col min="14" max="16" width="9.140625" style="265"/>
    <col min="17" max="17" width="30.5703125" style="265" customWidth="1"/>
    <col min="18" max="18" width="11.7109375" style="265" customWidth="1"/>
    <col min="19" max="19" width="11.28515625" style="265" customWidth="1"/>
    <col min="20" max="20" width="11.140625" style="265" customWidth="1"/>
    <col min="21" max="21" width="9" style="265" customWidth="1"/>
    <col min="22" max="22" width="11" style="265" customWidth="1"/>
    <col min="23" max="23" width="10.7109375" style="265" customWidth="1"/>
    <col min="24" max="24" width="9.85546875" style="265" customWidth="1"/>
    <col min="25" max="25" width="8.140625" style="265" customWidth="1"/>
    <col min="26" max="16384" width="9.140625" style="265"/>
  </cols>
  <sheetData>
    <row r="1" spans="1:25" ht="15">
      <c r="A1" s="824" t="s">
        <v>783</v>
      </c>
      <c r="B1" s="2396" t="s">
        <v>243</v>
      </c>
      <c r="C1" s="2396"/>
      <c r="D1" s="2396"/>
      <c r="E1" s="2396"/>
      <c r="F1" s="2396"/>
      <c r="G1" s="2396"/>
      <c r="H1" s="2396"/>
      <c r="I1" s="2399"/>
      <c r="J1" s="2399"/>
      <c r="K1" s="280" t="s">
        <v>252</v>
      </c>
      <c r="M1" s="825" t="s">
        <v>1323</v>
      </c>
      <c r="P1" s="1736" t="s">
        <v>3382</v>
      </c>
      <c r="Q1" s="2396" t="s">
        <v>5071</v>
      </c>
      <c r="R1" s="2396"/>
      <c r="S1" s="2396"/>
      <c r="T1" s="2396"/>
      <c r="U1" s="2396"/>
      <c r="V1" s="2396"/>
      <c r="W1" s="2396"/>
      <c r="X1" s="2399"/>
      <c r="Y1" s="2399"/>
    </row>
    <row r="2" spans="1:25">
      <c r="A2" s="2231" t="s">
        <v>1636</v>
      </c>
      <c r="B2" s="2400" t="s">
        <v>81</v>
      </c>
      <c r="C2" s="2402">
        <f>НАЧАЛО!AA2</f>
        <v>41639</v>
      </c>
      <c r="D2" s="2403"/>
      <c r="E2" s="2403"/>
      <c r="F2" s="2404"/>
      <c r="G2" s="2405" t="str">
        <f>CONCATENATE("31.12.",YEAR(C2)-1," г.")</f>
        <v>31.12.2012 г.</v>
      </c>
      <c r="H2" s="2403"/>
      <c r="I2" s="2403"/>
      <c r="J2" s="2404"/>
      <c r="M2" s="826" t="s">
        <v>1110</v>
      </c>
      <c r="Q2" s="2400" t="s">
        <v>5072</v>
      </c>
      <c r="R2" s="2402">
        <f>НАЧАЛО!AA2</f>
        <v>41639</v>
      </c>
      <c r="S2" s="2403"/>
      <c r="T2" s="2403"/>
      <c r="U2" s="2404"/>
      <c r="V2" s="2405" t="str">
        <f>CONCATENATE("31.12.",YEAR(R2)-1," г.")</f>
        <v>31.12.2012 г.</v>
      </c>
      <c r="W2" s="2403"/>
      <c r="X2" s="2403"/>
      <c r="Y2" s="2404"/>
    </row>
    <row r="3" spans="1:25" ht="30" customHeight="1">
      <c r="A3" s="2232"/>
      <c r="B3" s="2401"/>
      <c r="C3" s="1044" t="s">
        <v>245</v>
      </c>
      <c r="D3" s="2411" t="s">
        <v>92</v>
      </c>
      <c r="E3" s="2412"/>
      <c r="F3" s="1044" t="s">
        <v>251</v>
      </c>
      <c r="G3" s="1044" t="s">
        <v>245</v>
      </c>
      <c r="H3" s="2411" t="s">
        <v>92</v>
      </c>
      <c r="I3" s="2412"/>
      <c r="J3" s="1044" t="s">
        <v>251</v>
      </c>
      <c r="Q3" s="2401"/>
      <c r="R3" s="1044" t="s">
        <v>5073</v>
      </c>
      <c r="S3" s="2411" t="s">
        <v>4761</v>
      </c>
      <c r="T3" s="2412"/>
      <c r="U3" s="1044" t="s">
        <v>5074</v>
      </c>
      <c r="V3" s="1044" t="s">
        <v>5073</v>
      </c>
      <c r="W3" s="2411" t="s">
        <v>4761</v>
      </c>
      <c r="X3" s="2412"/>
      <c r="Y3" s="1044" t="s">
        <v>5074</v>
      </c>
    </row>
    <row r="4" spans="1:25">
      <c r="A4" s="825" t="s">
        <v>2596</v>
      </c>
      <c r="B4" s="1062" t="s">
        <v>1122</v>
      </c>
      <c r="C4" s="1063"/>
      <c r="D4" s="2397"/>
      <c r="E4" s="2398"/>
      <c r="F4" s="1911" t="s">
        <v>27</v>
      </c>
      <c r="G4" s="986"/>
      <c r="H4" s="2397"/>
      <c r="I4" s="2404"/>
      <c r="J4" s="982"/>
      <c r="Q4" s="1062" t="s">
        <v>5083</v>
      </c>
      <c r="R4" s="1063">
        <f>C4</f>
        <v>0</v>
      </c>
      <c r="S4" s="1063">
        <f t="shared" ref="S4:Y19" si="0">D4</f>
        <v>0</v>
      </c>
      <c r="T4" s="1063">
        <f t="shared" si="0"/>
        <v>0</v>
      </c>
      <c r="U4" s="1063" t="str">
        <f t="shared" si="0"/>
        <v/>
      </c>
      <c r="V4" s="1063">
        <f t="shared" si="0"/>
        <v>0</v>
      </c>
      <c r="W4" s="1063">
        <f t="shared" si="0"/>
        <v>0</v>
      </c>
      <c r="X4" s="1063">
        <f t="shared" si="0"/>
        <v>0</v>
      </c>
      <c r="Y4" s="1063">
        <f t="shared" si="0"/>
        <v>0</v>
      </c>
    </row>
    <row r="5" spans="1:25">
      <c r="B5" s="1062" t="s">
        <v>1123</v>
      </c>
      <c r="C5" s="1063"/>
      <c r="D5" s="2397"/>
      <c r="E5" s="2398"/>
      <c r="F5" s="1911"/>
      <c r="G5" s="986"/>
      <c r="H5" s="2397"/>
      <c r="I5" s="2404"/>
      <c r="J5" s="982"/>
      <c r="Q5" s="1062" t="s">
        <v>5078</v>
      </c>
      <c r="R5" s="1063">
        <f t="shared" ref="R5:R20" si="1">C5</f>
        <v>0</v>
      </c>
      <c r="S5" s="1063">
        <f t="shared" si="0"/>
        <v>0</v>
      </c>
      <c r="T5" s="1063">
        <f t="shared" si="0"/>
        <v>0</v>
      </c>
      <c r="U5" s="1063">
        <f t="shared" si="0"/>
        <v>0</v>
      </c>
      <c r="V5" s="1063">
        <f t="shared" si="0"/>
        <v>0</v>
      </c>
      <c r="W5" s="1063">
        <f t="shared" si="0"/>
        <v>0</v>
      </c>
      <c r="X5" s="1063">
        <f t="shared" si="0"/>
        <v>0</v>
      </c>
      <c r="Y5" s="1063">
        <f t="shared" si="0"/>
        <v>0</v>
      </c>
    </row>
    <row r="6" spans="1:25">
      <c r="B6" s="1024" t="s">
        <v>1124</v>
      </c>
      <c r="C6" s="1063"/>
      <c r="D6" s="2397"/>
      <c r="E6" s="2398"/>
      <c r="F6" s="1911"/>
      <c r="G6" s="986"/>
      <c r="H6" s="2397"/>
      <c r="I6" s="2404"/>
      <c r="J6" s="982"/>
      <c r="Q6" s="1024" t="s">
        <v>5084</v>
      </c>
      <c r="R6" s="1063">
        <f t="shared" si="1"/>
        <v>0</v>
      </c>
      <c r="S6" s="1063">
        <f t="shared" si="0"/>
        <v>0</v>
      </c>
      <c r="T6" s="1063">
        <f t="shared" si="0"/>
        <v>0</v>
      </c>
      <c r="U6" s="1063">
        <f t="shared" si="0"/>
        <v>0</v>
      </c>
      <c r="V6" s="1063">
        <f t="shared" si="0"/>
        <v>0</v>
      </c>
      <c r="W6" s="1063">
        <f t="shared" si="0"/>
        <v>0</v>
      </c>
      <c r="X6" s="1063">
        <f t="shared" si="0"/>
        <v>0</v>
      </c>
      <c r="Y6" s="1063">
        <f t="shared" si="0"/>
        <v>0</v>
      </c>
    </row>
    <row r="7" spans="1:25">
      <c r="B7" s="1024" t="s">
        <v>1125</v>
      </c>
      <c r="C7" s="1063"/>
      <c r="D7" s="2397"/>
      <c r="E7" s="2398"/>
      <c r="F7" s="1911"/>
      <c r="G7" s="986"/>
      <c r="H7" s="2397"/>
      <c r="I7" s="2404"/>
      <c r="J7" s="982"/>
      <c r="Q7" s="1024" t="s">
        <v>5079</v>
      </c>
      <c r="R7" s="1063">
        <f t="shared" si="1"/>
        <v>0</v>
      </c>
      <c r="S7" s="1063">
        <f t="shared" si="0"/>
        <v>0</v>
      </c>
      <c r="T7" s="1063">
        <f t="shared" si="0"/>
        <v>0</v>
      </c>
      <c r="U7" s="1063">
        <f t="shared" si="0"/>
        <v>0</v>
      </c>
      <c r="V7" s="1063">
        <f t="shared" si="0"/>
        <v>0</v>
      </c>
      <c r="W7" s="1063">
        <f t="shared" si="0"/>
        <v>0</v>
      </c>
      <c r="X7" s="1063">
        <f t="shared" si="0"/>
        <v>0</v>
      </c>
      <c r="Y7" s="1063">
        <f t="shared" si="0"/>
        <v>0</v>
      </c>
    </row>
    <row r="8" spans="1:25">
      <c r="B8" s="1062" t="s">
        <v>1123</v>
      </c>
      <c r="C8" s="1063"/>
      <c r="D8" s="2397"/>
      <c r="E8" s="2398"/>
      <c r="F8" s="1911"/>
      <c r="G8" s="986"/>
      <c r="H8" s="2397"/>
      <c r="I8" s="2404"/>
      <c r="J8" s="982"/>
      <c r="Q8" s="1062" t="s">
        <v>5078</v>
      </c>
      <c r="R8" s="1063">
        <f t="shared" si="1"/>
        <v>0</v>
      </c>
      <c r="S8" s="1063">
        <f t="shared" si="0"/>
        <v>0</v>
      </c>
      <c r="T8" s="1063">
        <f t="shared" si="0"/>
        <v>0</v>
      </c>
      <c r="U8" s="1063">
        <f t="shared" si="0"/>
        <v>0</v>
      </c>
      <c r="V8" s="1063">
        <f t="shared" si="0"/>
        <v>0</v>
      </c>
      <c r="W8" s="1063">
        <f t="shared" si="0"/>
        <v>0</v>
      </c>
      <c r="X8" s="1063">
        <f t="shared" si="0"/>
        <v>0</v>
      </c>
      <c r="Y8" s="1063">
        <f t="shared" si="0"/>
        <v>0</v>
      </c>
    </row>
    <row r="9" spans="1:25">
      <c r="B9" s="1062" t="s">
        <v>250</v>
      </c>
      <c r="C9" s="1063"/>
      <c r="D9" s="2397"/>
      <c r="E9" s="2398"/>
      <c r="F9" s="1911"/>
      <c r="G9" s="986"/>
      <c r="H9" s="2397"/>
      <c r="I9" s="2404"/>
      <c r="J9" s="982"/>
      <c r="Q9" s="1062" t="s">
        <v>5085</v>
      </c>
      <c r="R9" s="1063">
        <f t="shared" si="1"/>
        <v>0</v>
      </c>
      <c r="S9" s="1063">
        <f t="shared" si="0"/>
        <v>0</v>
      </c>
      <c r="T9" s="1063">
        <f t="shared" si="0"/>
        <v>0</v>
      </c>
      <c r="U9" s="1063">
        <f t="shared" si="0"/>
        <v>0</v>
      </c>
      <c r="V9" s="1063">
        <f t="shared" si="0"/>
        <v>0</v>
      </c>
      <c r="W9" s="1063">
        <f t="shared" si="0"/>
        <v>0</v>
      </c>
      <c r="X9" s="1063">
        <f t="shared" si="0"/>
        <v>0</v>
      </c>
      <c r="Y9" s="1063">
        <f t="shared" si="0"/>
        <v>0</v>
      </c>
    </row>
    <row r="10" spans="1:25">
      <c r="B10" s="1024" t="s">
        <v>82</v>
      </c>
      <c r="C10" s="1064"/>
      <c r="D10" s="2397"/>
      <c r="E10" s="2398"/>
      <c r="F10" s="1911"/>
      <c r="G10" s="986"/>
      <c r="H10" s="2397"/>
      <c r="I10" s="2404"/>
      <c r="J10" s="982"/>
      <c r="Q10" s="1024" t="s">
        <v>5086</v>
      </c>
      <c r="R10" s="1063">
        <f t="shared" si="1"/>
        <v>0</v>
      </c>
      <c r="S10" s="1063">
        <f t="shared" si="0"/>
        <v>0</v>
      </c>
      <c r="T10" s="1063">
        <f t="shared" si="0"/>
        <v>0</v>
      </c>
      <c r="U10" s="1063">
        <f t="shared" si="0"/>
        <v>0</v>
      </c>
      <c r="V10" s="1063">
        <f t="shared" si="0"/>
        <v>0</v>
      </c>
      <c r="W10" s="1063">
        <f t="shared" si="0"/>
        <v>0</v>
      </c>
      <c r="X10" s="1063">
        <f t="shared" si="0"/>
        <v>0</v>
      </c>
      <c r="Y10" s="1063">
        <f t="shared" si="0"/>
        <v>0</v>
      </c>
    </row>
    <row r="11" spans="1:25">
      <c r="B11" s="1024" t="s">
        <v>83</v>
      </c>
      <c r="C11" s="1064"/>
      <c r="D11" s="2397"/>
      <c r="E11" s="2398"/>
      <c r="F11" s="1911"/>
      <c r="G11" s="1064"/>
      <c r="H11" s="2397"/>
      <c r="I11" s="2398"/>
      <c r="J11" s="982"/>
      <c r="Q11" s="1024" t="s">
        <v>5080</v>
      </c>
      <c r="R11" s="1063">
        <f t="shared" si="1"/>
        <v>0</v>
      </c>
      <c r="S11" s="1063">
        <f t="shared" si="0"/>
        <v>0</v>
      </c>
      <c r="T11" s="1063">
        <f t="shared" si="0"/>
        <v>0</v>
      </c>
      <c r="U11" s="1063">
        <f t="shared" si="0"/>
        <v>0</v>
      </c>
      <c r="V11" s="1063">
        <f t="shared" si="0"/>
        <v>0</v>
      </c>
      <c r="W11" s="1063">
        <f t="shared" si="0"/>
        <v>0</v>
      </c>
      <c r="X11" s="1063">
        <f t="shared" si="0"/>
        <v>0</v>
      </c>
      <c r="Y11" s="1063">
        <f t="shared" si="0"/>
        <v>0</v>
      </c>
    </row>
    <row r="12" spans="1:25">
      <c r="B12" s="1024" t="s">
        <v>84</v>
      </c>
      <c r="C12" s="1064"/>
      <c r="D12" s="2397"/>
      <c r="E12" s="2398"/>
      <c r="F12" s="1911"/>
      <c r="G12" s="986"/>
      <c r="H12" s="2397"/>
      <c r="I12" s="2404"/>
      <c r="J12" s="982"/>
      <c r="Q12" s="1024" t="s">
        <v>5081</v>
      </c>
      <c r="R12" s="1063">
        <f t="shared" si="1"/>
        <v>0</v>
      </c>
      <c r="S12" s="1063">
        <f t="shared" si="0"/>
        <v>0</v>
      </c>
      <c r="T12" s="1063">
        <f t="shared" si="0"/>
        <v>0</v>
      </c>
      <c r="U12" s="1063">
        <f t="shared" si="0"/>
        <v>0</v>
      </c>
      <c r="V12" s="1063">
        <f t="shared" si="0"/>
        <v>0</v>
      </c>
      <c r="W12" s="1063">
        <f t="shared" si="0"/>
        <v>0</v>
      </c>
      <c r="X12" s="1063">
        <f t="shared" si="0"/>
        <v>0</v>
      </c>
      <c r="Y12" s="1063">
        <f t="shared" si="0"/>
        <v>0</v>
      </c>
    </row>
    <row r="13" spans="1:25">
      <c r="B13" s="1024" t="s">
        <v>52</v>
      </c>
      <c r="C13" s="1064"/>
      <c r="D13" s="2397"/>
      <c r="E13" s="2398"/>
      <c r="F13" s="1911"/>
      <c r="G13" s="986"/>
      <c r="H13" s="2397"/>
      <c r="I13" s="2404"/>
      <c r="J13" s="982"/>
      <c r="Q13" s="1024" t="s">
        <v>3279</v>
      </c>
      <c r="R13" s="1063">
        <f t="shared" si="1"/>
        <v>0</v>
      </c>
      <c r="S13" s="1063">
        <f t="shared" si="0"/>
        <v>0</v>
      </c>
      <c r="T13" s="1063">
        <f t="shared" si="0"/>
        <v>0</v>
      </c>
      <c r="U13" s="1063">
        <f t="shared" si="0"/>
        <v>0</v>
      </c>
      <c r="V13" s="1063">
        <f t="shared" si="0"/>
        <v>0</v>
      </c>
      <c r="W13" s="1063">
        <f t="shared" si="0"/>
        <v>0</v>
      </c>
      <c r="X13" s="1063">
        <f t="shared" si="0"/>
        <v>0</v>
      </c>
      <c r="Y13" s="1063">
        <f t="shared" si="0"/>
        <v>0</v>
      </c>
    </row>
    <row r="14" spans="1:25">
      <c r="B14" s="1024" t="s">
        <v>85</v>
      </c>
      <c r="C14" s="1064"/>
      <c r="D14" s="2397"/>
      <c r="E14" s="2398"/>
      <c r="F14" s="1911"/>
      <c r="G14" s="986"/>
      <c r="H14" s="2397"/>
      <c r="I14" s="2404"/>
      <c r="J14" s="982"/>
      <c r="Q14" s="1024" t="s">
        <v>5087</v>
      </c>
      <c r="R14" s="1063">
        <f t="shared" si="1"/>
        <v>0</v>
      </c>
      <c r="S14" s="1063">
        <f t="shared" si="0"/>
        <v>0</v>
      </c>
      <c r="T14" s="1063">
        <f t="shared" si="0"/>
        <v>0</v>
      </c>
      <c r="U14" s="1063">
        <f t="shared" si="0"/>
        <v>0</v>
      </c>
      <c r="V14" s="1063">
        <f t="shared" si="0"/>
        <v>0</v>
      </c>
      <c r="W14" s="1063">
        <f t="shared" si="0"/>
        <v>0</v>
      </c>
      <c r="X14" s="1063">
        <f t="shared" si="0"/>
        <v>0</v>
      </c>
      <c r="Y14" s="1063">
        <f t="shared" si="0"/>
        <v>0</v>
      </c>
    </row>
    <row r="15" spans="1:25">
      <c r="B15" s="1062" t="s">
        <v>86</v>
      </c>
      <c r="C15" s="1063"/>
      <c r="D15" s="2397"/>
      <c r="E15" s="2398"/>
      <c r="F15" s="1911"/>
      <c r="G15" s="986"/>
      <c r="H15" s="2397"/>
      <c r="I15" s="2404"/>
      <c r="J15" s="982"/>
      <c r="Q15" s="1062" t="s">
        <v>5088</v>
      </c>
      <c r="R15" s="1063">
        <f t="shared" si="1"/>
        <v>0</v>
      </c>
      <c r="S15" s="1063">
        <f t="shared" si="0"/>
        <v>0</v>
      </c>
      <c r="T15" s="1063">
        <f t="shared" si="0"/>
        <v>0</v>
      </c>
      <c r="U15" s="1063">
        <f t="shared" si="0"/>
        <v>0</v>
      </c>
      <c r="V15" s="1063">
        <f t="shared" si="0"/>
        <v>0</v>
      </c>
      <c r="W15" s="1063">
        <f t="shared" si="0"/>
        <v>0</v>
      </c>
      <c r="X15" s="1063">
        <f t="shared" si="0"/>
        <v>0</v>
      </c>
      <c r="Y15" s="1063">
        <f t="shared" si="0"/>
        <v>0</v>
      </c>
    </row>
    <row r="16" spans="1:25">
      <c r="B16" s="1024" t="s">
        <v>82</v>
      </c>
      <c r="C16" s="1064"/>
      <c r="D16" s="2397"/>
      <c r="E16" s="2398"/>
      <c r="F16" s="1911"/>
      <c r="G16" s="986"/>
      <c r="H16" s="2397"/>
      <c r="I16" s="2404"/>
      <c r="J16" s="982"/>
      <c r="Q16" s="1024" t="s">
        <v>5086</v>
      </c>
      <c r="R16" s="1063">
        <f t="shared" si="1"/>
        <v>0</v>
      </c>
      <c r="S16" s="1063">
        <f t="shared" si="0"/>
        <v>0</v>
      </c>
      <c r="T16" s="1063">
        <f t="shared" si="0"/>
        <v>0</v>
      </c>
      <c r="U16" s="1063">
        <f t="shared" si="0"/>
        <v>0</v>
      </c>
      <c r="V16" s="1063">
        <f t="shared" si="0"/>
        <v>0</v>
      </c>
      <c r="W16" s="1063">
        <f t="shared" si="0"/>
        <v>0</v>
      </c>
      <c r="X16" s="1063">
        <f t="shared" si="0"/>
        <v>0</v>
      </c>
      <c r="Y16" s="1063">
        <f t="shared" si="0"/>
        <v>0</v>
      </c>
    </row>
    <row r="17" spans="1:25">
      <c r="B17" s="1024" t="s">
        <v>83</v>
      </c>
      <c r="C17" s="1064"/>
      <c r="D17" s="2397"/>
      <c r="E17" s="2398"/>
      <c r="F17" s="1911"/>
      <c r="G17" s="986"/>
      <c r="H17" s="2397"/>
      <c r="I17" s="2404"/>
      <c r="J17" s="982"/>
      <c r="Q17" s="1024" t="s">
        <v>5080</v>
      </c>
      <c r="R17" s="1063">
        <f t="shared" si="1"/>
        <v>0</v>
      </c>
      <c r="S17" s="1063">
        <f t="shared" si="0"/>
        <v>0</v>
      </c>
      <c r="T17" s="1063">
        <f t="shared" si="0"/>
        <v>0</v>
      </c>
      <c r="U17" s="1063">
        <f t="shared" si="0"/>
        <v>0</v>
      </c>
      <c r="V17" s="1063">
        <f t="shared" si="0"/>
        <v>0</v>
      </c>
      <c r="W17" s="1063">
        <f t="shared" si="0"/>
        <v>0</v>
      </c>
      <c r="X17" s="1063">
        <f t="shared" si="0"/>
        <v>0</v>
      </c>
      <c r="Y17" s="1063">
        <f t="shared" si="0"/>
        <v>0</v>
      </c>
    </row>
    <row r="18" spans="1:25">
      <c r="B18" s="1024" t="s">
        <v>84</v>
      </c>
      <c r="C18" s="1064"/>
      <c r="D18" s="2397"/>
      <c r="E18" s="2398"/>
      <c r="F18" s="1911"/>
      <c r="G18" s="986"/>
      <c r="H18" s="2397"/>
      <c r="I18" s="2404"/>
      <c r="J18" s="982"/>
      <c r="Q18" s="1024" t="s">
        <v>5081</v>
      </c>
      <c r="R18" s="1063">
        <f t="shared" si="1"/>
        <v>0</v>
      </c>
      <c r="S18" s="1063">
        <f t="shared" si="0"/>
        <v>0</v>
      </c>
      <c r="T18" s="1063">
        <f t="shared" si="0"/>
        <v>0</v>
      </c>
      <c r="U18" s="1063">
        <f t="shared" si="0"/>
        <v>0</v>
      </c>
      <c r="V18" s="1063">
        <f t="shared" si="0"/>
        <v>0</v>
      </c>
      <c r="W18" s="1063">
        <f t="shared" si="0"/>
        <v>0</v>
      </c>
      <c r="X18" s="1063">
        <f t="shared" si="0"/>
        <v>0</v>
      </c>
      <c r="Y18" s="1063">
        <f t="shared" si="0"/>
        <v>0</v>
      </c>
    </row>
    <row r="19" spans="1:25">
      <c r="B19" s="1024" t="s">
        <v>52</v>
      </c>
      <c r="C19" s="1064"/>
      <c r="D19" s="2397"/>
      <c r="E19" s="2398"/>
      <c r="F19" s="1911"/>
      <c r="G19" s="986"/>
      <c r="H19" s="2397"/>
      <c r="I19" s="2404"/>
      <c r="J19" s="982"/>
      <c r="Q19" s="1024" t="s">
        <v>3279</v>
      </c>
      <c r="R19" s="1063">
        <f t="shared" si="1"/>
        <v>0</v>
      </c>
      <c r="S19" s="1063">
        <f t="shared" si="0"/>
        <v>0</v>
      </c>
      <c r="T19" s="1063">
        <f t="shared" si="0"/>
        <v>0</v>
      </c>
      <c r="U19" s="1063">
        <f t="shared" si="0"/>
        <v>0</v>
      </c>
      <c r="V19" s="1063">
        <f t="shared" si="0"/>
        <v>0</v>
      </c>
      <c r="W19" s="1063">
        <f t="shared" si="0"/>
        <v>0</v>
      </c>
      <c r="X19" s="1063">
        <f t="shared" si="0"/>
        <v>0</v>
      </c>
      <c r="Y19" s="1063">
        <f t="shared" si="0"/>
        <v>0</v>
      </c>
    </row>
    <row r="20" spans="1:25">
      <c r="B20" s="1024" t="s">
        <v>85</v>
      </c>
      <c r="C20" s="1064"/>
      <c r="D20" s="2397"/>
      <c r="E20" s="2398"/>
      <c r="F20" s="1911"/>
      <c r="G20" s="986"/>
      <c r="H20" s="2397"/>
      <c r="I20" s="2404"/>
      <c r="J20" s="982"/>
      <c r="Q20" s="1024" t="s">
        <v>5087</v>
      </c>
      <c r="R20" s="1063">
        <f t="shared" si="1"/>
        <v>0</v>
      </c>
      <c r="S20" s="1063">
        <f t="shared" ref="S20:Y20" si="2">D20</f>
        <v>0</v>
      </c>
      <c r="T20" s="1063">
        <f t="shared" si="2"/>
        <v>0</v>
      </c>
      <c r="U20" s="1063">
        <f t="shared" si="2"/>
        <v>0</v>
      </c>
      <c r="V20" s="1063">
        <f t="shared" si="2"/>
        <v>0</v>
      </c>
      <c r="W20" s="1063">
        <f t="shared" si="2"/>
        <v>0</v>
      </c>
      <c r="X20" s="1063">
        <f t="shared" si="2"/>
        <v>0</v>
      </c>
      <c r="Y20" s="1063">
        <f t="shared" si="2"/>
        <v>0</v>
      </c>
    </row>
    <row r="21" spans="1:25">
      <c r="B21" s="1065" t="s">
        <v>75</v>
      </c>
      <c r="C21" s="1066">
        <f>SUM(C10:C14)+SUM(C16:C20)</f>
        <v>0</v>
      </c>
      <c r="D21" s="2409">
        <f>SUM(D10:E14)+SUM(D16:E20)</f>
        <v>0</v>
      </c>
      <c r="E21" s="2410"/>
      <c r="F21" s="1066"/>
      <c r="G21" s="1066">
        <f>SUM(G10:G14)+SUM(G16:G20)</f>
        <v>0</v>
      </c>
      <c r="H21" s="2409">
        <v>0</v>
      </c>
      <c r="I21" s="2410"/>
      <c r="J21" s="1067"/>
      <c r="Q21" s="1065" t="s">
        <v>5082</v>
      </c>
      <c r="R21" s="1066">
        <f>SUM(R10:R14)+SUM(R16:R20)</f>
        <v>0</v>
      </c>
      <c r="S21" s="2409">
        <f>SUM(S10:T14)+SUM(S16:T20)</f>
        <v>0</v>
      </c>
      <c r="T21" s="2410"/>
      <c r="U21" s="1066"/>
      <c r="V21" s="1066">
        <f>SUM(V10:V14)+SUM(V16:V20)</f>
        <v>0</v>
      </c>
      <c r="W21" s="2409">
        <v>0</v>
      </c>
      <c r="X21" s="2410"/>
      <c r="Y21" s="1067"/>
    </row>
    <row r="22" spans="1:25" ht="15">
      <c r="A22" s="824" t="s">
        <v>783</v>
      </c>
      <c r="B22" s="2396" t="s">
        <v>1127</v>
      </c>
      <c r="C22" s="2396"/>
      <c r="D22" s="2396"/>
      <c r="E22" s="2396"/>
      <c r="F22" s="2396"/>
      <c r="G22" s="2396"/>
      <c r="H22" s="2396"/>
      <c r="I22" s="2399"/>
      <c r="J22" s="2399"/>
      <c r="Q22" s="2396" t="s">
        <v>5095</v>
      </c>
      <c r="R22" s="2396"/>
      <c r="S22" s="2396"/>
      <c r="T22" s="2396"/>
      <c r="U22" s="2396"/>
      <c r="V22" s="2396"/>
      <c r="W22" s="2396"/>
      <c r="X22" s="2399"/>
      <c r="Y22" s="2399"/>
    </row>
    <row r="23" spans="1:25">
      <c r="A23" s="2231" t="s">
        <v>1636</v>
      </c>
      <c r="B23" s="2400" t="s">
        <v>1126</v>
      </c>
      <c r="C23" s="2402">
        <f>НАЧАЛО!AA2</f>
        <v>41639</v>
      </c>
      <c r="D23" s="2403"/>
      <c r="E23" s="2403"/>
      <c r="F23" s="2404"/>
      <c r="G23" s="2405" t="str">
        <f>CONCATENATE("31.12.",YEAR(C23)-1," г.")</f>
        <v>31.12.2012 г.</v>
      </c>
      <c r="H23" s="2403"/>
      <c r="I23" s="2403"/>
      <c r="J23" s="2404"/>
      <c r="Q23" s="2400" t="s">
        <v>5075</v>
      </c>
      <c r="R23" s="2402">
        <f>НАЧАЛО!AA2</f>
        <v>41639</v>
      </c>
      <c r="S23" s="2403"/>
      <c r="T23" s="2403"/>
      <c r="U23" s="2404"/>
      <c r="V23" s="2405" t="str">
        <f>CONCATENATE("31.12.",YEAR(R23)-1," г.")</f>
        <v>31.12.2012 г.</v>
      </c>
      <c r="W23" s="2403"/>
      <c r="X23" s="2403"/>
      <c r="Y23" s="2404"/>
    </row>
    <row r="24" spans="1:25" ht="25.5">
      <c r="A24" s="2232"/>
      <c r="B24" s="2401"/>
      <c r="C24" s="1044" t="s">
        <v>245</v>
      </c>
      <c r="D24" s="2411" t="s">
        <v>92</v>
      </c>
      <c r="E24" s="2412"/>
      <c r="F24" s="1044" t="s">
        <v>251</v>
      </c>
      <c r="G24" s="1044" t="s">
        <v>245</v>
      </c>
      <c r="H24" s="2411" t="s">
        <v>92</v>
      </c>
      <c r="I24" s="2412"/>
      <c r="J24" s="1044" t="s">
        <v>251</v>
      </c>
      <c r="Q24" s="2401"/>
      <c r="R24" s="1044" t="s">
        <v>5073</v>
      </c>
      <c r="S24" s="2411" t="s">
        <v>4761</v>
      </c>
      <c r="T24" s="2412"/>
      <c r="U24" s="1044" t="s">
        <v>5074</v>
      </c>
      <c r="V24" s="1044" t="s">
        <v>5073</v>
      </c>
      <c r="W24" s="2411" t="s">
        <v>4761</v>
      </c>
      <c r="X24" s="2412"/>
      <c r="Y24" s="1044" t="s">
        <v>5074</v>
      </c>
    </row>
    <row r="25" spans="1:25" ht="25.5">
      <c r="B25" s="1024" t="s">
        <v>1128</v>
      </c>
      <c r="C25" s="1063"/>
      <c r="D25" s="2397"/>
      <c r="E25" s="2398"/>
      <c r="F25" s="1911"/>
      <c r="G25" s="986"/>
      <c r="H25" s="2397"/>
      <c r="I25" s="2404"/>
      <c r="J25" s="982"/>
      <c r="Q25" s="1024" t="s">
        <v>5089</v>
      </c>
      <c r="R25" s="1063">
        <f t="shared" ref="R25:R30" si="3">C25</f>
        <v>0</v>
      </c>
      <c r="S25" s="1063">
        <f t="shared" ref="S25:S30" si="4">D25</f>
        <v>0</v>
      </c>
      <c r="T25" s="1063">
        <f t="shared" ref="T25:T30" si="5">E25</f>
        <v>0</v>
      </c>
      <c r="U25" s="1063">
        <f t="shared" ref="U25:U30" si="6">F25</f>
        <v>0</v>
      </c>
      <c r="V25" s="1063">
        <f t="shared" ref="V25:V30" si="7">G25</f>
        <v>0</v>
      </c>
      <c r="W25" s="1063">
        <f t="shared" ref="W25:W30" si="8">H25</f>
        <v>0</v>
      </c>
      <c r="X25" s="1063">
        <f t="shared" ref="X25:X30" si="9">I25</f>
        <v>0</v>
      </c>
      <c r="Y25" s="1063">
        <f t="shared" ref="Y25:Y30" si="10">J25</f>
        <v>0</v>
      </c>
    </row>
    <row r="26" spans="1:25" ht="25.5">
      <c r="B26" s="1024" t="s">
        <v>1132</v>
      </c>
      <c r="C26" s="1063"/>
      <c r="D26" s="2397"/>
      <c r="E26" s="2398"/>
      <c r="F26" s="1911"/>
      <c r="G26" s="986"/>
      <c r="H26" s="2397"/>
      <c r="I26" s="2404"/>
      <c r="J26" s="982"/>
      <c r="Q26" s="1024" t="s">
        <v>5090</v>
      </c>
      <c r="R26" s="1063">
        <f t="shared" si="3"/>
        <v>0</v>
      </c>
      <c r="S26" s="1063">
        <f t="shared" si="4"/>
        <v>0</v>
      </c>
      <c r="T26" s="1063">
        <f t="shared" si="5"/>
        <v>0</v>
      </c>
      <c r="U26" s="1063">
        <f t="shared" si="6"/>
        <v>0</v>
      </c>
      <c r="V26" s="1063">
        <f t="shared" si="7"/>
        <v>0</v>
      </c>
      <c r="W26" s="1063">
        <f t="shared" si="8"/>
        <v>0</v>
      </c>
      <c r="X26" s="1063">
        <f t="shared" si="9"/>
        <v>0</v>
      </c>
      <c r="Y26" s="1063">
        <f t="shared" si="10"/>
        <v>0</v>
      </c>
    </row>
    <row r="27" spans="1:25" ht="38.25">
      <c r="B27" s="1024" t="s">
        <v>1129</v>
      </c>
      <c r="C27" s="1063"/>
      <c r="D27" s="2397"/>
      <c r="E27" s="2398"/>
      <c r="F27" s="1911"/>
      <c r="G27" s="986"/>
      <c r="H27" s="2397"/>
      <c r="I27" s="2404"/>
      <c r="J27" s="982"/>
      <c r="Q27" s="1024" t="s">
        <v>5091</v>
      </c>
      <c r="R27" s="1063">
        <f t="shared" si="3"/>
        <v>0</v>
      </c>
      <c r="S27" s="1063">
        <f t="shared" si="4"/>
        <v>0</v>
      </c>
      <c r="T27" s="1063">
        <f t="shared" si="5"/>
        <v>0</v>
      </c>
      <c r="U27" s="1063">
        <f t="shared" si="6"/>
        <v>0</v>
      </c>
      <c r="V27" s="1063">
        <f t="shared" si="7"/>
        <v>0</v>
      </c>
      <c r="W27" s="1063">
        <f t="shared" si="8"/>
        <v>0</v>
      </c>
      <c r="X27" s="1063">
        <f t="shared" si="9"/>
        <v>0</v>
      </c>
      <c r="Y27" s="1063">
        <f t="shared" si="10"/>
        <v>0</v>
      </c>
    </row>
    <row r="28" spans="1:25" ht="25.5">
      <c r="B28" s="1024" t="s">
        <v>1130</v>
      </c>
      <c r="C28" s="1063"/>
      <c r="D28" s="2397"/>
      <c r="E28" s="2398"/>
      <c r="F28" s="1911"/>
      <c r="G28" s="986"/>
      <c r="H28" s="2397"/>
      <c r="I28" s="2404"/>
      <c r="J28" s="982"/>
      <c r="Q28" s="1024" t="s">
        <v>5092</v>
      </c>
      <c r="R28" s="1063">
        <f t="shared" si="3"/>
        <v>0</v>
      </c>
      <c r="S28" s="1063">
        <f t="shared" si="4"/>
        <v>0</v>
      </c>
      <c r="T28" s="1063">
        <f t="shared" si="5"/>
        <v>0</v>
      </c>
      <c r="U28" s="1063">
        <f t="shared" si="6"/>
        <v>0</v>
      </c>
      <c r="V28" s="1063">
        <f t="shared" si="7"/>
        <v>0</v>
      </c>
      <c r="W28" s="1063">
        <f t="shared" si="8"/>
        <v>0</v>
      </c>
      <c r="X28" s="1063">
        <f t="shared" si="9"/>
        <v>0</v>
      </c>
      <c r="Y28" s="1063">
        <f t="shared" si="10"/>
        <v>0</v>
      </c>
    </row>
    <row r="29" spans="1:25" ht="51">
      <c r="B29" s="1024" t="s">
        <v>1133</v>
      </c>
      <c r="C29" s="1063"/>
      <c r="D29" s="2397"/>
      <c r="E29" s="2398"/>
      <c r="F29" s="1911"/>
      <c r="G29" s="986"/>
      <c r="H29" s="2397"/>
      <c r="I29" s="2404"/>
      <c r="J29" s="982"/>
      <c r="Q29" s="1024" t="s">
        <v>5093</v>
      </c>
      <c r="R29" s="1063">
        <f t="shared" si="3"/>
        <v>0</v>
      </c>
      <c r="S29" s="1063">
        <f t="shared" si="4"/>
        <v>0</v>
      </c>
      <c r="T29" s="1063">
        <f t="shared" si="5"/>
        <v>0</v>
      </c>
      <c r="U29" s="1063">
        <f t="shared" si="6"/>
        <v>0</v>
      </c>
      <c r="V29" s="1063">
        <f t="shared" si="7"/>
        <v>0</v>
      </c>
      <c r="W29" s="1063">
        <f t="shared" si="8"/>
        <v>0</v>
      </c>
      <c r="X29" s="1063">
        <f t="shared" si="9"/>
        <v>0</v>
      </c>
      <c r="Y29" s="1063">
        <f t="shared" si="10"/>
        <v>0</v>
      </c>
    </row>
    <row r="30" spans="1:25" ht="44.45" customHeight="1">
      <c r="B30" s="1024" t="s">
        <v>1131</v>
      </c>
      <c r="C30" s="1064"/>
      <c r="D30" s="2397"/>
      <c r="E30" s="2398"/>
      <c r="F30" s="1911"/>
      <c r="G30" s="986"/>
      <c r="H30" s="2397"/>
      <c r="I30" s="2404"/>
      <c r="J30" s="982"/>
      <c r="Q30" s="1024" t="s">
        <v>5094</v>
      </c>
      <c r="R30" s="1063">
        <f t="shared" si="3"/>
        <v>0</v>
      </c>
      <c r="S30" s="1063">
        <f t="shared" si="4"/>
        <v>0</v>
      </c>
      <c r="T30" s="1063">
        <f t="shared" si="5"/>
        <v>0</v>
      </c>
      <c r="U30" s="1063">
        <f t="shared" si="6"/>
        <v>0</v>
      </c>
      <c r="V30" s="1063">
        <f t="shared" si="7"/>
        <v>0</v>
      </c>
      <c r="W30" s="1063">
        <f t="shared" si="8"/>
        <v>0</v>
      </c>
      <c r="X30" s="1063">
        <f t="shared" si="9"/>
        <v>0</v>
      </c>
      <c r="Y30" s="1063">
        <f t="shared" si="10"/>
        <v>0</v>
      </c>
    </row>
    <row r="31" spans="1:25" ht="15">
      <c r="A31" s="824" t="s">
        <v>783</v>
      </c>
      <c r="B31" s="2396" t="s">
        <v>2017</v>
      </c>
      <c r="C31" s="2396"/>
      <c r="D31" s="2396"/>
      <c r="E31" s="2396"/>
      <c r="F31" s="2396"/>
      <c r="G31" s="2396"/>
      <c r="H31" s="2396"/>
      <c r="I31" s="2399"/>
      <c r="J31" s="2399"/>
      <c r="Q31" s="2396" t="s">
        <v>5096</v>
      </c>
      <c r="R31" s="2396"/>
      <c r="S31" s="2396"/>
      <c r="T31" s="2396"/>
      <c r="U31" s="2396"/>
      <c r="V31" s="2396"/>
      <c r="W31" s="2396"/>
      <c r="X31" s="2399"/>
      <c r="Y31" s="2399"/>
    </row>
    <row r="32" spans="1:25">
      <c r="A32" s="2231" t="s">
        <v>1636</v>
      </c>
      <c r="B32" s="2408" t="s">
        <v>244</v>
      </c>
      <c r="C32" s="2406">
        <f>C2</f>
        <v>41639</v>
      </c>
      <c r="D32" s="2407"/>
      <c r="E32" s="2407"/>
      <c r="F32" s="2407"/>
      <c r="G32" s="2406" t="str">
        <f>G2</f>
        <v>31.12.2012 г.</v>
      </c>
      <c r="H32" s="2407"/>
      <c r="I32" s="2407"/>
      <c r="J32" s="2407"/>
      <c r="Q32" s="2408" t="s">
        <v>5097</v>
      </c>
      <c r="R32" s="2406">
        <f>R2</f>
        <v>41639</v>
      </c>
      <c r="S32" s="2407"/>
      <c r="T32" s="2407"/>
      <c r="U32" s="2407"/>
      <c r="V32" s="2406" t="str">
        <f>V2</f>
        <v>31.12.2012 г.</v>
      </c>
      <c r="W32" s="2407"/>
      <c r="X32" s="2407"/>
      <c r="Y32" s="2407"/>
    </row>
    <row r="33" spans="1:25" ht="25.5">
      <c r="A33" s="2232"/>
      <c r="B33" s="2408"/>
      <c r="C33" s="1019" t="s">
        <v>245</v>
      </c>
      <c r="D33" s="996" t="s">
        <v>92</v>
      </c>
      <c r="E33" s="996" t="s">
        <v>246</v>
      </c>
      <c r="F33" s="1019" t="s">
        <v>247</v>
      </c>
      <c r="G33" s="1019" t="s">
        <v>245</v>
      </c>
      <c r="H33" s="996" t="s">
        <v>92</v>
      </c>
      <c r="I33" s="996" t="s">
        <v>246</v>
      </c>
      <c r="J33" s="1019" t="s">
        <v>247</v>
      </c>
      <c r="Q33" s="2408"/>
      <c r="R33" s="1019" t="s">
        <v>5073</v>
      </c>
      <c r="S33" s="996" t="s">
        <v>4761</v>
      </c>
      <c r="T33" s="996" t="s">
        <v>5076</v>
      </c>
      <c r="U33" s="1019" t="s">
        <v>5077</v>
      </c>
      <c r="V33" s="1019" t="s">
        <v>5073</v>
      </c>
      <c r="W33" s="996" t="s">
        <v>4761</v>
      </c>
      <c r="X33" s="996" t="s">
        <v>5076</v>
      </c>
      <c r="Y33" s="1019" t="s">
        <v>5077</v>
      </c>
    </row>
    <row r="34" spans="1:25">
      <c r="B34" s="1024" t="s">
        <v>27</v>
      </c>
      <c r="C34" s="986"/>
      <c r="D34" s="986"/>
      <c r="E34" s="986"/>
      <c r="F34" s="1068"/>
      <c r="G34" s="986"/>
      <c r="H34" s="986"/>
      <c r="I34" s="986"/>
      <c r="J34" s="1068"/>
      <c r="Q34" s="1024" t="s">
        <v>27</v>
      </c>
      <c r="R34" s="1063">
        <f t="shared" ref="R34:Y38" si="11">C34</f>
        <v>0</v>
      </c>
      <c r="S34" s="1063">
        <f t="shared" si="11"/>
        <v>0</v>
      </c>
      <c r="T34" s="1063">
        <f t="shared" si="11"/>
        <v>0</v>
      </c>
      <c r="U34" s="1063">
        <f t="shared" si="11"/>
        <v>0</v>
      </c>
      <c r="V34" s="1063">
        <f t="shared" si="11"/>
        <v>0</v>
      </c>
      <c r="W34" s="1063">
        <f t="shared" si="11"/>
        <v>0</v>
      </c>
      <c r="X34" s="1063">
        <f t="shared" si="11"/>
        <v>0</v>
      </c>
      <c r="Y34" s="1063">
        <f t="shared" si="11"/>
        <v>0</v>
      </c>
    </row>
    <row r="35" spans="1:25">
      <c r="B35" s="1024" t="s">
        <v>27</v>
      </c>
      <c r="C35" s="986"/>
      <c r="D35" s="986"/>
      <c r="E35" s="986"/>
      <c r="F35" s="1068"/>
      <c r="G35" s="986"/>
      <c r="H35" s="986"/>
      <c r="I35" s="986"/>
      <c r="J35" s="1068"/>
      <c r="Q35" s="1024" t="s">
        <v>27</v>
      </c>
      <c r="R35" s="1063">
        <f t="shared" si="11"/>
        <v>0</v>
      </c>
      <c r="S35" s="1063">
        <f t="shared" si="11"/>
        <v>0</v>
      </c>
      <c r="T35" s="1063">
        <f t="shared" si="11"/>
        <v>0</v>
      </c>
      <c r="U35" s="1063">
        <f t="shared" si="11"/>
        <v>0</v>
      </c>
      <c r="V35" s="1063">
        <f t="shared" si="11"/>
        <v>0</v>
      </c>
      <c r="W35" s="1063">
        <f t="shared" si="11"/>
        <v>0</v>
      </c>
      <c r="X35" s="1063">
        <f t="shared" si="11"/>
        <v>0</v>
      </c>
      <c r="Y35" s="1063">
        <f t="shared" si="11"/>
        <v>0</v>
      </c>
    </row>
    <row r="36" spans="1:25">
      <c r="B36" s="1024"/>
      <c r="C36" s="986"/>
      <c r="D36" s="986"/>
      <c r="E36" s="986"/>
      <c r="F36" s="1068"/>
      <c r="G36" s="986"/>
      <c r="H36" s="986"/>
      <c r="I36" s="986"/>
      <c r="J36" s="1068"/>
      <c r="Q36" s="1024"/>
      <c r="R36" s="1063">
        <f t="shared" si="11"/>
        <v>0</v>
      </c>
      <c r="S36" s="1063">
        <f t="shared" si="11"/>
        <v>0</v>
      </c>
      <c r="T36" s="1063">
        <f t="shared" si="11"/>
        <v>0</v>
      </c>
      <c r="U36" s="1063">
        <f t="shared" si="11"/>
        <v>0</v>
      </c>
      <c r="V36" s="1063">
        <f t="shared" si="11"/>
        <v>0</v>
      </c>
      <c r="W36" s="1063">
        <f t="shared" si="11"/>
        <v>0</v>
      </c>
      <c r="X36" s="1063">
        <f t="shared" si="11"/>
        <v>0</v>
      </c>
      <c r="Y36" s="1063">
        <f t="shared" si="11"/>
        <v>0</v>
      </c>
    </row>
    <row r="37" spans="1:25">
      <c r="B37" s="1024"/>
      <c r="C37" s="986"/>
      <c r="D37" s="986"/>
      <c r="E37" s="986"/>
      <c r="F37" s="1068"/>
      <c r="G37" s="986"/>
      <c r="H37" s="986"/>
      <c r="I37" s="986"/>
      <c r="J37" s="1068"/>
      <c r="Q37" s="1024"/>
      <c r="R37" s="1063">
        <f t="shared" si="11"/>
        <v>0</v>
      </c>
      <c r="S37" s="1063">
        <f t="shared" si="11"/>
        <v>0</v>
      </c>
      <c r="T37" s="1063">
        <f t="shared" si="11"/>
        <v>0</v>
      </c>
      <c r="U37" s="1063">
        <f t="shared" si="11"/>
        <v>0</v>
      </c>
      <c r="V37" s="1063">
        <f t="shared" si="11"/>
        <v>0</v>
      </c>
      <c r="W37" s="1063">
        <f t="shared" si="11"/>
        <v>0</v>
      </c>
      <c r="X37" s="1063">
        <f t="shared" si="11"/>
        <v>0</v>
      </c>
      <c r="Y37" s="1063">
        <f t="shared" si="11"/>
        <v>0</v>
      </c>
    </row>
    <row r="38" spans="1:25">
      <c r="B38" s="1024"/>
      <c r="C38" s="986"/>
      <c r="D38" s="1069"/>
      <c r="E38" s="986"/>
      <c r="F38" s="1068"/>
      <c r="G38" s="986"/>
      <c r="H38" s="986"/>
      <c r="I38" s="986"/>
      <c r="J38" s="1068"/>
      <c r="Q38" s="1024"/>
      <c r="R38" s="1063">
        <f t="shared" si="11"/>
        <v>0</v>
      </c>
      <c r="S38" s="1063">
        <f t="shared" si="11"/>
        <v>0</v>
      </c>
      <c r="T38" s="1063">
        <f t="shared" si="11"/>
        <v>0</v>
      </c>
      <c r="U38" s="1063">
        <f t="shared" si="11"/>
        <v>0</v>
      </c>
      <c r="V38" s="1063">
        <f t="shared" si="11"/>
        <v>0</v>
      </c>
      <c r="W38" s="1063">
        <f t="shared" si="11"/>
        <v>0</v>
      </c>
      <c r="X38" s="1063">
        <f t="shared" si="11"/>
        <v>0</v>
      </c>
      <c r="Y38" s="1063">
        <f t="shared" si="11"/>
        <v>0</v>
      </c>
    </row>
    <row r="39" spans="1:25">
      <c r="B39" s="1065" t="s">
        <v>75</v>
      </c>
      <c r="C39" s="1041">
        <f t="shared" ref="C39:J39" si="12">SUM(C34:C38)</f>
        <v>0</v>
      </c>
      <c r="D39" s="1041">
        <f t="shared" si="12"/>
        <v>0</v>
      </c>
      <c r="E39" s="1041">
        <f t="shared" si="12"/>
        <v>0</v>
      </c>
      <c r="F39" s="1070">
        <f t="shared" si="12"/>
        <v>0</v>
      </c>
      <c r="G39" s="1041">
        <f t="shared" si="12"/>
        <v>0</v>
      </c>
      <c r="H39" s="1041">
        <f t="shared" si="12"/>
        <v>0</v>
      </c>
      <c r="I39" s="1041">
        <f t="shared" si="12"/>
        <v>0</v>
      </c>
      <c r="J39" s="1070">
        <f t="shared" si="12"/>
        <v>0</v>
      </c>
      <c r="Q39" s="1065" t="s">
        <v>1378</v>
      </c>
      <c r="R39" s="1041">
        <f t="shared" ref="R39:Y39" si="13">SUM(R34:R38)</f>
        <v>0</v>
      </c>
      <c r="S39" s="1041">
        <f t="shared" si="13"/>
        <v>0</v>
      </c>
      <c r="T39" s="1041">
        <f t="shared" si="13"/>
        <v>0</v>
      </c>
      <c r="U39" s="1070">
        <f t="shared" si="13"/>
        <v>0</v>
      </c>
      <c r="V39" s="1041">
        <f t="shared" si="13"/>
        <v>0</v>
      </c>
      <c r="W39" s="1041">
        <f t="shared" si="13"/>
        <v>0</v>
      </c>
      <c r="X39" s="1041">
        <f t="shared" si="13"/>
        <v>0</v>
      </c>
      <c r="Y39" s="1070">
        <f t="shared" si="13"/>
        <v>0</v>
      </c>
    </row>
    <row r="40" spans="1:25" ht="15">
      <c r="A40" s="824" t="s">
        <v>783</v>
      </c>
      <c r="B40" s="2396" t="s">
        <v>2018</v>
      </c>
      <c r="C40" s="2396"/>
      <c r="D40" s="2396"/>
      <c r="E40" s="2396"/>
      <c r="F40" s="2396"/>
      <c r="G40" s="2396"/>
      <c r="H40" s="2396"/>
      <c r="I40" s="2396"/>
      <c r="J40" s="2396"/>
      <c r="Q40" s="2396" t="s">
        <v>2018</v>
      </c>
      <c r="R40" s="2396"/>
      <c r="S40" s="2396"/>
      <c r="T40" s="2396"/>
      <c r="U40" s="2396"/>
      <c r="V40" s="2396"/>
      <c r="W40" s="2396"/>
      <c r="X40" s="2396"/>
      <c r="Y40" s="2396"/>
    </row>
    <row r="41" spans="1:25">
      <c r="A41" s="2231" t="s">
        <v>1636</v>
      </c>
      <c r="B41" s="2408" t="s">
        <v>248</v>
      </c>
      <c r="C41" s="2406">
        <f>C2</f>
        <v>41639</v>
      </c>
      <c r="D41" s="2407"/>
      <c r="E41" s="2407"/>
      <c r="F41" s="2407"/>
      <c r="G41" s="2407" t="str">
        <f>G2</f>
        <v>31.12.2012 г.</v>
      </c>
      <c r="H41" s="2407"/>
      <c r="I41" s="2407"/>
      <c r="J41" s="2407"/>
      <c r="Q41" s="2408" t="s">
        <v>5098</v>
      </c>
      <c r="R41" s="2406">
        <f>R2</f>
        <v>41639</v>
      </c>
      <c r="S41" s="2407"/>
      <c r="T41" s="2407"/>
      <c r="U41" s="2407"/>
      <c r="V41" s="2407" t="str">
        <f>V2</f>
        <v>31.12.2012 г.</v>
      </c>
      <c r="W41" s="2407"/>
      <c r="X41" s="2407"/>
      <c r="Y41" s="2407"/>
    </row>
    <row r="42" spans="1:25" ht="25.5">
      <c r="A42" s="2232"/>
      <c r="B42" s="2408"/>
      <c r="C42" s="1019" t="s">
        <v>249</v>
      </c>
      <c r="D42" s="996" t="s">
        <v>92</v>
      </c>
      <c r="E42" s="996" t="s">
        <v>246</v>
      </c>
      <c r="F42" s="1019" t="s">
        <v>247</v>
      </c>
      <c r="G42" s="1019" t="s">
        <v>249</v>
      </c>
      <c r="H42" s="996" t="s">
        <v>92</v>
      </c>
      <c r="I42" s="996" t="s">
        <v>246</v>
      </c>
      <c r="J42" s="1019" t="s">
        <v>247</v>
      </c>
      <c r="Q42" s="2408"/>
      <c r="R42" s="1019" t="s">
        <v>5073</v>
      </c>
      <c r="S42" s="996" t="s">
        <v>4761</v>
      </c>
      <c r="T42" s="996" t="s">
        <v>5076</v>
      </c>
      <c r="U42" s="1019" t="s">
        <v>5077</v>
      </c>
      <c r="V42" s="1019" t="s">
        <v>5073</v>
      </c>
      <c r="W42" s="996" t="s">
        <v>4761</v>
      </c>
      <c r="X42" s="996" t="s">
        <v>5076</v>
      </c>
      <c r="Y42" s="1019" t="s">
        <v>5077</v>
      </c>
    </row>
    <row r="43" spans="1:25">
      <c r="A43" s="825" t="s">
        <v>2596</v>
      </c>
      <c r="B43" s="1024"/>
      <c r="C43" s="986"/>
      <c r="D43" s="986"/>
      <c r="E43" s="986"/>
      <c r="F43" s="1068"/>
      <c r="G43" s="986"/>
      <c r="H43" s="986"/>
      <c r="I43" s="986"/>
      <c r="J43" s="1068"/>
      <c r="Q43" s="1024"/>
      <c r="R43" s="1063">
        <f t="shared" ref="R43:Y47" si="14">C43</f>
        <v>0</v>
      </c>
      <c r="S43" s="1063">
        <f t="shared" si="14"/>
        <v>0</v>
      </c>
      <c r="T43" s="1063">
        <f t="shared" si="14"/>
        <v>0</v>
      </c>
      <c r="U43" s="1063">
        <f t="shared" si="14"/>
        <v>0</v>
      </c>
      <c r="V43" s="1063">
        <f t="shared" si="14"/>
        <v>0</v>
      </c>
      <c r="W43" s="1063">
        <f t="shared" si="14"/>
        <v>0</v>
      </c>
      <c r="X43" s="1063">
        <f t="shared" si="14"/>
        <v>0</v>
      </c>
      <c r="Y43" s="1063">
        <f t="shared" si="14"/>
        <v>0</v>
      </c>
    </row>
    <row r="44" spans="1:25">
      <c r="B44" s="1024"/>
      <c r="C44" s="986"/>
      <c r="D44" s="986"/>
      <c r="E44" s="986"/>
      <c r="F44" s="1068"/>
      <c r="G44" s="986"/>
      <c r="H44" s="986"/>
      <c r="I44" s="986"/>
      <c r="J44" s="1068"/>
      <c r="Q44" s="1024"/>
      <c r="R44" s="1063">
        <f t="shared" si="14"/>
        <v>0</v>
      </c>
      <c r="S44" s="1063">
        <f t="shared" si="14"/>
        <v>0</v>
      </c>
      <c r="T44" s="1063">
        <f t="shared" si="14"/>
        <v>0</v>
      </c>
      <c r="U44" s="1063">
        <f t="shared" si="14"/>
        <v>0</v>
      </c>
      <c r="V44" s="1063">
        <f t="shared" si="14"/>
        <v>0</v>
      </c>
      <c r="W44" s="1063">
        <f t="shared" si="14"/>
        <v>0</v>
      </c>
      <c r="X44" s="1063">
        <f t="shared" si="14"/>
        <v>0</v>
      </c>
      <c r="Y44" s="1063">
        <f t="shared" si="14"/>
        <v>0</v>
      </c>
    </row>
    <row r="45" spans="1:25">
      <c r="B45" s="1024"/>
      <c r="C45" s="986"/>
      <c r="D45" s="986"/>
      <c r="E45" s="986"/>
      <c r="F45" s="1068"/>
      <c r="G45" s="986"/>
      <c r="H45" s="986"/>
      <c r="I45" s="986"/>
      <c r="J45" s="1068"/>
      <c r="Q45" s="1024"/>
      <c r="R45" s="1063">
        <f t="shared" si="14"/>
        <v>0</v>
      </c>
      <c r="S45" s="1063">
        <f t="shared" si="14"/>
        <v>0</v>
      </c>
      <c r="T45" s="1063">
        <f t="shared" si="14"/>
        <v>0</v>
      </c>
      <c r="U45" s="1063">
        <f t="shared" si="14"/>
        <v>0</v>
      </c>
      <c r="V45" s="1063">
        <f t="shared" si="14"/>
        <v>0</v>
      </c>
      <c r="W45" s="1063">
        <f t="shared" si="14"/>
        <v>0</v>
      </c>
      <c r="X45" s="1063">
        <f t="shared" si="14"/>
        <v>0</v>
      </c>
      <c r="Y45" s="1063">
        <f t="shared" si="14"/>
        <v>0</v>
      </c>
    </row>
    <row r="46" spans="1:25">
      <c r="B46" s="1024"/>
      <c r="C46" s="986"/>
      <c r="D46" s="986"/>
      <c r="E46" s="986"/>
      <c r="F46" s="1068"/>
      <c r="G46" s="986"/>
      <c r="H46" s="986"/>
      <c r="I46" s="986"/>
      <c r="J46" s="1068"/>
      <c r="Q46" s="1024"/>
      <c r="R46" s="1063">
        <f t="shared" si="14"/>
        <v>0</v>
      </c>
      <c r="S46" s="1063">
        <f t="shared" si="14"/>
        <v>0</v>
      </c>
      <c r="T46" s="1063">
        <f t="shared" si="14"/>
        <v>0</v>
      </c>
      <c r="U46" s="1063">
        <f t="shared" si="14"/>
        <v>0</v>
      </c>
      <c r="V46" s="1063">
        <f t="shared" si="14"/>
        <v>0</v>
      </c>
      <c r="W46" s="1063">
        <f t="shared" si="14"/>
        <v>0</v>
      </c>
      <c r="X46" s="1063">
        <f t="shared" si="14"/>
        <v>0</v>
      </c>
      <c r="Y46" s="1063">
        <f t="shared" si="14"/>
        <v>0</v>
      </c>
    </row>
    <row r="47" spans="1:25">
      <c r="B47" s="1024"/>
      <c r="C47" s="986"/>
      <c r="D47" s="986"/>
      <c r="E47" s="986"/>
      <c r="F47" s="1068"/>
      <c r="G47" s="986"/>
      <c r="H47" s="986"/>
      <c r="I47" s="986"/>
      <c r="J47" s="1068"/>
      <c r="Q47" s="1024"/>
      <c r="R47" s="1063">
        <f t="shared" si="14"/>
        <v>0</v>
      </c>
      <c r="S47" s="1063">
        <f t="shared" si="14"/>
        <v>0</v>
      </c>
      <c r="T47" s="1063">
        <f t="shared" si="14"/>
        <v>0</v>
      </c>
      <c r="U47" s="1063">
        <f t="shared" si="14"/>
        <v>0</v>
      </c>
      <c r="V47" s="1063">
        <f t="shared" si="14"/>
        <v>0</v>
      </c>
      <c r="W47" s="1063">
        <f t="shared" si="14"/>
        <v>0</v>
      </c>
      <c r="X47" s="1063">
        <f t="shared" si="14"/>
        <v>0</v>
      </c>
      <c r="Y47" s="1063">
        <f t="shared" si="14"/>
        <v>0</v>
      </c>
    </row>
    <row r="48" spans="1:25">
      <c r="B48" s="1065" t="s">
        <v>75</v>
      </c>
      <c r="C48" s="1041">
        <f t="shared" ref="C48:J48" si="15">SUM(C43:C47)</f>
        <v>0</v>
      </c>
      <c r="D48" s="1041">
        <f t="shared" si="15"/>
        <v>0</v>
      </c>
      <c r="E48" s="1041">
        <f t="shared" si="15"/>
        <v>0</v>
      </c>
      <c r="F48" s="1070">
        <f t="shared" si="15"/>
        <v>0</v>
      </c>
      <c r="G48" s="1041">
        <f t="shared" si="15"/>
        <v>0</v>
      </c>
      <c r="H48" s="1041">
        <f t="shared" si="15"/>
        <v>0</v>
      </c>
      <c r="I48" s="1041">
        <f t="shared" si="15"/>
        <v>0</v>
      </c>
      <c r="J48" s="1070">
        <f t="shared" si="15"/>
        <v>0</v>
      </c>
      <c r="Q48" s="1065" t="s">
        <v>1378</v>
      </c>
      <c r="R48" s="1041">
        <f t="shared" ref="R48:Y48" si="16">SUM(R43:R47)</f>
        <v>0</v>
      </c>
      <c r="S48" s="1041">
        <f t="shared" si="16"/>
        <v>0</v>
      </c>
      <c r="T48" s="1041">
        <f t="shared" si="16"/>
        <v>0</v>
      </c>
      <c r="U48" s="1070">
        <f t="shared" si="16"/>
        <v>0</v>
      </c>
      <c r="V48" s="1041">
        <f t="shared" si="16"/>
        <v>0</v>
      </c>
      <c r="W48" s="1041">
        <f t="shared" si="16"/>
        <v>0</v>
      </c>
      <c r="X48" s="1041">
        <f t="shared" si="16"/>
        <v>0</v>
      </c>
      <c r="Y48" s="1070">
        <f t="shared" si="16"/>
        <v>0</v>
      </c>
    </row>
  </sheetData>
  <sheetProtection formatCells="0" formatColumns="0" formatRows="0" insertColumns="0" insertRows="0"/>
  <mergeCells count="94">
    <mergeCell ref="Q41:Q42"/>
    <mergeCell ref="R41:U41"/>
    <mergeCell ref="V41:Y41"/>
    <mergeCell ref="Q31:Y31"/>
    <mergeCell ref="Q32:Q33"/>
    <mergeCell ref="R32:U32"/>
    <mergeCell ref="V32:Y32"/>
    <mergeCell ref="Q40:Y40"/>
    <mergeCell ref="Q22:Y22"/>
    <mergeCell ref="Q23:Q24"/>
    <mergeCell ref="R23:U23"/>
    <mergeCell ref="V23:Y23"/>
    <mergeCell ref="S24:T24"/>
    <mergeCell ref="W24:X24"/>
    <mergeCell ref="S21:T21"/>
    <mergeCell ref="W21:X21"/>
    <mergeCell ref="Q1:Y1"/>
    <mergeCell ref="Q2:Q3"/>
    <mergeCell ref="R2:U2"/>
    <mergeCell ref="V2:Y2"/>
    <mergeCell ref="S3:T3"/>
    <mergeCell ref="W3:X3"/>
    <mergeCell ref="H6:I6"/>
    <mergeCell ref="D7:E7"/>
    <mergeCell ref="H7:I7"/>
    <mergeCell ref="H8:I8"/>
    <mergeCell ref="D5:E5"/>
    <mergeCell ref="H5:I5"/>
    <mergeCell ref="D6:E6"/>
    <mergeCell ref="H18:I18"/>
    <mergeCell ref="H15:I15"/>
    <mergeCell ref="D12:E12"/>
    <mergeCell ref="H13:I13"/>
    <mergeCell ref="D18:E18"/>
    <mergeCell ref="H12:I12"/>
    <mergeCell ref="D19:E19"/>
    <mergeCell ref="D24:E24"/>
    <mergeCell ref="H24:I24"/>
    <mergeCell ref="B1:J1"/>
    <mergeCell ref="B2:B3"/>
    <mergeCell ref="D3:E3"/>
    <mergeCell ref="D9:E9"/>
    <mergeCell ref="C2:F2"/>
    <mergeCell ref="G2:J2"/>
    <mergeCell ref="H3:I3"/>
    <mergeCell ref="H9:I9"/>
    <mergeCell ref="D4:E4"/>
    <mergeCell ref="H4:I4"/>
    <mergeCell ref="H14:I14"/>
    <mergeCell ref="D13:E13"/>
    <mergeCell ref="D14:E14"/>
    <mergeCell ref="A41:A42"/>
    <mergeCell ref="D30:E30"/>
    <mergeCell ref="D8:E8"/>
    <mergeCell ref="B32:B33"/>
    <mergeCell ref="B40:J40"/>
    <mergeCell ref="B41:B42"/>
    <mergeCell ref="C41:F41"/>
    <mergeCell ref="G41:J41"/>
    <mergeCell ref="D20:E20"/>
    <mergeCell ref="G32:J32"/>
    <mergeCell ref="H21:I21"/>
    <mergeCell ref="D21:E21"/>
    <mergeCell ref="D26:E26"/>
    <mergeCell ref="H26:I26"/>
    <mergeCell ref="D27:E27"/>
    <mergeCell ref="H19:I19"/>
    <mergeCell ref="C32:F32"/>
    <mergeCell ref="A32:A33"/>
    <mergeCell ref="B31:J31"/>
    <mergeCell ref="D25:E25"/>
    <mergeCell ref="H25:I25"/>
    <mergeCell ref="H30:I30"/>
    <mergeCell ref="D28:E28"/>
    <mergeCell ref="H28:I28"/>
    <mergeCell ref="D29:E29"/>
    <mergeCell ref="H29:I29"/>
    <mergeCell ref="H27:I27"/>
    <mergeCell ref="A2:A3"/>
    <mergeCell ref="A23:A24"/>
    <mergeCell ref="D17:E17"/>
    <mergeCell ref="D16:E16"/>
    <mergeCell ref="D10:E10"/>
    <mergeCell ref="B22:J22"/>
    <mergeCell ref="B23:B24"/>
    <mergeCell ref="C23:F23"/>
    <mergeCell ref="G23:J23"/>
    <mergeCell ref="D11:E11"/>
    <mergeCell ref="H10:I10"/>
    <mergeCell ref="H11:I11"/>
    <mergeCell ref="D15:E15"/>
    <mergeCell ref="H20:I20"/>
    <mergeCell ref="H16:I16"/>
    <mergeCell ref="H17:I17"/>
  </mergeCells>
  <phoneticPr fontId="16" type="noConversion"/>
  <hyperlinks>
    <hyperlink ref="M1" location="'Съдържание 1'!A1" display="'Съдържание 1'!A1"/>
    <hyperlink ref="M2" location="баланс!A1" display="баланс!A1"/>
    <hyperlink ref="A4" location="'More information'!A216" display="'More information'!A216"/>
    <hyperlink ref="A43" location="'More information'!A216" display="'More information'!A216"/>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codeName="Sheet52">
    <tabColor theme="4" tint="0.39997558519241921"/>
  </sheetPr>
  <dimension ref="A1:V90"/>
  <sheetViews>
    <sheetView topLeftCell="A46" zoomScale="92" zoomScaleNormal="92" workbookViewId="0">
      <selection activeCell="C50" sqref="C50"/>
    </sheetView>
  </sheetViews>
  <sheetFormatPr defaultRowHeight="12.75"/>
  <cols>
    <col min="1" max="1" width="9.140625" style="265"/>
    <col min="2" max="2" width="48.42578125" style="265" customWidth="1"/>
    <col min="3" max="3" width="13.7109375" style="265" customWidth="1"/>
    <col min="4" max="4" width="17.7109375" style="265" customWidth="1"/>
    <col min="5" max="5" width="13.42578125" style="265" customWidth="1"/>
    <col min="6" max="6" width="12.5703125" style="265" customWidth="1"/>
    <col min="7" max="7" width="13.140625" style="265" customWidth="1"/>
    <col min="8" max="9" width="12.7109375" style="265" customWidth="1"/>
    <col min="10" max="10" width="12.5703125" style="265" customWidth="1"/>
    <col min="11" max="13" width="9.140625" style="265"/>
    <col min="14" max="14" width="48.42578125" style="265" customWidth="1"/>
    <col min="15" max="15" width="13.7109375" style="265" customWidth="1"/>
    <col min="16" max="16" width="18.28515625" style="265" customWidth="1"/>
    <col min="17" max="17" width="13.42578125" style="265" customWidth="1"/>
    <col min="18" max="18" width="12.5703125" style="265" customWidth="1"/>
    <col min="19" max="19" width="12.42578125" style="265" customWidth="1"/>
    <col min="20" max="21" width="12.7109375" style="265" customWidth="1"/>
    <col min="22" max="22" width="12.5703125" style="265" customWidth="1"/>
    <col min="23" max="16384" width="9.140625" style="265"/>
  </cols>
  <sheetData>
    <row r="1" spans="2:19" ht="14.25">
      <c r="J1" s="826" t="s">
        <v>1110</v>
      </c>
      <c r="M1" s="1736" t="s">
        <v>3382</v>
      </c>
    </row>
    <row r="2" spans="2:19" ht="14.25" hidden="1">
      <c r="B2" s="2396" t="s">
        <v>22</v>
      </c>
      <c r="C2" s="2396"/>
      <c r="D2" s="2396"/>
      <c r="E2" s="2396"/>
      <c r="F2" s="2396"/>
      <c r="G2" s="2396"/>
      <c r="N2" s="2396" t="s">
        <v>22</v>
      </c>
      <c r="O2" s="2396"/>
      <c r="P2" s="2396"/>
      <c r="Q2" s="2396"/>
      <c r="R2" s="2396"/>
      <c r="S2" s="2396"/>
    </row>
    <row r="3" spans="2:19" ht="51" hidden="1">
      <c r="B3" s="1036"/>
      <c r="C3" s="1036"/>
      <c r="D3" s="1037" t="s">
        <v>253</v>
      </c>
      <c r="E3" s="1038" t="s">
        <v>5</v>
      </c>
      <c r="F3" s="1038" t="s">
        <v>20</v>
      </c>
      <c r="G3" s="1038" t="s">
        <v>87</v>
      </c>
      <c r="N3" s="1036"/>
      <c r="O3" s="1036"/>
      <c r="P3" s="1037" t="s">
        <v>253</v>
      </c>
      <c r="Q3" s="1038" t="s">
        <v>5</v>
      </c>
      <c r="R3" s="1038" t="s">
        <v>20</v>
      </c>
      <c r="S3" s="1038" t="s">
        <v>87</v>
      </c>
    </row>
    <row r="4" spans="2:19" hidden="1">
      <c r="B4" s="1025" t="str">
        <f>CONCATENATE("Резерви към 31.12.",НАЧАЛО!$AC$1-2," г.")</f>
        <v>Резерви към 31.12.2011 г.</v>
      </c>
      <c r="C4" s="1025"/>
      <c r="D4" s="1036"/>
      <c r="E4" s="1036"/>
      <c r="F4" s="1036"/>
      <c r="G4" s="1039"/>
      <c r="N4" s="1025" t="str">
        <f>CONCATENATE("Резерви към 31.12.",НАЧАЛО!$AC$1-2," г.")</f>
        <v>Резерви към 31.12.2011 г.</v>
      </c>
      <c r="O4" s="1025"/>
      <c r="P4" s="1036"/>
      <c r="Q4" s="1036"/>
      <c r="R4" s="1036"/>
      <c r="S4" s="1039"/>
    </row>
    <row r="5" spans="2:19" hidden="1">
      <c r="B5" s="1024" t="s">
        <v>254</v>
      </c>
      <c r="C5" s="1024"/>
      <c r="D5" s="1016"/>
      <c r="E5" s="1016"/>
      <c r="F5" s="1016"/>
      <c r="G5" s="1016">
        <f>SUM(D5:F5)</f>
        <v>0</v>
      </c>
      <c r="N5" s="1024" t="s">
        <v>254</v>
      </c>
      <c r="O5" s="1024"/>
      <c r="P5" s="1016"/>
      <c r="Q5" s="1016"/>
      <c r="R5" s="1016"/>
      <c r="S5" s="1016">
        <f>SUM(P5:R5)</f>
        <v>0</v>
      </c>
    </row>
    <row r="6" spans="2:19" hidden="1">
      <c r="B6" s="1024" t="s">
        <v>255</v>
      </c>
      <c r="C6" s="1024"/>
      <c r="D6" s="1016"/>
      <c r="E6" s="1016"/>
      <c r="F6" s="1016"/>
      <c r="G6" s="1016">
        <f>SUM(D6:F6)</f>
        <v>0</v>
      </c>
      <c r="N6" s="1024" t="s">
        <v>255</v>
      </c>
      <c r="O6" s="1024"/>
      <c r="P6" s="1016"/>
      <c r="Q6" s="1016"/>
      <c r="R6" s="1016"/>
      <c r="S6" s="1016">
        <f>SUM(P6:R6)</f>
        <v>0</v>
      </c>
    </row>
    <row r="7" spans="2:19" hidden="1">
      <c r="B7" s="1040" t="str">
        <f>CONCATENATE("Преизчислени резерви към 31.12.",НАЧАЛО!$AC$1-2," г.")</f>
        <v>Преизчислени резерви към 31.12.2011 г.</v>
      </c>
      <c r="C7" s="1040"/>
      <c r="D7" s="1041">
        <f>SUM(D4:D6)</f>
        <v>0</v>
      </c>
      <c r="E7" s="1041">
        <f>SUM(E4:E6)</f>
        <v>0</v>
      </c>
      <c r="F7" s="1041">
        <f>SUM(F4:F6)</f>
        <v>0</v>
      </c>
      <c r="G7" s="1014">
        <f>SUM(G4:G6)</f>
        <v>0</v>
      </c>
      <c r="N7" s="1040" t="str">
        <f>CONCATENATE("Преизчислени резерви към 31.12.",НАЧАЛО!$AC$1-2," г.")</f>
        <v>Преизчислени резерви към 31.12.2011 г.</v>
      </c>
      <c r="O7" s="1040"/>
      <c r="P7" s="1041">
        <f>SUM(P4:P6)</f>
        <v>0</v>
      </c>
      <c r="Q7" s="1041">
        <f>SUM(Q4:Q6)</f>
        <v>0</v>
      </c>
      <c r="R7" s="1041">
        <f>SUM(R4:R6)</f>
        <v>0</v>
      </c>
      <c r="S7" s="1014">
        <f>SUM(S4:S6)</f>
        <v>0</v>
      </c>
    </row>
    <row r="8" spans="2:19" hidden="1">
      <c r="B8" s="1025" t="s">
        <v>88</v>
      </c>
      <c r="C8" s="1025"/>
      <c r="D8" s="1042">
        <f>SUM(D9:D11)</f>
        <v>0</v>
      </c>
      <c r="E8" s="1042">
        <f>SUM(E9:E10)</f>
        <v>0</v>
      </c>
      <c r="F8" s="1042">
        <f>SUM(F9:F10)</f>
        <v>0</v>
      </c>
      <c r="G8" s="1039">
        <f>SUM(D8:F8)</f>
        <v>0</v>
      </c>
      <c r="N8" s="1025" t="s">
        <v>88</v>
      </c>
      <c r="O8" s="1025"/>
      <c r="P8" s="1042">
        <f>SUM(P9:P11)</f>
        <v>0</v>
      </c>
      <c r="Q8" s="1042">
        <f>SUM(Q9:Q10)</f>
        <v>0</v>
      </c>
      <c r="R8" s="1042">
        <f>SUM(R9:R10)</f>
        <v>0</v>
      </c>
      <c r="S8" s="1039">
        <f>SUM(P8:R8)</f>
        <v>0</v>
      </c>
    </row>
    <row r="9" spans="2:19" hidden="1">
      <c r="B9" s="1024" t="s">
        <v>89</v>
      </c>
      <c r="C9" s="1024"/>
      <c r="D9" s="1043"/>
      <c r="E9" s="1043"/>
      <c r="F9" s="1043"/>
      <c r="G9" s="1016"/>
      <c r="N9" s="1024" t="s">
        <v>89</v>
      </c>
      <c r="O9" s="1024"/>
      <c r="P9" s="1043"/>
      <c r="Q9" s="1043"/>
      <c r="R9" s="1043"/>
      <c r="S9" s="1016"/>
    </row>
    <row r="10" spans="2:19" hidden="1">
      <c r="B10" s="1024" t="s">
        <v>256</v>
      </c>
      <c r="C10" s="1024"/>
      <c r="D10" s="1043"/>
      <c r="E10" s="1043"/>
      <c r="F10" s="1043"/>
      <c r="G10" s="1016">
        <f t="shared" ref="G10:G16" si="0">SUM(D10:F10)</f>
        <v>0</v>
      </c>
      <c r="N10" s="1024" t="s">
        <v>256</v>
      </c>
      <c r="O10" s="1024"/>
      <c r="P10" s="1043"/>
      <c r="Q10" s="1043"/>
      <c r="R10" s="1043"/>
      <c r="S10" s="1016">
        <f t="shared" ref="S10:S16" si="1">SUM(P10:R10)</f>
        <v>0</v>
      </c>
    </row>
    <row r="11" spans="2:19" hidden="1">
      <c r="B11" s="1024" t="s">
        <v>31</v>
      </c>
      <c r="C11" s="1024"/>
      <c r="D11" s="1043"/>
      <c r="E11" s="1043"/>
      <c r="F11" s="1043"/>
      <c r="G11" s="1016">
        <f t="shared" si="0"/>
        <v>0</v>
      </c>
      <c r="N11" s="1024" t="s">
        <v>31</v>
      </c>
      <c r="O11" s="1024"/>
      <c r="P11" s="1043"/>
      <c r="Q11" s="1043"/>
      <c r="R11" s="1043"/>
      <c r="S11" s="1016">
        <f t="shared" si="1"/>
        <v>0</v>
      </c>
    </row>
    <row r="12" spans="2:19" hidden="1">
      <c r="B12" s="1025" t="s">
        <v>90</v>
      </c>
      <c r="C12" s="1025"/>
      <c r="D12" s="1042">
        <f>SUM(D13:D16)</f>
        <v>0</v>
      </c>
      <c r="E12" s="1042">
        <f>SUM(E13:E16)</f>
        <v>0</v>
      </c>
      <c r="F12" s="1042">
        <f>SUM(F13:F16)</f>
        <v>0</v>
      </c>
      <c r="G12" s="1039">
        <f t="shared" si="0"/>
        <v>0</v>
      </c>
      <c r="N12" s="1025" t="s">
        <v>90</v>
      </c>
      <c r="O12" s="1025"/>
      <c r="P12" s="1042">
        <f>SUM(P13:P16)</f>
        <v>0</v>
      </c>
      <c r="Q12" s="1042">
        <f>SUM(Q13:Q16)</f>
        <v>0</v>
      </c>
      <c r="R12" s="1042">
        <f>SUM(R13:R16)</f>
        <v>0</v>
      </c>
      <c r="S12" s="1039">
        <f t="shared" si="1"/>
        <v>0</v>
      </c>
    </row>
    <row r="13" spans="2:19" hidden="1">
      <c r="B13" s="1024" t="s">
        <v>257</v>
      </c>
      <c r="C13" s="1024"/>
      <c r="D13" s="1043"/>
      <c r="E13" s="1016"/>
      <c r="F13" s="1043"/>
      <c r="G13" s="1016">
        <f t="shared" si="0"/>
        <v>0</v>
      </c>
      <c r="N13" s="1024" t="s">
        <v>257</v>
      </c>
      <c r="O13" s="1024"/>
      <c r="P13" s="1043"/>
      <c r="Q13" s="1016"/>
      <c r="R13" s="1043"/>
      <c r="S13" s="1016">
        <f t="shared" si="1"/>
        <v>0</v>
      </c>
    </row>
    <row r="14" spans="2:19" hidden="1">
      <c r="B14" s="1024" t="s">
        <v>256</v>
      </c>
      <c r="C14" s="1024"/>
      <c r="D14" s="1043"/>
      <c r="E14" s="1016"/>
      <c r="F14" s="1043"/>
      <c r="G14" s="1016">
        <f t="shared" si="0"/>
        <v>0</v>
      </c>
      <c r="N14" s="1024" t="s">
        <v>256</v>
      </c>
      <c r="O14" s="1024"/>
      <c r="P14" s="1043"/>
      <c r="Q14" s="1016"/>
      <c r="R14" s="1043"/>
      <c r="S14" s="1016">
        <f t="shared" si="1"/>
        <v>0</v>
      </c>
    </row>
    <row r="15" spans="2:19" hidden="1">
      <c r="B15" s="1024" t="s">
        <v>258</v>
      </c>
      <c r="C15" s="1024"/>
      <c r="D15" s="1043"/>
      <c r="E15" s="1016"/>
      <c r="F15" s="1043"/>
      <c r="G15" s="1016">
        <f t="shared" si="0"/>
        <v>0</v>
      </c>
      <c r="N15" s="1024" t="s">
        <v>258</v>
      </c>
      <c r="O15" s="1024"/>
      <c r="P15" s="1043"/>
      <c r="Q15" s="1016"/>
      <c r="R15" s="1043"/>
      <c r="S15" s="1016">
        <f t="shared" si="1"/>
        <v>0</v>
      </c>
    </row>
    <row r="16" spans="2:19" hidden="1">
      <c r="B16" s="1024" t="s">
        <v>31</v>
      </c>
      <c r="C16" s="1024"/>
      <c r="D16" s="1043"/>
      <c r="E16" s="1016"/>
      <c r="F16" s="1043"/>
      <c r="G16" s="1016">
        <f t="shared" si="0"/>
        <v>0</v>
      </c>
      <c r="N16" s="1024" t="s">
        <v>31</v>
      </c>
      <c r="O16" s="1024"/>
      <c r="P16" s="1043"/>
      <c r="Q16" s="1016"/>
      <c r="R16" s="1043"/>
      <c r="S16" s="1016">
        <f t="shared" si="1"/>
        <v>0</v>
      </c>
    </row>
    <row r="17" spans="1:22" hidden="1">
      <c r="B17" s="1040" t="str">
        <f>CONCATENATE("Резерви към 31.12.",НАЧАЛО!$AC$1-1," г.")</f>
        <v>Резерви към 31.12.2012 г.</v>
      </c>
      <c r="C17" s="1040"/>
      <c r="D17" s="1014">
        <f>D7+D8+D12</f>
        <v>0</v>
      </c>
      <c r="E17" s="1014">
        <f>E7+E8+E12</f>
        <v>0</v>
      </c>
      <c r="F17" s="1014">
        <f>F7+F8+F12</f>
        <v>0</v>
      </c>
      <c r="G17" s="1014">
        <f>G7+G8+G12</f>
        <v>0</v>
      </c>
      <c r="N17" s="1040" t="str">
        <f>CONCATENATE("Резерви към 31.12.",НАЧАЛО!$AC$1-1," г.")</f>
        <v>Резерви към 31.12.2012 г.</v>
      </c>
      <c r="O17" s="1040"/>
      <c r="P17" s="1014">
        <f>P7+P8+P12</f>
        <v>0</v>
      </c>
      <c r="Q17" s="1014">
        <f>Q7+Q8+Q12</f>
        <v>0</v>
      </c>
      <c r="R17" s="1014">
        <f>R7+R8+R12</f>
        <v>0</v>
      </c>
      <c r="S17" s="1014">
        <f>S7+S8+S12</f>
        <v>0</v>
      </c>
    </row>
    <row r="18" spans="1:22" hidden="1">
      <c r="B18" s="1025" t="s">
        <v>88</v>
      </c>
      <c r="C18" s="1025"/>
      <c r="D18" s="1042">
        <f>SUM(D19:D21)</f>
        <v>0</v>
      </c>
      <c r="E18" s="1042">
        <f>SUM(E19:E20)</f>
        <v>0</v>
      </c>
      <c r="F18" s="1042">
        <f>SUM(F19:F20)</f>
        <v>0</v>
      </c>
      <c r="G18" s="1039">
        <f t="shared" ref="G18:G26" si="2">SUM(D18:F18)</f>
        <v>0</v>
      </c>
      <c r="N18" s="1025" t="s">
        <v>88</v>
      </c>
      <c r="O18" s="1025"/>
      <c r="P18" s="1042">
        <f>SUM(P19:P21)</f>
        <v>0</v>
      </c>
      <c r="Q18" s="1042">
        <f>SUM(Q19:Q20)</f>
        <v>0</v>
      </c>
      <c r="R18" s="1042">
        <f>SUM(R19:R20)</f>
        <v>0</v>
      </c>
      <c r="S18" s="1039">
        <f t="shared" ref="S18:S26" si="3">SUM(P18:R18)</f>
        <v>0</v>
      </c>
    </row>
    <row r="19" spans="1:22" hidden="1">
      <c r="B19" s="1024" t="s">
        <v>89</v>
      </c>
      <c r="C19" s="1024"/>
      <c r="D19" s="1043"/>
      <c r="E19" s="1043"/>
      <c r="F19" s="1043"/>
      <c r="G19" s="1016">
        <f t="shared" si="2"/>
        <v>0</v>
      </c>
      <c r="N19" s="1024" t="s">
        <v>89</v>
      </c>
      <c r="O19" s="1024"/>
      <c r="P19" s="1043"/>
      <c r="Q19" s="1043"/>
      <c r="R19" s="1043"/>
      <c r="S19" s="1016">
        <f t="shared" si="3"/>
        <v>0</v>
      </c>
    </row>
    <row r="20" spans="1:22" hidden="1">
      <c r="B20" s="1024" t="s">
        <v>256</v>
      </c>
      <c r="C20" s="1024"/>
      <c r="D20" s="1043"/>
      <c r="E20" s="1043"/>
      <c r="F20" s="1043"/>
      <c r="G20" s="1016">
        <f t="shared" si="2"/>
        <v>0</v>
      </c>
      <c r="N20" s="1024" t="s">
        <v>256</v>
      </c>
      <c r="O20" s="1024"/>
      <c r="P20" s="1043"/>
      <c r="Q20" s="1043"/>
      <c r="R20" s="1043"/>
      <c r="S20" s="1016">
        <f t="shared" si="3"/>
        <v>0</v>
      </c>
    </row>
    <row r="21" spans="1:22" hidden="1">
      <c r="B21" s="1024" t="s">
        <v>31</v>
      </c>
      <c r="C21" s="1024"/>
      <c r="D21" s="1043"/>
      <c r="E21" s="1043"/>
      <c r="F21" s="1043"/>
      <c r="G21" s="1016">
        <f t="shared" si="2"/>
        <v>0</v>
      </c>
      <c r="N21" s="1024" t="s">
        <v>31</v>
      </c>
      <c r="O21" s="1024"/>
      <c r="P21" s="1043"/>
      <c r="Q21" s="1043"/>
      <c r="R21" s="1043"/>
      <c r="S21" s="1016">
        <f t="shared" si="3"/>
        <v>0</v>
      </c>
    </row>
    <row r="22" spans="1:22" hidden="1">
      <c r="B22" s="1025" t="s">
        <v>90</v>
      </c>
      <c r="C22" s="1025"/>
      <c r="D22" s="1042">
        <f>SUM(D23:D26)</f>
        <v>0</v>
      </c>
      <c r="E22" s="1042">
        <f>SUM(E23:E26)</f>
        <v>0</v>
      </c>
      <c r="F22" s="1042">
        <f>SUM(F23:F26)</f>
        <v>0</v>
      </c>
      <c r="G22" s="1039">
        <f t="shared" si="2"/>
        <v>0</v>
      </c>
      <c r="N22" s="1025" t="s">
        <v>90</v>
      </c>
      <c r="O22" s="1025"/>
      <c r="P22" s="1042">
        <f>SUM(P23:P26)</f>
        <v>0</v>
      </c>
      <c r="Q22" s="1042">
        <f>SUM(Q23:Q26)</f>
        <v>0</v>
      </c>
      <c r="R22" s="1042">
        <f>SUM(R23:R26)</f>
        <v>0</v>
      </c>
      <c r="S22" s="1039">
        <f t="shared" si="3"/>
        <v>0</v>
      </c>
    </row>
    <row r="23" spans="1:22" hidden="1">
      <c r="B23" s="1024" t="s">
        <v>257</v>
      </c>
      <c r="C23" s="1024"/>
      <c r="D23" s="1043"/>
      <c r="E23" s="1016"/>
      <c r="F23" s="1043"/>
      <c r="G23" s="1016">
        <f t="shared" si="2"/>
        <v>0</v>
      </c>
      <c r="N23" s="1024" t="s">
        <v>257</v>
      </c>
      <c r="O23" s="1024"/>
      <c r="P23" s="1043"/>
      <c r="Q23" s="1016"/>
      <c r="R23" s="1043"/>
      <c r="S23" s="1016">
        <f t="shared" si="3"/>
        <v>0</v>
      </c>
    </row>
    <row r="24" spans="1:22" hidden="1">
      <c r="B24" s="1024" t="s">
        <v>256</v>
      </c>
      <c r="C24" s="1024"/>
      <c r="D24" s="1043"/>
      <c r="E24" s="1016"/>
      <c r="F24" s="1043"/>
      <c r="G24" s="1016">
        <f t="shared" si="2"/>
        <v>0</v>
      </c>
      <c r="N24" s="1024" t="s">
        <v>256</v>
      </c>
      <c r="O24" s="1024"/>
      <c r="P24" s="1043"/>
      <c r="Q24" s="1016"/>
      <c r="R24" s="1043"/>
      <c r="S24" s="1016">
        <f t="shared" si="3"/>
        <v>0</v>
      </c>
    </row>
    <row r="25" spans="1:22" hidden="1">
      <c r="B25" s="1024" t="s">
        <v>258</v>
      </c>
      <c r="C25" s="1024"/>
      <c r="D25" s="1043"/>
      <c r="E25" s="1016"/>
      <c r="F25" s="1043"/>
      <c r="G25" s="1016">
        <f t="shared" si="2"/>
        <v>0</v>
      </c>
      <c r="N25" s="1024" t="s">
        <v>258</v>
      </c>
      <c r="O25" s="1024"/>
      <c r="P25" s="1043"/>
      <c r="Q25" s="1016"/>
      <c r="R25" s="1043"/>
      <c r="S25" s="1016">
        <f t="shared" si="3"/>
        <v>0</v>
      </c>
    </row>
    <row r="26" spans="1:22" hidden="1">
      <c r="B26" s="1024" t="s">
        <v>31</v>
      </c>
      <c r="C26" s="1024"/>
      <c r="D26" s="1043"/>
      <c r="E26" s="1016"/>
      <c r="F26" s="1043"/>
      <c r="G26" s="1016">
        <f t="shared" si="2"/>
        <v>0</v>
      </c>
      <c r="N26" s="1024" t="s">
        <v>31</v>
      </c>
      <c r="O26" s="1024"/>
      <c r="P26" s="1043"/>
      <c r="Q26" s="1016"/>
      <c r="R26" s="1043"/>
      <c r="S26" s="1016">
        <f t="shared" si="3"/>
        <v>0</v>
      </c>
    </row>
    <row r="27" spans="1:22" hidden="1">
      <c r="B27" s="1040" t="str">
        <f>CONCATENATE("Резерви към ",НАЧАЛО!AA1,".",НАЧАЛО!AB1,".",НАЧАЛО!AC1," г.")</f>
        <v>Резерви към 31.12.2013 г.</v>
      </c>
      <c r="C27" s="1040"/>
      <c r="D27" s="1014">
        <f>D17</f>
        <v>0</v>
      </c>
      <c r="E27" s="1014">
        <f>E17</f>
        <v>0</v>
      </c>
      <c r="F27" s="1014">
        <f>F17</f>
        <v>0</v>
      </c>
      <c r="G27" s="1014">
        <f>G17</f>
        <v>0</v>
      </c>
      <c r="N27" s="1040" t="str">
        <f>CONCATENATE("Резерви към ",НАЧАЛО!AM1,".",НАЧАЛО!AN1,".",НАЧАЛО!AO1," г.")</f>
        <v>Резерви към .. г.</v>
      </c>
      <c r="O27" s="1040"/>
      <c r="P27" s="1014">
        <f>P17</f>
        <v>0</v>
      </c>
      <c r="Q27" s="1014">
        <f>Q17</f>
        <v>0</v>
      </c>
      <c r="R27" s="1014">
        <f>R17</f>
        <v>0</v>
      </c>
      <c r="S27" s="1014">
        <f>S17</f>
        <v>0</v>
      </c>
    </row>
    <row r="28" spans="1:22">
      <c r="J28" s="825" t="s">
        <v>1323</v>
      </c>
    </row>
    <row r="29" spans="1:22" ht="51">
      <c r="A29" s="824" t="s">
        <v>784</v>
      </c>
      <c r="B29" s="1036"/>
      <c r="C29" s="1038" t="s">
        <v>1978</v>
      </c>
      <c r="D29" s="1038" t="s">
        <v>1161</v>
      </c>
      <c r="E29" s="1038" t="s">
        <v>1156</v>
      </c>
      <c r="F29" s="1038" t="s">
        <v>1157</v>
      </c>
      <c r="G29" s="1038" t="s">
        <v>1160</v>
      </c>
      <c r="H29" s="1044" t="s">
        <v>1158</v>
      </c>
      <c r="I29" s="1045" t="s">
        <v>1977</v>
      </c>
      <c r="J29" s="1037" t="s">
        <v>1159</v>
      </c>
      <c r="N29" s="1036"/>
      <c r="O29" s="1038" t="s">
        <v>5099</v>
      </c>
      <c r="P29" s="1038" t="s">
        <v>5100</v>
      </c>
      <c r="Q29" s="1038" t="s">
        <v>5101</v>
      </c>
      <c r="R29" s="1038" t="s">
        <v>5102</v>
      </c>
      <c r="S29" s="1038" t="s">
        <v>1407</v>
      </c>
      <c r="T29" s="1044" t="s">
        <v>5103</v>
      </c>
      <c r="U29" s="1045" t="s">
        <v>3680</v>
      </c>
      <c r="V29" s="1037" t="s">
        <v>1378</v>
      </c>
    </row>
    <row r="30" spans="1:22">
      <c r="A30" s="825" t="s">
        <v>2596</v>
      </c>
      <c r="B30" s="1046" t="str">
        <f>CONCATENATE("Резерви към 31.12.",НАЧАЛО!$AC$1-2," г.")</f>
        <v>Резерви към 31.12.2011 г.</v>
      </c>
      <c r="C30" s="1046"/>
      <c r="D30" s="1046"/>
      <c r="E30" s="1046"/>
      <c r="F30" s="1046"/>
      <c r="G30" s="1046"/>
      <c r="H30" s="1046"/>
      <c r="I30" s="1046"/>
      <c r="J30" s="992">
        <f>SUM(C30:I30)</f>
        <v>0</v>
      </c>
      <c r="N30" s="1046" t="s">
        <v>5104</v>
      </c>
      <c r="O30" s="1046">
        <f>C30</f>
        <v>0</v>
      </c>
      <c r="P30" s="1046">
        <f t="shared" ref="P30:U45" si="4">D30</f>
        <v>0</v>
      </c>
      <c r="Q30" s="1046">
        <f t="shared" si="4"/>
        <v>0</v>
      </c>
      <c r="R30" s="1046">
        <f t="shared" si="4"/>
        <v>0</v>
      </c>
      <c r="S30" s="1046">
        <f t="shared" si="4"/>
        <v>0</v>
      </c>
      <c r="T30" s="1046">
        <f t="shared" si="4"/>
        <v>0</v>
      </c>
      <c r="U30" s="1046">
        <f t="shared" si="4"/>
        <v>0</v>
      </c>
      <c r="V30" s="1046"/>
    </row>
    <row r="31" spans="1:22">
      <c r="B31" s="1024" t="s">
        <v>1151</v>
      </c>
      <c r="C31" s="1047"/>
      <c r="D31" s="1047"/>
      <c r="E31" s="1047"/>
      <c r="F31" s="1047"/>
      <c r="G31" s="1047"/>
      <c r="H31" s="1047"/>
      <c r="I31" s="1047" t="s">
        <v>27</v>
      </c>
      <c r="J31" s="1047">
        <f>SUM(C31:I31)</f>
        <v>0</v>
      </c>
      <c r="N31" s="1024" t="s">
        <v>5119</v>
      </c>
      <c r="O31" s="1047">
        <f t="shared" ref="O31:O48" si="5">C31</f>
        <v>0</v>
      </c>
      <c r="P31" s="1047">
        <f t="shared" si="4"/>
        <v>0</v>
      </c>
      <c r="Q31" s="1047">
        <f t="shared" si="4"/>
        <v>0</v>
      </c>
      <c r="R31" s="1047">
        <f t="shared" si="4"/>
        <v>0</v>
      </c>
      <c r="S31" s="1047">
        <f t="shared" si="4"/>
        <v>0</v>
      </c>
      <c r="T31" s="1047">
        <f t="shared" si="4"/>
        <v>0</v>
      </c>
      <c r="U31" s="1047" t="str">
        <f t="shared" si="4"/>
        <v/>
      </c>
      <c r="V31" s="1047">
        <f>SUM(O31:U31)</f>
        <v>0</v>
      </c>
    </row>
    <row r="32" spans="1:22">
      <c r="B32" s="1024" t="s">
        <v>1149</v>
      </c>
      <c r="C32" s="1047"/>
      <c r="D32" s="1047"/>
      <c r="E32" s="1047"/>
      <c r="F32" s="1047"/>
      <c r="G32" s="1047"/>
      <c r="H32" s="1047"/>
      <c r="I32" s="1047"/>
      <c r="J32" s="1047">
        <f t="shared" ref="J32:J48" si="6">SUM(C32:I32)</f>
        <v>0</v>
      </c>
      <c r="N32" s="1024" t="s">
        <v>5105</v>
      </c>
      <c r="O32" s="1047">
        <f t="shared" si="5"/>
        <v>0</v>
      </c>
      <c r="P32" s="1047">
        <f t="shared" si="4"/>
        <v>0</v>
      </c>
      <c r="Q32" s="1047">
        <f t="shared" si="4"/>
        <v>0</v>
      </c>
      <c r="R32" s="1047">
        <f t="shared" si="4"/>
        <v>0</v>
      </c>
      <c r="S32" s="1047">
        <f t="shared" si="4"/>
        <v>0</v>
      </c>
      <c r="T32" s="1047">
        <f t="shared" si="4"/>
        <v>0</v>
      </c>
      <c r="U32" s="1047">
        <f t="shared" si="4"/>
        <v>0</v>
      </c>
      <c r="V32" s="1047">
        <f t="shared" ref="V32:V48" si="7">SUM(O32:U32)</f>
        <v>0</v>
      </c>
    </row>
    <row r="33" spans="2:22">
      <c r="B33" s="1024" t="s">
        <v>1152</v>
      </c>
      <c r="C33" s="1047"/>
      <c r="D33" s="1047"/>
      <c r="E33" s="1047"/>
      <c r="F33" s="1047"/>
      <c r="G33" s="1047"/>
      <c r="H33" s="1047"/>
      <c r="I33" s="1047"/>
      <c r="J33" s="1047">
        <f t="shared" si="6"/>
        <v>0</v>
      </c>
      <c r="N33" s="1024" t="s">
        <v>5106</v>
      </c>
      <c r="O33" s="1047">
        <f t="shared" si="5"/>
        <v>0</v>
      </c>
      <c r="P33" s="1047">
        <f t="shared" si="4"/>
        <v>0</v>
      </c>
      <c r="Q33" s="1047">
        <f t="shared" si="4"/>
        <v>0</v>
      </c>
      <c r="R33" s="1047">
        <f t="shared" si="4"/>
        <v>0</v>
      </c>
      <c r="S33" s="1047">
        <f t="shared" si="4"/>
        <v>0</v>
      </c>
      <c r="T33" s="1047">
        <f t="shared" si="4"/>
        <v>0</v>
      </c>
      <c r="U33" s="1047">
        <f t="shared" si="4"/>
        <v>0</v>
      </c>
      <c r="V33" s="1047">
        <f t="shared" si="7"/>
        <v>0</v>
      </c>
    </row>
    <row r="34" spans="2:22">
      <c r="B34" s="1024" t="s">
        <v>1162</v>
      </c>
      <c r="C34" s="1047"/>
      <c r="D34" s="1047"/>
      <c r="E34" s="1047"/>
      <c r="F34" s="1047"/>
      <c r="G34" s="1047"/>
      <c r="H34" s="1047"/>
      <c r="I34" s="1047"/>
      <c r="J34" s="1047">
        <f t="shared" si="6"/>
        <v>0</v>
      </c>
      <c r="N34" s="1024" t="s">
        <v>5107</v>
      </c>
      <c r="O34" s="1047">
        <f t="shared" si="5"/>
        <v>0</v>
      </c>
      <c r="P34" s="1047">
        <f t="shared" si="4"/>
        <v>0</v>
      </c>
      <c r="Q34" s="1047">
        <f t="shared" si="4"/>
        <v>0</v>
      </c>
      <c r="R34" s="1047">
        <f t="shared" si="4"/>
        <v>0</v>
      </c>
      <c r="S34" s="1047">
        <f t="shared" si="4"/>
        <v>0</v>
      </c>
      <c r="T34" s="1047">
        <f t="shared" si="4"/>
        <v>0</v>
      </c>
      <c r="U34" s="1047">
        <f t="shared" si="4"/>
        <v>0</v>
      </c>
      <c r="V34" s="1047">
        <f t="shared" si="7"/>
        <v>0</v>
      </c>
    </row>
    <row r="35" spans="2:22">
      <c r="B35" s="1024" t="s">
        <v>1152</v>
      </c>
      <c r="C35" s="1047"/>
      <c r="D35" s="1047"/>
      <c r="E35" s="1047"/>
      <c r="F35" s="1047"/>
      <c r="G35" s="1047"/>
      <c r="H35" s="1047"/>
      <c r="I35" s="1047"/>
      <c r="J35" s="1047">
        <f t="shared" si="6"/>
        <v>0</v>
      </c>
      <c r="N35" s="1024" t="s">
        <v>5106</v>
      </c>
      <c r="O35" s="1047">
        <f t="shared" si="5"/>
        <v>0</v>
      </c>
      <c r="P35" s="1047">
        <f t="shared" si="4"/>
        <v>0</v>
      </c>
      <c r="Q35" s="1047">
        <f t="shared" si="4"/>
        <v>0</v>
      </c>
      <c r="R35" s="1047">
        <f t="shared" si="4"/>
        <v>0</v>
      </c>
      <c r="S35" s="1047">
        <f t="shared" si="4"/>
        <v>0</v>
      </c>
      <c r="T35" s="1047">
        <f t="shared" si="4"/>
        <v>0</v>
      </c>
      <c r="U35" s="1047">
        <f t="shared" si="4"/>
        <v>0</v>
      </c>
      <c r="V35" s="1047">
        <f t="shared" si="7"/>
        <v>0</v>
      </c>
    </row>
    <row r="36" spans="2:22">
      <c r="B36" s="1024" t="s">
        <v>1153</v>
      </c>
      <c r="C36" s="1047"/>
      <c r="D36" s="1047"/>
      <c r="E36" s="1047"/>
      <c r="F36" s="1047"/>
      <c r="G36" s="1047"/>
      <c r="H36" s="1047"/>
      <c r="I36" s="1047"/>
      <c r="J36" s="1047">
        <f t="shared" si="6"/>
        <v>0</v>
      </c>
      <c r="N36" s="1024" t="s">
        <v>5108</v>
      </c>
      <c r="O36" s="1047">
        <f t="shared" si="5"/>
        <v>0</v>
      </c>
      <c r="P36" s="1047">
        <f t="shared" si="4"/>
        <v>0</v>
      </c>
      <c r="Q36" s="1047">
        <f t="shared" si="4"/>
        <v>0</v>
      </c>
      <c r="R36" s="1047">
        <f t="shared" si="4"/>
        <v>0</v>
      </c>
      <c r="S36" s="1047">
        <f t="shared" si="4"/>
        <v>0</v>
      </c>
      <c r="T36" s="1047">
        <f t="shared" si="4"/>
        <v>0</v>
      </c>
      <c r="U36" s="1047">
        <f t="shared" si="4"/>
        <v>0</v>
      </c>
      <c r="V36" s="1047">
        <f t="shared" si="7"/>
        <v>0</v>
      </c>
    </row>
    <row r="37" spans="2:22">
      <c r="B37" s="1024" t="s">
        <v>1152</v>
      </c>
      <c r="C37" s="1047"/>
      <c r="D37" s="1047"/>
      <c r="E37" s="1047"/>
      <c r="F37" s="1047"/>
      <c r="G37" s="1047"/>
      <c r="H37" s="1047"/>
      <c r="I37" s="1047"/>
      <c r="J37" s="1047">
        <f t="shared" si="6"/>
        <v>0</v>
      </c>
      <c r="N37" s="1024" t="s">
        <v>5106</v>
      </c>
      <c r="O37" s="1047">
        <f t="shared" si="5"/>
        <v>0</v>
      </c>
      <c r="P37" s="1047">
        <f t="shared" si="4"/>
        <v>0</v>
      </c>
      <c r="Q37" s="1047">
        <f t="shared" si="4"/>
        <v>0</v>
      </c>
      <c r="R37" s="1047">
        <f t="shared" si="4"/>
        <v>0</v>
      </c>
      <c r="S37" s="1047">
        <f t="shared" si="4"/>
        <v>0</v>
      </c>
      <c r="T37" s="1047">
        <f t="shared" si="4"/>
        <v>0</v>
      </c>
      <c r="U37" s="1047">
        <f t="shared" si="4"/>
        <v>0</v>
      </c>
      <c r="V37" s="1047">
        <f t="shared" si="7"/>
        <v>0</v>
      </c>
    </row>
    <row r="38" spans="2:22">
      <c r="B38" s="1024" t="s">
        <v>1150</v>
      </c>
      <c r="C38" s="1047"/>
      <c r="D38" s="1047"/>
      <c r="E38" s="1047"/>
      <c r="F38" s="1047"/>
      <c r="G38" s="1047"/>
      <c r="H38" s="1047"/>
      <c r="I38" s="1047"/>
      <c r="J38" s="1047">
        <f t="shared" si="6"/>
        <v>0</v>
      </c>
      <c r="N38" s="1024" t="s">
        <v>5109</v>
      </c>
      <c r="O38" s="1047">
        <f t="shared" si="5"/>
        <v>0</v>
      </c>
      <c r="P38" s="1047">
        <f t="shared" si="4"/>
        <v>0</v>
      </c>
      <c r="Q38" s="1047">
        <f t="shared" si="4"/>
        <v>0</v>
      </c>
      <c r="R38" s="1047">
        <f t="shared" si="4"/>
        <v>0</v>
      </c>
      <c r="S38" s="1047">
        <f t="shared" si="4"/>
        <v>0</v>
      </c>
      <c r="T38" s="1047">
        <f t="shared" si="4"/>
        <v>0</v>
      </c>
      <c r="U38" s="1047">
        <f t="shared" si="4"/>
        <v>0</v>
      </c>
      <c r="V38" s="1047">
        <f t="shared" si="7"/>
        <v>0</v>
      </c>
    </row>
    <row r="39" spans="2:22">
      <c r="B39" s="1024" t="s">
        <v>1152</v>
      </c>
      <c r="C39" s="1047"/>
      <c r="D39" s="1047"/>
      <c r="E39" s="1047"/>
      <c r="F39" s="1047"/>
      <c r="G39" s="1047"/>
      <c r="H39" s="1047"/>
      <c r="I39" s="1047"/>
      <c r="J39" s="1047">
        <f t="shared" si="6"/>
        <v>0</v>
      </c>
      <c r="N39" s="1024" t="s">
        <v>5106</v>
      </c>
      <c r="O39" s="1047">
        <f t="shared" si="5"/>
        <v>0</v>
      </c>
      <c r="P39" s="1047">
        <f t="shared" si="4"/>
        <v>0</v>
      </c>
      <c r="Q39" s="1047">
        <f t="shared" si="4"/>
        <v>0</v>
      </c>
      <c r="R39" s="1047">
        <f t="shared" si="4"/>
        <v>0</v>
      </c>
      <c r="S39" s="1047">
        <f t="shared" si="4"/>
        <v>0</v>
      </c>
      <c r="T39" s="1047">
        <f t="shared" si="4"/>
        <v>0</v>
      </c>
      <c r="U39" s="1047">
        <f t="shared" si="4"/>
        <v>0</v>
      </c>
      <c r="V39" s="1047">
        <f t="shared" si="7"/>
        <v>0</v>
      </c>
    </row>
    <row r="40" spans="2:22" ht="23.25" customHeight="1">
      <c r="B40" s="1024" t="s">
        <v>1154</v>
      </c>
      <c r="C40" s="1047"/>
      <c r="D40" s="1047"/>
      <c r="E40" s="1047"/>
      <c r="F40" s="1047"/>
      <c r="G40" s="1047"/>
      <c r="H40" s="1047"/>
      <c r="I40" s="1047"/>
      <c r="J40" s="1047">
        <f t="shared" si="6"/>
        <v>0</v>
      </c>
      <c r="N40" s="1024" t="s">
        <v>5110</v>
      </c>
      <c r="O40" s="1047">
        <f t="shared" si="5"/>
        <v>0</v>
      </c>
      <c r="P40" s="1047">
        <f t="shared" si="4"/>
        <v>0</v>
      </c>
      <c r="Q40" s="1047">
        <f t="shared" si="4"/>
        <v>0</v>
      </c>
      <c r="R40" s="1047">
        <f t="shared" si="4"/>
        <v>0</v>
      </c>
      <c r="S40" s="1047">
        <f t="shared" si="4"/>
        <v>0</v>
      </c>
      <c r="T40" s="1047">
        <f t="shared" si="4"/>
        <v>0</v>
      </c>
      <c r="U40" s="1047">
        <f t="shared" si="4"/>
        <v>0</v>
      </c>
      <c r="V40" s="1047">
        <f t="shared" si="7"/>
        <v>0</v>
      </c>
    </row>
    <row r="41" spans="2:22">
      <c r="B41" s="1024" t="s">
        <v>1152</v>
      </c>
      <c r="C41" s="1047"/>
      <c r="D41" s="1047"/>
      <c r="E41" s="1047"/>
      <c r="F41" s="1047"/>
      <c r="G41" s="1047"/>
      <c r="H41" s="1047"/>
      <c r="I41" s="1047"/>
      <c r="J41" s="1047">
        <f t="shared" si="6"/>
        <v>0</v>
      </c>
      <c r="N41" s="1024" t="s">
        <v>5106</v>
      </c>
      <c r="O41" s="1047">
        <f t="shared" si="5"/>
        <v>0</v>
      </c>
      <c r="P41" s="1047">
        <f t="shared" si="4"/>
        <v>0</v>
      </c>
      <c r="Q41" s="1047">
        <f t="shared" si="4"/>
        <v>0</v>
      </c>
      <c r="R41" s="1047">
        <f t="shared" si="4"/>
        <v>0</v>
      </c>
      <c r="S41" s="1047">
        <f t="shared" si="4"/>
        <v>0</v>
      </c>
      <c r="T41" s="1047">
        <f t="shared" si="4"/>
        <v>0</v>
      </c>
      <c r="U41" s="1047">
        <f t="shared" si="4"/>
        <v>0</v>
      </c>
      <c r="V41" s="1047">
        <f t="shared" si="7"/>
        <v>0</v>
      </c>
    </row>
    <row r="42" spans="2:22">
      <c r="B42" s="1024" t="s">
        <v>1148</v>
      </c>
      <c r="C42" s="1047"/>
      <c r="D42" s="1047"/>
      <c r="E42" s="1047"/>
      <c r="F42" s="1047"/>
      <c r="G42" s="1047"/>
      <c r="H42" s="1047"/>
      <c r="I42" s="1047"/>
      <c r="J42" s="1047">
        <f t="shared" si="6"/>
        <v>0</v>
      </c>
      <c r="N42" s="1024" t="s">
        <v>5111</v>
      </c>
      <c r="O42" s="1047">
        <f t="shared" si="5"/>
        <v>0</v>
      </c>
      <c r="P42" s="1047">
        <f t="shared" si="4"/>
        <v>0</v>
      </c>
      <c r="Q42" s="1047">
        <f t="shared" si="4"/>
        <v>0</v>
      </c>
      <c r="R42" s="1047">
        <f t="shared" si="4"/>
        <v>0</v>
      </c>
      <c r="S42" s="1047">
        <f t="shared" si="4"/>
        <v>0</v>
      </c>
      <c r="T42" s="1047">
        <f t="shared" si="4"/>
        <v>0</v>
      </c>
      <c r="U42" s="1047">
        <f t="shared" si="4"/>
        <v>0</v>
      </c>
      <c r="V42" s="1047">
        <f t="shared" si="7"/>
        <v>0</v>
      </c>
    </row>
    <row r="43" spans="2:22">
      <c r="B43" s="1024" t="s">
        <v>1155</v>
      </c>
      <c r="C43" s="1047"/>
      <c r="D43" s="1047"/>
      <c r="E43" s="1047"/>
      <c r="F43" s="1047"/>
      <c r="G43" s="1047"/>
      <c r="H43" s="1047"/>
      <c r="I43" s="1047"/>
      <c r="J43" s="1047">
        <f t="shared" si="6"/>
        <v>0</v>
      </c>
      <c r="N43" s="1024" t="s">
        <v>5112</v>
      </c>
      <c r="O43" s="1047">
        <f t="shared" si="5"/>
        <v>0</v>
      </c>
      <c r="P43" s="1047">
        <f t="shared" si="4"/>
        <v>0</v>
      </c>
      <c r="Q43" s="1047">
        <f t="shared" si="4"/>
        <v>0</v>
      </c>
      <c r="R43" s="1047">
        <f t="shared" si="4"/>
        <v>0</v>
      </c>
      <c r="S43" s="1047">
        <f t="shared" si="4"/>
        <v>0</v>
      </c>
      <c r="T43" s="1047">
        <f t="shared" si="4"/>
        <v>0</v>
      </c>
      <c r="U43" s="1047">
        <f t="shared" si="4"/>
        <v>0</v>
      </c>
      <c r="V43" s="1047">
        <f t="shared" si="7"/>
        <v>0</v>
      </c>
    </row>
    <row r="44" spans="2:22" s="13" customFormat="1">
      <c r="B44" s="1024" t="s">
        <v>89</v>
      </c>
      <c r="C44" s="1047"/>
      <c r="D44" s="1047"/>
      <c r="E44" s="1047"/>
      <c r="F44" s="1047"/>
      <c r="G44" s="1047"/>
      <c r="H44" s="1047"/>
      <c r="I44" s="1047"/>
      <c r="J44" s="1047">
        <f t="shared" si="6"/>
        <v>0</v>
      </c>
      <c r="N44" s="1024" t="s">
        <v>5113</v>
      </c>
      <c r="O44" s="1047">
        <f t="shared" si="5"/>
        <v>0</v>
      </c>
      <c r="P44" s="1047">
        <f t="shared" si="4"/>
        <v>0</v>
      </c>
      <c r="Q44" s="1047">
        <f t="shared" si="4"/>
        <v>0</v>
      </c>
      <c r="R44" s="1047">
        <f t="shared" si="4"/>
        <v>0</v>
      </c>
      <c r="S44" s="1047">
        <f t="shared" si="4"/>
        <v>0</v>
      </c>
      <c r="T44" s="1047">
        <f t="shared" si="4"/>
        <v>0</v>
      </c>
      <c r="U44" s="1047">
        <f t="shared" si="4"/>
        <v>0</v>
      </c>
      <c r="V44" s="1047">
        <f t="shared" si="7"/>
        <v>0</v>
      </c>
    </row>
    <row r="45" spans="2:22" s="13" customFormat="1">
      <c r="B45" s="1024" t="s">
        <v>257</v>
      </c>
      <c r="C45" s="1047"/>
      <c r="D45" s="1047"/>
      <c r="E45" s="1047"/>
      <c r="F45" s="1047"/>
      <c r="G45" s="1047"/>
      <c r="H45" s="1047"/>
      <c r="I45" s="1047"/>
      <c r="J45" s="1047">
        <f t="shared" si="6"/>
        <v>0</v>
      </c>
      <c r="N45" s="1024" t="s">
        <v>5114</v>
      </c>
      <c r="O45" s="1047">
        <f t="shared" si="5"/>
        <v>0</v>
      </c>
      <c r="P45" s="1047">
        <f t="shared" si="4"/>
        <v>0</v>
      </c>
      <c r="Q45" s="1047">
        <f t="shared" si="4"/>
        <v>0</v>
      </c>
      <c r="R45" s="1047">
        <f t="shared" si="4"/>
        <v>0</v>
      </c>
      <c r="S45" s="1047">
        <f t="shared" si="4"/>
        <v>0</v>
      </c>
      <c r="T45" s="1047">
        <f t="shared" si="4"/>
        <v>0</v>
      </c>
      <c r="U45" s="1047">
        <f t="shared" si="4"/>
        <v>0</v>
      </c>
      <c r="V45" s="1047">
        <f t="shared" si="7"/>
        <v>0</v>
      </c>
    </row>
    <row r="46" spans="2:22" s="13" customFormat="1">
      <c r="B46" s="1024" t="s">
        <v>256</v>
      </c>
      <c r="C46" s="1047"/>
      <c r="D46" s="1047"/>
      <c r="E46" s="1047"/>
      <c r="F46" s="1047"/>
      <c r="G46" s="1047"/>
      <c r="H46" s="1047"/>
      <c r="I46" s="1047"/>
      <c r="J46" s="1047">
        <f t="shared" si="6"/>
        <v>0</v>
      </c>
      <c r="N46" s="1024" t="s">
        <v>5115</v>
      </c>
      <c r="O46" s="1047">
        <f t="shared" si="5"/>
        <v>0</v>
      </c>
      <c r="P46" s="1047">
        <f t="shared" ref="P46:U48" si="8">D46</f>
        <v>0</v>
      </c>
      <c r="Q46" s="1047">
        <f t="shared" si="8"/>
        <v>0</v>
      </c>
      <c r="R46" s="1047">
        <f t="shared" si="8"/>
        <v>0</v>
      </c>
      <c r="S46" s="1047">
        <f t="shared" si="8"/>
        <v>0</v>
      </c>
      <c r="T46" s="1047">
        <f t="shared" si="8"/>
        <v>0</v>
      </c>
      <c r="U46" s="1047">
        <f t="shared" si="8"/>
        <v>0</v>
      </c>
      <c r="V46" s="1047">
        <f t="shared" si="7"/>
        <v>0</v>
      </c>
    </row>
    <row r="47" spans="2:22" s="13" customFormat="1">
      <c r="B47" s="1020" t="s">
        <v>1983</v>
      </c>
      <c r="C47" s="1047"/>
      <c r="D47" s="1047"/>
      <c r="E47" s="1047"/>
      <c r="F47" s="1047"/>
      <c r="G47" s="1047"/>
      <c r="H47" s="1047"/>
      <c r="I47" s="1047"/>
      <c r="J47" s="1047">
        <f t="shared" si="6"/>
        <v>0</v>
      </c>
      <c r="N47" s="1020" t="s">
        <v>5116</v>
      </c>
      <c r="O47" s="1047">
        <f t="shared" si="5"/>
        <v>0</v>
      </c>
      <c r="P47" s="1047">
        <f t="shared" si="8"/>
        <v>0</v>
      </c>
      <c r="Q47" s="1047">
        <f t="shared" si="8"/>
        <v>0</v>
      </c>
      <c r="R47" s="1047">
        <f t="shared" si="8"/>
        <v>0</v>
      </c>
      <c r="S47" s="1047">
        <f t="shared" si="8"/>
        <v>0</v>
      </c>
      <c r="T47" s="1047">
        <f t="shared" si="8"/>
        <v>0</v>
      </c>
      <c r="U47" s="1047">
        <f t="shared" si="8"/>
        <v>0</v>
      </c>
      <c r="V47" s="1047">
        <f t="shared" si="7"/>
        <v>0</v>
      </c>
    </row>
    <row r="48" spans="2:22">
      <c r="B48" s="1024" t="s">
        <v>31</v>
      </c>
      <c r="C48" s="1047">
        <v>2072</v>
      </c>
      <c r="D48" s="1047"/>
      <c r="E48" s="1047"/>
      <c r="F48" s="1047"/>
      <c r="G48" s="1047"/>
      <c r="H48" s="1047"/>
      <c r="I48" s="1047"/>
      <c r="J48" s="1047">
        <f t="shared" si="6"/>
        <v>2072</v>
      </c>
      <c r="N48" s="1024" t="s">
        <v>3624</v>
      </c>
      <c r="O48" s="1047">
        <f t="shared" si="5"/>
        <v>2072</v>
      </c>
      <c r="P48" s="1047">
        <f t="shared" si="8"/>
        <v>0</v>
      </c>
      <c r="Q48" s="1047">
        <f t="shared" si="8"/>
        <v>0</v>
      </c>
      <c r="R48" s="1047">
        <f t="shared" si="8"/>
        <v>0</v>
      </c>
      <c r="S48" s="1047">
        <f t="shared" si="8"/>
        <v>0</v>
      </c>
      <c r="T48" s="1047">
        <f t="shared" si="8"/>
        <v>0</v>
      </c>
      <c r="U48" s="1047">
        <f t="shared" si="8"/>
        <v>0</v>
      </c>
      <c r="V48" s="1047">
        <f t="shared" si="7"/>
        <v>2072</v>
      </c>
    </row>
    <row r="49" spans="2:22">
      <c r="B49" s="1046" t="str">
        <f>CONCATENATE("Резерви към 31.12.",НАЧАЛО!$AC$1-1," г.")</f>
        <v>Резерви към 31.12.2012 г.</v>
      </c>
      <c r="C49" s="992">
        <f t="shared" ref="C49:J49" si="9">SUM(C30:C48)</f>
        <v>2072</v>
      </c>
      <c r="D49" s="992">
        <f t="shared" si="9"/>
        <v>0</v>
      </c>
      <c r="E49" s="992">
        <f t="shared" si="9"/>
        <v>0</v>
      </c>
      <c r="F49" s="992">
        <f t="shared" si="9"/>
        <v>0</v>
      </c>
      <c r="G49" s="992">
        <f t="shared" si="9"/>
        <v>0</v>
      </c>
      <c r="H49" s="992">
        <f t="shared" si="9"/>
        <v>0</v>
      </c>
      <c r="I49" s="992">
        <f t="shared" si="9"/>
        <v>0</v>
      </c>
      <c r="J49" s="992">
        <f t="shared" si="9"/>
        <v>2072</v>
      </c>
      <c r="N49" s="1046" t="s">
        <v>5117</v>
      </c>
      <c r="O49" s="992">
        <f t="shared" ref="O49:V49" si="10">SUM(O30:O48)</f>
        <v>2072</v>
      </c>
      <c r="P49" s="992">
        <f t="shared" si="10"/>
        <v>0</v>
      </c>
      <c r="Q49" s="992">
        <f t="shared" si="10"/>
        <v>0</v>
      </c>
      <c r="R49" s="992">
        <f t="shared" si="10"/>
        <v>0</v>
      </c>
      <c r="S49" s="992">
        <f t="shared" si="10"/>
        <v>0</v>
      </c>
      <c r="T49" s="992">
        <f t="shared" si="10"/>
        <v>0</v>
      </c>
      <c r="U49" s="992">
        <f t="shared" si="10"/>
        <v>0</v>
      </c>
      <c r="V49" s="992">
        <f t="shared" si="10"/>
        <v>2072</v>
      </c>
    </row>
    <row r="50" spans="2:22">
      <c r="B50" s="1024" t="s">
        <v>1151</v>
      </c>
      <c r="C50" s="1047"/>
      <c r="D50" s="1047"/>
      <c r="E50" s="1047"/>
      <c r="F50" s="1047"/>
      <c r="G50" s="1047"/>
      <c r="H50" s="1047"/>
      <c r="I50" s="1047"/>
      <c r="J50" s="1047">
        <f t="shared" ref="J50:J67" si="11">SUM(C50:I50)</f>
        <v>0</v>
      </c>
      <c r="N50" s="1024" t="s">
        <v>5119</v>
      </c>
      <c r="O50" s="1047">
        <f t="shared" ref="O50:O67" si="12">C50</f>
        <v>0</v>
      </c>
      <c r="P50" s="1047">
        <f t="shared" ref="P50:P67" si="13">D50</f>
        <v>0</v>
      </c>
      <c r="Q50" s="1047">
        <f t="shared" ref="Q50:Q67" si="14">E50</f>
        <v>0</v>
      </c>
      <c r="R50" s="1047">
        <f t="shared" ref="R50:R67" si="15">F50</f>
        <v>0</v>
      </c>
      <c r="S50" s="1047">
        <f t="shared" ref="S50:S67" si="16">G50</f>
        <v>0</v>
      </c>
      <c r="T50" s="1047">
        <f t="shared" ref="T50:T67" si="17">H50</f>
        <v>0</v>
      </c>
      <c r="U50" s="1047">
        <f t="shared" ref="U50:U67" si="18">I50</f>
        <v>0</v>
      </c>
      <c r="V50" s="1047">
        <f t="shared" ref="V50:V67" si="19">SUM(O50:U50)</f>
        <v>0</v>
      </c>
    </row>
    <row r="51" spans="2:22">
      <c r="B51" s="1024" t="s">
        <v>1149</v>
      </c>
      <c r="C51" s="1047"/>
      <c r="D51" s="1047"/>
      <c r="E51" s="1047"/>
      <c r="F51" s="1047"/>
      <c r="G51" s="1047"/>
      <c r="H51" s="1047"/>
      <c r="I51" s="1047"/>
      <c r="J51" s="1047">
        <f t="shared" si="11"/>
        <v>0</v>
      </c>
      <c r="N51" s="1024" t="s">
        <v>5105</v>
      </c>
      <c r="O51" s="1047">
        <f t="shared" si="12"/>
        <v>0</v>
      </c>
      <c r="P51" s="1047">
        <f t="shared" si="13"/>
        <v>0</v>
      </c>
      <c r="Q51" s="1047">
        <f t="shared" si="14"/>
        <v>0</v>
      </c>
      <c r="R51" s="1047">
        <f t="shared" si="15"/>
        <v>0</v>
      </c>
      <c r="S51" s="1047">
        <f t="shared" si="16"/>
        <v>0</v>
      </c>
      <c r="T51" s="1047">
        <f t="shared" si="17"/>
        <v>0</v>
      </c>
      <c r="U51" s="1047">
        <f t="shared" si="18"/>
        <v>0</v>
      </c>
      <c r="V51" s="1047">
        <f t="shared" si="19"/>
        <v>0</v>
      </c>
    </row>
    <row r="52" spans="2:22">
      <c r="B52" s="1024" t="s">
        <v>1152</v>
      </c>
      <c r="C52" s="1047"/>
      <c r="D52" s="1047"/>
      <c r="E52" s="1047"/>
      <c r="F52" s="1047"/>
      <c r="G52" s="1047"/>
      <c r="H52" s="1047"/>
      <c r="I52" s="1047"/>
      <c r="J52" s="1047">
        <f t="shared" si="11"/>
        <v>0</v>
      </c>
      <c r="N52" s="1024" t="s">
        <v>5106</v>
      </c>
      <c r="O52" s="1047">
        <f t="shared" si="12"/>
        <v>0</v>
      </c>
      <c r="P52" s="1047">
        <f t="shared" si="13"/>
        <v>0</v>
      </c>
      <c r="Q52" s="1047">
        <f t="shared" si="14"/>
        <v>0</v>
      </c>
      <c r="R52" s="1047">
        <f t="shared" si="15"/>
        <v>0</v>
      </c>
      <c r="S52" s="1047">
        <f t="shared" si="16"/>
        <v>0</v>
      </c>
      <c r="T52" s="1047">
        <f t="shared" si="17"/>
        <v>0</v>
      </c>
      <c r="U52" s="1047">
        <f t="shared" si="18"/>
        <v>0</v>
      </c>
      <c r="V52" s="1047">
        <f t="shared" si="19"/>
        <v>0</v>
      </c>
    </row>
    <row r="53" spans="2:22">
      <c r="B53" s="1024" t="s">
        <v>1162</v>
      </c>
      <c r="C53" s="1047"/>
      <c r="D53" s="1047"/>
      <c r="E53" s="1047"/>
      <c r="F53" s="1047"/>
      <c r="G53" s="1047"/>
      <c r="H53" s="1047"/>
      <c r="I53" s="1047"/>
      <c r="J53" s="1047">
        <f t="shared" si="11"/>
        <v>0</v>
      </c>
      <c r="N53" s="1024" t="s">
        <v>5107</v>
      </c>
      <c r="O53" s="1047">
        <f t="shared" si="12"/>
        <v>0</v>
      </c>
      <c r="P53" s="1047">
        <f t="shared" si="13"/>
        <v>0</v>
      </c>
      <c r="Q53" s="1047">
        <f t="shared" si="14"/>
        <v>0</v>
      </c>
      <c r="R53" s="1047">
        <f t="shared" si="15"/>
        <v>0</v>
      </c>
      <c r="S53" s="1047">
        <f t="shared" si="16"/>
        <v>0</v>
      </c>
      <c r="T53" s="1047">
        <f t="shared" si="17"/>
        <v>0</v>
      </c>
      <c r="U53" s="1047">
        <f t="shared" si="18"/>
        <v>0</v>
      </c>
      <c r="V53" s="1047">
        <f t="shared" si="19"/>
        <v>0</v>
      </c>
    </row>
    <row r="54" spans="2:22">
      <c r="B54" s="1024" t="s">
        <v>1152</v>
      </c>
      <c r="C54" s="1047"/>
      <c r="D54" s="1047"/>
      <c r="E54" s="1047"/>
      <c r="F54" s="1047"/>
      <c r="G54" s="1047"/>
      <c r="H54" s="1047"/>
      <c r="I54" s="1047"/>
      <c r="J54" s="1047">
        <f t="shared" si="11"/>
        <v>0</v>
      </c>
      <c r="N54" s="1024" t="s">
        <v>5106</v>
      </c>
      <c r="O54" s="1047">
        <f t="shared" si="12"/>
        <v>0</v>
      </c>
      <c r="P54" s="1047">
        <f t="shared" si="13"/>
        <v>0</v>
      </c>
      <c r="Q54" s="1047">
        <f t="shared" si="14"/>
        <v>0</v>
      </c>
      <c r="R54" s="1047">
        <f t="shared" si="15"/>
        <v>0</v>
      </c>
      <c r="S54" s="1047">
        <f t="shared" si="16"/>
        <v>0</v>
      </c>
      <c r="T54" s="1047">
        <f t="shared" si="17"/>
        <v>0</v>
      </c>
      <c r="U54" s="1047">
        <f t="shared" si="18"/>
        <v>0</v>
      </c>
      <c r="V54" s="1047">
        <f t="shared" si="19"/>
        <v>0</v>
      </c>
    </row>
    <row r="55" spans="2:22">
      <c r="B55" s="1024" t="s">
        <v>1153</v>
      </c>
      <c r="C55" s="1047"/>
      <c r="D55" s="1047"/>
      <c r="E55" s="1047"/>
      <c r="F55" s="1047"/>
      <c r="G55" s="1047"/>
      <c r="H55" s="1047"/>
      <c r="I55" s="1047"/>
      <c r="J55" s="1047">
        <f t="shared" si="11"/>
        <v>0</v>
      </c>
      <c r="N55" s="1024" t="s">
        <v>5108</v>
      </c>
      <c r="O55" s="1047">
        <f t="shared" si="12"/>
        <v>0</v>
      </c>
      <c r="P55" s="1047">
        <f t="shared" si="13"/>
        <v>0</v>
      </c>
      <c r="Q55" s="1047">
        <f t="shared" si="14"/>
        <v>0</v>
      </c>
      <c r="R55" s="1047">
        <f t="shared" si="15"/>
        <v>0</v>
      </c>
      <c r="S55" s="1047">
        <f t="shared" si="16"/>
        <v>0</v>
      </c>
      <c r="T55" s="1047">
        <f t="shared" si="17"/>
        <v>0</v>
      </c>
      <c r="U55" s="1047">
        <f t="shared" si="18"/>
        <v>0</v>
      </c>
      <c r="V55" s="1047">
        <f t="shared" si="19"/>
        <v>0</v>
      </c>
    </row>
    <row r="56" spans="2:22">
      <c r="B56" s="1024" t="s">
        <v>1152</v>
      </c>
      <c r="C56" s="1047"/>
      <c r="D56" s="1047"/>
      <c r="E56" s="1047"/>
      <c r="F56" s="1047"/>
      <c r="G56" s="1047"/>
      <c r="H56" s="1047"/>
      <c r="I56" s="1047"/>
      <c r="J56" s="1047">
        <f t="shared" si="11"/>
        <v>0</v>
      </c>
      <c r="N56" s="1024" t="s">
        <v>5106</v>
      </c>
      <c r="O56" s="1047">
        <f t="shared" si="12"/>
        <v>0</v>
      </c>
      <c r="P56" s="1047">
        <f t="shared" si="13"/>
        <v>0</v>
      </c>
      <c r="Q56" s="1047">
        <f t="shared" si="14"/>
        <v>0</v>
      </c>
      <c r="R56" s="1047">
        <f t="shared" si="15"/>
        <v>0</v>
      </c>
      <c r="S56" s="1047">
        <f t="shared" si="16"/>
        <v>0</v>
      </c>
      <c r="T56" s="1047">
        <f t="shared" si="17"/>
        <v>0</v>
      </c>
      <c r="U56" s="1047">
        <f t="shared" si="18"/>
        <v>0</v>
      </c>
      <c r="V56" s="1047">
        <f t="shared" si="19"/>
        <v>0</v>
      </c>
    </row>
    <row r="57" spans="2:22">
      <c r="B57" s="1024" t="s">
        <v>1150</v>
      </c>
      <c r="C57" s="1047"/>
      <c r="D57" s="1047"/>
      <c r="E57" s="1047"/>
      <c r="F57" s="1047"/>
      <c r="G57" s="1047"/>
      <c r="H57" s="1047"/>
      <c r="I57" s="1047"/>
      <c r="J57" s="1047">
        <f t="shared" si="11"/>
        <v>0</v>
      </c>
      <c r="N57" s="1024" t="s">
        <v>5109</v>
      </c>
      <c r="O57" s="1047">
        <f t="shared" si="12"/>
        <v>0</v>
      </c>
      <c r="P57" s="1047">
        <f t="shared" si="13"/>
        <v>0</v>
      </c>
      <c r="Q57" s="1047">
        <f t="shared" si="14"/>
        <v>0</v>
      </c>
      <c r="R57" s="1047">
        <f t="shared" si="15"/>
        <v>0</v>
      </c>
      <c r="S57" s="1047">
        <f t="shared" si="16"/>
        <v>0</v>
      </c>
      <c r="T57" s="1047">
        <f t="shared" si="17"/>
        <v>0</v>
      </c>
      <c r="U57" s="1047">
        <f t="shared" si="18"/>
        <v>0</v>
      </c>
      <c r="V57" s="1047">
        <f t="shared" si="19"/>
        <v>0</v>
      </c>
    </row>
    <row r="58" spans="2:22">
      <c r="B58" s="1024" t="s">
        <v>1152</v>
      </c>
      <c r="C58" s="1047"/>
      <c r="D58" s="1047"/>
      <c r="E58" s="1047"/>
      <c r="F58" s="1047"/>
      <c r="G58" s="1047"/>
      <c r="H58" s="1047"/>
      <c r="I58" s="1047"/>
      <c r="J58" s="1047">
        <f t="shared" si="11"/>
        <v>0</v>
      </c>
      <c r="N58" s="1024" t="s">
        <v>5106</v>
      </c>
      <c r="O58" s="1047">
        <f t="shared" si="12"/>
        <v>0</v>
      </c>
      <c r="P58" s="1047">
        <f t="shared" si="13"/>
        <v>0</v>
      </c>
      <c r="Q58" s="1047">
        <f t="shared" si="14"/>
        <v>0</v>
      </c>
      <c r="R58" s="1047">
        <f t="shared" si="15"/>
        <v>0</v>
      </c>
      <c r="S58" s="1047">
        <f t="shared" si="16"/>
        <v>0</v>
      </c>
      <c r="T58" s="1047">
        <f t="shared" si="17"/>
        <v>0</v>
      </c>
      <c r="U58" s="1047">
        <f t="shared" si="18"/>
        <v>0</v>
      </c>
      <c r="V58" s="1047">
        <f t="shared" si="19"/>
        <v>0</v>
      </c>
    </row>
    <row r="59" spans="2:22" ht="12" customHeight="1">
      <c r="B59" s="1024" t="s">
        <v>1154</v>
      </c>
      <c r="C59" s="1047"/>
      <c r="D59" s="1047"/>
      <c r="E59" s="1047"/>
      <c r="F59" s="1047"/>
      <c r="G59" s="1047"/>
      <c r="H59" s="1047"/>
      <c r="I59" s="1047"/>
      <c r="J59" s="1047">
        <f t="shared" si="11"/>
        <v>0</v>
      </c>
      <c r="N59" s="1024" t="s">
        <v>5110</v>
      </c>
      <c r="O59" s="1047">
        <f t="shared" si="12"/>
        <v>0</v>
      </c>
      <c r="P59" s="1047">
        <f t="shared" si="13"/>
        <v>0</v>
      </c>
      <c r="Q59" s="1047">
        <f t="shared" si="14"/>
        <v>0</v>
      </c>
      <c r="R59" s="1047">
        <f t="shared" si="15"/>
        <v>0</v>
      </c>
      <c r="S59" s="1047">
        <f t="shared" si="16"/>
        <v>0</v>
      </c>
      <c r="T59" s="1047">
        <f t="shared" si="17"/>
        <v>0</v>
      </c>
      <c r="U59" s="1047">
        <f t="shared" si="18"/>
        <v>0</v>
      </c>
      <c r="V59" s="1047">
        <f t="shared" si="19"/>
        <v>0</v>
      </c>
    </row>
    <row r="60" spans="2:22">
      <c r="B60" s="1024" t="s">
        <v>1152</v>
      </c>
      <c r="C60" s="1047"/>
      <c r="D60" s="1047"/>
      <c r="E60" s="1047"/>
      <c r="F60" s="1047"/>
      <c r="G60" s="1047"/>
      <c r="H60" s="1047"/>
      <c r="I60" s="1047"/>
      <c r="J60" s="1047">
        <f t="shared" si="11"/>
        <v>0</v>
      </c>
      <c r="N60" s="1024" t="s">
        <v>5106</v>
      </c>
      <c r="O60" s="1047">
        <f t="shared" si="12"/>
        <v>0</v>
      </c>
      <c r="P60" s="1047">
        <f t="shared" si="13"/>
        <v>0</v>
      </c>
      <c r="Q60" s="1047">
        <f t="shared" si="14"/>
        <v>0</v>
      </c>
      <c r="R60" s="1047">
        <f t="shared" si="15"/>
        <v>0</v>
      </c>
      <c r="S60" s="1047">
        <f t="shared" si="16"/>
        <v>0</v>
      </c>
      <c r="T60" s="1047">
        <f t="shared" si="17"/>
        <v>0</v>
      </c>
      <c r="U60" s="1047">
        <f t="shared" si="18"/>
        <v>0</v>
      </c>
      <c r="V60" s="1047">
        <f t="shared" si="19"/>
        <v>0</v>
      </c>
    </row>
    <row r="61" spans="2:22">
      <c r="B61" s="1024" t="s">
        <v>1148</v>
      </c>
      <c r="C61" s="1047"/>
      <c r="D61" s="1047"/>
      <c r="E61" s="1047"/>
      <c r="F61" s="1047"/>
      <c r="G61" s="1047"/>
      <c r="H61" s="1047"/>
      <c r="I61" s="1047"/>
      <c r="J61" s="1047">
        <f t="shared" si="11"/>
        <v>0</v>
      </c>
      <c r="N61" s="1024" t="s">
        <v>5111</v>
      </c>
      <c r="O61" s="1047">
        <f t="shared" si="12"/>
        <v>0</v>
      </c>
      <c r="P61" s="1047">
        <f t="shared" si="13"/>
        <v>0</v>
      </c>
      <c r="Q61" s="1047">
        <f t="shared" si="14"/>
        <v>0</v>
      </c>
      <c r="R61" s="1047">
        <f t="shared" si="15"/>
        <v>0</v>
      </c>
      <c r="S61" s="1047">
        <f t="shared" si="16"/>
        <v>0</v>
      </c>
      <c r="T61" s="1047">
        <f t="shared" si="17"/>
        <v>0</v>
      </c>
      <c r="U61" s="1047">
        <f t="shared" si="18"/>
        <v>0</v>
      </c>
      <c r="V61" s="1047">
        <f t="shared" si="19"/>
        <v>0</v>
      </c>
    </row>
    <row r="62" spans="2:22">
      <c r="B62" s="1024" t="s">
        <v>1155</v>
      </c>
      <c r="C62" s="1047"/>
      <c r="D62" s="1047"/>
      <c r="E62" s="1047"/>
      <c r="F62" s="1047"/>
      <c r="G62" s="1047"/>
      <c r="H62" s="1047"/>
      <c r="I62" s="1047"/>
      <c r="J62" s="1047">
        <f t="shared" si="11"/>
        <v>0</v>
      </c>
      <c r="N62" s="1024" t="s">
        <v>5112</v>
      </c>
      <c r="O62" s="1047">
        <f t="shared" si="12"/>
        <v>0</v>
      </c>
      <c r="P62" s="1047">
        <f t="shared" si="13"/>
        <v>0</v>
      </c>
      <c r="Q62" s="1047">
        <f t="shared" si="14"/>
        <v>0</v>
      </c>
      <c r="R62" s="1047">
        <f t="shared" si="15"/>
        <v>0</v>
      </c>
      <c r="S62" s="1047">
        <f t="shared" si="16"/>
        <v>0</v>
      </c>
      <c r="T62" s="1047">
        <f t="shared" si="17"/>
        <v>0</v>
      </c>
      <c r="U62" s="1047">
        <f t="shared" si="18"/>
        <v>0</v>
      </c>
      <c r="V62" s="1047">
        <f t="shared" si="19"/>
        <v>0</v>
      </c>
    </row>
    <row r="63" spans="2:22" s="13" customFormat="1">
      <c r="B63" s="1024" t="s">
        <v>89</v>
      </c>
      <c r="C63" s="1047"/>
      <c r="D63" s="1047"/>
      <c r="E63" s="1047"/>
      <c r="F63" s="1047"/>
      <c r="G63" s="1047"/>
      <c r="H63" s="1047"/>
      <c r="I63" s="1047"/>
      <c r="J63" s="1047">
        <f t="shared" si="11"/>
        <v>0</v>
      </c>
      <c r="N63" s="1024" t="s">
        <v>5113</v>
      </c>
      <c r="O63" s="1047">
        <f t="shared" si="12"/>
        <v>0</v>
      </c>
      <c r="P63" s="1047">
        <f t="shared" si="13"/>
        <v>0</v>
      </c>
      <c r="Q63" s="1047">
        <f t="shared" si="14"/>
        <v>0</v>
      </c>
      <c r="R63" s="1047">
        <f t="shared" si="15"/>
        <v>0</v>
      </c>
      <c r="S63" s="1047">
        <f t="shared" si="16"/>
        <v>0</v>
      </c>
      <c r="T63" s="1047">
        <f t="shared" si="17"/>
        <v>0</v>
      </c>
      <c r="U63" s="1047">
        <f t="shared" si="18"/>
        <v>0</v>
      </c>
      <c r="V63" s="1047">
        <f t="shared" si="19"/>
        <v>0</v>
      </c>
    </row>
    <row r="64" spans="2:22" s="13" customFormat="1">
      <c r="B64" s="1024" t="s">
        <v>257</v>
      </c>
      <c r="C64" s="1047"/>
      <c r="D64" s="1047"/>
      <c r="E64" s="1047"/>
      <c r="F64" s="1047"/>
      <c r="G64" s="1047"/>
      <c r="H64" s="1047"/>
      <c r="I64" s="1047"/>
      <c r="J64" s="1047">
        <f t="shared" si="11"/>
        <v>0</v>
      </c>
      <c r="N64" s="1024" t="s">
        <v>5114</v>
      </c>
      <c r="O64" s="1047">
        <f t="shared" si="12"/>
        <v>0</v>
      </c>
      <c r="P64" s="1047">
        <f t="shared" si="13"/>
        <v>0</v>
      </c>
      <c r="Q64" s="1047">
        <f t="shared" si="14"/>
        <v>0</v>
      </c>
      <c r="R64" s="1047">
        <f t="shared" si="15"/>
        <v>0</v>
      </c>
      <c r="S64" s="1047">
        <f t="shared" si="16"/>
        <v>0</v>
      </c>
      <c r="T64" s="1047">
        <f t="shared" si="17"/>
        <v>0</v>
      </c>
      <c r="U64" s="1047">
        <f t="shared" si="18"/>
        <v>0</v>
      </c>
      <c r="V64" s="1047">
        <f t="shared" si="19"/>
        <v>0</v>
      </c>
    </row>
    <row r="65" spans="1:22" s="13" customFormat="1">
      <c r="B65" s="1024" t="s">
        <v>256</v>
      </c>
      <c r="C65" s="1047"/>
      <c r="D65" s="1047"/>
      <c r="E65" s="1047"/>
      <c r="F65" s="1047"/>
      <c r="G65" s="1047"/>
      <c r="H65" s="1047"/>
      <c r="I65" s="1047"/>
      <c r="J65" s="1047">
        <f t="shared" si="11"/>
        <v>0</v>
      </c>
      <c r="N65" s="1024" t="s">
        <v>5115</v>
      </c>
      <c r="O65" s="1047">
        <f t="shared" si="12"/>
        <v>0</v>
      </c>
      <c r="P65" s="1047">
        <f t="shared" si="13"/>
        <v>0</v>
      </c>
      <c r="Q65" s="1047">
        <f t="shared" si="14"/>
        <v>0</v>
      </c>
      <c r="R65" s="1047">
        <f t="shared" si="15"/>
        <v>0</v>
      </c>
      <c r="S65" s="1047">
        <f t="shared" si="16"/>
        <v>0</v>
      </c>
      <c r="T65" s="1047">
        <f t="shared" si="17"/>
        <v>0</v>
      </c>
      <c r="U65" s="1047">
        <f t="shared" si="18"/>
        <v>0</v>
      </c>
      <c r="V65" s="1047">
        <f t="shared" si="19"/>
        <v>0</v>
      </c>
    </row>
    <row r="66" spans="1:22" s="13" customFormat="1">
      <c r="B66" s="1020" t="s">
        <v>1983</v>
      </c>
      <c r="C66" s="1047"/>
      <c r="D66" s="1047"/>
      <c r="E66" s="1047"/>
      <c r="F66" s="1047"/>
      <c r="G66" s="1047"/>
      <c r="H66" s="1047"/>
      <c r="I66" s="1047"/>
      <c r="J66" s="1047">
        <f t="shared" si="11"/>
        <v>0</v>
      </c>
      <c r="N66" s="1020" t="s">
        <v>5116</v>
      </c>
      <c r="O66" s="1047">
        <f t="shared" si="12"/>
        <v>0</v>
      </c>
      <c r="P66" s="1047">
        <f t="shared" si="13"/>
        <v>0</v>
      </c>
      <c r="Q66" s="1047">
        <f t="shared" si="14"/>
        <v>0</v>
      </c>
      <c r="R66" s="1047">
        <f t="shared" si="15"/>
        <v>0</v>
      </c>
      <c r="S66" s="1047">
        <f t="shared" si="16"/>
        <v>0</v>
      </c>
      <c r="T66" s="1047">
        <f t="shared" si="17"/>
        <v>0</v>
      </c>
      <c r="U66" s="1047">
        <f t="shared" si="18"/>
        <v>0</v>
      </c>
      <c r="V66" s="1047">
        <f t="shared" si="19"/>
        <v>0</v>
      </c>
    </row>
    <row r="67" spans="1:22">
      <c r="B67" s="1024" t="s">
        <v>31</v>
      </c>
      <c r="C67" s="1047"/>
      <c r="D67" s="1047"/>
      <c r="E67" s="1047"/>
      <c r="F67" s="1047"/>
      <c r="G67" s="1047"/>
      <c r="H67" s="1047"/>
      <c r="I67" s="1047"/>
      <c r="J67" s="1047">
        <f t="shared" si="11"/>
        <v>0</v>
      </c>
      <c r="N67" s="1024" t="s">
        <v>3624</v>
      </c>
      <c r="O67" s="1047">
        <f t="shared" si="12"/>
        <v>0</v>
      </c>
      <c r="P67" s="1047">
        <f t="shared" si="13"/>
        <v>0</v>
      </c>
      <c r="Q67" s="1047">
        <f t="shared" si="14"/>
        <v>0</v>
      </c>
      <c r="R67" s="1047">
        <f t="shared" si="15"/>
        <v>0</v>
      </c>
      <c r="S67" s="1047">
        <f t="shared" si="16"/>
        <v>0</v>
      </c>
      <c r="T67" s="1047">
        <f t="shared" si="17"/>
        <v>0</v>
      </c>
      <c r="U67" s="1047">
        <f t="shared" si="18"/>
        <v>0</v>
      </c>
      <c r="V67" s="1047">
        <f t="shared" si="19"/>
        <v>0</v>
      </c>
    </row>
    <row r="68" spans="1:22">
      <c r="B68" s="1046" t="str">
        <f>CONCATENATE("Резерви към ",НАЧАЛО!AA1,".",НАЧАЛО!AB1,".",НАЧАЛО!AC1," г.")</f>
        <v>Резерви към 31.12.2013 г.</v>
      </c>
      <c r="C68" s="992">
        <f>SUM(C49:C67)</f>
        <v>2072</v>
      </c>
      <c r="D68" s="992">
        <f t="shared" ref="D68:J68" si="20">SUM(D49:D67)</f>
        <v>0</v>
      </c>
      <c r="E68" s="992">
        <f t="shared" si="20"/>
        <v>0</v>
      </c>
      <c r="F68" s="992">
        <f t="shared" si="20"/>
        <v>0</v>
      </c>
      <c r="G68" s="992">
        <f t="shared" si="20"/>
        <v>0</v>
      </c>
      <c r="H68" s="992">
        <f t="shared" si="20"/>
        <v>0</v>
      </c>
      <c r="I68" s="992">
        <f t="shared" si="20"/>
        <v>0</v>
      </c>
      <c r="J68" s="992">
        <f t="shared" si="20"/>
        <v>2072</v>
      </c>
      <c r="N68" s="1046" t="s">
        <v>5118</v>
      </c>
      <c r="O68" s="992">
        <f>SUM(O49:O67)</f>
        <v>2072</v>
      </c>
      <c r="P68" s="992">
        <f t="shared" ref="P68:V68" si="21">SUM(P49:P67)</f>
        <v>0</v>
      </c>
      <c r="Q68" s="992">
        <f t="shared" si="21"/>
        <v>0</v>
      </c>
      <c r="R68" s="992">
        <f t="shared" si="21"/>
        <v>0</v>
      </c>
      <c r="S68" s="992">
        <f t="shared" si="21"/>
        <v>0</v>
      </c>
      <c r="T68" s="992">
        <f t="shared" si="21"/>
        <v>0</v>
      </c>
      <c r="U68" s="992">
        <f t="shared" si="21"/>
        <v>0</v>
      </c>
      <c r="V68" s="992">
        <f t="shared" si="21"/>
        <v>2072</v>
      </c>
    </row>
    <row r="70" spans="1:22" ht="14.25">
      <c r="A70" s="2231" t="s">
        <v>1636</v>
      </c>
      <c r="B70" s="2107" t="s">
        <v>22</v>
      </c>
      <c r="C70" s="2108"/>
      <c r="D70" s="2108"/>
      <c r="E70" s="2109"/>
      <c r="N70" s="2107" t="s">
        <v>3440</v>
      </c>
      <c r="O70" s="2108"/>
      <c r="P70" s="2108"/>
      <c r="Q70" s="2109"/>
    </row>
    <row r="71" spans="1:22">
      <c r="A71" s="2232"/>
      <c r="B71" s="994" t="s">
        <v>181</v>
      </c>
      <c r="C71" s="948">
        <v>41639</v>
      </c>
      <c r="D71" s="1048" t="s">
        <v>3923</v>
      </c>
      <c r="N71" s="994" t="s">
        <v>4816</v>
      </c>
      <c r="O71" s="948">
        <v>41639</v>
      </c>
      <c r="P71" s="1048" t="s">
        <v>3923</v>
      </c>
    </row>
    <row r="72" spans="1:22" ht="15">
      <c r="A72" s="824" t="s">
        <v>784</v>
      </c>
      <c r="B72" s="1049" t="s">
        <v>253</v>
      </c>
      <c r="C72" s="1047"/>
      <c r="D72" s="1047"/>
      <c r="N72" s="1049" t="s">
        <v>5120</v>
      </c>
      <c r="O72" s="1047">
        <f t="shared" ref="O72:O89" si="22">C72</f>
        <v>0</v>
      </c>
      <c r="P72" s="1047">
        <f t="shared" ref="P72:P89" si="23">D72</f>
        <v>0</v>
      </c>
    </row>
    <row r="73" spans="1:22">
      <c r="B73" s="1049" t="s">
        <v>5</v>
      </c>
      <c r="C73" s="1047"/>
      <c r="D73" s="1047"/>
      <c r="N73" s="1049" t="s">
        <v>5099</v>
      </c>
      <c r="O73" s="1047">
        <f t="shared" si="22"/>
        <v>0</v>
      </c>
      <c r="P73" s="1047">
        <f t="shared" si="23"/>
        <v>0</v>
      </c>
    </row>
    <row r="74" spans="1:22" ht="38.25">
      <c r="B74" s="1050" t="s">
        <v>1146</v>
      </c>
      <c r="C74" s="1047"/>
      <c r="D74" s="1047"/>
      <c r="N74" s="1050" t="s">
        <v>5121</v>
      </c>
      <c r="O74" s="1047">
        <f t="shared" si="22"/>
        <v>0</v>
      </c>
      <c r="P74" s="1047">
        <f t="shared" si="23"/>
        <v>0</v>
      </c>
    </row>
    <row r="75" spans="1:22">
      <c r="B75" s="1049" t="s">
        <v>1138</v>
      </c>
      <c r="C75" s="1047"/>
      <c r="D75" s="1047"/>
      <c r="N75" s="1049" t="s">
        <v>5122</v>
      </c>
      <c r="O75" s="1047">
        <f t="shared" si="22"/>
        <v>0</v>
      </c>
      <c r="P75" s="1047">
        <f t="shared" si="23"/>
        <v>0</v>
      </c>
    </row>
    <row r="76" spans="1:22" ht="25.5">
      <c r="B76" s="1049" t="s">
        <v>1136</v>
      </c>
      <c r="C76" s="1047"/>
      <c r="D76" s="1047"/>
      <c r="N76" s="1049" t="s">
        <v>5123</v>
      </c>
      <c r="O76" s="1047">
        <f t="shared" si="22"/>
        <v>0</v>
      </c>
      <c r="P76" s="1047">
        <f t="shared" si="23"/>
        <v>0</v>
      </c>
    </row>
    <row r="77" spans="1:22" ht="38.25">
      <c r="B77" s="1049" t="s">
        <v>1137</v>
      </c>
      <c r="C77" s="1047"/>
      <c r="D77" s="1047"/>
      <c r="N77" s="1049" t="s">
        <v>5124</v>
      </c>
      <c r="O77" s="1047">
        <f t="shared" si="22"/>
        <v>0</v>
      </c>
      <c r="P77" s="1047">
        <f t="shared" si="23"/>
        <v>0</v>
      </c>
    </row>
    <row r="78" spans="1:22">
      <c r="B78" s="1049" t="s">
        <v>1139</v>
      </c>
      <c r="C78" s="1047"/>
      <c r="D78" s="1047"/>
      <c r="N78" s="1049" t="s">
        <v>5125</v>
      </c>
      <c r="O78" s="1047">
        <f t="shared" si="22"/>
        <v>0</v>
      </c>
      <c r="P78" s="1047">
        <f t="shared" si="23"/>
        <v>0</v>
      </c>
    </row>
    <row r="79" spans="1:22" ht="25.5">
      <c r="B79" s="1049" t="s">
        <v>1140</v>
      </c>
      <c r="C79" s="1047"/>
      <c r="D79" s="1047"/>
      <c r="N79" s="1049" t="s">
        <v>5126</v>
      </c>
      <c r="O79" s="1047">
        <f t="shared" si="22"/>
        <v>0</v>
      </c>
      <c r="P79" s="1047">
        <f t="shared" si="23"/>
        <v>0</v>
      </c>
    </row>
    <row r="80" spans="1:22" ht="51">
      <c r="B80" s="1049" t="s">
        <v>1141</v>
      </c>
      <c r="C80" s="1047"/>
      <c r="D80" s="1047"/>
      <c r="N80" s="1049" t="s">
        <v>5127</v>
      </c>
      <c r="O80" s="1047">
        <f t="shared" si="22"/>
        <v>0</v>
      </c>
      <c r="P80" s="1047">
        <f t="shared" si="23"/>
        <v>0</v>
      </c>
    </row>
    <row r="81" spans="2:16" ht="25.5">
      <c r="B81" s="1049" t="s">
        <v>1142</v>
      </c>
      <c r="C81" s="1047"/>
      <c r="D81" s="1047"/>
      <c r="N81" s="1049" t="s">
        <v>5128</v>
      </c>
      <c r="O81" s="1047">
        <f t="shared" si="22"/>
        <v>0</v>
      </c>
      <c r="P81" s="1047">
        <f t="shared" si="23"/>
        <v>0</v>
      </c>
    </row>
    <row r="82" spans="2:16" ht="38.25">
      <c r="B82" s="1049" t="s">
        <v>3864</v>
      </c>
      <c r="C82" s="1047"/>
      <c r="D82" s="1047"/>
      <c r="N82" s="1049" t="s">
        <v>5129</v>
      </c>
      <c r="O82" s="1047">
        <f t="shared" si="22"/>
        <v>0</v>
      </c>
      <c r="P82" s="1047">
        <f t="shared" si="23"/>
        <v>0</v>
      </c>
    </row>
    <row r="83" spans="2:16">
      <c r="B83" s="1049" t="s">
        <v>1143</v>
      </c>
      <c r="C83" s="1047"/>
      <c r="D83" s="1047"/>
      <c r="N83" s="1049" t="s">
        <v>5130</v>
      </c>
      <c r="O83" s="1047">
        <f t="shared" si="22"/>
        <v>0</v>
      </c>
      <c r="P83" s="1047">
        <f t="shared" si="23"/>
        <v>0</v>
      </c>
    </row>
    <row r="84" spans="2:16">
      <c r="B84" s="1049" t="s">
        <v>1144</v>
      </c>
      <c r="C84" s="1047"/>
      <c r="D84" s="1047"/>
      <c r="N84" s="1049" t="s">
        <v>5131</v>
      </c>
      <c r="O84" s="1047">
        <f t="shared" si="22"/>
        <v>0</v>
      </c>
      <c r="P84" s="1047">
        <f t="shared" si="23"/>
        <v>0</v>
      </c>
    </row>
    <row r="85" spans="2:16">
      <c r="B85" s="1049" t="s">
        <v>1145</v>
      </c>
      <c r="C85" s="1047"/>
      <c r="D85" s="1047"/>
      <c r="N85" s="1049" t="s">
        <v>5132</v>
      </c>
      <c r="O85" s="1047">
        <f t="shared" si="22"/>
        <v>0</v>
      </c>
      <c r="P85" s="1047">
        <f t="shared" si="23"/>
        <v>0</v>
      </c>
    </row>
    <row r="86" spans="2:16">
      <c r="B86" s="1049" t="s">
        <v>20</v>
      </c>
      <c r="C86" s="1047"/>
      <c r="D86" s="1047"/>
      <c r="N86" s="1049" t="s">
        <v>3680</v>
      </c>
      <c r="O86" s="1047">
        <f t="shared" si="22"/>
        <v>0</v>
      </c>
      <c r="P86" s="1047">
        <f t="shared" si="23"/>
        <v>0</v>
      </c>
    </row>
    <row r="87" spans="2:16">
      <c r="B87" s="985"/>
      <c r="C87" s="1047"/>
      <c r="D87" s="1047"/>
      <c r="N87" s="985"/>
      <c r="O87" s="1047">
        <f t="shared" si="22"/>
        <v>0</v>
      </c>
      <c r="P87" s="1047">
        <f t="shared" si="23"/>
        <v>0</v>
      </c>
    </row>
    <row r="88" spans="2:16">
      <c r="B88" s="985" t="s">
        <v>555</v>
      </c>
      <c r="C88" s="1047"/>
      <c r="D88" s="1047"/>
      <c r="N88" s="985" t="s">
        <v>555</v>
      </c>
      <c r="O88" s="1047">
        <f t="shared" si="22"/>
        <v>0</v>
      </c>
      <c r="P88" s="1047">
        <f t="shared" si="23"/>
        <v>0</v>
      </c>
    </row>
    <row r="89" spans="2:16">
      <c r="B89" s="994" t="s">
        <v>1117</v>
      </c>
      <c r="C89" s="1047"/>
      <c r="D89" s="1047"/>
      <c r="N89" s="994" t="s">
        <v>1117</v>
      </c>
      <c r="O89" s="1047">
        <f t="shared" si="22"/>
        <v>0</v>
      </c>
      <c r="P89" s="1047">
        <f t="shared" si="23"/>
        <v>0</v>
      </c>
    </row>
    <row r="90" spans="2:16">
      <c r="B90" s="1051" t="s">
        <v>71</v>
      </c>
      <c r="C90" s="992">
        <v>0</v>
      </c>
      <c r="D90" s="992">
        <f>SUM(D72:D89)</f>
        <v>0</v>
      </c>
      <c r="N90" s="1558" t="s">
        <v>1378</v>
      </c>
      <c r="O90" s="992">
        <v>0</v>
      </c>
      <c r="P90" s="992">
        <f>SUM(P72:P89)</f>
        <v>0</v>
      </c>
    </row>
  </sheetData>
  <sheetProtection formatCells="0" formatColumns="0" formatRows="0" insertColumns="0" insertRows="0"/>
  <mergeCells count="5">
    <mergeCell ref="B2:G2"/>
    <mergeCell ref="B70:E70"/>
    <mergeCell ref="A70:A71"/>
    <mergeCell ref="N2:S2"/>
    <mergeCell ref="N70:Q70"/>
  </mergeCells>
  <phoneticPr fontId="16" type="noConversion"/>
  <hyperlinks>
    <hyperlink ref="J1" location="баланс!A1" display="баланс!A1"/>
    <hyperlink ref="J28" location="'Съдържание 1'!A1" display="'Съдържание 1'!A1"/>
    <hyperlink ref="A30" location="'More information'!A221" display="More information'!A216"/>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A1:AS1313"/>
  <sheetViews>
    <sheetView zoomScale="80" zoomScaleNormal="80" workbookViewId="0">
      <selection activeCell="B23" sqref="B23"/>
    </sheetView>
  </sheetViews>
  <sheetFormatPr defaultColWidth="8.85546875" defaultRowHeight="14.25"/>
  <cols>
    <col min="1" max="1" width="20" style="857" bestFit="1" customWidth="1"/>
    <col min="2" max="2" width="110.5703125" style="857" customWidth="1"/>
    <col min="3" max="3" width="1.5703125" style="904" customWidth="1"/>
    <col min="4" max="4" width="1.5703125" style="1943" customWidth="1"/>
    <col min="5" max="5" width="15.5703125" style="705" bestFit="1" customWidth="1"/>
    <col min="6" max="6" width="97.85546875" style="910" customWidth="1"/>
    <col min="7" max="7" width="11.7109375" style="705" customWidth="1"/>
    <col min="8" max="45" width="8.85546875" style="705"/>
    <col min="46" max="16384" width="8.85546875" style="504"/>
  </cols>
  <sheetData>
    <row r="1" spans="2:6">
      <c r="B1" s="858" t="s">
        <v>2631</v>
      </c>
      <c r="C1" s="889"/>
      <c r="F1" s="858" t="s">
        <v>6141</v>
      </c>
    </row>
    <row r="2" spans="2:6">
      <c r="B2" s="858" t="s">
        <v>2632</v>
      </c>
      <c r="C2" s="889"/>
      <c r="F2" s="858" t="s">
        <v>6142</v>
      </c>
    </row>
    <row r="3" spans="2:6">
      <c r="B3" s="860"/>
      <c r="C3" s="891"/>
      <c r="F3" s="860"/>
    </row>
    <row r="4" spans="2:6">
      <c r="B4" s="860" t="s">
        <v>2724</v>
      </c>
      <c r="C4" s="891"/>
      <c r="F4" s="860" t="s">
        <v>6143</v>
      </c>
    </row>
    <row r="5" spans="2:6">
      <c r="B5" s="860"/>
      <c r="C5" s="891"/>
      <c r="F5" s="860"/>
    </row>
    <row r="6" spans="2:6">
      <c r="B6" s="860" t="s">
        <v>2725</v>
      </c>
      <c r="C6" s="891"/>
      <c r="F6" s="860" t="s">
        <v>6144</v>
      </c>
    </row>
    <row r="7" spans="2:6">
      <c r="B7" s="860"/>
      <c r="C7" s="891"/>
      <c r="F7" s="860"/>
    </row>
    <row r="8" spans="2:6">
      <c r="B8" s="860" t="s">
        <v>2726</v>
      </c>
      <c r="C8" s="891"/>
      <c r="F8" s="860" t="s">
        <v>6145</v>
      </c>
    </row>
    <row r="9" spans="2:6">
      <c r="B9" s="860"/>
      <c r="C9" s="891"/>
      <c r="F9" s="860"/>
    </row>
    <row r="10" spans="2:6">
      <c r="B10" s="860" t="s">
        <v>2727</v>
      </c>
      <c r="C10" s="891"/>
      <c r="F10" s="860" t="s">
        <v>6146</v>
      </c>
    </row>
    <row r="11" spans="2:6">
      <c r="B11" s="860"/>
      <c r="C11" s="891"/>
      <c r="F11" s="860"/>
    </row>
    <row r="12" spans="2:6">
      <c r="B12" s="860" t="s">
        <v>2728</v>
      </c>
      <c r="C12" s="891"/>
      <c r="F12" s="860" t="s">
        <v>6147</v>
      </c>
    </row>
    <row r="13" spans="2:6">
      <c r="B13" s="860"/>
      <c r="C13" s="891"/>
      <c r="F13" s="860"/>
    </row>
    <row r="14" spans="2:6">
      <c r="B14" s="860" t="s">
        <v>2726</v>
      </c>
      <c r="C14" s="891"/>
      <c r="F14" s="860" t="s">
        <v>6145</v>
      </c>
    </row>
    <row r="15" spans="2:6">
      <c r="B15" s="860"/>
      <c r="C15" s="891"/>
      <c r="F15" s="860"/>
    </row>
    <row r="16" spans="2:6">
      <c r="B16" s="860" t="s">
        <v>2727</v>
      </c>
      <c r="C16" s="891"/>
      <c r="F16" s="860" t="s">
        <v>6146</v>
      </c>
    </row>
    <row r="17" spans="2:6">
      <c r="B17" s="860"/>
      <c r="C17" s="891"/>
      <c r="F17" s="860"/>
    </row>
    <row r="18" spans="2:6">
      <c r="B18" s="860" t="s">
        <v>2729</v>
      </c>
      <c r="C18" s="891"/>
      <c r="F18" s="860" t="s">
        <v>6148</v>
      </c>
    </row>
    <row r="19" spans="2:6">
      <c r="B19" s="860"/>
      <c r="C19" s="891"/>
      <c r="F19" s="860"/>
    </row>
    <row r="20" spans="2:6">
      <c r="B20" s="860" t="s">
        <v>12</v>
      </c>
      <c r="C20" s="891"/>
      <c r="F20" s="860" t="s">
        <v>3638</v>
      </c>
    </row>
    <row r="21" spans="2:6">
      <c r="B21" s="860"/>
      <c r="C21" s="891"/>
      <c r="F21" s="860"/>
    </row>
    <row r="22" spans="2:6">
      <c r="B22" s="860" t="s">
        <v>2730</v>
      </c>
      <c r="C22" s="891"/>
      <c r="F22" s="860" t="s">
        <v>6149</v>
      </c>
    </row>
    <row r="23" spans="2:6">
      <c r="B23" s="860"/>
      <c r="C23" s="891"/>
      <c r="F23" s="860"/>
    </row>
    <row r="24" spans="2:6">
      <c r="B24" s="860" t="s">
        <v>2731</v>
      </c>
      <c r="C24" s="891"/>
      <c r="F24" s="860" t="s">
        <v>6150</v>
      </c>
    </row>
    <row r="25" spans="2:6">
      <c r="B25" s="860"/>
      <c r="C25" s="891"/>
      <c r="F25" s="860"/>
    </row>
    <row r="26" spans="2:6">
      <c r="B26" s="860" t="s">
        <v>2732</v>
      </c>
      <c r="C26" s="891"/>
      <c r="F26" s="860" t="s">
        <v>6151</v>
      </c>
    </row>
    <row r="27" spans="2:6">
      <c r="B27" s="860"/>
      <c r="C27" s="891"/>
      <c r="F27" s="860"/>
    </row>
    <row r="28" spans="2:6" ht="28.5">
      <c r="B28" s="860" t="s">
        <v>2733</v>
      </c>
      <c r="C28" s="891"/>
      <c r="F28" s="860" t="s">
        <v>6152</v>
      </c>
    </row>
    <row r="29" spans="2:6">
      <c r="B29" s="860"/>
      <c r="C29" s="891"/>
      <c r="F29" s="860"/>
    </row>
    <row r="30" spans="2:6">
      <c r="B30" s="860" t="s">
        <v>2734</v>
      </c>
      <c r="C30" s="891"/>
      <c r="F30" s="860" t="s">
        <v>6153</v>
      </c>
    </row>
    <row r="31" spans="2:6">
      <c r="B31" s="861"/>
      <c r="C31" s="892"/>
      <c r="F31" s="861"/>
    </row>
    <row r="32" spans="2:6">
      <c r="B32" s="861"/>
      <c r="C32" s="892"/>
      <c r="F32" s="861"/>
    </row>
    <row r="33" spans="2:6">
      <c r="B33" s="861" t="s">
        <v>5337</v>
      </c>
      <c r="C33" s="892"/>
      <c r="F33" s="1952" t="s">
        <v>6416</v>
      </c>
    </row>
    <row r="34" spans="2:6">
      <c r="B34" s="862"/>
      <c r="C34" s="893"/>
    </row>
    <row r="35" spans="2:6">
      <c r="B35" s="862" t="s">
        <v>2735</v>
      </c>
      <c r="C35" s="893"/>
      <c r="F35" s="862" t="s">
        <v>6154</v>
      </c>
    </row>
    <row r="36" spans="2:6">
      <c r="B36" s="862"/>
      <c r="C36" s="893"/>
      <c r="F36" s="862"/>
    </row>
    <row r="37" spans="2:6">
      <c r="B37" s="862" t="s">
        <v>5338</v>
      </c>
      <c r="C37" s="893"/>
      <c r="F37" s="862" t="s">
        <v>6155</v>
      </c>
    </row>
    <row r="38" spans="2:6">
      <c r="B38" s="862"/>
      <c r="C38" s="893"/>
      <c r="F38" s="862"/>
    </row>
    <row r="39" spans="2:6">
      <c r="B39" s="862" t="s">
        <v>5339</v>
      </c>
      <c r="C39" s="893"/>
      <c r="F39" s="862" t="s">
        <v>6156</v>
      </c>
    </row>
    <row r="40" spans="2:6">
      <c r="B40" s="862"/>
      <c r="C40" s="893"/>
      <c r="F40" s="862"/>
    </row>
    <row r="41" spans="2:6">
      <c r="B41" s="862" t="s">
        <v>5340</v>
      </c>
      <c r="C41" s="893"/>
      <c r="F41" s="862" t="s">
        <v>6157</v>
      </c>
    </row>
    <row r="42" spans="2:6">
      <c r="B42" s="862"/>
      <c r="C42" s="893"/>
      <c r="F42" s="862"/>
    </row>
    <row r="43" spans="2:6">
      <c r="B43" s="862"/>
      <c r="C43" s="893"/>
      <c r="F43" s="862"/>
    </row>
    <row r="44" spans="2:6">
      <c r="B44" s="862"/>
      <c r="C44" s="893"/>
      <c r="F44" s="862"/>
    </row>
    <row r="45" spans="2:6">
      <c r="B45" s="862" t="s">
        <v>2736</v>
      </c>
      <c r="C45" s="893"/>
      <c r="F45" s="862" t="s">
        <v>6158</v>
      </c>
    </row>
    <row r="46" spans="2:6" ht="28.5">
      <c r="B46" s="862" t="s">
        <v>5341</v>
      </c>
      <c r="C46" s="893"/>
      <c r="F46" s="862" t="s">
        <v>6160</v>
      </c>
    </row>
    <row r="47" spans="2:6">
      <c r="B47" s="863"/>
      <c r="C47" s="894"/>
      <c r="F47" s="863"/>
    </row>
    <row r="48" spans="2:6">
      <c r="B48" s="864" t="s">
        <v>2737</v>
      </c>
      <c r="C48" s="895"/>
      <c r="F48" s="864" t="s">
        <v>6159</v>
      </c>
    </row>
    <row r="49" spans="2:6">
      <c r="B49" s="864"/>
      <c r="C49" s="895"/>
      <c r="F49" s="864"/>
    </row>
    <row r="50" spans="2:6">
      <c r="B50" s="865" t="s">
        <v>2738</v>
      </c>
      <c r="C50" s="896"/>
      <c r="F50" s="865" t="s">
        <v>6161</v>
      </c>
    </row>
    <row r="51" spans="2:6">
      <c r="B51" s="865" t="s">
        <v>2739</v>
      </c>
      <c r="C51" s="896"/>
      <c r="F51" s="865" t="s">
        <v>6162</v>
      </c>
    </row>
    <row r="52" spans="2:6">
      <c r="B52" s="866"/>
      <c r="C52" s="897"/>
      <c r="F52" s="866"/>
    </row>
    <row r="53" spans="2:6">
      <c r="B53" s="865" t="s">
        <v>2740</v>
      </c>
      <c r="C53" s="896"/>
      <c r="F53" s="865" t="s">
        <v>6163</v>
      </c>
    </row>
    <row r="54" spans="2:6">
      <c r="B54" s="867" t="s">
        <v>2741</v>
      </c>
      <c r="C54" s="898"/>
      <c r="F54" s="867" t="s">
        <v>2741</v>
      </c>
    </row>
    <row r="55" spans="2:6">
      <c r="B55" s="865"/>
      <c r="C55" s="896"/>
      <c r="F55" s="865"/>
    </row>
    <row r="56" spans="2:6">
      <c r="B56" s="865"/>
      <c r="C56" s="896"/>
      <c r="F56" s="865"/>
    </row>
    <row r="57" spans="2:6">
      <c r="B57" s="865"/>
      <c r="C57" s="896"/>
      <c r="F57" s="865"/>
    </row>
    <row r="58" spans="2:6">
      <c r="B58" s="865"/>
      <c r="C58" s="896"/>
      <c r="F58" s="865"/>
    </row>
    <row r="59" spans="2:6">
      <c r="B59" s="865" t="s">
        <v>1159</v>
      </c>
      <c r="C59" s="896"/>
      <c r="F59" s="1953" t="s">
        <v>1159</v>
      </c>
    </row>
    <row r="60" spans="2:6">
      <c r="B60" s="863"/>
      <c r="C60" s="894"/>
      <c r="F60" s="863"/>
    </row>
    <row r="61" spans="2:6">
      <c r="B61" s="861" t="s">
        <v>2742</v>
      </c>
      <c r="C61" s="892"/>
      <c r="F61" s="861" t="s">
        <v>6164</v>
      </c>
    </row>
    <row r="62" spans="2:6" ht="28.5">
      <c r="B62" s="868" t="s">
        <v>2743</v>
      </c>
      <c r="C62" s="899"/>
      <c r="F62" s="868" t="s">
        <v>6165</v>
      </c>
    </row>
    <row r="63" spans="2:6" ht="14.25" customHeight="1">
      <c r="B63" s="868"/>
      <c r="C63" s="899"/>
      <c r="E63" s="1925"/>
      <c r="F63" s="1925" t="s">
        <v>2744</v>
      </c>
    </row>
    <row r="64" spans="2:6" ht="28.5">
      <c r="B64" s="858" t="s">
        <v>2633</v>
      </c>
      <c r="C64" s="889"/>
      <c r="E64" s="900" t="s">
        <v>2745</v>
      </c>
      <c r="F64" s="858" t="s">
        <v>6166</v>
      </c>
    </row>
    <row r="65" spans="1:6" ht="28.5">
      <c r="B65" s="862" t="s">
        <v>2746</v>
      </c>
      <c r="C65" s="893"/>
      <c r="F65" s="862" t="s">
        <v>6168</v>
      </c>
    </row>
    <row r="66" spans="1:6">
      <c r="B66" s="863"/>
      <c r="C66" s="894"/>
      <c r="F66" s="863"/>
    </row>
    <row r="67" spans="1:6" ht="28.5">
      <c r="B67" s="863" t="s">
        <v>2747</v>
      </c>
      <c r="C67" s="894"/>
      <c r="F67" s="863" t="s">
        <v>6167</v>
      </c>
    </row>
    <row r="68" spans="1:6">
      <c r="B68" s="862"/>
      <c r="C68" s="893"/>
      <c r="F68" s="862"/>
    </row>
    <row r="69" spans="1:6" ht="28.5">
      <c r="B69" s="862" t="s">
        <v>5342</v>
      </c>
      <c r="C69" s="893"/>
      <c r="F69" s="862" t="s">
        <v>6169</v>
      </c>
    </row>
    <row r="70" spans="1:6">
      <c r="B70" s="863"/>
      <c r="C70" s="894"/>
    </row>
    <row r="71" spans="1:6" ht="117.75" customHeight="1">
      <c r="A71" s="869" t="s">
        <v>2748</v>
      </c>
      <c r="B71" s="863" t="s">
        <v>2749</v>
      </c>
      <c r="C71" s="894"/>
      <c r="E71" s="1933" t="s">
        <v>2748</v>
      </c>
      <c r="F71" s="910" t="s">
        <v>6170</v>
      </c>
    </row>
    <row r="72" spans="1:6">
      <c r="B72" s="863"/>
      <c r="C72" s="894"/>
      <c r="E72" s="702" t="s">
        <v>27</v>
      </c>
    </row>
    <row r="73" spans="1:6" ht="71.25">
      <c r="B73" s="868" t="s">
        <v>5343</v>
      </c>
      <c r="C73" s="899"/>
      <c r="F73" s="1938" t="s">
        <v>6171</v>
      </c>
    </row>
    <row r="74" spans="1:6">
      <c r="B74" s="863"/>
      <c r="C74" s="894"/>
    </row>
    <row r="75" spans="1:6" ht="42.75">
      <c r="B75" s="863" t="s">
        <v>2750</v>
      </c>
      <c r="C75" s="894"/>
      <c r="F75" s="910" t="s">
        <v>6172</v>
      </c>
    </row>
    <row r="76" spans="1:6">
      <c r="B76" s="863"/>
      <c r="C76" s="894"/>
    </row>
    <row r="77" spans="1:6" ht="85.5">
      <c r="B77" s="863" t="s">
        <v>2751</v>
      </c>
      <c r="C77" s="894"/>
      <c r="F77" s="910" t="s">
        <v>6173</v>
      </c>
    </row>
    <row r="78" spans="1:6">
      <c r="B78" s="863"/>
      <c r="C78" s="894"/>
    </row>
    <row r="79" spans="1:6" ht="53.25" customHeight="1">
      <c r="B79" s="863" t="s">
        <v>2752</v>
      </c>
      <c r="C79" s="894"/>
      <c r="F79" s="910" t="s">
        <v>6174</v>
      </c>
    </row>
    <row r="80" spans="1:6">
      <c r="B80" s="863"/>
      <c r="C80" s="894"/>
    </row>
    <row r="81" spans="2:6">
      <c r="B81" s="870" t="s">
        <v>2634</v>
      </c>
      <c r="C81" s="901"/>
      <c r="F81" s="870" t="s">
        <v>6175</v>
      </c>
    </row>
    <row r="82" spans="2:6" ht="28.5">
      <c r="B82" s="863" t="s">
        <v>5344</v>
      </c>
      <c r="C82" s="894"/>
      <c r="F82" s="863" t="s">
        <v>6176</v>
      </c>
    </row>
    <row r="83" spans="2:6">
      <c r="B83" s="871"/>
      <c r="C83" s="902"/>
      <c r="F83" s="871"/>
    </row>
    <row r="84" spans="2:6">
      <c r="C84" s="903"/>
      <c r="F84" s="857"/>
    </row>
    <row r="85" spans="2:6">
      <c r="B85" s="872" t="s">
        <v>2753</v>
      </c>
      <c r="F85" s="872" t="s">
        <v>2753</v>
      </c>
    </row>
    <row r="86" spans="2:6" ht="12.75">
      <c r="F86" s="857"/>
    </row>
    <row r="87" spans="2:6" ht="12.75">
      <c r="F87" s="857"/>
    </row>
    <row r="88" spans="2:6" ht="12.75">
      <c r="F88" s="857"/>
    </row>
    <row r="89" spans="2:6" ht="12.75">
      <c r="F89" s="857"/>
    </row>
    <row r="90" spans="2:6" ht="12.75">
      <c r="F90" s="857"/>
    </row>
    <row r="91" spans="2:6" ht="12.75">
      <c r="F91" s="857"/>
    </row>
    <row r="92" spans="2:6" ht="12.75">
      <c r="F92" s="857"/>
    </row>
    <row r="93" spans="2:6" ht="12.75">
      <c r="F93" s="857"/>
    </row>
    <row r="94" spans="2:6" ht="12.75">
      <c r="F94" s="857"/>
    </row>
    <row r="95" spans="2:6" ht="12.75">
      <c r="F95" s="857"/>
    </row>
    <row r="96" spans="2:6" ht="12.75">
      <c r="F96" s="857"/>
    </row>
    <row r="97" spans="2:6" ht="12.75">
      <c r="F97" s="857"/>
    </row>
    <row r="98" spans="2:6">
      <c r="B98" s="870" t="s">
        <v>2635</v>
      </c>
      <c r="C98" s="901"/>
      <c r="F98" s="870" t="s">
        <v>6177</v>
      </c>
    </row>
    <row r="99" spans="2:6" ht="28.5">
      <c r="B99" s="863" t="s">
        <v>2754</v>
      </c>
      <c r="C99" s="894"/>
      <c r="F99" s="863" t="s">
        <v>6178</v>
      </c>
    </row>
    <row r="100" spans="2:6">
      <c r="B100" s="861"/>
      <c r="C100" s="892"/>
    </row>
    <row r="101" spans="2:6">
      <c r="B101" s="873" t="s">
        <v>2755</v>
      </c>
      <c r="C101" s="905"/>
      <c r="F101" s="873" t="s">
        <v>6184</v>
      </c>
    </row>
    <row r="102" spans="2:6">
      <c r="B102" s="868" t="s">
        <v>2756</v>
      </c>
      <c r="C102" s="899"/>
      <c r="F102" s="868" t="s">
        <v>6185</v>
      </c>
    </row>
    <row r="103" spans="2:6" ht="57">
      <c r="B103" s="868" t="s">
        <v>2757</v>
      </c>
      <c r="C103" s="899"/>
      <c r="F103" s="868" t="s">
        <v>6186</v>
      </c>
    </row>
    <row r="104" spans="2:6" ht="28.5">
      <c r="B104" s="868" t="s">
        <v>5345</v>
      </c>
      <c r="C104" s="899"/>
      <c r="F104" s="868" t="s">
        <v>6187</v>
      </c>
    </row>
    <row r="105" spans="2:6">
      <c r="B105" s="868" t="s">
        <v>5346</v>
      </c>
      <c r="C105" s="899"/>
      <c r="F105" s="868" t="s">
        <v>6188</v>
      </c>
    </row>
    <row r="106" spans="2:6">
      <c r="B106" s="868" t="s">
        <v>5347</v>
      </c>
      <c r="C106" s="899"/>
      <c r="F106" s="868" t="s">
        <v>6189</v>
      </c>
    </row>
    <row r="107" spans="2:6">
      <c r="B107" s="868" t="s">
        <v>5348</v>
      </c>
      <c r="C107" s="899"/>
      <c r="F107" s="868" t="s">
        <v>6190</v>
      </c>
    </row>
    <row r="108" spans="2:6" ht="28.5">
      <c r="B108" s="868" t="s">
        <v>2758</v>
      </c>
      <c r="C108" s="899"/>
      <c r="F108" s="868" t="s">
        <v>6191</v>
      </c>
    </row>
    <row r="109" spans="2:6">
      <c r="B109" s="868" t="s">
        <v>2759</v>
      </c>
      <c r="C109" s="899"/>
      <c r="F109" s="868" t="s">
        <v>6192</v>
      </c>
    </row>
    <row r="110" spans="2:6">
      <c r="B110" s="863"/>
      <c r="C110" s="894"/>
    </row>
    <row r="111" spans="2:6">
      <c r="B111" s="863" t="s">
        <v>2760</v>
      </c>
      <c r="C111" s="894"/>
      <c r="F111" s="910" t="s">
        <v>6180</v>
      </c>
    </row>
    <row r="112" spans="2:6">
      <c r="B112" s="873" t="s">
        <v>2761</v>
      </c>
      <c r="C112" s="905"/>
      <c r="F112" s="1935" t="s">
        <v>6179</v>
      </c>
    </row>
    <row r="113" spans="2:6">
      <c r="B113" s="868" t="s">
        <v>2762</v>
      </c>
      <c r="C113" s="899"/>
      <c r="F113" s="1936" t="s">
        <v>5426</v>
      </c>
    </row>
    <row r="114" spans="2:6">
      <c r="B114" s="868" t="s">
        <v>2763</v>
      </c>
      <c r="C114" s="899"/>
      <c r="F114" s="1936" t="s">
        <v>5427</v>
      </c>
    </row>
    <row r="115" spans="2:6">
      <c r="B115" s="868" t="s">
        <v>5349</v>
      </c>
      <c r="C115" s="899"/>
      <c r="F115" s="1936" t="s">
        <v>5428</v>
      </c>
    </row>
    <row r="116" spans="2:6">
      <c r="B116" s="868" t="s">
        <v>2764</v>
      </c>
      <c r="C116" s="899"/>
      <c r="F116" s="1937" t="s">
        <v>5429</v>
      </c>
    </row>
    <row r="117" spans="2:6">
      <c r="B117" s="868" t="s">
        <v>2765</v>
      </c>
      <c r="C117" s="899"/>
      <c r="F117" s="1936" t="s">
        <v>5430</v>
      </c>
    </row>
    <row r="118" spans="2:6">
      <c r="B118" s="868" t="s">
        <v>2766</v>
      </c>
      <c r="C118" s="899"/>
      <c r="F118" s="1936" t="s">
        <v>5431</v>
      </c>
    </row>
    <row r="119" spans="2:6">
      <c r="B119" s="868" t="s">
        <v>2767</v>
      </c>
      <c r="C119" s="899"/>
      <c r="F119" s="1936" t="s">
        <v>5432</v>
      </c>
    </row>
    <row r="120" spans="2:6">
      <c r="B120" s="868" t="s">
        <v>2768</v>
      </c>
      <c r="C120" s="899"/>
      <c r="F120" s="1936" t="s">
        <v>5433</v>
      </c>
    </row>
    <row r="121" spans="2:6">
      <c r="B121" s="868" t="s">
        <v>2769</v>
      </c>
      <c r="C121" s="899"/>
      <c r="F121" s="1936" t="s">
        <v>5434</v>
      </c>
    </row>
    <row r="122" spans="2:6">
      <c r="B122" s="868" t="s">
        <v>2770</v>
      </c>
      <c r="C122" s="899"/>
      <c r="F122" s="1936" t="s">
        <v>5435</v>
      </c>
    </row>
    <row r="123" spans="2:6">
      <c r="B123" s="868" t="s">
        <v>2771</v>
      </c>
      <c r="C123" s="899"/>
      <c r="F123" s="1936" t="s">
        <v>5436</v>
      </c>
    </row>
    <row r="124" spans="2:6">
      <c r="B124" s="868" t="s">
        <v>2772</v>
      </c>
      <c r="C124" s="899"/>
      <c r="F124" s="1936" t="s">
        <v>5437</v>
      </c>
    </row>
    <row r="125" spans="2:6">
      <c r="B125" s="868" t="s">
        <v>2773</v>
      </c>
      <c r="C125" s="899"/>
      <c r="F125" s="1936" t="s">
        <v>5438</v>
      </c>
    </row>
    <row r="126" spans="2:6">
      <c r="B126" s="873" t="s">
        <v>2774</v>
      </c>
      <c r="C126" s="899"/>
      <c r="F126" s="1935" t="s">
        <v>6183</v>
      </c>
    </row>
    <row r="127" spans="2:6">
      <c r="B127" s="868" t="s">
        <v>2775</v>
      </c>
      <c r="C127" s="905"/>
      <c r="F127" s="1936" t="s">
        <v>5439</v>
      </c>
    </row>
    <row r="128" spans="2:6">
      <c r="B128" s="868" t="s">
        <v>2776</v>
      </c>
      <c r="C128" s="899"/>
      <c r="F128" s="1936" t="s">
        <v>5440</v>
      </c>
    </row>
    <row r="129" spans="2:6">
      <c r="B129" s="868" t="s">
        <v>2777</v>
      </c>
      <c r="C129" s="899"/>
      <c r="F129" s="1936" t="s">
        <v>5441</v>
      </c>
    </row>
    <row r="130" spans="2:6">
      <c r="B130" s="868" t="s">
        <v>2778</v>
      </c>
      <c r="C130" s="899"/>
      <c r="F130" s="1936" t="s">
        <v>5442</v>
      </c>
    </row>
    <row r="131" spans="2:6">
      <c r="B131" s="868" t="s">
        <v>2779</v>
      </c>
      <c r="C131" s="899"/>
      <c r="F131" s="1936" t="s">
        <v>5443</v>
      </c>
    </row>
    <row r="132" spans="2:6">
      <c r="B132" s="868" t="s">
        <v>2780</v>
      </c>
      <c r="C132" s="899"/>
      <c r="F132" s="1936" t="s">
        <v>5444</v>
      </c>
    </row>
    <row r="133" spans="2:6">
      <c r="B133" s="868" t="s">
        <v>2781</v>
      </c>
      <c r="C133" s="899"/>
      <c r="F133" s="1936" t="s">
        <v>5445</v>
      </c>
    </row>
    <row r="134" spans="2:6">
      <c r="B134" s="868" t="s">
        <v>2782</v>
      </c>
      <c r="C134" s="899"/>
      <c r="F134" s="1936" t="s">
        <v>5446</v>
      </c>
    </row>
    <row r="135" spans="2:6">
      <c r="B135" s="868" t="s">
        <v>2783</v>
      </c>
      <c r="C135" s="899"/>
      <c r="F135" s="1936" t="s">
        <v>5447</v>
      </c>
    </row>
    <row r="136" spans="2:6">
      <c r="B136" s="868" t="s">
        <v>2784</v>
      </c>
      <c r="C136" s="899"/>
      <c r="F136" s="1936" t="s">
        <v>5448</v>
      </c>
    </row>
    <row r="137" spans="2:6">
      <c r="B137" s="868" t="s">
        <v>2785</v>
      </c>
      <c r="C137" s="899"/>
      <c r="F137" s="1936" t="s">
        <v>5449</v>
      </c>
    </row>
    <row r="138" spans="2:6">
      <c r="B138" s="874" t="s">
        <v>2786</v>
      </c>
      <c r="C138" s="899"/>
      <c r="F138" s="1936" t="s">
        <v>5450</v>
      </c>
    </row>
    <row r="139" spans="2:6">
      <c r="B139" s="868" t="s">
        <v>2787</v>
      </c>
      <c r="C139" s="906"/>
      <c r="F139" s="1936" t="s">
        <v>5451</v>
      </c>
    </row>
    <row r="140" spans="2:6">
      <c r="B140" s="868" t="s">
        <v>2788</v>
      </c>
      <c r="C140" s="899"/>
      <c r="F140" s="1936" t="s">
        <v>5452</v>
      </c>
    </row>
    <row r="141" spans="2:6">
      <c r="B141" s="868" t="s">
        <v>2789</v>
      </c>
      <c r="C141" s="899"/>
      <c r="F141" s="1936" t="s">
        <v>5453</v>
      </c>
    </row>
    <row r="142" spans="2:6">
      <c r="B142" s="868" t="s">
        <v>2790</v>
      </c>
      <c r="C142" s="899"/>
      <c r="F142" s="1936" t="s">
        <v>5454</v>
      </c>
    </row>
    <row r="143" spans="2:6">
      <c r="B143" s="868" t="s">
        <v>2791</v>
      </c>
      <c r="C143" s="899"/>
      <c r="F143" s="1936" t="s">
        <v>5455</v>
      </c>
    </row>
    <row r="144" spans="2:6">
      <c r="B144" s="868" t="s">
        <v>5350</v>
      </c>
      <c r="C144" s="899"/>
      <c r="F144" s="1936" t="s">
        <v>5456</v>
      </c>
    </row>
    <row r="145" spans="2:6">
      <c r="B145" s="868" t="s">
        <v>2792</v>
      </c>
      <c r="C145" s="899"/>
      <c r="F145" s="1936" t="s">
        <v>5457</v>
      </c>
    </row>
    <row r="146" spans="2:6">
      <c r="B146" s="868" t="s">
        <v>2793</v>
      </c>
      <c r="C146" s="899"/>
      <c r="F146" s="1936" t="s">
        <v>5458</v>
      </c>
    </row>
    <row r="147" spans="2:6">
      <c r="B147" s="868" t="s">
        <v>2794</v>
      </c>
      <c r="C147" s="899"/>
      <c r="F147" s="1936" t="s">
        <v>5459</v>
      </c>
    </row>
    <row r="148" spans="2:6">
      <c r="B148" s="868" t="s">
        <v>2795</v>
      </c>
      <c r="C148" s="899"/>
      <c r="F148" s="1936" t="s">
        <v>5460</v>
      </c>
    </row>
    <row r="149" spans="2:6">
      <c r="B149" s="868" t="s">
        <v>2796</v>
      </c>
      <c r="C149" s="899"/>
      <c r="F149" s="1936" t="s">
        <v>5461</v>
      </c>
    </row>
    <row r="150" spans="2:6">
      <c r="B150" s="868" t="s">
        <v>2797</v>
      </c>
      <c r="C150" s="899"/>
      <c r="F150" s="1936" t="s">
        <v>5462</v>
      </c>
    </row>
    <row r="151" spans="2:6">
      <c r="B151" s="868" t="s">
        <v>2798</v>
      </c>
      <c r="C151" s="899"/>
      <c r="F151" s="1936" t="s">
        <v>5463</v>
      </c>
    </row>
    <row r="152" spans="2:6">
      <c r="B152" s="868" t="s">
        <v>2799</v>
      </c>
      <c r="C152" s="899"/>
      <c r="F152" s="1936" t="s">
        <v>5464</v>
      </c>
    </row>
    <row r="153" spans="2:6">
      <c r="B153" s="868" t="s">
        <v>2800</v>
      </c>
      <c r="C153" s="899"/>
      <c r="F153" s="1936" t="s">
        <v>5465</v>
      </c>
    </row>
    <row r="154" spans="2:6">
      <c r="B154" s="868" t="s">
        <v>2801</v>
      </c>
      <c r="C154" s="899"/>
      <c r="F154" s="1936" t="s">
        <v>5466</v>
      </c>
    </row>
    <row r="155" spans="2:6">
      <c r="B155" s="873" t="s">
        <v>2802</v>
      </c>
      <c r="C155" s="899"/>
      <c r="F155" s="1935" t="s">
        <v>6182</v>
      </c>
    </row>
    <row r="156" spans="2:6" ht="28.5">
      <c r="B156" s="868" t="s">
        <v>2803</v>
      </c>
      <c r="C156" s="899"/>
      <c r="F156" s="1936" t="s">
        <v>5467</v>
      </c>
    </row>
    <row r="157" spans="2:6">
      <c r="B157" s="868" t="s">
        <v>2804</v>
      </c>
      <c r="C157" s="905"/>
      <c r="F157" s="1936" t="s">
        <v>5468</v>
      </c>
    </row>
    <row r="158" spans="2:6">
      <c r="B158" s="868" t="s">
        <v>2805</v>
      </c>
      <c r="C158" s="899"/>
      <c r="F158" s="1936" t="s">
        <v>5469</v>
      </c>
    </row>
    <row r="159" spans="2:6" ht="28.5">
      <c r="B159" s="868" t="s">
        <v>5351</v>
      </c>
      <c r="C159" s="899"/>
      <c r="F159" s="1936" t="s">
        <v>5470</v>
      </c>
    </row>
    <row r="160" spans="2:6" ht="28.5">
      <c r="B160" s="868" t="s">
        <v>2806</v>
      </c>
      <c r="C160" s="899"/>
      <c r="F160" s="1936" t="s">
        <v>5471</v>
      </c>
    </row>
    <row r="161" spans="2:6" ht="28.5">
      <c r="B161" s="868" t="s">
        <v>2807</v>
      </c>
      <c r="C161" s="899"/>
      <c r="F161" s="1936" t="s">
        <v>5472</v>
      </c>
    </row>
    <row r="162" spans="2:6">
      <c r="B162" s="868" t="s">
        <v>2808</v>
      </c>
      <c r="C162" s="899"/>
      <c r="F162" s="1936" t="s">
        <v>5473</v>
      </c>
    </row>
    <row r="163" spans="2:6">
      <c r="B163" s="868" t="s">
        <v>2809</v>
      </c>
      <c r="C163" s="899"/>
      <c r="F163" s="1936" t="s">
        <v>5474</v>
      </c>
    </row>
    <row r="164" spans="2:6">
      <c r="B164" s="868" t="s">
        <v>2810</v>
      </c>
      <c r="C164" s="899"/>
      <c r="F164" s="1936" t="s">
        <v>5475</v>
      </c>
    </row>
    <row r="165" spans="2:6">
      <c r="B165" s="868" t="s">
        <v>2811</v>
      </c>
      <c r="C165" s="899"/>
      <c r="F165" s="1936" t="s">
        <v>5476</v>
      </c>
    </row>
    <row r="166" spans="2:6">
      <c r="B166" s="868" t="s">
        <v>2812</v>
      </c>
      <c r="C166" s="899"/>
      <c r="F166" s="1936" t="s">
        <v>5477</v>
      </c>
    </row>
    <row r="167" spans="2:6">
      <c r="B167" s="868" t="s">
        <v>2813</v>
      </c>
      <c r="C167" s="899"/>
      <c r="F167" s="1936" t="s">
        <v>5478</v>
      </c>
    </row>
    <row r="168" spans="2:6">
      <c r="B168" s="868" t="s">
        <v>2814</v>
      </c>
      <c r="C168" s="899"/>
      <c r="F168" s="1936" t="s">
        <v>5479</v>
      </c>
    </row>
    <row r="169" spans="2:6">
      <c r="B169" s="868" t="s">
        <v>2815</v>
      </c>
      <c r="C169" s="899"/>
      <c r="F169" s="1936" t="s">
        <v>5480</v>
      </c>
    </row>
    <row r="170" spans="2:6">
      <c r="B170" s="868" t="s">
        <v>2816</v>
      </c>
      <c r="C170" s="899"/>
      <c r="F170" s="1936" t="s">
        <v>5481</v>
      </c>
    </row>
    <row r="171" spans="2:6" ht="28.5">
      <c r="B171" s="868" t="s">
        <v>2817</v>
      </c>
      <c r="C171" s="899"/>
      <c r="F171" s="1936" t="s">
        <v>5482</v>
      </c>
    </row>
    <row r="172" spans="2:6">
      <c r="B172" s="868" t="s">
        <v>6099</v>
      </c>
      <c r="C172" s="899"/>
      <c r="F172" s="1936" t="s">
        <v>5483</v>
      </c>
    </row>
    <row r="173" spans="2:6">
      <c r="B173" s="868" t="s">
        <v>2818</v>
      </c>
      <c r="C173" s="899"/>
      <c r="F173" s="1936" t="s">
        <v>5484</v>
      </c>
    </row>
    <row r="174" spans="2:6">
      <c r="B174" s="868" t="s">
        <v>2819</v>
      </c>
      <c r="C174" s="899"/>
      <c r="F174" s="1936" t="s">
        <v>5485</v>
      </c>
    </row>
    <row r="175" spans="2:6">
      <c r="B175" s="868" t="s">
        <v>2820</v>
      </c>
      <c r="C175" s="899"/>
      <c r="F175" s="1936" t="s">
        <v>5486</v>
      </c>
    </row>
    <row r="176" spans="2:6">
      <c r="B176" s="868" t="s">
        <v>2821</v>
      </c>
      <c r="C176" s="899"/>
      <c r="F176" s="1936" t="s">
        <v>5487</v>
      </c>
    </row>
    <row r="177" spans="2:6">
      <c r="B177" s="868" t="s">
        <v>2822</v>
      </c>
      <c r="C177" s="899"/>
      <c r="F177" s="1936" t="s">
        <v>5488</v>
      </c>
    </row>
    <row r="178" spans="2:6">
      <c r="B178" s="868" t="s">
        <v>2823</v>
      </c>
      <c r="C178" s="899"/>
      <c r="F178" s="1936" t="s">
        <v>5489</v>
      </c>
    </row>
    <row r="179" spans="2:6" ht="28.5">
      <c r="B179" s="868" t="s">
        <v>2824</v>
      </c>
      <c r="C179" s="899"/>
      <c r="F179" s="1936" t="s">
        <v>5490</v>
      </c>
    </row>
    <row r="180" spans="2:6" ht="28.5">
      <c r="B180" s="868" t="s">
        <v>2825</v>
      </c>
      <c r="C180" s="899"/>
      <c r="F180" s="1936" t="s">
        <v>5491</v>
      </c>
    </row>
    <row r="181" spans="2:6">
      <c r="B181" s="868" t="s">
        <v>2826</v>
      </c>
      <c r="C181" s="899"/>
      <c r="F181" s="1936" t="s">
        <v>5492</v>
      </c>
    </row>
    <row r="182" spans="2:6">
      <c r="B182" s="868" t="s">
        <v>2827</v>
      </c>
      <c r="C182" s="899"/>
      <c r="F182" s="1936" t="s">
        <v>5493</v>
      </c>
    </row>
    <row r="183" spans="2:6">
      <c r="B183" s="868" t="s">
        <v>2828</v>
      </c>
      <c r="C183" s="899"/>
      <c r="F183" s="1936" t="s">
        <v>5494</v>
      </c>
    </row>
    <row r="184" spans="2:6">
      <c r="B184" s="863"/>
      <c r="C184" s="899"/>
    </row>
    <row r="185" spans="2:6">
      <c r="B185" s="875" t="s">
        <v>2829</v>
      </c>
      <c r="C185" s="899"/>
      <c r="F185" s="875" t="s">
        <v>6181</v>
      </c>
    </row>
    <row r="186" spans="2:6">
      <c r="B186" s="862"/>
      <c r="C186" s="894"/>
    </row>
    <row r="187" spans="2:6">
      <c r="B187" s="870" t="s">
        <v>2636</v>
      </c>
      <c r="C187" s="907"/>
      <c r="F187" s="1982" t="s">
        <v>6193</v>
      </c>
    </row>
    <row r="188" spans="2:6">
      <c r="B188" s="876" t="s">
        <v>2637</v>
      </c>
      <c r="C188" s="893"/>
      <c r="F188" s="876" t="s">
        <v>6194</v>
      </c>
    </row>
    <row r="189" spans="2:6">
      <c r="B189" s="863"/>
      <c r="C189" s="901"/>
    </row>
    <row r="190" spans="2:6" ht="71.25">
      <c r="B190" s="863" t="s">
        <v>5352</v>
      </c>
      <c r="C190" s="908"/>
      <c r="F190" s="910" t="s">
        <v>6195</v>
      </c>
    </row>
    <row r="191" spans="2:6">
      <c r="B191" s="863"/>
      <c r="C191" s="894"/>
    </row>
    <row r="192" spans="2:6" ht="79.150000000000006" customHeight="1">
      <c r="B192" s="863" t="s">
        <v>2830</v>
      </c>
      <c r="C192" s="894"/>
      <c r="F192" s="1938" t="s">
        <v>6946</v>
      </c>
    </row>
    <row r="193" spans="2:6" ht="142.5">
      <c r="B193" s="863" t="s">
        <v>2831</v>
      </c>
      <c r="C193" s="894"/>
      <c r="F193" s="910" t="s">
        <v>6196</v>
      </c>
    </row>
    <row r="194" spans="2:6" ht="19.5" customHeight="1">
      <c r="B194" s="863"/>
      <c r="C194" s="894"/>
    </row>
    <row r="195" spans="2:6" ht="71.25">
      <c r="B195" s="863" t="s">
        <v>2832</v>
      </c>
      <c r="C195" s="894"/>
      <c r="F195" s="910" t="s">
        <v>6200</v>
      </c>
    </row>
    <row r="196" spans="2:6">
      <c r="B196" s="863"/>
      <c r="C196" s="894"/>
    </row>
    <row r="197" spans="2:6" ht="57">
      <c r="B197" s="863" t="s">
        <v>5353</v>
      </c>
      <c r="C197" s="894"/>
      <c r="F197" s="910" t="s">
        <v>6201</v>
      </c>
    </row>
    <row r="198" spans="2:6">
      <c r="B198" s="868" t="s">
        <v>987</v>
      </c>
      <c r="C198" s="894"/>
      <c r="F198" s="1936" t="s">
        <v>6198</v>
      </c>
    </row>
    <row r="199" spans="2:6" ht="71.25">
      <c r="B199" s="868" t="s">
        <v>2833</v>
      </c>
      <c r="C199" s="894"/>
      <c r="F199" s="1936" t="s">
        <v>6197</v>
      </c>
    </row>
    <row r="200" spans="2:6">
      <c r="B200" s="863"/>
      <c r="C200" s="899"/>
    </row>
    <row r="201" spans="2:6">
      <c r="B201" s="863" t="s">
        <v>2834</v>
      </c>
      <c r="C201" s="899"/>
      <c r="F201" s="910" t="s">
        <v>6199</v>
      </c>
    </row>
    <row r="202" spans="2:6">
      <c r="B202" s="863"/>
      <c r="C202" s="894"/>
    </row>
    <row r="203" spans="2:6" ht="57">
      <c r="B203" s="863" t="s">
        <v>5354</v>
      </c>
      <c r="C203" s="894"/>
      <c r="E203" s="909"/>
      <c r="F203" s="910" t="s">
        <v>6203</v>
      </c>
    </row>
    <row r="204" spans="2:6">
      <c r="B204" s="863"/>
      <c r="C204" s="894"/>
    </row>
    <row r="205" spans="2:6">
      <c r="B205" s="1829" t="s">
        <v>5495</v>
      </c>
      <c r="C205" s="894"/>
      <c r="F205" s="910" t="s">
        <v>6202</v>
      </c>
    </row>
    <row r="206" spans="2:6">
      <c r="B206" s="1829" t="s">
        <v>5496</v>
      </c>
      <c r="C206" s="894"/>
      <c r="F206" s="910" t="s">
        <v>5513</v>
      </c>
    </row>
    <row r="207" spans="2:6" ht="28.5">
      <c r="B207" s="1829" t="s">
        <v>5497</v>
      </c>
      <c r="C207" s="894"/>
      <c r="F207" s="910" t="s">
        <v>5525</v>
      </c>
    </row>
    <row r="208" spans="2:6" ht="28.5">
      <c r="B208" s="1829" t="s">
        <v>5498</v>
      </c>
      <c r="C208" s="894"/>
      <c r="F208" s="910" t="s">
        <v>5526</v>
      </c>
    </row>
    <row r="209" spans="2:6">
      <c r="B209" s="1829" t="s">
        <v>5499</v>
      </c>
      <c r="C209" s="894"/>
      <c r="F209" s="910" t="s">
        <v>6204</v>
      </c>
    </row>
    <row r="210" spans="2:6" ht="28.5">
      <c r="B210" s="1829" t="s">
        <v>5500</v>
      </c>
      <c r="C210" s="894"/>
      <c r="F210" s="910" t="s">
        <v>5514</v>
      </c>
    </row>
    <row r="211" spans="2:6">
      <c r="B211" s="1829" t="s">
        <v>5501</v>
      </c>
      <c r="C211" s="894"/>
      <c r="F211" s="910" t="s">
        <v>5515</v>
      </c>
    </row>
    <row r="212" spans="2:6">
      <c r="B212" s="1829" t="s">
        <v>5502</v>
      </c>
      <c r="C212" s="894"/>
      <c r="F212" s="910" t="s">
        <v>5516</v>
      </c>
    </row>
    <row r="213" spans="2:6">
      <c r="B213" s="1829" t="s">
        <v>5503</v>
      </c>
      <c r="C213" s="894"/>
      <c r="F213" s="910" t="s">
        <v>5517</v>
      </c>
    </row>
    <row r="214" spans="2:6" ht="28.5">
      <c r="B214" s="1829" t="s">
        <v>5504</v>
      </c>
      <c r="C214" s="894"/>
      <c r="F214" s="910" t="s">
        <v>5518</v>
      </c>
    </row>
    <row r="215" spans="2:6">
      <c r="B215" s="1829"/>
      <c r="C215" s="894"/>
      <c r="F215" s="504"/>
    </row>
    <row r="216" spans="2:6">
      <c r="B216" s="1829" t="s">
        <v>5505</v>
      </c>
      <c r="C216" s="894"/>
      <c r="F216" s="910" t="s">
        <v>5527</v>
      </c>
    </row>
    <row r="217" spans="2:6">
      <c r="B217" s="1829"/>
      <c r="C217" s="894"/>
      <c r="F217" s="504"/>
    </row>
    <row r="218" spans="2:6">
      <c r="B218" s="1829" t="s">
        <v>5506</v>
      </c>
      <c r="C218" s="894"/>
      <c r="F218" s="910" t="s">
        <v>5519</v>
      </c>
    </row>
    <row r="219" spans="2:6">
      <c r="B219" s="1829" t="s">
        <v>5507</v>
      </c>
      <c r="C219" s="894"/>
      <c r="F219" s="910" t="s">
        <v>5520</v>
      </c>
    </row>
    <row r="220" spans="2:6">
      <c r="B220" s="1829" t="s">
        <v>5508</v>
      </c>
      <c r="C220" s="894"/>
      <c r="F220" s="910" t="s">
        <v>5521</v>
      </c>
    </row>
    <row r="221" spans="2:6">
      <c r="B221" s="1829" t="s">
        <v>5509</v>
      </c>
      <c r="C221" s="894"/>
      <c r="F221" s="910" t="s">
        <v>5522</v>
      </c>
    </row>
    <row r="222" spans="2:6">
      <c r="B222" s="1829" t="s">
        <v>5510</v>
      </c>
      <c r="C222" s="894"/>
      <c r="F222" s="910" t="s">
        <v>5523</v>
      </c>
    </row>
    <row r="223" spans="2:6" ht="28.5">
      <c r="B223" s="1829" t="s">
        <v>5511</v>
      </c>
      <c r="C223" s="894"/>
      <c r="F223" s="910" t="s">
        <v>5524</v>
      </c>
    </row>
    <row r="224" spans="2:6" ht="42.75">
      <c r="B224" s="1829" t="s">
        <v>5512</v>
      </c>
      <c r="C224" s="894"/>
      <c r="F224" s="910" t="s">
        <v>6205</v>
      </c>
    </row>
    <row r="225" spans="1:6">
      <c r="B225" s="1829"/>
      <c r="C225" s="894"/>
    </row>
    <row r="226" spans="1:6" ht="42.75">
      <c r="B226" s="1831" t="s">
        <v>6090</v>
      </c>
      <c r="C226" s="894"/>
      <c r="F226" s="910" t="s">
        <v>6206</v>
      </c>
    </row>
    <row r="227" spans="1:6">
      <c r="B227" s="1830"/>
      <c r="C227" s="894"/>
    </row>
    <row r="228" spans="1:6">
      <c r="B228" s="1829" t="s">
        <v>6089</v>
      </c>
      <c r="C228" s="894"/>
      <c r="F228" s="910" t="s">
        <v>5528</v>
      </c>
    </row>
    <row r="229" spans="1:6">
      <c r="B229" s="1829"/>
      <c r="C229" s="894"/>
    </row>
    <row r="230" spans="1:6" ht="114">
      <c r="B230" s="1829" t="s">
        <v>6091</v>
      </c>
      <c r="C230" s="894"/>
      <c r="F230" s="910" t="s">
        <v>6207</v>
      </c>
    </row>
    <row r="231" spans="1:6">
      <c r="B231" s="1829"/>
      <c r="C231" s="894"/>
    </row>
    <row r="232" spans="1:6" ht="180" customHeight="1">
      <c r="B232" s="1829" t="s">
        <v>6095</v>
      </c>
      <c r="C232" s="894"/>
      <c r="F232" s="910" t="s">
        <v>6208</v>
      </c>
    </row>
    <row r="233" spans="1:6">
      <c r="B233" s="1829"/>
      <c r="C233" s="894"/>
    </row>
    <row r="234" spans="1:6" ht="71.25">
      <c r="B234" s="1829" t="s">
        <v>5949</v>
      </c>
      <c r="C234" s="894"/>
      <c r="F234" s="910" t="s">
        <v>5950</v>
      </c>
    </row>
    <row r="235" spans="1:6">
      <c r="B235" s="1829"/>
      <c r="C235" s="894"/>
    </row>
    <row r="236" spans="1:6" ht="106.5" customHeight="1">
      <c r="A236" s="877" t="s">
        <v>2835</v>
      </c>
      <c r="B236" s="863" t="s">
        <v>5356</v>
      </c>
      <c r="C236" s="894"/>
      <c r="F236" s="910" t="s">
        <v>6209</v>
      </c>
    </row>
    <row r="237" spans="1:6">
      <c r="C237" s="893"/>
    </row>
    <row r="238" spans="1:6" ht="115.5" customHeight="1">
      <c r="B238" s="863" t="s">
        <v>6096</v>
      </c>
      <c r="C238" s="894"/>
      <c r="F238" s="910" t="s">
        <v>6210</v>
      </c>
    </row>
    <row r="239" spans="1:6" ht="57">
      <c r="B239" s="868" t="s">
        <v>5534</v>
      </c>
      <c r="C239" s="893"/>
      <c r="F239" s="1936" t="s">
        <v>6211</v>
      </c>
    </row>
    <row r="240" spans="1:6" ht="131.25" customHeight="1">
      <c r="B240" s="863" t="s">
        <v>6093</v>
      </c>
      <c r="C240" s="894"/>
      <c r="F240" s="910" t="s">
        <v>6212</v>
      </c>
    </row>
    <row r="241" spans="2:6" ht="111" customHeight="1">
      <c r="B241" s="863" t="s">
        <v>5979</v>
      </c>
      <c r="C241" s="894"/>
      <c r="F241" s="910" t="s">
        <v>6213</v>
      </c>
    </row>
    <row r="242" spans="2:6" ht="84" customHeight="1">
      <c r="B242" s="863" t="s">
        <v>5982</v>
      </c>
      <c r="C242" s="894"/>
      <c r="F242" s="910" t="s">
        <v>5980</v>
      </c>
    </row>
    <row r="243" spans="2:6" ht="114" customHeight="1">
      <c r="B243" s="863" t="s">
        <v>5981</v>
      </c>
      <c r="C243" s="894"/>
      <c r="F243" s="1934" t="s">
        <v>6214</v>
      </c>
    </row>
    <row r="244" spans="2:6">
      <c r="B244" s="863" t="s">
        <v>5360</v>
      </c>
      <c r="C244" s="894"/>
    </row>
    <row r="245" spans="2:6" ht="142.5">
      <c r="B245" s="863" t="s">
        <v>6097</v>
      </c>
      <c r="C245" s="894"/>
      <c r="F245" s="910" t="s">
        <v>6215</v>
      </c>
    </row>
    <row r="246" spans="2:6" ht="57">
      <c r="B246" s="863" t="s">
        <v>5361</v>
      </c>
      <c r="C246" s="894"/>
      <c r="F246" s="910" t="s">
        <v>6216</v>
      </c>
    </row>
    <row r="247" spans="2:6" ht="42.75">
      <c r="B247" s="863" t="s">
        <v>5362</v>
      </c>
      <c r="C247" s="894"/>
      <c r="F247" s="863" t="s">
        <v>6217</v>
      </c>
    </row>
    <row r="248" spans="2:6" ht="57">
      <c r="B248" s="863" t="s">
        <v>5363</v>
      </c>
      <c r="C248" s="894"/>
      <c r="F248" s="863" t="s">
        <v>6218</v>
      </c>
    </row>
    <row r="249" spans="2:6" ht="42.75">
      <c r="B249" s="868" t="s">
        <v>6094</v>
      </c>
      <c r="C249" s="894"/>
      <c r="F249" s="1936" t="s">
        <v>6219</v>
      </c>
    </row>
    <row r="250" spans="2:6" ht="114">
      <c r="B250" s="863" t="s">
        <v>6092</v>
      </c>
      <c r="F250" s="910" t="s">
        <v>6220</v>
      </c>
    </row>
    <row r="251" spans="2:6" ht="114">
      <c r="B251" s="863" t="s">
        <v>5364</v>
      </c>
      <c r="C251" s="894"/>
      <c r="E251" s="911"/>
      <c r="F251" s="910" t="s">
        <v>6221</v>
      </c>
    </row>
    <row r="252" spans="2:6" ht="128.25">
      <c r="B252" s="863" t="s">
        <v>5365</v>
      </c>
      <c r="C252" s="894"/>
      <c r="E252" s="911" t="s">
        <v>27</v>
      </c>
      <c r="F252" s="1938" t="s">
        <v>6222</v>
      </c>
    </row>
    <row r="253" spans="2:6">
      <c r="B253" s="863" t="s">
        <v>2838</v>
      </c>
      <c r="C253" s="894"/>
    </row>
    <row r="254" spans="2:6" ht="85.5">
      <c r="B254" s="863" t="s">
        <v>2839</v>
      </c>
      <c r="C254" s="894"/>
      <c r="F254" s="910" t="s">
        <v>6223</v>
      </c>
    </row>
    <row r="255" spans="2:6">
      <c r="B255" s="863"/>
      <c r="C255" s="894"/>
    </row>
    <row r="256" spans="2:6" ht="109.15" customHeight="1">
      <c r="B256" s="863" t="s">
        <v>5355</v>
      </c>
      <c r="C256" s="894"/>
      <c r="E256" s="909" t="s">
        <v>2836</v>
      </c>
      <c r="F256" s="910" t="s">
        <v>6224</v>
      </c>
    </row>
    <row r="257" spans="2:6">
      <c r="B257" s="863"/>
      <c r="C257" s="894"/>
    </row>
    <row r="258" spans="2:6">
      <c r="B258" s="863" t="s">
        <v>5357</v>
      </c>
      <c r="C258" s="894"/>
      <c r="F258" s="1938"/>
    </row>
    <row r="259" spans="2:6" ht="90" customHeight="1">
      <c r="B259" s="863" t="s">
        <v>2837</v>
      </c>
      <c r="C259" s="894"/>
      <c r="F259" s="910" t="s">
        <v>6225</v>
      </c>
    </row>
    <row r="260" spans="2:6" ht="118.5" customHeight="1">
      <c r="B260" s="863" t="s">
        <v>5983</v>
      </c>
      <c r="C260" s="894"/>
      <c r="F260" s="910" t="s">
        <v>6226</v>
      </c>
    </row>
    <row r="261" spans="2:6" ht="107.25" customHeight="1">
      <c r="B261" s="863" t="s">
        <v>6098</v>
      </c>
      <c r="C261" s="894"/>
      <c r="F261" s="910" t="s">
        <v>6227</v>
      </c>
    </row>
    <row r="262" spans="2:6" ht="183.75" customHeight="1">
      <c r="B262" s="863" t="s">
        <v>5984</v>
      </c>
      <c r="C262" s="894"/>
      <c r="F262" s="910" t="s">
        <v>5985</v>
      </c>
    </row>
    <row r="263" spans="2:6">
      <c r="B263" s="863" t="s">
        <v>27</v>
      </c>
      <c r="C263" s="894"/>
    </row>
    <row r="264" spans="2:6" ht="42.75">
      <c r="B264" s="863" t="s">
        <v>5358</v>
      </c>
      <c r="C264" s="894"/>
      <c r="F264" s="910" t="s">
        <v>2840</v>
      </c>
    </row>
    <row r="265" spans="2:6" ht="114">
      <c r="B265" s="863" t="s">
        <v>5359</v>
      </c>
      <c r="C265" s="894"/>
      <c r="F265" s="910" t="s">
        <v>2841</v>
      </c>
    </row>
    <row r="266" spans="2:6" ht="174" customHeight="1">
      <c r="B266" s="863" t="s">
        <v>2842</v>
      </c>
      <c r="C266" s="894"/>
      <c r="F266" s="910" t="s">
        <v>2843</v>
      </c>
    </row>
    <row r="267" spans="2:6">
      <c r="B267" s="863" t="s">
        <v>2844</v>
      </c>
      <c r="C267" s="894"/>
      <c r="F267" s="910" t="s">
        <v>2845</v>
      </c>
    </row>
    <row r="268" spans="2:6" ht="85.5">
      <c r="B268" s="863" t="s">
        <v>2846</v>
      </c>
      <c r="C268" s="894"/>
      <c r="F268" s="910" t="s">
        <v>6228</v>
      </c>
    </row>
    <row r="269" spans="2:6" ht="162.75" customHeight="1">
      <c r="B269" s="863" t="s">
        <v>6100</v>
      </c>
      <c r="C269" s="1406"/>
      <c r="D269" s="1944"/>
      <c r="E269" s="504"/>
      <c r="F269" s="910" t="s">
        <v>6229</v>
      </c>
    </row>
    <row r="270" spans="2:6" ht="22.5" customHeight="1">
      <c r="B270" s="862"/>
      <c r="C270" s="894"/>
      <c r="E270" s="912" t="s">
        <v>27</v>
      </c>
    </row>
    <row r="271" spans="2:6" ht="28.5">
      <c r="B271" s="873" t="s">
        <v>2847</v>
      </c>
      <c r="C271" s="894"/>
      <c r="E271" s="911" t="s">
        <v>27</v>
      </c>
      <c r="F271" s="1935" t="s">
        <v>6230</v>
      </c>
    </row>
    <row r="272" spans="2:6">
      <c r="B272" s="873"/>
      <c r="C272" s="894"/>
      <c r="E272" s="911"/>
    </row>
    <row r="273" spans="2:6">
      <c r="B273" s="876" t="s">
        <v>5535</v>
      </c>
      <c r="C273" s="894"/>
      <c r="E273" s="911"/>
      <c r="F273" s="876" t="s">
        <v>6511</v>
      </c>
    </row>
    <row r="274" spans="2:6">
      <c r="B274" s="1836"/>
      <c r="C274" s="894"/>
      <c r="E274" s="911"/>
    </row>
    <row r="275" spans="2:6" ht="42.75">
      <c r="B275" s="863" t="s">
        <v>5536</v>
      </c>
      <c r="C275" s="894"/>
      <c r="E275" s="911"/>
      <c r="F275" s="910" t="s">
        <v>6512</v>
      </c>
    </row>
    <row r="276" spans="2:6" ht="57">
      <c r="B276" s="863" t="s">
        <v>5537</v>
      </c>
      <c r="C276" s="894"/>
      <c r="E276" s="911"/>
      <c r="F276" s="910" t="s">
        <v>6231</v>
      </c>
    </row>
    <row r="277" spans="2:6" ht="57">
      <c r="B277" s="863" t="s">
        <v>5538</v>
      </c>
      <c r="C277" s="894"/>
      <c r="E277" s="911"/>
      <c r="F277" s="910" t="s">
        <v>6232</v>
      </c>
    </row>
    <row r="278" spans="2:6">
      <c r="B278" s="863"/>
      <c r="C278" s="893"/>
      <c r="E278" s="913"/>
    </row>
    <row r="279" spans="2:6">
      <c r="B279" s="876" t="s">
        <v>5366</v>
      </c>
      <c r="C279" s="905"/>
      <c r="E279" s="913"/>
      <c r="F279" s="876" t="s">
        <v>6233</v>
      </c>
    </row>
    <row r="280" spans="2:6">
      <c r="B280" s="863"/>
      <c r="C280" s="894"/>
      <c r="E280" s="913"/>
    </row>
    <row r="281" spans="2:6" ht="42.75">
      <c r="B281" s="863" t="s">
        <v>5367</v>
      </c>
      <c r="C281" s="908"/>
      <c r="E281" s="913"/>
      <c r="F281" s="910" t="s">
        <v>6234</v>
      </c>
    </row>
    <row r="282" spans="2:6">
      <c r="B282" s="863"/>
      <c r="C282" s="894"/>
      <c r="E282" s="913"/>
    </row>
    <row r="283" spans="2:6">
      <c r="B283" s="874" t="s">
        <v>2848</v>
      </c>
      <c r="C283" s="894"/>
      <c r="E283" s="913"/>
      <c r="F283" s="910" t="s">
        <v>6235</v>
      </c>
    </row>
    <row r="284" spans="2:6">
      <c r="B284" s="874" t="s">
        <v>2849</v>
      </c>
      <c r="C284" s="894"/>
      <c r="E284" s="913"/>
      <c r="F284" s="910" t="s">
        <v>6236</v>
      </c>
    </row>
    <row r="285" spans="2:6">
      <c r="B285" s="874" t="s">
        <v>2850</v>
      </c>
      <c r="C285" s="914"/>
      <c r="E285" s="913"/>
      <c r="F285" s="910" t="s">
        <v>6237</v>
      </c>
    </row>
    <row r="286" spans="2:6">
      <c r="B286" s="874" t="s">
        <v>2851</v>
      </c>
      <c r="C286" s="914"/>
      <c r="E286" s="913"/>
      <c r="F286" s="910" t="s">
        <v>6238</v>
      </c>
    </row>
    <row r="287" spans="2:6">
      <c r="B287" s="874" t="s">
        <v>2852</v>
      </c>
      <c r="C287" s="914"/>
      <c r="E287" s="913"/>
      <c r="F287" s="910" t="s">
        <v>6239</v>
      </c>
    </row>
    <row r="288" spans="2:6">
      <c r="B288" s="874" t="s">
        <v>2853</v>
      </c>
      <c r="C288" s="914"/>
      <c r="E288" s="913"/>
      <c r="F288" s="910" t="s">
        <v>6240</v>
      </c>
    </row>
    <row r="289" spans="2:6">
      <c r="B289" s="874" t="s">
        <v>2854</v>
      </c>
      <c r="C289" s="914"/>
      <c r="E289" s="913"/>
      <c r="F289" s="910" t="s">
        <v>6241</v>
      </c>
    </row>
    <row r="290" spans="2:6">
      <c r="B290" s="863" t="s">
        <v>27</v>
      </c>
      <c r="C290" s="914"/>
      <c r="E290" s="913"/>
    </row>
    <row r="291" spans="2:6">
      <c r="B291" s="876" t="s">
        <v>2052</v>
      </c>
      <c r="C291" s="914"/>
      <c r="E291" s="913"/>
      <c r="F291" s="876" t="s">
        <v>6242</v>
      </c>
    </row>
    <row r="292" spans="2:6">
      <c r="B292" s="863"/>
      <c r="C292" s="894"/>
      <c r="E292" s="913"/>
    </row>
    <row r="293" spans="2:6">
      <c r="B293" s="863" t="s">
        <v>2855</v>
      </c>
      <c r="C293" s="908"/>
      <c r="E293" s="913"/>
      <c r="F293" s="910" t="s">
        <v>6243</v>
      </c>
    </row>
    <row r="294" spans="2:6">
      <c r="B294" s="863" t="s">
        <v>2856</v>
      </c>
      <c r="C294" s="894"/>
      <c r="E294" s="913"/>
      <c r="F294" s="910" t="s">
        <v>6244</v>
      </c>
    </row>
    <row r="295" spans="2:6">
      <c r="B295" s="863" t="s">
        <v>2857</v>
      </c>
      <c r="C295" s="894"/>
      <c r="E295" s="913"/>
      <c r="F295" s="910" t="s">
        <v>6245</v>
      </c>
    </row>
    <row r="296" spans="2:6">
      <c r="B296" s="863" t="s">
        <v>2858</v>
      </c>
      <c r="C296" s="894"/>
      <c r="E296" s="913"/>
      <c r="F296" s="910" t="s">
        <v>6246</v>
      </c>
    </row>
    <row r="297" spans="2:6">
      <c r="B297" s="863" t="s">
        <v>2859</v>
      </c>
      <c r="C297" s="894"/>
      <c r="E297" s="913"/>
      <c r="F297" s="910" t="s">
        <v>6247</v>
      </c>
    </row>
    <row r="298" spans="2:6" ht="28.5">
      <c r="B298" s="863" t="s">
        <v>2860</v>
      </c>
      <c r="C298" s="894"/>
      <c r="E298" s="913"/>
      <c r="F298" s="910" t="s">
        <v>6248</v>
      </c>
    </row>
    <row r="299" spans="2:6" ht="42.75">
      <c r="B299" s="863" t="s">
        <v>5368</v>
      </c>
      <c r="C299" s="894"/>
      <c r="E299" s="913"/>
      <c r="F299" s="910" t="s">
        <v>6513</v>
      </c>
    </row>
    <row r="300" spans="2:6" ht="28.5">
      <c r="B300" s="863" t="s">
        <v>2861</v>
      </c>
      <c r="C300" s="894"/>
      <c r="E300" s="913"/>
      <c r="F300" s="910" t="s">
        <v>6249</v>
      </c>
    </row>
    <row r="301" spans="2:6">
      <c r="B301" s="863"/>
      <c r="C301" s="894"/>
      <c r="E301" s="913"/>
    </row>
    <row r="302" spans="2:6" ht="28.5">
      <c r="B302" s="863" t="s">
        <v>2862</v>
      </c>
      <c r="C302" s="894"/>
      <c r="E302" s="913"/>
      <c r="F302" s="910" t="s">
        <v>6250</v>
      </c>
    </row>
    <row r="303" spans="2:6">
      <c r="B303" s="863"/>
      <c r="C303" s="894"/>
    </row>
    <row r="304" spans="2:6" ht="57">
      <c r="B304" s="863" t="s">
        <v>2863</v>
      </c>
      <c r="C304" s="894"/>
      <c r="F304" s="910" t="s">
        <v>6251</v>
      </c>
    </row>
    <row r="305" spans="1:7">
      <c r="B305" s="863"/>
      <c r="C305" s="894"/>
    </row>
    <row r="306" spans="1:7">
      <c r="B306" s="876" t="s">
        <v>2639</v>
      </c>
      <c r="C306" s="894"/>
      <c r="F306" s="876" t="s">
        <v>6252</v>
      </c>
    </row>
    <row r="307" spans="1:7">
      <c r="B307" s="863"/>
      <c r="C307" s="894"/>
    </row>
    <row r="308" spans="1:7" ht="42.75">
      <c r="B308" s="863" t="s">
        <v>2864</v>
      </c>
      <c r="C308" s="908"/>
      <c r="F308" s="863" t="s">
        <v>6253</v>
      </c>
    </row>
    <row r="309" spans="1:7" ht="142.5">
      <c r="B309" s="863" t="s">
        <v>2865</v>
      </c>
      <c r="C309" s="894"/>
      <c r="F309" s="863" t="s">
        <v>6254</v>
      </c>
    </row>
    <row r="310" spans="1:7" ht="57">
      <c r="B310" s="863" t="s">
        <v>2866</v>
      </c>
      <c r="C310" s="894"/>
      <c r="F310" s="863" t="s">
        <v>6255</v>
      </c>
    </row>
    <row r="311" spans="1:7" ht="20.100000000000001" customHeight="1">
      <c r="B311" s="863"/>
      <c r="C311" s="894"/>
    </row>
    <row r="312" spans="1:7">
      <c r="B312" s="876" t="s">
        <v>2640</v>
      </c>
      <c r="C312" s="894"/>
      <c r="F312" s="876" t="s">
        <v>6256</v>
      </c>
    </row>
    <row r="313" spans="1:7">
      <c r="B313" s="863"/>
      <c r="C313" s="894"/>
    </row>
    <row r="314" spans="1:7" ht="142.5">
      <c r="B314" s="863" t="s">
        <v>5369</v>
      </c>
      <c r="C314" s="908"/>
      <c r="F314" s="863" t="s">
        <v>6257</v>
      </c>
    </row>
    <row r="315" spans="1:7" ht="42.75">
      <c r="B315" s="863" t="s">
        <v>2867</v>
      </c>
      <c r="C315" s="894"/>
      <c r="F315" s="910" t="s">
        <v>6258</v>
      </c>
    </row>
    <row r="316" spans="1:7">
      <c r="B316" s="863"/>
      <c r="C316" s="894"/>
    </row>
    <row r="317" spans="1:7">
      <c r="A317" s="878" t="s">
        <v>2868</v>
      </c>
      <c r="B317" s="870" t="s">
        <v>2869</v>
      </c>
      <c r="C317" s="894"/>
      <c r="D317" s="1945" t="s">
        <v>2868</v>
      </c>
      <c r="E317" s="900" t="s">
        <v>2870</v>
      </c>
      <c r="F317" s="1833" t="s">
        <v>2871</v>
      </c>
    </row>
    <row r="318" spans="1:7">
      <c r="A318" s="878" t="s">
        <v>2872</v>
      </c>
      <c r="B318" s="876" t="s">
        <v>2873</v>
      </c>
      <c r="C318" s="894"/>
      <c r="D318" s="1945" t="s">
        <v>2872</v>
      </c>
      <c r="E318" s="900"/>
      <c r="F318" s="876" t="s">
        <v>2874</v>
      </c>
    </row>
    <row r="319" spans="1:7" ht="57">
      <c r="B319" s="863" t="s">
        <v>2875</v>
      </c>
      <c r="C319" s="901"/>
      <c r="E319" s="916"/>
      <c r="F319" s="910" t="s">
        <v>6259</v>
      </c>
      <c r="G319" s="2016"/>
    </row>
    <row r="320" spans="1:7">
      <c r="A320" s="859" t="s">
        <v>2876</v>
      </c>
      <c r="B320" s="876" t="s">
        <v>2877</v>
      </c>
      <c r="C320" s="908"/>
      <c r="D320" s="1943" t="s">
        <v>2876</v>
      </c>
      <c r="E320" s="912"/>
      <c r="F320" s="876" t="s">
        <v>2878</v>
      </c>
      <c r="G320" s="2016"/>
    </row>
    <row r="321" spans="1:7" ht="57">
      <c r="B321" s="863" t="s">
        <v>2879</v>
      </c>
      <c r="C321" s="894"/>
      <c r="E321" s="915"/>
      <c r="F321" s="910" t="s">
        <v>6260</v>
      </c>
      <c r="G321" s="916"/>
    </row>
    <row r="322" spans="1:7">
      <c r="B322" s="863"/>
      <c r="C322" s="908"/>
      <c r="E322" s="915"/>
      <c r="G322" s="912"/>
    </row>
    <row r="323" spans="1:7">
      <c r="A323" s="879" t="s">
        <v>2880</v>
      </c>
      <c r="B323" s="876" t="s">
        <v>2881</v>
      </c>
      <c r="C323" s="894"/>
      <c r="D323" s="1943" t="s">
        <v>2880</v>
      </c>
      <c r="F323" s="876" t="s">
        <v>2882</v>
      </c>
      <c r="G323" s="915"/>
    </row>
    <row r="324" spans="1:7">
      <c r="B324" s="863" t="s">
        <v>2883</v>
      </c>
      <c r="C324" s="894"/>
      <c r="F324" s="910" t="s">
        <v>2884</v>
      </c>
      <c r="G324" s="915"/>
    </row>
    <row r="325" spans="1:7">
      <c r="B325" s="863"/>
      <c r="C325" s="908"/>
    </row>
    <row r="326" spans="1:7">
      <c r="A326" s="879" t="s">
        <v>2885</v>
      </c>
      <c r="B326" s="876" t="s">
        <v>2886</v>
      </c>
      <c r="C326" s="894"/>
      <c r="D326" s="1943" t="s">
        <v>2885</v>
      </c>
      <c r="F326" s="876" t="s">
        <v>2887</v>
      </c>
    </row>
    <row r="327" spans="1:7" ht="71.25">
      <c r="B327" s="863" t="s">
        <v>2888</v>
      </c>
      <c r="C327" s="894"/>
      <c r="D327" s="1946"/>
      <c r="F327" s="910" t="s">
        <v>6261</v>
      </c>
    </row>
    <row r="328" spans="1:7">
      <c r="B328" s="863"/>
      <c r="C328" s="908"/>
      <c r="D328" s="1946"/>
      <c r="E328" s="916"/>
    </row>
    <row r="329" spans="1:7">
      <c r="A329" s="879" t="s">
        <v>2889</v>
      </c>
      <c r="B329" s="876" t="s">
        <v>2890</v>
      </c>
      <c r="C329" s="894"/>
      <c r="D329" s="1943" t="s">
        <v>2889</v>
      </c>
      <c r="F329" s="876" t="s">
        <v>2891</v>
      </c>
    </row>
    <row r="330" spans="1:7">
      <c r="B330" s="863" t="s">
        <v>2892</v>
      </c>
      <c r="C330" s="894"/>
      <c r="F330" s="910" t="s">
        <v>6262</v>
      </c>
    </row>
    <row r="331" spans="1:7">
      <c r="B331" s="863"/>
      <c r="C331" s="908"/>
    </row>
    <row r="332" spans="1:7">
      <c r="A332" s="879" t="s">
        <v>2893</v>
      </c>
      <c r="B332" s="876" t="s">
        <v>2647</v>
      </c>
      <c r="C332" s="894"/>
      <c r="D332" s="1943" t="s">
        <v>2893</v>
      </c>
      <c r="F332" s="876" t="s">
        <v>2894</v>
      </c>
    </row>
    <row r="333" spans="1:7" ht="57">
      <c r="B333" s="863" t="s">
        <v>5370</v>
      </c>
      <c r="C333" s="894"/>
      <c r="F333" s="910" t="s">
        <v>6263</v>
      </c>
    </row>
    <row r="334" spans="1:7">
      <c r="B334" s="863"/>
      <c r="C334" s="908"/>
    </row>
    <row r="335" spans="1:7">
      <c r="A335" s="879" t="s">
        <v>2895</v>
      </c>
      <c r="B335" s="876" t="s">
        <v>2896</v>
      </c>
      <c r="C335" s="894"/>
      <c r="D335" s="1943" t="s">
        <v>2895</v>
      </c>
      <c r="F335" s="876" t="s">
        <v>2897</v>
      </c>
    </row>
    <row r="336" spans="1:7">
      <c r="B336" s="863" t="s">
        <v>2898</v>
      </c>
      <c r="C336" s="894"/>
      <c r="F336" s="910" t="s">
        <v>2899</v>
      </c>
    </row>
    <row r="337" spans="2:6">
      <c r="B337" s="863"/>
      <c r="C337" s="908"/>
    </row>
    <row r="338" spans="2:6">
      <c r="B338" s="876" t="s">
        <v>2900</v>
      </c>
      <c r="C338" s="894"/>
      <c r="F338" s="876" t="s">
        <v>6264</v>
      </c>
    </row>
    <row r="339" spans="2:6" ht="85.5">
      <c r="B339" s="863" t="s">
        <v>2901</v>
      </c>
      <c r="C339" s="894"/>
      <c r="F339" s="910" t="s">
        <v>6265</v>
      </c>
    </row>
    <row r="340" spans="2:6">
      <c r="B340" s="868" t="s">
        <v>987</v>
      </c>
      <c r="C340" s="908"/>
      <c r="F340" s="1936" t="s">
        <v>6198</v>
      </c>
    </row>
    <row r="341" spans="2:6" ht="42.75">
      <c r="B341" s="868" t="s">
        <v>2902</v>
      </c>
      <c r="C341" s="894"/>
      <c r="F341" s="1936" t="s">
        <v>6266</v>
      </c>
    </row>
    <row r="342" spans="2:6">
      <c r="B342" s="863"/>
      <c r="C342" s="899"/>
    </row>
    <row r="343" spans="2:6">
      <c r="B343" s="870" t="s">
        <v>2650</v>
      </c>
      <c r="C343" s="899"/>
      <c r="F343" s="870" t="s">
        <v>6267</v>
      </c>
    </row>
    <row r="344" spans="2:6" ht="57">
      <c r="B344" s="863" t="s">
        <v>2903</v>
      </c>
      <c r="C344" s="894"/>
      <c r="F344" s="1940" t="s">
        <v>6268</v>
      </c>
    </row>
    <row r="345" spans="2:6" ht="28.5">
      <c r="B345" s="863" t="s">
        <v>2904</v>
      </c>
      <c r="C345" s="901"/>
      <c r="F345" s="1941" t="s">
        <v>6269</v>
      </c>
    </row>
    <row r="346" spans="2:6">
      <c r="B346" s="866"/>
      <c r="C346" s="894"/>
    </row>
    <row r="347" spans="2:6">
      <c r="B347" s="876" t="s">
        <v>2651</v>
      </c>
      <c r="C347" s="894"/>
      <c r="F347" s="876" t="s">
        <v>6270</v>
      </c>
    </row>
    <row r="348" spans="2:6">
      <c r="B348" s="866" t="s">
        <v>2905</v>
      </c>
      <c r="C348" s="897"/>
      <c r="F348" s="1939" t="s">
        <v>6271</v>
      </c>
    </row>
    <row r="349" spans="2:6">
      <c r="B349" s="866"/>
      <c r="C349" s="908"/>
    </row>
    <row r="350" spans="2:6">
      <c r="B350" s="876" t="s">
        <v>2906</v>
      </c>
      <c r="C350" s="897"/>
      <c r="F350" s="876" t="s">
        <v>6272</v>
      </c>
    </row>
    <row r="351" spans="2:6">
      <c r="B351" s="874" t="s">
        <v>2907</v>
      </c>
      <c r="C351" s="897"/>
      <c r="F351" s="874" t="s">
        <v>6273</v>
      </c>
    </row>
    <row r="352" spans="2:6">
      <c r="B352" s="874"/>
      <c r="C352" s="908"/>
    </row>
    <row r="353" spans="2:6" ht="57">
      <c r="B353" s="868" t="s">
        <v>2908</v>
      </c>
      <c r="C353" s="906"/>
      <c r="F353" s="910" t="s">
        <v>6274</v>
      </c>
    </row>
    <row r="354" spans="2:6">
      <c r="B354" s="863"/>
      <c r="C354" s="906"/>
    </row>
    <row r="355" spans="2:6">
      <c r="B355" s="876" t="s">
        <v>2653</v>
      </c>
      <c r="C355" s="899"/>
      <c r="F355" s="876" t="s">
        <v>6275</v>
      </c>
    </row>
    <row r="356" spans="2:6" ht="42.75">
      <c r="B356" s="863" t="s">
        <v>2909</v>
      </c>
      <c r="C356" s="894"/>
      <c r="F356" s="910" t="s">
        <v>6277</v>
      </c>
    </row>
    <row r="357" spans="2:6" ht="57">
      <c r="B357" s="863" t="s">
        <v>2910</v>
      </c>
      <c r="C357" s="908"/>
      <c r="F357" s="910" t="s">
        <v>6276</v>
      </c>
    </row>
    <row r="358" spans="2:6" ht="28.5">
      <c r="B358" s="863" t="s">
        <v>2911</v>
      </c>
      <c r="C358" s="894"/>
      <c r="F358" s="910" t="s">
        <v>6278</v>
      </c>
    </row>
    <row r="359" spans="2:6">
      <c r="B359" s="863"/>
      <c r="C359" s="894"/>
    </row>
    <row r="360" spans="2:6">
      <c r="B360" s="876" t="s">
        <v>2654</v>
      </c>
      <c r="C360" s="894"/>
      <c r="F360" s="876" t="s">
        <v>6279</v>
      </c>
    </row>
    <row r="361" spans="2:6" ht="114">
      <c r="B361" s="863" t="s">
        <v>2912</v>
      </c>
      <c r="C361" s="894"/>
      <c r="F361" s="1941" t="s">
        <v>6281</v>
      </c>
    </row>
    <row r="362" spans="2:6">
      <c r="B362" s="863"/>
      <c r="C362" s="908"/>
    </row>
    <row r="363" spans="2:6" ht="57">
      <c r="B363" s="863" t="s">
        <v>2913</v>
      </c>
      <c r="C363" s="894"/>
      <c r="F363" s="1940" t="s">
        <v>6282</v>
      </c>
    </row>
    <row r="364" spans="2:6">
      <c r="B364" s="863"/>
      <c r="C364" s="894"/>
    </row>
    <row r="365" spans="2:6" ht="71.25">
      <c r="B365" s="863" t="s">
        <v>2914</v>
      </c>
      <c r="C365" s="894"/>
      <c r="F365" s="1940" t="s">
        <v>6283</v>
      </c>
    </row>
    <row r="366" spans="2:6">
      <c r="B366" s="863"/>
      <c r="C366" s="894"/>
    </row>
    <row r="367" spans="2:6" ht="42.75">
      <c r="B367" s="863" t="s">
        <v>2915</v>
      </c>
      <c r="C367" s="894"/>
      <c r="F367" s="1940" t="s">
        <v>6284</v>
      </c>
    </row>
    <row r="368" spans="2:6">
      <c r="B368" s="863"/>
      <c r="C368" s="894"/>
    </row>
    <row r="369" spans="1:6" ht="32.25" customHeight="1">
      <c r="B369" s="863" t="s">
        <v>2916</v>
      </c>
      <c r="C369" s="894"/>
      <c r="F369" s="1940" t="s">
        <v>6285</v>
      </c>
    </row>
    <row r="370" spans="1:6">
      <c r="B370" s="863"/>
      <c r="C370" s="894"/>
    </row>
    <row r="371" spans="1:6">
      <c r="B371" s="870" t="s">
        <v>2655</v>
      </c>
      <c r="C371" s="894"/>
      <c r="F371" s="870" t="s">
        <v>6280</v>
      </c>
    </row>
    <row r="372" spans="1:6" ht="28.5">
      <c r="B372" s="863" t="s">
        <v>2917</v>
      </c>
      <c r="C372" s="894"/>
      <c r="F372" s="1940" t="s">
        <v>6286</v>
      </c>
    </row>
    <row r="373" spans="1:6" ht="28.5">
      <c r="B373" s="863" t="s">
        <v>2918</v>
      </c>
      <c r="C373" s="901"/>
      <c r="F373" s="1940" t="s">
        <v>6287</v>
      </c>
    </row>
    <row r="374" spans="1:6">
      <c r="B374" s="863"/>
      <c r="C374" s="894"/>
    </row>
    <row r="375" spans="1:6">
      <c r="B375" s="863"/>
      <c r="C375" s="894"/>
    </row>
    <row r="376" spans="1:6">
      <c r="B376" s="870" t="s">
        <v>2919</v>
      </c>
      <c r="C376" s="894"/>
      <c r="E376" s="900" t="s">
        <v>2920</v>
      </c>
      <c r="F376" s="870" t="s">
        <v>1384</v>
      </c>
    </row>
    <row r="377" spans="1:6">
      <c r="B377" s="863" t="s">
        <v>27</v>
      </c>
      <c r="C377" s="894"/>
    </row>
    <row r="378" spans="1:6" ht="57">
      <c r="A378" s="890" t="str">
        <f>D378</f>
        <v>IAS16p15;16;73(a)</v>
      </c>
      <c r="B378" s="863" t="s">
        <v>2922</v>
      </c>
      <c r="C378" s="901"/>
      <c r="D378" s="1943" t="s">
        <v>2921</v>
      </c>
      <c r="F378" s="910" t="s">
        <v>2923</v>
      </c>
    </row>
    <row r="379" spans="1:6" ht="28.5">
      <c r="A379" s="890" t="str">
        <f>D379</f>
        <v>IAS36p30;55</v>
      </c>
      <c r="B379" s="863" t="s">
        <v>2924</v>
      </c>
      <c r="C379" s="894"/>
      <c r="D379" s="1943" t="s">
        <v>3020</v>
      </c>
      <c r="F379" s="910" t="s">
        <v>2925</v>
      </c>
    </row>
    <row r="380" spans="1:6">
      <c r="B380" s="863"/>
      <c r="C380" s="894"/>
    </row>
    <row r="381" spans="1:6" ht="15.75">
      <c r="B381" s="1837" t="s">
        <v>5539</v>
      </c>
      <c r="C381" s="894"/>
      <c r="F381" s="1935" t="s">
        <v>6291</v>
      </c>
    </row>
    <row r="382" spans="1:6" ht="31.5">
      <c r="B382" s="1838" t="s">
        <v>5540</v>
      </c>
      <c r="C382" s="894"/>
      <c r="F382" s="1936" t="s">
        <v>6288</v>
      </c>
    </row>
    <row r="383" spans="1:6" ht="71.25">
      <c r="B383" s="1839" t="s">
        <v>5551</v>
      </c>
      <c r="C383" s="894"/>
      <c r="F383" s="1936" t="s">
        <v>6289</v>
      </c>
    </row>
    <row r="384" spans="1:6" ht="70.5" customHeight="1">
      <c r="B384" s="1839" t="s">
        <v>5541</v>
      </c>
      <c r="C384" s="894"/>
      <c r="F384" s="1936" t="s">
        <v>6290</v>
      </c>
    </row>
    <row r="385" spans="1:6">
      <c r="B385" s="1839" t="s">
        <v>5542</v>
      </c>
      <c r="C385" s="894"/>
      <c r="F385" s="1936" t="s">
        <v>6292</v>
      </c>
    </row>
    <row r="386" spans="1:6">
      <c r="B386" s="1839" t="s">
        <v>5543</v>
      </c>
      <c r="C386" s="894"/>
      <c r="F386" s="1936" t="s">
        <v>6293</v>
      </c>
    </row>
    <row r="387" spans="1:6">
      <c r="B387" s="1839" t="s">
        <v>5544</v>
      </c>
      <c r="C387" s="894"/>
      <c r="F387" s="1936" t="s">
        <v>6294</v>
      </c>
    </row>
    <row r="388" spans="1:6">
      <c r="B388" s="1839" t="s">
        <v>5545</v>
      </c>
      <c r="C388" s="894"/>
      <c r="F388" s="1936" t="s">
        <v>6295</v>
      </c>
    </row>
    <row r="389" spans="1:6">
      <c r="B389" s="1839" t="s">
        <v>5546</v>
      </c>
      <c r="C389" s="894"/>
      <c r="F389" s="1936" t="s">
        <v>6296</v>
      </c>
    </row>
    <row r="390" spans="1:6">
      <c r="B390" s="1839" t="s">
        <v>5547</v>
      </c>
      <c r="C390" s="894"/>
      <c r="F390" s="1936" t="s">
        <v>6297</v>
      </c>
    </row>
    <row r="391" spans="1:6">
      <c r="B391" s="1839" t="s">
        <v>5548</v>
      </c>
      <c r="C391" s="894"/>
      <c r="F391" s="1936" t="s">
        <v>6298</v>
      </c>
    </row>
    <row r="392" spans="1:6">
      <c r="B392" s="1839" t="s">
        <v>5549</v>
      </c>
      <c r="C392" s="894"/>
      <c r="F392" s="1936" t="s">
        <v>6299</v>
      </c>
    </row>
    <row r="393" spans="1:6">
      <c r="B393" s="1839" t="s">
        <v>5550</v>
      </c>
      <c r="C393" s="894"/>
      <c r="F393" s="1936" t="s">
        <v>6300</v>
      </c>
    </row>
    <row r="394" spans="1:6" ht="109.5" customHeight="1">
      <c r="A394" s="859" t="s">
        <v>2921</v>
      </c>
      <c r="B394" s="1839" t="s">
        <v>5552</v>
      </c>
      <c r="C394" s="894"/>
      <c r="F394" s="1936" t="s">
        <v>6301</v>
      </c>
    </row>
    <row r="395" spans="1:6">
      <c r="B395" s="863"/>
      <c r="C395" s="894"/>
    </row>
    <row r="396" spans="1:6" ht="28.5">
      <c r="A396" s="879" t="s">
        <v>2926</v>
      </c>
      <c r="B396" s="863" t="s">
        <v>2927</v>
      </c>
      <c r="C396" s="894"/>
      <c r="D396" s="1943" t="s">
        <v>2926</v>
      </c>
      <c r="F396" s="910" t="s">
        <v>2928</v>
      </c>
    </row>
    <row r="397" spans="1:6">
      <c r="A397" s="879" t="s">
        <v>2929</v>
      </c>
      <c r="C397" s="894"/>
      <c r="D397" s="1943" t="s">
        <v>2929</v>
      </c>
      <c r="F397" s="1832" t="s">
        <v>2930</v>
      </c>
    </row>
    <row r="398" spans="1:6">
      <c r="C398" s="894"/>
      <c r="F398" s="1832" t="s">
        <v>2931</v>
      </c>
    </row>
    <row r="399" spans="1:6">
      <c r="B399" s="880" t="s">
        <v>3342</v>
      </c>
      <c r="C399" s="894"/>
      <c r="F399" s="1832" t="s">
        <v>2932</v>
      </c>
    </row>
    <row r="400" spans="1:6">
      <c r="F400" s="1832" t="s">
        <v>2933</v>
      </c>
    </row>
    <row r="401" spans="1:6">
      <c r="F401" s="1832" t="s">
        <v>2934</v>
      </c>
    </row>
    <row r="405" spans="1:6" ht="28.5">
      <c r="B405" s="863" t="s">
        <v>2935</v>
      </c>
      <c r="F405" s="910" t="s">
        <v>6302</v>
      </c>
    </row>
    <row r="406" spans="1:6">
      <c r="B406" s="863"/>
    </row>
    <row r="407" spans="1:6" ht="85.5">
      <c r="A407" s="879" t="s">
        <v>2929</v>
      </c>
      <c r="B407" s="863" t="s">
        <v>2937</v>
      </c>
      <c r="C407" s="894"/>
      <c r="D407" s="1943" t="s">
        <v>2936</v>
      </c>
      <c r="F407" s="910" t="s">
        <v>6303</v>
      </c>
    </row>
    <row r="408" spans="1:6">
      <c r="B408" s="863"/>
      <c r="C408" s="894"/>
    </row>
    <row r="409" spans="1:6" ht="85.5">
      <c r="B409" s="863" t="s">
        <v>5553</v>
      </c>
      <c r="C409" s="894"/>
      <c r="F409" s="910" t="s">
        <v>6304</v>
      </c>
    </row>
    <row r="410" spans="1:6">
      <c r="B410" s="863"/>
      <c r="C410" s="894"/>
    </row>
    <row r="411" spans="1:6" ht="42.75">
      <c r="B411" s="863" t="s">
        <v>5554</v>
      </c>
      <c r="C411" s="894"/>
      <c r="F411" s="910" t="s">
        <v>6305</v>
      </c>
    </row>
    <row r="412" spans="1:6">
      <c r="B412" s="863"/>
      <c r="C412" s="894"/>
    </row>
    <row r="413" spans="1:6" ht="85.5">
      <c r="B413" s="863" t="s">
        <v>5555</v>
      </c>
      <c r="C413" s="894"/>
      <c r="F413" s="910" t="s">
        <v>6306</v>
      </c>
    </row>
    <row r="414" spans="1:6">
      <c r="B414" s="863"/>
      <c r="C414" s="894"/>
    </row>
    <row r="415" spans="1:6" ht="71.25">
      <c r="A415" s="879" t="s">
        <v>2936</v>
      </c>
      <c r="B415" s="863" t="s">
        <v>5556</v>
      </c>
      <c r="C415" s="894"/>
      <c r="F415" s="910" t="s">
        <v>6307</v>
      </c>
    </row>
    <row r="416" spans="1:6">
      <c r="A416" s="879"/>
      <c r="B416" s="863"/>
      <c r="C416" s="894"/>
    </row>
    <row r="417" spans="1:6">
      <c r="B417" s="876" t="s">
        <v>2938</v>
      </c>
      <c r="C417" s="894"/>
      <c r="F417" s="876" t="s">
        <v>2939</v>
      </c>
    </row>
    <row r="418" spans="1:6" ht="42.75">
      <c r="A418" s="879" t="s">
        <v>2940</v>
      </c>
      <c r="B418" s="863" t="s">
        <v>2941</v>
      </c>
      <c r="C418" s="894"/>
      <c r="D418" s="1943" t="s">
        <v>2940</v>
      </c>
      <c r="F418" s="910" t="s">
        <v>2942</v>
      </c>
    </row>
    <row r="419" spans="1:6">
      <c r="B419" s="863"/>
      <c r="C419" s="908"/>
    </row>
    <row r="420" spans="1:6" ht="42.75">
      <c r="A420" s="879" t="s">
        <v>2943</v>
      </c>
      <c r="B420" s="863" t="s">
        <v>2944</v>
      </c>
      <c r="C420" s="894"/>
      <c r="D420" s="1943" t="s">
        <v>2943</v>
      </c>
      <c r="F420" s="910" t="s">
        <v>5529</v>
      </c>
    </row>
    <row r="421" spans="1:6">
      <c r="B421" s="863"/>
      <c r="C421" s="894"/>
    </row>
    <row r="422" spans="1:6" ht="99.75">
      <c r="A422" s="879" t="s">
        <v>2945</v>
      </c>
      <c r="B422" s="863" t="s">
        <v>6308</v>
      </c>
      <c r="C422" s="894"/>
      <c r="D422" s="1943" t="s">
        <v>2945</v>
      </c>
      <c r="F422" s="910" t="s">
        <v>6309</v>
      </c>
    </row>
    <row r="423" spans="1:6">
      <c r="B423" s="863"/>
      <c r="C423" s="894"/>
    </row>
    <row r="424" spans="1:6" ht="28.5">
      <c r="A424" s="879" t="s">
        <v>2946</v>
      </c>
      <c r="B424" s="863" t="s">
        <v>2947</v>
      </c>
      <c r="C424" s="894"/>
      <c r="D424" s="1943" t="s">
        <v>2946</v>
      </c>
      <c r="F424" s="1938" t="s">
        <v>6310</v>
      </c>
    </row>
    <row r="425" spans="1:6">
      <c r="B425" s="863"/>
      <c r="C425" s="894"/>
    </row>
    <row r="426" spans="1:6" ht="28.5">
      <c r="A426" s="879" t="s">
        <v>2948</v>
      </c>
      <c r="B426" s="863" t="s">
        <v>2949</v>
      </c>
      <c r="C426" s="894"/>
      <c r="D426" s="1943" t="s">
        <v>2948</v>
      </c>
      <c r="F426" s="1938" t="s">
        <v>6311</v>
      </c>
    </row>
    <row r="427" spans="1:6">
      <c r="B427" s="863"/>
      <c r="C427" s="894"/>
    </row>
    <row r="428" spans="1:6" ht="28.5">
      <c r="A428" s="879" t="s">
        <v>2950</v>
      </c>
      <c r="B428" s="863" t="s">
        <v>2951</v>
      </c>
      <c r="C428" s="894"/>
      <c r="D428" s="1943" t="s">
        <v>2950</v>
      </c>
      <c r="F428" s="1938" t="s">
        <v>6312</v>
      </c>
    </row>
    <row r="429" spans="1:6" ht="71.25">
      <c r="A429" s="857" t="s">
        <v>5986</v>
      </c>
      <c r="B429" s="863" t="s">
        <v>6101</v>
      </c>
      <c r="C429" s="894"/>
      <c r="D429" s="1943" t="s">
        <v>5986</v>
      </c>
      <c r="F429" s="910" t="s">
        <v>6313</v>
      </c>
    </row>
    <row r="430" spans="1:6">
      <c r="B430" s="863"/>
      <c r="C430" s="894"/>
    </row>
    <row r="431" spans="1:6">
      <c r="B431" s="876" t="s">
        <v>2658</v>
      </c>
      <c r="C431" s="894"/>
      <c r="F431" s="876" t="s">
        <v>6314</v>
      </c>
    </row>
    <row r="432" spans="1:6" ht="71.25">
      <c r="B432" s="863" t="s">
        <v>2952</v>
      </c>
      <c r="C432" s="894"/>
    </row>
    <row r="433" spans="2:6">
      <c r="B433" s="863"/>
      <c r="C433" s="908"/>
    </row>
    <row r="434" spans="2:6" ht="99.75">
      <c r="B434" s="863" t="s">
        <v>2953</v>
      </c>
      <c r="C434" s="894"/>
    </row>
    <row r="435" spans="2:6">
      <c r="B435" s="863"/>
      <c r="C435" s="894"/>
    </row>
    <row r="436" spans="2:6">
      <c r="B436" s="868" t="s">
        <v>5371</v>
      </c>
      <c r="C436" s="894"/>
    </row>
    <row r="437" spans="2:6">
      <c r="B437" s="881" t="s">
        <v>1683</v>
      </c>
      <c r="C437" s="894"/>
    </row>
    <row r="438" spans="2:6">
      <c r="B438" s="863"/>
      <c r="C438" s="899"/>
    </row>
    <row r="439" spans="2:6">
      <c r="B439" s="870" t="s">
        <v>2659</v>
      </c>
      <c r="C439" s="894"/>
      <c r="F439" s="870" t="s">
        <v>6315</v>
      </c>
    </row>
    <row r="440" spans="2:6">
      <c r="B440" s="863"/>
      <c r="C440" s="894"/>
    </row>
    <row r="441" spans="2:6" ht="42.75">
      <c r="B441" s="863" t="s">
        <v>2954</v>
      </c>
      <c r="C441" s="901"/>
      <c r="F441" s="910" t="s">
        <v>6316</v>
      </c>
    </row>
    <row r="442" spans="2:6">
      <c r="B442" s="863"/>
      <c r="C442" s="894"/>
    </row>
    <row r="443" spans="2:6" ht="28.5">
      <c r="B443" s="868" t="s">
        <v>2955</v>
      </c>
      <c r="C443" s="894"/>
      <c r="F443" s="1936" t="s">
        <v>6317</v>
      </c>
    </row>
    <row r="444" spans="2:6">
      <c r="B444" s="863"/>
      <c r="C444" s="894"/>
    </row>
    <row r="445" spans="2:6" ht="28.5">
      <c r="B445" s="863" t="s">
        <v>2956</v>
      </c>
      <c r="C445" s="899"/>
      <c r="F445" s="910" t="s">
        <v>6318</v>
      </c>
    </row>
    <row r="446" spans="2:6">
      <c r="B446" s="863"/>
      <c r="C446" s="894"/>
    </row>
    <row r="447" spans="2:6" ht="57">
      <c r="B447" s="863" t="s">
        <v>2957</v>
      </c>
      <c r="C447" s="894"/>
      <c r="F447" s="910" t="s">
        <v>6319</v>
      </c>
    </row>
    <row r="448" spans="2:6">
      <c r="B448" s="863"/>
      <c r="C448" s="894"/>
    </row>
    <row r="449" spans="1:6" ht="28.5">
      <c r="B449" s="863" t="s">
        <v>5557</v>
      </c>
      <c r="C449" s="894"/>
      <c r="F449" s="910" t="s">
        <v>6320</v>
      </c>
    </row>
    <row r="450" spans="1:6">
      <c r="B450" s="863"/>
      <c r="C450" s="894"/>
    </row>
    <row r="451" spans="1:6">
      <c r="A451" s="879" t="s">
        <v>5987</v>
      </c>
      <c r="B451" s="868" t="s">
        <v>2958</v>
      </c>
      <c r="C451" s="894"/>
      <c r="F451" s="1936" t="s">
        <v>6321</v>
      </c>
    </row>
    <row r="452" spans="1:6" ht="57">
      <c r="B452" s="868" t="s">
        <v>5558</v>
      </c>
      <c r="C452" s="894"/>
      <c r="F452" s="1936" t="s">
        <v>6325</v>
      </c>
    </row>
    <row r="453" spans="1:6" ht="57">
      <c r="B453" s="868" t="s">
        <v>5559</v>
      </c>
      <c r="C453" s="894"/>
      <c r="F453" s="1936" t="s">
        <v>6326</v>
      </c>
    </row>
    <row r="454" spans="1:6" ht="28.5">
      <c r="B454" s="868" t="s">
        <v>5560</v>
      </c>
      <c r="C454" s="894"/>
      <c r="F454" s="1936" t="s">
        <v>6327</v>
      </c>
    </row>
    <row r="455" spans="1:6" ht="57">
      <c r="B455" s="868" t="s">
        <v>5561</v>
      </c>
      <c r="C455" s="894"/>
      <c r="F455" s="1936" t="s">
        <v>6328</v>
      </c>
    </row>
    <row r="456" spans="1:6" ht="71.25">
      <c r="B456" s="868" t="s">
        <v>5562</v>
      </c>
      <c r="C456" s="899"/>
      <c r="F456" s="1936" t="s">
        <v>6329</v>
      </c>
    </row>
    <row r="457" spans="1:6" ht="71.25">
      <c r="B457" s="868" t="s">
        <v>2959</v>
      </c>
      <c r="C457" s="899"/>
      <c r="F457" s="1942" t="s">
        <v>6330</v>
      </c>
    </row>
    <row r="458" spans="1:6" ht="42.75">
      <c r="B458" s="868" t="s">
        <v>2960</v>
      </c>
      <c r="C458" s="917"/>
      <c r="F458" s="1936" t="s">
        <v>6331</v>
      </c>
    </row>
    <row r="459" spans="1:6">
      <c r="B459" s="863"/>
      <c r="C459" s="899"/>
    </row>
    <row r="460" spans="1:6" ht="44.25" customHeight="1">
      <c r="B460" s="863" t="s">
        <v>2961</v>
      </c>
      <c r="C460" s="899"/>
      <c r="F460" s="910" t="s">
        <v>6322</v>
      </c>
    </row>
    <row r="461" spans="1:6">
      <c r="B461" s="863"/>
      <c r="C461" s="894"/>
    </row>
    <row r="462" spans="1:6" ht="42.75">
      <c r="B462" s="863" t="s">
        <v>2962</v>
      </c>
      <c r="C462" s="894"/>
      <c r="F462" s="910" t="s">
        <v>6323</v>
      </c>
    </row>
    <row r="463" spans="1:6">
      <c r="B463" s="863"/>
      <c r="C463" s="894"/>
    </row>
    <row r="464" spans="1:6" ht="42.75">
      <c r="B464" s="863" t="s">
        <v>2963</v>
      </c>
      <c r="C464" s="894"/>
      <c r="F464" s="910" t="s">
        <v>6324</v>
      </c>
    </row>
    <row r="465" spans="1:6">
      <c r="B465" s="863"/>
      <c r="C465" s="894"/>
    </row>
    <row r="466" spans="1:6">
      <c r="B466" s="870" t="s">
        <v>2964</v>
      </c>
      <c r="C466" s="894"/>
      <c r="E466" s="900" t="s">
        <v>2965</v>
      </c>
      <c r="F466" s="870" t="s">
        <v>1379</v>
      </c>
    </row>
    <row r="467" spans="1:6">
      <c r="B467" s="876"/>
      <c r="C467" s="894"/>
    </row>
    <row r="468" spans="1:6">
      <c r="B468" s="876" t="s">
        <v>2966</v>
      </c>
      <c r="C468" s="901"/>
      <c r="F468" s="876" t="s">
        <v>2967</v>
      </c>
    </row>
    <row r="469" spans="1:6" ht="85.5">
      <c r="A469" s="879" t="s">
        <v>2968</v>
      </c>
      <c r="B469" s="863" t="s">
        <v>6102</v>
      </c>
      <c r="C469" s="908"/>
      <c r="D469" s="1943" t="s">
        <v>2968</v>
      </c>
      <c r="F469" s="910" t="s">
        <v>2969</v>
      </c>
    </row>
    <row r="470" spans="1:6" ht="28.5">
      <c r="A470" s="879" t="s">
        <v>2970</v>
      </c>
      <c r="B470" s="863" t="s">
        <v>2971</v>
      </c>
      <c r="C470" s="908"/>
      <c r="D470" s="1943" t="s">
        <v>2970</v>
      </c>
      <c r="F470" s="910" t="s">
        <v>2972</v>
      </c>
    </row>
    <row r="471" spans="1:6">
      <c r="A471" s="879"/>
      <c r="B471" s="863"/>
      <c r="C471" s="908"/>
    </row>
    <row r="472" spans="1:6">
      <c r="B472" s="876" t="s">
        <v>2973</v>
      </c>
      <c r="C472" s="894"/>
      <c r="F472" s="876" t="s">
        <v>2974</v>
      </c>
    </row>
    <row r="473" spans="1:6" ht="71.25">
      <c r="A473" s="879" t="s">
        <v>2975</v>
      </c>
      <c r="B473" s="863" t="s">
        <v>2976</v>
      </c>
      <c r="C473" s="894"/>
      <c r="D473" s="1943" t="s">
        <v>2975</v>
      </c>
      <c r="F473" s="910" t="s">
        <v>2977</v>
      </c>
    </row>
    <row r="474" spans="1:6" ht="57">
      <c r="A474" s="879" t="s">
        <v>2978</v>
      </c>
      <c r="B474" s="863" t="s">
        <v>2979</v>
      </c>
      <c r="C474" s="908"/>
      <c r="D474" s="1943" t="s">
        <v>2978</v>
      </c>
      <c r="F474" s="910" t="s">
        <v>2980</v>
      </c>
    </row>
    <row r="475" spans="1:6">
      <c r="B475" s="863"/>
      <c r="C475" s="894"/>
    </row>
    <row r="476" spans="1:6" ht="71.25">
      <c r="A476" s="879" t="s">
        <v>2981</v>
      </c>
      <c r="B476" s="863" t="s">
        <v>2982</v>
      </c>
      <c r="C476" s="894"/>
      <c r="D476" s="1943" t="s">
        <v>2981</v>
      </c>
      <c r="F476" s="910" t="s">
        <v>2983</v>
      </c>
    </row>
    <row r="477" spans="1:6">
      <c r="B477" s="863"/>
      <c r="C477" s="894"/>
    </row>
    <row r="478" spans="1:6">
      <c r="B478" s="876" t="s">
        <v>2984</v>
      </c>
      <c r="C478" s="894"/>
      <c r="F478" s="876" t="s">
        <v>2985</v>
      </c>
    </row>
    <row r="479" spans="1:6" ht="42.75">
      <c r="A479" s="879" t="s">
        <v>2986</v>
      </c>
      <c r="B479" s="863" t="s">
        <v>2987</v>
      </c>
      <c r="C479" s="894"/>
      <c r="D479" s="1943" t="s">
        <v>2986</v>
      </c>
      <c r="F479" s="910" t="s">
        <v>6332</v>
      </c>
    </row>
    <row r="480" spans="1:6">
      <c r="B480" s="863" t="s">
        <v>2988</v>
      </c>
      <c r="C480" s="908"/>
      <c r="F480" s="910" t="s">
        <v>2989</v>
      </c>
    </row>
    <row r="481" spans="1:6">
      <c r="B481" s="863" t="s">
        <v>2990</v>
      </c>
      <c r="C481" s="894"/>
      <c r="F481" s="910" t="s">
        <v>2991</v>
      </c>
    </row>
    <row r="482" spans="1:6" ht="31.5" customHeight="1">
      <c r="B482" s="863" t="s">
        <v>2992</v>
      </c>
      <c r="C482" s="894"/>
      <c r="F482" s="910" t="s">
        <v>6333</v>
      </c>
    </row>
    <row r="483" spans="1:6" ht="85.5">
      <c r="A483" s="879" t="s">
        <v>2993</v>
      </c>
      <c r="B483" s="863" t="s">
        <v>2994</v>
      </c>
      <c r="C483" s="894"/>
      <c r="D483" s="1943" t="s">
        <v>2993</v>
      </c>
      <c r="F483" s="910" t="s">
        <v>6334</v>
      </c>
    </row>
    <row r="484" spans="1:6">
      <c r="B484" s="863"/>
      <c r="C484" s="894"/>
    </row>
    <row r="485" spans="1:6" ht="42.75">
      <c r="A485" s="879" t="s">
        <v>2995</v>
      </c>
      <c r="B485" s="863" t="s">
        <v>2996</v>
      </c>
      <c r="C485" s="894"/>
      <c r="D485" s="1943" t="s">
        <v>2995</v>
      </c>
      <c r="F485" s="910" t="s">
        <v>2997</v>
      </c>
    </row>
    <row r="486" spans="1:6">
      <c r="B486" s="876" t="s">
        <v>2998</v>
      </c>
      <c r="C486" s="894"/>
      <c r="F486" s="876" t="s">
        <v>2999</v>
      </c>
    </row>
    <row r="487" spans="1:6" ht="85.5">
      <c r="A487" s="879" t="s">
        <v>3000</v>
      </c>
      <c r="B487" s="863" t="s">
        <v>3001</v>
      </c>
      <c r="C487" s="894"/>
      <c r="D487" s="1943" t="s">
        <v>3000</v>
      </c>
      <c r="F487" s="910" t="s">
        <v>3002</v>
      </c>
    </row>
    <row r="488" spans="1:6">
      <c r="B488" s="863"/>
      <c r="C488" s="908"/>
    </row>
    <row r="489" spans="1:6" ht="28.5">
      <c r="B489" s="863" t="s">
        <v>3003</v>
      </c>
      <c r="C489" s="894"/>
      <c r="F489" s="910" t="s">
        <v>3004</v>
      </c>
    </row>
    <row r="490" spans="1:6">
      <c r="B490" s="876" t="s">
        <v>3005</v>
      </c>
      <c r="C490" s="894"/>
      <c r="F490" s="876" t="s">
        <v>1332</v>
      </c>
    </row>
    <row r="491" spans="1:6" ht="42.75">
      <c r="A491" s="879" t="s">
        <v>3006</v>
      </c>
      <c r="B491" s="863" t="s">
        <v>3007</v>
      </c>
      <c r="C491" s="894"/>
      <c r="D491" s="1943" t="s">
        <v>3006</v>
      </c>
      <c r="F491" s="910" t="s">
        <v>3008</v>
      </c>
    </row>
    <row r="492" spans="1:6">
      <c r="B492" s="863"/>
      <c r="C492" s="908"/>
      <c r="F492" s="1832" t="s">
        <v>3009</v>
      </c>
    </row>
    <row r="493" spans="1:6">
      <c r="B493" s="882" t="s">
        <v>3344</v>
      </c>
      <c r="C493" s="894"/>
      <c r="F493" s="1832" t="s">
        <v>3010</v>
      </c>
    </row>
    <row r="494" spans="1:6">
      <c r="C494" s="894"/>
      <c r="F494" s="1832" t="s">
        <v>3011</v>
      </c>
    </row>
    <row r="495" spans="1:6">
      <c r="F495" s="1832" t="s">
        <v>3012</v>
      </c>
    </row>
    <row r="498" spans="1:6">
      <c r="B498" s="863"/>
    </row>
    <row r="499" spans="1:6" ht="28.5">
      <c r="B499" s="863" t="s">
        <v>3013</v>
      </c>
      <c r="F499" s="910" t="s">
        <v>6335</v>
      </c>
    </row>
    <row r="500" spans="1:6">
      <c r="B500" s="863"/>
      <c r="C500" s="894"/>
    </row>
    <row r="501" spans="1:6">
      <c r="B501" s="870" t="s">
        <v>3014</v>
      </c>
      <c r="C501" s="894"/>
      <c r="E501" s="900" t="s">
        <v>3015</v>
      </c>
      <c r="F501" s="870" t="s">
        <v>3016</v>
      </c>
    </row>
    <row r="502" spans="1:6">
      <c r="B502" s="861"/>
      <c r="C502" s="894"/>
    </row>
    <row r="503" spans="1:6" ht="28.5">
      <c r="A503" s="879" t="s">
        <v>3017</v>
      </c>
      <c r="B503" s="863" t="s">
        <v>3018</v>
      </c>
      <c r="C503" s="901"/>
      <c r="D503" s="1943" t="s">
        <v>3017</v>
      </c>
      <c r="F503" s="863" t="s">
        <v>6336</v>
      </c>
    </row>
    <row r="504" spans="1:6" ht="128.25">
      <c r="B504" s="863" t="s">
        <v>3019</v>
      </c>
      <c r="C504" s="892"/>
      <c r="F504" s="910" t="s">
        <v>6337</v>
      </c>
    </row>
    <row r="505" spans="1:6" ht="57">
      <c r="A505" s="879" t="s">
        <v>3020</v>
      </c>
      <c r="B505" s="863" t="s">
        <v>3021</v>
      </c>
      <c r="C505" s="894"/>
      <c r="D505" s="1943" t="s">
        <v>3020</v>
      </c>
      <c r="F505" s="910" t="s">
        <v>3022</v>
      </c>
    </row>
    <row r="506" spans="1:6" ht="57">
      <c r="A506" s="879" t="s">
        <v>3023</v>
      </c>
      <c r="B506" s="863" t="s">
        <v>3024</v>
      </c>
      <c r="C506" s="894"/>
      <c r="D506" s="1943" t="s">
        <v>3023</v>
      </c>
      <c r="F506" s="910" t="s">
        <v>5530</v>
      </c>
    </row>
    <row r="507" spans="1:6" ht="71.25">
      <c r="B507" s="863" t="s">
        <v>3025</v>
      </c>
      <c r="C507" s="894"/>
      <c r="F507" s="910" t="s">
        <v>6338</v>
      </c>
    </row>
    <row r="508" spans="1:6" ht="57">
      <c r="B508" s="863" t="s">
        <v>3026</v>
      </c>
      <c r="C508" s="894"/>
      <c r="F508" s="910" t="s">
        <v>6339</v>
      </c>
    </row>
    <row r="509" spans="1:6">
      <c r="B509" s="863"/>
      <c r="C509" s="894"/>
    </row>
    <row r="510" spans="1:6">
      <c r="B510" s="876" t="s">
        <v>3027</v>
      </c>
      <c r="C510" s="894"/>
      <c r="F510" s="876" t="s">
        <v>3028</v>
      </c>
    </row>
    <row r="511" spans="1:6" ht="42.75">
      <c r="A511" s="879" t="s">
        <v>3029</v>
      </c>
      <c r="B511" s="863" t="s">
        <v>3030</v>
      </c>
      <c r="C511" s="894"/>
      <c r="D511" s="1943" t="s">
        <v>3029</v>
      </c>
      <c r="F511" s="910" t="s">
        <v>3031</v>
      </c>
    </row>
    <row r="512" spans="1:6">
      <c r="B512" s="863"/>
      <c r="C512" s="908"/>
    </row>
    <row r="513" spans="1:6" ht="115.5" customHeight="1">
      <c r="A513" s="879" t="s">
        <v>3032</v>
      </c>
      <c r="B513" s="863" t="s">
        <v>3033</v>
      </c>
      <c r="C513" s="894"/>
      <c r="D513" s="1943" t="s">
        <v>3032</v>
      </c>
      <c r="F513" s="910" t="s">
        <v>6340</v>
      </c>
    </row>
    <row r="514" spans="1:6">
      <c r="B514" s="863"/>
      <c r="C514" s="894"/>
    </row>
    <row r="515" spans="1:6">
      <c r="A515" s="879" t="s">
        <v>3034</v>
      </c>
      <c r="B515" s="863" t="s">
        <v>3035</v>
      </c>
      <c r="C515" s="894"/>
      <c r="D515" s="1943" t="s">
        <v>3034</v>
      </c>
      <c r="F515" s="910" t="s">
        <v>6341</v>
      </c>
    </row>
    <row r="516" spans="1:6">
      <c r="B516" s="863"/>
      <c r="C516" s="894"/>
    </row>
    <row r="517" spans="1:6">
      <c r="B517" s="870" t="s">
        <v>5564</v>
      </c>
      <c r="C517" s="894"/>
      <c r="F517" s="870" t="s">
        <v>6342</v>
      </c>
    </row>
    <row r="518" spans="1:6">
      <c r="B518" s="863"/>
      <c r="C518" s="894"/>
    </row>
    <row r="519" spans="1:6">
      <c r="B519" s="863" t="s">
        <v>3036</v>
      </c>
      <c r="C519" s="901"/>
      <c r="F519" s="910" t="s">
        <v>6343</v>
      </c>
    </row>
    <row r="520" spans="1:6" ht="42.75">
      <c r="B520" s="863" t="s">
        <v>3037</v>
      </c>
      <c r="C520" s="894"/>
      <c r="F520" s="910" t="s">
        <v>6344</v>
      </c>
    </row>
    <row r="521" spans="1:6">
      <c r="B521" s="863"/>
      <c r="C521" s="894"/>
    </row>
    <row r="522" spans="1:6" ht="28.5">
      <c r="B522" s="863" t="s">
        <v>5563</v>
      </c>
      <c r="C522" s="894"/>
      <c r="F522" s="910" t="s">
        <v>6345</v>
      </c>
    </row>
    <row r="523" spans="1:6">
      <c r="B523" s="863"/>
      <c r="C523" s="894"/>
    </row>
    <row r="524" spans="1:6" ht="41.25" customHeight="1">
      <c r="B524" s="1840" t="s">
        <v>5565</v>
      </c>
      <c r="C524" s="894"/>
      <c r="F524" s="910" t="s">
        <v>6346</v>
      </c>
    </row>
    <row r="525" spans="1:6">
      <c r="B525" s="863"/>
      <c r="C525" s="894"/>
    </row>
    <row r="526" spans="1:6" ht="57" customHeight="1">
      <c r="B526" s="863" t="s">
        <v>3038</v>
      </c>
      <c r="C526" s="894"/>
      <c r="F526" s="910" t="s">
        <v>6347</v>
      </c>
    </row>
    <row r="527" spans="1:6">
      <c r="B527" s="863"/>
      <c r="C527" s="894"/>
    </row>
    <row r="528" spans="1:6" ht="77.25" customHeight="1">
      <c r="B528" s="863" t="s">
        <v>5372</v>
      </c>
      <c r="C528" s="894"/>
      <c r="F528" s="910" t="s">
        <v>6348</v>
      </c>
    </row>
    <row r="529" spans="2:6" ht="42.75">
      <c r="B529" s="863" t="s">
        <v>6103</v>
      </c>
      <c r="C529" s="894"/>
      <c r="F529" s="1949" t="s">
        <v>6349</v>
      </c>
    </row>
    <row r="530" spans="2:6">
      <c r="B530" s="863" t="s">
        <v>6104</v>
      </c>
      <c r="C530" s="894"/>
      <c r="F530" s="1949" t="s">
        <v>6350</v>
      </c>
    </row>
    <row r="531" spans="2:6" ht="28.5">
      <c r="B531" s="863" t="s">
        <v>6105</v>
      </c>
      <c r="C531" s="894"/>
      <c r="F531" s="1958" t="s">
        <v>6352</v>
      </c>
    </row>
    <row r="532" spans="2:6">
      <c r="B532" s="863"/>
      <c r="C532" s="894"/>
    </row>
    <row r="533" spans="2:6" ht="42.75">
      <c r="B533" s="863" t="s">
        <v>5566</v>
      </c>
      <c r="C533" s="894"/>
      <c r="F533" s="910" t="s">
        <v>6351</v>
      </c>
    </row>
    <row r="534" spans="2:6" ht="42.75">
      <c r="B534" s="863" t="s">
        <v>5567</v>
      </c>
      <c r="C534" s="894"/>
      <c r="F534" s="910" t="s">
        <v>6353</v>
      </c>
    </row>
    <row r="535" spans="2:6" ht="42.75">
      <c r="B535" s="863" t="s">
        <v>5568</v>
      </c>
      <c r="C535" s="894"/>
      <c r="F535" s="910" t="s">
        <v>6354</v>
      </c>
    </row>
    <row r="536" spans="2:6" ht="71.25">
      <c r="B536" s="863" t="s">
        <v>6106</v>
      </c>
      <c r="C536" s="894"/>
      <c r="F536" s="910" t="s">
        <v>6355</v>
      </c>
    </row>
    <row r="537" spans="2:6">
      <c r="B537" s="863"/>
      <c r="C537" s="894"/>
    </row>
    <row r="538" spans="2:6" ht="71.25">
      <c r="B538" s="863" t="s">
        <v>3039</v>
      </c>
      <c r="C538" s="894"/>
      <c r="F538" s="910" t="s">
        <v>6356</v>
      </c>
    </row>
    <row r="539" spans="2:6">
      <c r="B539" s="863"/>
      <c r="C539" s="894"/>
    </row>
    <row r="540" spans="2:6" ht="71.25">
      <c r="B540" s="863" t="s">
        <v>3040</v>
      </c>
      <c r="C540" s="894"/>
      <c r="F540" s="910" t="s">
        <v>6357</v>
      </c>
    </row>
    <row r="541" spans="2:6">
      <c r="B541" s="863"/>
      <c r="C541" s="894"/>
    </row>
    <row r="542" spans="2:6">
      <c r="B542" s="863" t="s">
        <v>3041</v>
      </c>
      <c r="C542" s="894"/>
      <c r="F542" s="910" t="s">
        <v>6358</v>
      </c>
    </row>
    <row r="543" spans="2:6">
      <c r="B543" s="863" t="s">
        <v>3042</v>
      </c>
      <c r="C543" s="894"/>
      <c r="F543" s="910" t="s">
        <v>6359</v>
      </c>
    </row>
    <row r="544" spans="2:6">
      <c r="B544" s="863" t="s">
        <v>5373</v>
      </c>
      <c r="C544" s="894"/>
      <c r="F544" s="1949" t="s">
        <v>6360</v>
      </c>
    </row>
    <row r="545" spans="1:6" ht="28.5">
      <c r="B545" s="863" t="s">
        <v>5374</v>
      </c>
      <c r="C545" s="894"/>
      <c r="F545" s="910" t="s">
        <v>6361</v>
      </c>
    </row>
    <row r="546" spans="1:6" ht="16.5" customHeight="1">
      <c r="B546" s="863" t="s">
        <v>5375</v>
      </c>
      <c r="C546" s="894"/>
      <c r="F546" s="910" t="s">
        <v>6363</v>
      </c>
    </row>
    <row r="547" spans="1:6">
      <c r="B547" s="863" t="s">
        <v>3043</v>
      </c>
      <c r="C547" s="894"/>
      <c r="F547" s="910" t="s">
        <v>6362</v>
      </c>
    </row>
    <row r="548" spans="1:6">
      <c r="B548" s="863"/>
      <c r="C548" s="894"/>
    </row>
    <row r="549" spans="1:6" ht="71.25">
      <c r="B549" s="863" t="s">
        <v>3044</v>
      </c>
      <c r="C549" s="894"/>
      <c r="F549" s="910" t="s">
        <v>6364</v>
      </c>
    </row>
    <row r="550" spans="1:6">
      <c r="B550" s="863"/>
      <c r="C550" s="894"/>
    </row>
    <row r="551" spans="1:6" ht="71.25">
      <c r="A551" s="879" t="s">
        <v>3046</v>
      </c>
      <c r="B551" s="863" t="s">
        <v>3045</v>
      </c>
      <c r="C551" s="894"/>
      <c r="F551" s="910" t="s">
        <v>6365</v>
      </c>
    </row>
    <row r="552" spans="1:6">
      <c r="B552" s="863"/>
      <c r="C552" s="894"/>
    </row>
    <row r="553" spans="1:6">
      <c r="A553" s="890" t="s">
        <v>3046</v>
      </c>
      <c r="B553" s="870" t="s">
        <v>3047</v>
      </c>
      <c r="C553" s="894"/>
      <c r="D553" s="1943" t="s">
        <v>3046</v>
      </c>
      <c r="E553" s="900" t="s">
        <v>3048</v>
      </c>
      <c r="F553" s="1833" t="s">
        <v>3049</v>
      </c>
    </row>
    <row r="554" spans="1:6">
      <c r="B554" s="863"/>
      <c r="C554" s="894"/>
    </row>
    <row r="555" spans="1:6" ht="57">
      <c r="B555" s="863" t="s">
        <v>3050</v>
      </c>
      <c r="C555" s="901"/>
      <c r="F555" s="910" t="s">
        <v>6366</v>
      </c>
    </row>
    <row r="556" spans="1:6" ht="28.5">
      <c r="B556" s="863" t="s">
        <v>3051</v>
      </c>
      <c r="C556" s="894"/>
      <c r="F556" s="910" t="s">
        <v>3052</v>
      </c>
    </row>
    <row r="557" spans="1:6">
      <c r="B557" s="863"/>
      <c r="C557" s="894"/>
    </row>
    <row r="558" spans="1:6" ht="28.5">
      <c r="A558" s="890" t="s">
        <v>5988</v>
      </c>
      <c r="B558" s="863" t="s">
        <v>3053</v>
      </c>
      <c r="C558" s="894"/>
      <c r="D558" s="1943" t="s">
        <v>5988</v>
      </c>
      <c r="F558" s="910" t="s">
        <v>3054</v>
      </c>
    </row>
    <row r="559" spans="1:6">
      <c r="B559" s="863"/>
      <c r="C559" s="894"/>
    </row>
    <row r="560" spans="1:6">
      <c r="A560" s="879" t="s">
        <v>3055</v>
      </c>
      <c r="B560" s="870" t="s">
        <v>3056</v>
      </c>
      <c r="C560" s="894"/>
      <c r="D560" s="1943" t="s">
        <v>3055</v>
      </c>
      <c r="E560" s="900" t="s">
        <v>3057</v>
      </c>
      <c r="F560" s="870" t="s">
        <v>3058</v>
      </c>
    </row>
    <row r="561" spans="1:6">
      <c r="A561" s="879" t="s">
        <v>3059</v>
      </c>
      <c r="B561" s="876" t="s">
        <v>3060</v>
      </c>
      <c r="C561" s="894"/>
      <c r="D561" s="1943" t="s">
        <v>3059</v>
      </c>
      <c r="E561" s="900"/>
      <c r="F561" s="876" t="s">
        <v>3061</v>
      </c>
    </row>
    <row r="562" spans="1:6" ht="142.5">
      <c r="B562" s="863" t="s">
        <v>3062</v>
      </c>
      <c r="C562" s="901"/>
      <c r="F562" s="910" t="s">
        <v>6367</v>
      </c>
    </row>
    <row r="563" spans="1:6">
      <c r="B563" s="863"/>
      <c r="C563" s="908"/>
    </row>
    <row r="564" spans="1:6" ht="42.75">
      <c r="A564" s="879" t="s">
        <v>3063</v>
      </c>
      <c r="B564" s="863" t="s">
        <v>3064</v>
      </c>
      <c r="C564" s="894"/>
      <c r="D564" s="1943" t="s">
        <v>3063</v>
      </c>
      <c r="F564" s="910" t="s">
        <v>6368</v>
      </c>
    </row>
    <row r="565" spans="1:6">
      <c r="B565" s="863"/>
      <c r="C565" s="894"/>
    </row>
    <row r="566" spans="1:6">
      <c r="B566" s="876" t="s">
        <v>3065</v>
      </c>
      <c r="C566" s="894"/>
      <c r="F566" s="876" t="s">
        <v>3066</v>
      </c>
    </row>
    <row r="567" spans="1:6" ht="42.75">
      <c r="B567" s="863" t="s">
        <v>3067</v>
      </c>
      <c r="C567" s="894"/>
      <c r="F567" s="910" t="s">
        <v>6369</v>
      </c>
    </row>
    <row r="568" spans="1:6">
      <c r="B568" s="863"/>
      <c r="C568" s="908"/>
    </row>
    <row r="569" spans="1:6" ht="71.25">
      <c r="A569" s="879" t="s">
        <v>3068</v>
      </c>
      <c r="B569" s="860" t="s">
        <v>5376</v>
      </c>
      <c r="C569" s="894"/>
      <c r="D569" s="1943" t="s">
        <v>3068</v>
      </c>
      <c r="F569" s="910" t="s">
        <v>6370</v>
      </c>
    </row>
    <row r="570" spans="1:6" ht="46.5" customHeight="1">
      <c r="A570" s="859" t="s">
        <v>3069</v>
      </c>
      <c r="B570" s="863" t="s">
        <v>3070</v>
      </c>
      <c r="C570" s="894"/>
      <c r="D570" s="1943" t="s">
        <v>3069</v>
      </c>
      <c r="F570" s="910" t="s">
        <v>3071</v>
      </c>
    </row>
    <row r="571" spans="1:6" ht="42.75">
      <c r="B571" s="863" t="s">
        <v>5377</v>
      </c>
      <c r="C571" s="891"/>
      <c r="D571" s="1947"/>
      <c r="F571" s="910" t="s">
        <v>6371</v>
      </c>
    </row>
    <row r="572" spans="1:6">
      <c r="B572" s="860"/>
      <c r="C572" s="894"/>
    </row>
    <row r="573" spans="1:6" ht="85.5">
      <c r="A573" s="879" t="s">
        <v>3072</v>
      </c>
      <c r="B573" s="860" t="s">
        <v>5378</v>
      </c>
      <c r="C573" s="894"/>
      <c r="D573" s="1943" t="s">
        <v>3072</v>
      </c>
      <c r="F573" s="1938" t="s">
        <v>6372</v>
      </c>
    </row>
    <row r="574" spans="1:6">
      <c r="B574" s="863" t="s">
        <v>3073</v>
      </c>
      <c r="C574" s="891"/>
      <c r="F574" s="910" t="s">
        <v>3074</v>
      </c>
    </row>
    <row r="575" spans="1:6">
      <c r="B575" s="863"/>
      <c r="C575" s="891"/>
    </row>
    <row r="576" spans="1:6" ht="114">
      <c r="A576" s="879" t="s">
        <v>3075</v>
      </c>
      <c r="B576" s="860" t="s">
        <v>5379</v>
      </c>
      <c r="C576" s="894"/>
      <c r="D576" s="1943" t="s">
        <v>3075</v>
      </c>
      <c r="F576" s="910" t="s">
        <v>6373</v>
      </c>
    </row>
    <row r="577" spans="1:6" ht="28.5">
      <c r="B577" s="863" t="s">
        <v>5380</v>
      </c>
      <c r="C577" s="894"/>
      <c r="F577" s="910" t="s">
        <v>6374</v>
      </c>
    </row>
    <row r="578" spans="1:6" ht="58.5" customHeight="1">
      <c r="A578" s="879" t="s">
        <v>3076</v>
      </c>
      <c r="B578" s="860" t="s">
        <v>5381</v>
      </c>
      <c r="C578" s="891"/>
      <c r="D578" s="1943" t="s">
        <v>3076</v>
      </c>
      <c r="F578" s="910" t="s">
        <v>6375</v>
      </c>
    </row>
    <row r="579" spans="1:6" ht="85.5">
      <c r="A579" s="879" t="s">
        <v>3077</v>
      </c>
      <c r="B579" s="863" t="s">
        <v>3078</v>
      </c>
      <c r="C579" s="894"/>
      <c r="D579" s="1943" t="s">
        <v>3077</v>
      </c>
      <c r="F579" s="910" t="s">
        <v>3079</v>
      </c>
    </row>
    <row r="580" spans="1:6">
      <c r="B580" s="863"/>
      <c r="C580" s="891"/>
    </row>
    <row r="581" spans="1:6" ht="25.5">
      <c r="A581" s="859" t="s">
        <v>3080</v>
      </c>
      <c r="B581" s="876" t="s">
        <v>3081</v>
      </c>
      <c r="C581" s="894"/>
      <c r="D581" s="1943" t="s">
        <v>3080</v>
      </c>
      <c r="F581" s="876" t="s">
        <v>3082</v>
      </c>
    </row>
    <row r="582" spans="1:6" ht="114">
      <c r="A582" s="859" t="s">
        <v>3083</v>
      </c>
      <c r="B582" s="863" t="s">
        <v>3084</v>
      </c>
      <c r="C582" s="894"/>
      <c r="D582" s="1943" t="s">
        <v>3083</v>
      </c>
      <c r="F582" s="910" t="s">
        <v>5951</v>
      </c>
    </row>
    <row r="583" spans="1:6" ht="42.75">
      <c r="A583" s="859" t="s">
        <v>3085</v>
      </c>
      <c r="B583" s="863" t="s">
        <v>3086</v>
      </c>
      <c r="C583" s="908"/>
      <c r="D583" s="1943" t="s">
        <v>3085</v>
      </c>
      <c r="F583" s="910" t="s">
        <v>3087</v>
      </c>
    </row>
    <row r="584" spans="1:6">
      <c r="A584" s="869"/>
      <c r="B584" s="863" t="s">
        <v>27</v>
      </c>
      <c r="C584" s="894"/>
    </row>
    <row r="585" spans="1:6" ht="57">
      <c r="A585" s="859" t="s">
        <v>3088</v>
      </c>
      <c r="B585" s="863" t="s">
        <v>3089</v>
      </c>
      <c r="C585" s="894"/>
      <c r="D585" s="1943" t="s">
        <v>3088</v>
      </c>
      <c r="F585" s="910" t="s">
        <v>6376</v>
      </c>
    </row>
    <row r="586" spans="1:6">
      <c r="A586" s="869"/>
      <c r="B586" s="863"/>
      <c r="C586" s="894"/>
    </row>
    <row r="587" spans="1:6" ht="57">
      <c r="A587" s="859" t="s">
        <v>3090</v>
      </c>
      <c r="B587" s="863" t="s">
        <v>3091</v>
      </c>
      <c r="C587" s="894"/>
      <c r="D587" s="1943" t="s">
        <v>3090</v>
      </c>
      <c r="F587" s="910" t="s">
        <v>3092</v>
      </c>
    </row>
    <row r="588" spans="1:6">
      <c r="A588" s="869"/>
      <c r="B588" s="863" t="s">
        <v>3093</v>
      </c>
      <c r="C588" s="894"/>
      <c r="F588" s="910" t="s">
        <v>3094</v>
      </c>
    </row>
    <row r="589" spans="1:6">
      <c r="A589" s="869"/>
      <c r="B589" s="863"/>
      <c r="C589" s="894"/>
    </row>
    <row r="590" spans="1:6" ht="99.75">
      <c r="A590" s="859" t="s">
        <v>3095</v>
      </c>
      <c r="B590" s="863" t="s">
        <v>3096</v>
      </c>
      <c r="C590" s="894"/>
      <c r="D590" s="1943" t="s">
        <v>3095</v>
      </c>
      <c r="F590" s="910" t="s">
        <v>3097</v>
      </c>
    </row>
    <row r="591" spans="1:6">
      <c r="A591" s="869"/>
      <c r="B591" s="863"/>
      <c r="C591" s="894"/>
    </row>
    <row r="592" spans="1:6" ht="99.75">
      <c r="A592" s="859" t="s">
        <v>3098</v>
      </c>
      <c r="B592" s="863" t="s">
        <v>3099</v>
      </c>
      <c r="C592" s="894"/>
      <c r="D592" s="1943" t="s">
        <v>3098</v>
      </c>
      <c r="F592" s="910" t="s">
        <v>3100</v>
      </c>
    </row>
    <row r="593" spans="1:6">
      <c r="A593" s="869"/>
      <c r="B593" s="863"/>
      <c r="C593" s="894"/>
    </row>
    <row r="594" spans="1:6">
      <c r="A594" s="859" t="s">
        <v>3101</v>
      </c>
      <c r="B594" s="876" t="s">
        <v>3102</v>
      </c>
      <c r="C594" s="894"/>
      <c r="D594" s="1943" t="s">
        <v>3101</v>
      </c>
      <c r="F594" s="876" t="s">
        <v>3103</v>
      </c>
    </row>
    <row r="595" spans="1:6" ht="42.75">
      <c r="A595" s="869"/>
      <c r="B595" s="863" t="s">
        <v>3104</v>
      </c>
      <c r="C595" s="894"/>
      <c r="F595" s="910" t="s">
        <v>3105</v>
      </c>
    </row>
    <row r="596" spans="1:6">
      <c r="A596" s="869"/>
      <c r="B596" s="863" t="s">
        <v>3106</v>
      </c>
      <c r="C596" s="908"/>
      <c r="D596" s="1948"/>
      <c r="E596" s="918"/>
      <c r="F596" s="910" t="s">
        <v>3107</v>
      </c>
    </row>
    <row r="597" spans="1:6">
      <c r="A597" s="869"/>
      <c r="B597" s="863" t="s">
        <v>3108</v>
      </c>
      <c r="C597" s="894"/>
      <c r="D597" s="1948"/>
      <c r="E597" s="918"/>
      <c r="F597" s="910" t="s">
        <v>3109</v>
      </c>
    </row>
    <row r="598" spans="1:6" ht="42.75">
      <c r="A598" s="869"/>
      <c r="B598" s="863" t="s">
        <v>3110</v>
      </c>
      <c r="C598" s="894"/>
      <c r="F598" s="910" t="s">
        <v>6377</v>
      </c>
    </row>
    <row r="599" spans="1:6">
      <c r="A599" s="869"/>
      <c r="B599" s="863"/>
      <c r="C599" s="894"/>
    </row>
    <row r="600" spans="1:6">
      <c r="A600" s="869"/>
      <c r="B600" s="876" t="s">
        <v>3111</v>
      </c>
      <c r="C600" s="894"/>
      <c r="F600" s="876" t="s">
        <v>3112</v>
      </c>
    </row>
    <row r="601" spans="1:6" ht="42.75">
      <c r="A601" s="869"/>
      <c r="B601" s="863" t="s">
        <v>3113</v>
      </c>
      <c r="C601" s="894"/>
      <c r="F601" s="910" t="s">
        <v>6378</v>
      </c>
    </row>
    <row r="602" spans="1:6">
      <c r="A602" s="869"/>
      <c r="B602" s="863"/>
      <c r="C602" s="908"/>
    </row>
    <row r="603" spans="1:6" ht="99.75">
      <c r="A603" s="859" t="s">
        <v>3114</v>
      </c>
      <c r="B603" s="860" t="s">
        <v>6107</v>
      </c>
      <c r="C603" s="894"/>
      <c r="D603" s="1943" t="s">
        <v>3114</v>
      </c>
      <c r="F603" s="910" t="s">
        <v>6379</v>
      </c>
    </row>
    <row r="604" spans="1:6" ht="42.75">
      <c r="A604" s="869"/>
      <c r="B604" s="863" t="s">
        <v>5382</v>
      </c>
      <c r="C604" s="894"/>
      <c r="F604" s="910" t="s">
        <v>6380</v>
      </c>
    </row>
    <row r="605" spans="1:6">
      <c r="A605" s="869"/>
      <c r="B605" s="863"/>
      <c r="C605" s="891"/>
    </row>
    <row r="606" spans="1:6" ht="42.75">
      <c r="A606" s="859" t="s">
        <v>3115</v>
      </c>
      <c r="B606" s="860" t="s">
        <v>5383</v>
      </c>
      <c r="C606" s="894"/>
      <c r="D606" s="1943" t="s">
        <v>3115</v>
      </c>
      <c r="F606" s="910" t="s">
        <v>6381</v>
      </c>
    </row>
    <row r="607" spans="1:6">
      <c r="A607" s="869"/>
      <c r="B607" s="863" t="s">
        <v>3116</v>
      </c>
      <c r="C607" s="894"/>
      <c r="F607" s="910" t="s">
        <v>3117</v>
      </c>
    </row>
    <row r="608" spans="1:6" ht="28.5">
      <c r="A608" s="869"/>
      <c r="B608" s="863" t="s">
        <v>3118</v>
      </c>
      <c r="C608" s="891"/>
      <c r="F608" s="910" t="s">
        <v>3119</v>
      </c>
    </row>
    <row r="609" spans="1:6">
      <c r="A609" s="869"/>
      <c r="B609" s="863"/>
      <c r="C609" s="894"/>
    </row>
    <row r="610" spans="1:6">
      <c r="A610" s="859" t="s">
        <v>3120</v>
      </c>
      <c r="B610" s="876" t="s">
        <v>2674</v>
      </c>
      <c r="C610" s="894"/>
      <c r="D610" s="1943" t="s">
        <v>3120</v>
      </c>
      <c r="F610" s="876" t="s">
        <v>3121</v>
      </c>
    </row>
    <row r="611" spans="1:6" ht="57">
      <c r="A611" s="869"/>
      <c r="B611" s="863" t="s">
        <v>3122</v>
      </c>
      <c r="C611" s="894"/>
      <c r="F611" s="910" t="s">
        <v>3123</v>
      </c>
    </row>
    <row r="612" spans="1:6">
      <c r="A612" s="869"/>
      <c r="B612" s="863"/>
      <c r="C612" s="908"/>
    </row>
    <row r="613" spans="1:6">
      <c r="A613" s="859" t="s">
        <v>3124</v>
      </c>
      <c r="B613" s="876" t="s">
        <v>3125</v>
      </c>
      <c r="C613" s="894"/>
      <c r="D613" s="1943" t="s">
        <v>3124</v>
      </c>
      <c r="F613" s="876" t="s">
        <v>3126</v>
      </c>
    </row>
    <row r="614" spans="1:6" ht="57">
      <c r="A614" s="869"/>
      <c r="B614" s="863" t="s">
        <v>3127</v>
      </c>
      <c r="C614" s="894"/>
      <c r="F614" s="910" t="s">
        <v>6382</v>
      </c>
    </row>
    <row r="615" spans="1:6">
      <c r="A615" s="869"/>
      <c r="B615" s="863"/>
      <c r="C615" s="908"/>
    </row>
    <row r="616" spans="1:6">
      <c r="B616" s="876" t="s">
        <v>3128</v>
      </c>
      <c r="C616" s="894"/>
      <c r="F616" s="876" t="s">
        <v>6383</v>
      </c>
    </row>
    <row r="617" spans="1:6" ht="42.75">
      <c r="A617" s="869"/>
      <c r="B617" s="863" t="s">
        <v>3129</v>
      </c>
      <c r="C617" s="894"/>
      <c r="F617" s="910" t="s">
        <v>6384</v>
      </c>
    </row>
    <row r="618" spans="1:6">
      <c r="A618" s="869"/>
      <c r="B618" s="863"/>
      <c r="C618" s="908"/>
    </row>
    <row r="619" spans="1:6">
      <c r="A619" s="869"/>
      <c r="B619" s="868" t="s">
        <v>5384</v>
      </c>
      <c r="C619" s="894"/>
    </row>
    <row r="620" spans="1:6">
      <c r="A620" s="869"/>
      <c r="B620" s="881" t="s">
        <v>1736</v>
      </c>
      <c r="C620" s="894"/>
    </row>
    <row r="621" spans="1:6">
      <c r="A621" s="869"/>
      <c r="B621" s="881"/>
      <c r="C621" s="894"/>
    </row>
    <row r="622" spans="1:6">
      <c r="A622" s="869"/>
      <c r="B622" s="876" t="s">
        <v>5569</v>
      </c>
      <c r="C622" s="894"/>
      <c r="F622" s="876" t="s">
        <v>6385</v>
      </c>
    </row>
    <row r="623" spans="1:6">
      <c r="A623" s="869"/>
      <c r="B623" s="1836"/>
      <c r="C623" s="894"/>
    </row>
    <row r="624" spans="1:6" ht="57">
      <c r="A624" s="869"/>
      <c r="B624" s="863" t="s">
        <v>5570</v>
      </c>
      <c r="C624" s="894"/>
      <c r="F624" s="910" t="s">
        <v>6386</v>
      </c>
    </row>
    <row r="625" spans="1:6" ht="28.5">
      <c r="A625" s="869"/>
      <c r="B625" s="863" t="s">
        <v>5571</v>
      </c>
      <c r="C625" s="894"/>
      <c r="F625" s="910" t="s">
        <v>6387</v>
      </c>
    </row>
    <row r="626" spans="1:6" ht="84" customHeight="1">
      <c r="A626" s="869"/>
      <c r="B626" s="863" t="s">
        <v>5572</v>
      </c>
      <c r="C626" s="894"/>
      <c r="F626" s="910" t="s">
        <v>6388</v>
      </c>
    </row>
    <row r="627" spans="1:6" ht="57">
      <c r="A627" s="869"/>
      <c r="B627" s="863" t="s">
        <v>5573</v>
      </c>
      <c r="C627" s="894"/>
      <c r="F627" s="910" t="s">
        <v>6389</v>
      </c>
    </row>
    <row r="628" spans="1:6" ht="42.75">
      <c r="A628" s="869"/>
      <c r="B628" s="863" t="s">
        <v>5574</v>
      </c>
      <c r="C628" s="894"/>
      <c r="F628" s="910" t="s">
        <v>6390</v>
      </c>
    </row>
    <row r="629" spans="1:6" ht="71.25">
      <c r="A629" s="869"/>
      <c r="B629" s="863" t="s">
        <v>5575</v>
      </c>
      <c r="C629" s="894"/>
      <c r="F629" s="910" t="s">
        <v>6391</v>
      </c>
    </row>
    <row r="630" spans="1:6" ht="57">
      <c r="A630" s="869"/>
      <c r="B630" s="863" t="s">
        <v>5576</v>
      </c>
      <c r="C630" s="894"/>
      <c r="F630" s="910" t="s">
        <v>6392</v>
      </c>
    </row>
    <row r="631" spans="1:6">
      <c r="A631" s="869"/>
      <c r="B631" s="1836"/>
      <c r="C631" s="894"/>
    </row>
    <row r="632" spans="1:6" ht="28.5">
      <c r="A632" s="869"/>
      <c r="B632" s="876" t="s">
        <v>5577</v>
      </c>
      <c r="C632" s="894"/>
      <c r="F632" s="876" t="s">
        <v>6393</v>
      </c>
    </row>
    <row r="633" spans="1:6">
      <c r="A633" s="869"/>
      <c r="B633" s="1836"/>
      <c r="C633" s="894"/>
    </row>
    <row r="634" spans="1:6" ht="28.5">
      <c r="A634" s="869"/>
      <c r="B634" s="863" t="s">
        <v>5578</v>
      </c>
      <c r="C634" s="894"/>
      <c r="F634" s="910" t="s">
        <v>6394</v>
      </c>
    </row>
    <row r="635" spans="1:6">
      <c r="A635" s="869"/>
      <c r="B635" s="1840" t="s">
        <v>5583</v>
      </c>
      <c r="C635" s="894"/>
      <c r="F635" s="910" t="s">
        <v>6395</v>
      </c>
    </row>
    <row r="636" spans="1:6" ht="28.5">
      <c r="A636" s="869"/>
      <c r="B636" s="1840" t="s">
        <v>5584</v>
      </c>
      <c r="C636" s="894"/>
      <c r="F636" s="910" t="s">
        <v>6396</v>
      </c>
    </row>
    <row r="637" spans="1:6" ht="28.5">
      <c r="A637" s="869"/>
      <c r="B637" s="863" t="s">
        <v>5579</v>
      </c>
      <c r="C637" s="894"/>
      <c r="F637" s="910" t="s">
        <v>6397</v>
      </c>
    </row>
    <row r="638" spans="1:6" ht="28.5">
      <c r="A638" s="869"/>
      <c r="B638" s="863" t="s">
        <v>5580</v>
      </c>
      <c r="C638" s="894"/>
      <c r="F638" s="910" t="s">
        <v>6398</v>
      </c>
    </row>
    <row r="639" spans="1:6" ht="42.75">
      <c r="A639" s="869"/>
      <c r="B639" s="863" t="s">
        <v>5581</v>
      </c>
      <c r="C639" s="894"/>
      <c r="F639" s="910" t="s">
        <v>6414</v>
      </c>
    </row>
    <row r="640" spans="1:6" ht="57.75" customHeight="1">
      <c r="A640" s="869"/>
      <c r="B640" s="863" t="s">
        <v>5582</v>
      </c>
      <c r="C640" s="894"/>
      <c r="F640" s="910" t="s">
        <v>6415</v>
      </c>
    </row>
    <row r="641" spans="1:6">
      <c r="A641" s="869"/>
      <c r="B641" s="881"/>
      <c r="C641" s="894"/>
    </row>
    <row r="642" spans="1:6">
      <c r="A642" s="859" t="s">
        <v>3130</v>
      </c>
      <c r="B642" s="873" t="s">
        <v>3131</v>
      </c>
      <c r="C642" s="899"/>
      <c r="D642" s="1943" t="s">
        <v>3130</v>
      </c>
      <c r="F642" s="873" t="s">
        <v>3132</v>
      </c>
    </row>
    <row r="643" spans="1:6" ht="42.75">
      <c r="A643" s="869"/>
      <c r="B643" s="868" t="s">
        <v>3133</v>
      </c>
      <c r="C643" s="894"/>
      <c r="F643" s="1936" t="s">
        <v>6399</v>
      </c>
    </row>
    <row r="644" spans="1:6">
      <c r="A644" s="869"/>
      <c r="B644" s="868" t="s">
        <v>3134</v>
      </c>
      <c r="C644" s="905"/>
      <c r="D644" s="1948"/>
      <c r="E644" s="919"/>
      <c r="F644" s="1936" t="s">
        <v>3135</v>
      </c>
    </row>
    <row r="645" spans="1:6">
      <c r="A645" s="869"/>
      <c r="B645" s="868" t="s">
        <v>3136</v>
      </c>
      <c r="C645" s="899"/>
      <c r="D645" s="1948"/>
      <c r="E645" s="919"/>
      <c r="F645" s="1936" t="s">
        <v>3137</v>
      </c>
    </row>
    <row r="646" spans="1:6">
      <c r="A646" s="869"/>
      <c r="B646" s="868" t="s">
        <v>3138</v>
      </c>
      <c r="C646" s="899"/>
      <c r="D646" s="1948"/>
      <c r="E646" s="919"/>
      <c r="F646" s="1936" t="s">
        <v>3139</v>
      </c>
    </row>
    <row r="647" spans="1:6" ht="28.5">
      <c r="A647" s="869"/>
      <c r="B647" s="868" t="s">
        <v>3140</v>
      </c>
      <c r="C647" s="899"/>
      <c r="F647" s="1936" t="s">
        <v>5952</v>
      </c>
    </row>
    <row r="648" spans="1:6">
      <c r="A648" s="869"/>
      <c r="B648" s="868" t="s">
        <v>3141</v>
      </c>
      <c r="C648" s="899"/>
      <c r="D648" s="1948"/>
      <c r="E648" s="919"/>
      <c r="F648" s="1936" t="s">
        <v>3142</v>
      </c>
    </row>
    <row r="649" spans="1:6" ht="42.75">
      <c r="A649" s="869"/>
      <c r="B649" s="868" t="s">
        <v>3143</v>
      </c>
      <c r="C649" s="899"/>
      <c r="D649" s="1948"/>
      <c r="E649" s="919"/>
      <c r="F649" s="1936" t="s">
        <v>3144</v>
      </c>
    </row>
    <row r="650" spans="1:6">
      <c r="A650" s="869"/>
      <c r="B650" s="868" t="s">
        <v>3145</v>
      </c>
      <c r="C650" s="899"/>
      <c r="F650" s="1936" t="s">
        <v>3146</v>
      </c>
    </row>
    <row r="651" spans="1:6" ht="28.5">
      <c r="A651" s="869"/>
      <c r="B651" s="868" t="s">
        <v>3147</v>
      </c>
      <c r="C651" s="899"/>
      <c r="F651" s="1936" t="s">
        <v>3148</v>
      </c>
    </row>
    <row r="652" spans="1:6">
      <c r="A652" s="869"/>
      <c r="B652" s="883"/>
      <c r="C652" s="899"/>
      <c r="F652" s="1936"/>
    </row>
    <row r="653" spans="1:6" ht="114">
      <c r="A653" s="859" t="s">
        <v>3149</v>
      </c>
      <c r="B653" s="883" t="s">
        <v>5385</v>
      </c>
      <c r="C653" s="899"/>
      <c r="D653" s="1943" t="s">
        <v>3149</v>
      </c>
      <c r="F653" s="1936" t="s">
        <v>6400</v>
      </c>
    </row>
    <row r="654" spans="1:6">
      <c r="A654" s="869"/>
      <c r="B654" s="868"/>
      <c r="C654" s="920"/>
      <c r="F654" s="1936"/>
    </row>
    <row r="655" spans="1:6" ht="57">
      <c r="A655" s="859" t="s">
        <v>3150</v>
      </c>
      <c r="B655" s="883" t="s">
        <v>6108</v>
      </c>
      <c r="C655" s="920"/>
      <c r="D655" s="1943" t="s">
        <v>3150</v>
      </c>
      <c r="F655" s="1936" t="s">
        <v>6401</v>
      </c>
    </row>
    <row r="656" spans="1:6">
      <c r="A656" s="869"/>
      <c r="B656" s="868" t="s">
        <v>3151</v>
      </c>
      <c r="C656" s="899"/>
      <c r="F656" s="1936" t="s">
        <v>3152</v>
      </c>
    </row>
    <row r="657" spans="1:6" ht="57">
      <c r="A657" s="859" t="s">
        <v>3153</v>
      </c>
      <c r="B657" s="868" t="s">
        <v>3154</v>
      </c>
      <c r="C657" s="920"/>
      <c r="D657" s="1943" t="s">
        <v>3153</v>
      </c>
      <c r="F657" s="1936" t="s">
        <v>5531</v>
      </c>
    </row>
    <row r="658" spans="1:6" ht="85.5">
      <c r="A658" s="859" t="s">
        <v>3155</v>
      </c>
      <c r="B658" s="868" t="s">
        <v>3156</v>
      </c>
      <c r="C658" s="899"/>
      <c r="D658" s="1943" t="s">
        <v>3155</v>
      </c>
      <c r="F658" s="1936" t="s">
        <v>5953</v>
      </c>
    </row>
    <row r="659" spans="1:6" ht="71.25">
      <c r="A659" s="859" t="s">
        <v>3157</v>
      </c>
      <c r="B659" s="883" t="s">
        <v>5386</v>
      </c>
      <c r="C659" s="899"/>
      <c r="D659" s="1943" t="s">
        <v>3157</v>
      </c>
      <c r="F659" s="1936" t="s">
        <v>6402</v>
      </c>
    </row>
    <row r="660" spans="1:6" ht="42.75">
      <c r="A660" s="869"/>
      <c r="B660" s="868" t="s">
        <v>3158</v>
      </c>
      <c r="C660" s="899"/>
      <c r="F660" s="1936" t="s">
        <v>3159</v>
      </c>
    </row>
    <row r="661" spans="1:6">
      <c r="A661" s="869"/>
      <c r="B661" s="868"/>
      <c r="C661" s="899"/>
      <c r="F661" s="1936"/>
    </row>
    <row r="662" spans="1:6">
      <c r="A662" s="869"/>
      <c r="B662" s="1918" t="s">
        <v>6005</v>
      </c>
      <c r="C662" s="899"/>
      <c r="F662" s="1936"/>
    </row>
    <row r="663" spans="1:6">
      <c r="A663" s="869"/>
      <c r="B663" s="1919" t="s">
        <v>5992</v>
      </c>
      <c r="C663" s="899"/>
      <c r="F663" s="1936"/>
    </row>
    <row r="664" spans="1:6">
      <c r="A664" s="869"/>
      <c r="B664" s="868"/>
      <c r="C664" s="899"/>
      <c r="F664" s="1936"/>
    </row>
    <row r="665" spans="1:6">
      <c r="A665" s="869"/>
      <c r="B665" s="873" t="s">
        <v>3160</v>
      </c>
      <c r="C665" s="920"/>
      <c r="F665" s="1950" t="s">
        <v>3161</v>
      </c>
    </row>
    <row r="666" spans="1:6" ht="42.75">
      <c r="A666" s="869"/>
      <c r="B666" s="868" t="s">
        <v>3162</v>
      </c>
      <c r="C666" s="899"/>
      <c r="F666" s="1936" t="s">
        <v>5954</v>
      </c>
    </row>
    <row r="667" spans="1:6" ht="71.25">
      <c r="A667" s="869"/>
      <c r="B667" s="868" t="s">
        <v>3163</v>
      </c>
      <c r="C667" s="905"/>
      <c r="F667" s="1936" t="s">
        <v>5955</v>
      </c>
    </row>
    <row r="668" spans="1:6">
      <c r="A668" s="859" t="s">
        <v>3164</v>
      </c>
      <c r="B668" s="873" t="s">
        <v>3165</v>
      </c>
      <c r="C668" s="899"/>
      <c r="D668" s="1943" t="s">
        <v>3164</v>
      </c>
      <c r="F668" s="1951" t="s">
        <v>3166</v>
      </c>
    </row>
    <row r="669" spans="1:6" ht="42.75">
      <c r="A669" s="869"/>
      <c r="B669" s="868" t="s">
        <v>3167</v>
      </c>
      <c r="C669" s="899"/>
      <c r="F669" s="1936" t="s">
        <v>3168</v>
      </c>
    </row>
    <row r="670" spans="1:6">
      <c r="A670" s="869"/>
      <c r="B670" s="868"/>
      <c r="C670" s="905"/>
    </row>
    <row r="671" spans="1:6">
      <c r="A671" s="859" t="s">
        <v>3169</v>
      </c>
      <c r="B671" s="876" t="s">
        <v>3170</v>
      </c>
      <c r="C671" s="894"/>
      <c r="D671" s="1943" t="s">
        <v>3169</v>
      </c>
      <c r="F671" s="876" t="s">
        <v>3171</v>
      </c>
    </row>
    <row r="672" spans="1:6" ht="42.75">
      <c r="A672" s="869"/>
      <c r="B672" s="863" t="s">
        <v>3172</v>
      </c>
      <c r="C672" s="894"/>
      <c r="F672" s="863" t="s">
        <v>3173</v>
      </c>
    </row>
    <row r="673" spans="1:6">
      <c r="A673" s="869"/>
      <c r="B673" s="863"/>
      <c r="C673" s="908"/>
    </row>
    <row r="674" spans="1:6" ht="57">
      <c r="A674" s="859" t="s">
        <v>3174</v>
      </c>
      <c r="B674" s="863" t="s">
        <v>3175</v>
      </c>
      <c r="C674" s="894"/>
      <c r="D674" s="1943" t="s">
        <v>3174</v>
      </c>
      <c r="F674" s="910" t="s">
        <v>5956</v>
      </c>
    </row>
    <row r="675" spans="1:6">
      <c r="A675" s="869"/>
      <c r="B675" s="863"/>
      <c r="C675" s="894"/>
    </row>
    <row r="676" spans="1:6">
      <c r="A676" s="869"/>
      <c r="B676" s="870" t="s">
        <v>3176</v>
      </c>
      <c r="C676" s="894"/>
      <c r="E676" s="900" t="s">
        <v>3177</v>
      </c>
      <c r="F676" s="870" t="s">
        <v>3178</v>
      </c>
    </row>
    <row r="677" spans="1:6">
      <c r="A677" s="859" t="s">
        <v>3179</v>
      </c>
      <c r="B677" s="876" t="s">
        <v>3180</v>
      </c>
      <c r="C677" s="894"/>
      <c r="D677" s="1943" t="s">
        <v>3179</v>
      </c>
      <c r="F677" s="876" t="s">
        <v>6403</v>
      </c>
    </row>
    <row r="678" spans="1:6" ht="28.5">
      <c r="A678" s="869"/>
      <c r="B678" s="863" t="s">
        <v>3181</v>
      </c>
      <c r="C678" s="901"/>
      <c r="F678" s="910" t="s">
        <v>3182</v>
      </c>
    </row>
    <row r="679" spans="1:6" ht="57">
      <c r="A679" s="869"/>
      <c r="B679" s="863" t="s">
        <v>3183</v>
      </c>
      <c r="C679" s="908"/>
      <c r="F679" s="1834" t="s">
        <v>5957</v>
      </c>
    </row>
    <row r="680" spans="1:6" ht="42.75">
      <c r="A680" s="869"/>
      <c r="B680" s="863" t="s">
        <v>3184</v>
      </c>
      <c r="C680" s="894"/>
      <c r="F680" s="910" t="s">
        <v>6404</v>
      </c>
    </row>
    <row r="681" spans="1:6">
      <c r="A681" s="859" t="s">
        <v>3185</v>
      </c>
      <c r="B681" s="876" t="s">
        <v>3186</v>
      </c>
      <c r="C681" s="894"/>
      <c r="D681" s="1943" t="s">
        <v>3185</v>
      </c>
      <c r="F681" s="876" t="s">
        <v>6405</v>
      </c>
    </row>
    <row r="682" spans="1:6" ht="156.75">
      <c r="A682" s="869"/>
      <c r="B682" s="863" t="s">
        <v>3187</v>
      </c>
      <c r="C682" s="894"/>
      <c r="F682" s="910" t="s">
        <v>6406</v>
      </c>
    </row>
    <row r="683" spans="1:6">
      <c r="A683" s="869"/>
      <c r="B683" s="863"/>
      <c r="C683" s="908"/>
    </row>
    <row r="684" spans="1:6">
      <c r="A684" s="859" t="s">
        <v>3188</v>
      </c>
      <c r="B684" s="870" t="s">
        <v>3189</v>
      </c>
      <c r="C684" s="894"/>
      <c r="D684" s="1943" t="s">
        <v>3188</v>
      </c>
      <c r="E684" s="900" t="s">
        <v>3190</v>
      </c>
      <c r="F684" s="870" t="s">
        <v>3191</v>
      </c>
    </row>
    <row r="685" spans="1:6" ht="85.5">
      <c r="A685" s="869"/>
      <c r="B685" s="863" t="s">
        <v>3192</v>
      </c>
      <c r="C685" s="894"/>
      <c r="F685" s="910" t="s">
        <v>3193</v>
      </c>
    </row>
    <row r="686" spans="1:6" ht="42.75">
      <c r="A686" s="869"/>
      <c r="B686" s="863" t="s">
        <v>3194</v>
      </c>
      <c r="C686" s="901"/>
      <c r="F686" s="910" t="s">
        <v>5958</v>
      </c>
    </row>
    <row r="687" spans="1:6">
      <c r="A687" s="869"/>
      <c r="B687" s="863"/>
      <c r="C687" s="894"/>
    </row>
    <row r="688" spans="1:6" ht="42.75">
      <c r="A688" s="869"/>
      <c r="B688" s="863" t="s">
        <v>3195</v>
      </c>
      <c r="C688" s="894"/>
    </row>
    <row r="689" spans="1:6">
      <c r="A689" s="869"/>
      <c r="B689" s="863"/>
      <c r="C689" s="894"/>
    </row>
    <row r="690" spans="1:6" ht="28.5">
      <c r="A690" s="869"/>
      <c r="B690" s="863" t="s">
        <v>5387</v>
      </c>
      <c r="C690" s="894"/>
    </row>
    <row r="691" spans="1:6">
      <c r="A691" s="869"/>
      <c r="B691" s="863"/>
      <c r="C691" s="894"/>
    </row>
    <row r="692" spans="1:6" ht="57">
      <c r="A692" s="869"/>
      <c r="B692" s="863" t="s">
        <v>3196</v>
      </c>
      <c r="C692" s="894"/>
    </row>
    <row r="693" spans="1:6">
      <c r="A693" s="869"/>
      <c r="B693" s="863"/>
      <c r="C693" s="894"/>
    </row>
    <row r="694" spans="1:6">
      <c r="A694" s="859" t="s">
        <v>3197</v>
      </c>
      <c r="B694" s="870" t="s">
        <v>3198</v>
      </c>
      <c r="C694" s="894"/>
      <c r="D694" s="1943" t="s">
        <v>3197</v>
      </c>
      <c r="E694" s="900" t="s">
        <v>3199</v>
      </c>
      <c r="F694" s="870" t="s">
        <v>3200</v>
      </c>
    </row>
    <row r="695" spans="1:6" ht="85.5">
      <c r="A695" s="869"/>
      <c r="B695" s="863" t="s">
        <v>3201</v>
      </c>
      <c r="C695" s="894"/>
      <c r="F695" s="910" t="s">
        <v>3202</v>
      </c>
    </row>
    <row r="696" spans="1:6" ht="28.5">
      <c r="A696" s="869"/>
      <c r="B696" s="863" t="s">
        <v>3203</v>
      </c>
      <c r="C696" s="901"/>
      <c r="F696" s="910" t="s">
        <v>3204</v>
      </c>
    </row>
    <row r="697" spans="1:6">
      <c r="A697" s="869"/>
      <c r="B697" s="884"/>
      <c r="C697" s="894"/>
    </row>
    <row r="698" spans="1:6">
      <c r="A698" s="859" t="s">
        <v>3205</v>
      </c>
      <c r="B698" s="870" t="s">
        <v>3206</v>
      </c>
      <c r="C698" s="894"/>
      <c r="D698" s="1943" t="s">
        <v>3205</v>
      </c>
      <c r="E698" s="900" t="s">
        <v>3207</v>
      </c>
      <c r="F698" s="870" t="s">
        <v>3208</v>
      </c>
    </row>
    <row r="699" spans="1:6" ht="71.25">
      <c r="A699" s="869"/>
      <c r="B699" s="863" t="s">
        <v>3209</v>
      </c>
      <c r="C699" s="921"/>
      <c r="F699" s="910" t="s">
        <v>5959</v>
      </c>
    </row>
    <row r="700" spans="1:6">
      <c r="A700" s="869"/>
      <c r="B700" s="863"/>
      <c r="C700" s="901"/>
    </row>
    <row r="701" spans="1:6" ht="71.25">
      <c r="A701" s="869"/>
      <c r="B701" s="863" t="s">
        <v>3210</v>
      </c>
      <c r="C701" s="894"/>
      <c r="F701" s="910" t="s">
        <v>3211</v>
      </c>
    </row>
    <row r="702" spans="1:6">
      <c r="A702" s="869"/>
      <c r="B702" s="863"/>
      <c r="C702" s="894"/>
    </row>
    <row r="703" spans="1:6" ht="71.25">
      <c r="A703" s="869"/>
      <c r="B703" s="863" t="s">
        <v>5585</v>
      </c>
      <c r="C703" s="894"/>
      <c r="F703" s="910" t="s">
        <v>6417</v>
      </c>
    </row>
    <row r="704" spans="1:6">
      <c r="A704" s="869"/>
      <c r="B704" s="863"/>
      <c r="C704" s="894"/>
    </row>
    <row r="705" spans="1:6" ht="28.5">
      <c r="A705" s="869"/>
      <c r="B705" s="870" t="s">
        <v>3212</v>
      </c>
      <c r="C705" s="894"/>
      <c r="E705" s="1954" t="s">
        <v>3213</v>
      </c>
      <c r="F705" s="588" t="s">
        <v>6418</v>
      </c>
    </row>
    <row r="706" spans="1:6">
      <c r="A706" s="869"/>
      <c r="B706" s="863" t="s">
        <v>27</v>
      </c>
      <c r="C706" s="894"/>
    </row>
    <row r="707" spans="1:6" ht="42.75">
      <c r="A707" s="869"/>
      <c r="B707" s="863" t="s">
        <v>3214</v>
      </c>
      <c r="C707" s="901"/>
      <c r="F707" s="863" t="s">
        <v>6419</v>
      </c>
    </row>
    <row r="708" spans="1:6">
      <c r="A708" s="869"/>
      <c r="B708" s="863"/>
      <c r="C708" s="894"/>
    </row>
    <row r="709" spans="1:6" ht="57">
      <c r="A709" s="869"/>
      <c r="B709" s="863" t="s">
        <v>3215</v>
      </c>
      <c r="C709" s="894"/>
      <c r="F709" s="1955" t="s">
        <v>6426</v>
      </c>
    </row>
    <row r="710" spans="1:6">
      <c r="A710" s="869"/>
      <c r="B710" s="863"/>
      <c r="C710" s="894"/>
    </row>
    <row r="711" spans="1:6" ht="99.75">
      <c r="A711" s="869"/>
      <c r="B711" s="863" t="s">
        <v>5388</v>
      </c>
      <c r="C711" s="894"/>
      <c r="F711" s="1938" t="s">
        <v>6420</v>
      </c>
    </row>
    <row r="712" spans="1:6">
      <c r="A712" s="869"/>
      <c r="B712" s="862" t="s">
        <v>5389</v>
      </c>
      <c r="C712" s="894"/>
      <c r="F712" s="1956" t="s">
        <v>6421</v>
      </c>
    </row>
    <row r="713" spans="1:6" ht="28.5">
      <c r="A713" s="869"/>
      <c r="B713" s="863" t="s">
        <v>3216</v>
      </c>
      <c r="C713" s="894"/>
      <c r="F713" s="1938" t="s">
        <v>6423</v>
      </c>
    </row>
    <row r="714" spans="1:6" ht="28.5">
      <c r="A714" s="869"/>
      <c r="B714" s="863" t="s">
        <v>3217</v>
      </c>
      <c r="C714" s="893"/>
      <c r="F714" s="1938" t="s">
        <v>6422</v>
      </c>
    </row>
    <row r="715" spans="1:6" ht="42.75">
      <c r="A715" s="869"/>
      <c r="B715" s="863" t="s">
        <v>5390</v>
      </c>
      <c r="C715" s="894"/>
      <c r="F715" s="1938" t="s">
        <v>6424</v>
      </c>
    </row>
    <row r="716" spans="1:6">
      <c r="A716" s="869"/>
      <c r="B716" s="863"/>
      <c r="C716" s="894"/>
      <c r="F716" s="1938"/>
    </row>
    <row r="717" spans="1:6">
      <c r="A717" s="869"/>
      <c r="B717" s="863" t="s">
        <v>3218</v>
      </c>
      <c r="C717" s="894"/>
      <c r="F717" s="1938" t="s">
        <v>6425</v>
      </c>
    </row>
    <row r="718" spans="1:6">
      <c r="A718" s="869"/>
      <c r="B718" s="863"/>
      <c r="C718" s="894"/>
      <c r="F718" s="1938"/>
    </row>
    <row r="719" spans="1:6" ht="128.25" customHeight="1">
      <c r="A719" s="869"/>
      <c r="B719" s="863" t="s">
        <v>3219</v>
      </c>
      <c r="C719" s="894"/>
      <c r="F719" s="910" t="s">
        <v>6427</v>
      </c>
    </row>
    <row r="720" spans="1:6">
      <c r="A720" s="869"/>
      <c r="B720" s="863"/>
      <c r="C720" s="894"/>
    </row>
    <row r="721" spans="1:6" ht="28.5">
      <c r="A721" s="869"/>
      <c r="B721" s="863" t="s">
        <v>3220</v>
      </c>
      <c r="C721" s="894"/>
      <c r="F721" s="910" t="s">
        <v>6428</v>
      </c>
    </row>
    <row r="722" spans="1:6" ht="28.5">
      <c r="A722" s="869"/>
      <c r="B722" s="863" t="s">
        <v>3221</v>
      </c>
      <c r="C722" s="894"/>
      <c r="F722" s="910" t="s">
        <v>6429</v>
      </c>
    </row>
    <row r="723" spans="1:6">
      <c r="A723" s="869"/>
      <c r="B723" s="863" t="s">
        <v>3222</v>
      </c>
      <c r="C723" s="894"/>
      <c r="F723" s="910" t="s">
        <v>6430</v>
      </c>
    </row>
    <row r="724" spans="1:6" ht="28.5">
      <c r="A724" s="869"/>
      <c r="B724" s="863" t="s">
        <v>5391</v>
      </c>
      <c r="C724" s="894"/>
      <c r="F724" s="910" t="s">
        <v>6432</v>
      </c>
    </row>
    <row r="725" spans="1:6" ht="42.75">
      <c r="A725" s="869"/>
      <c r="B725" s="863" t="s">
        <v>3223</v>
      </c>
      <c r="C725" s="894"/>
      <c r="F725" s="910" t="s">
        <v>6431</v>
      </c>
    </row>
    <row r="726" spans="1:6" ht="28.5">
      <c r="A726" s="869"/>
      <c r="B726" s="863" t="s">
        <v>3224</v>
      </c>
      <c r="C726" s="894"/>
      <c r="F726" s="910" t="s">
        <v>6433</v>
      </c>
    </row>
    <row r="727" spans="1:6" ht="28.5">
      <c r="A727" s="869"/>
      <c r="B727" s="863" t="s">
        <v>3225</v>
      </c>
      <c r="C727" s="894"/>
      <c r="F727" s="910" t="s">
        <v>6434</v>
      </c>
    </row>
    <row r="728" spans="1:6" ht="28.5">
      <c r="A728" s="869"/>
      <c r="B728" s="863" t="s">
        <v>3226</v>
      </c>
      <c r="C728" s="894"/>
      <c r="F728" s="910" t="s">
        <v>6435</v>
      </c>
    </row>
    <row r="729" spans="1:6">
      <c r="A729" s="869"/>
      <c r="B729" s="863"/>
      <c r="C729" s="894"/>
    </row>
    <row r="730" spans="1:6" ht="127.5" customHeight="1">
      <c r="A730" s="869"/>
      <c r="B730" s="863" t="s">
        <v>3227</v>
      </c>
      <c r="C730" s="894"/>
      <c r="F730" s="910" t="s">
        <v>6436</v>
      </c>
    </row>
    <row r="731" spans="1:6">
      <c r="A731" s="869"/>
      <c r="B731" s="863"/>
      <c r="C731" s="894"/>
    </row>
    <row r="732" spans="1:6" ht="57">
      <c r="A732" s="869"/>
      <c r="B732" s="863" t="s">
        <v>3228</v>
      </c>
      <c r="C732" s="894"/>
      <c r="F732" s="1955" t="s">
        <v>6437</v>
      </c>
    </row>
    <row r="733" spans="1:6">
      <c r="A733" s="869"/>
      <c r="B733" s="863"/>
      <c r="C733" s="894"/>
    </row>
    <row r="734" spans="1:6" ht="71.25">
      <c r="A734" s="869"/>
      <c r="B734" s="863" t="s">
        <v>3229</v>
      </c>
      <c r="C734" s="894"/>
      <c r="F734" s="910" t="s">
        <v>6438</v>
      </c>
    </row>
    <row r="735" spans="1:6">
      <c r="A735" s="869"/>
      <c r="B735" s="863"/>
      <c r="C735" s="894"/>
    </row>
    <row r="736" spans="1:6" ht="71.25">
      <c r="A736" s="869"/>
      <c r="B736" s="863" t="s">
        <v>3230</v>
      </c>
      <c r="C736" s="894"/>
      <c r="F736" s="910" t="s">
        <v>6439</v>
      </c>
    </row>
    <row r="737" spans="1:6">
      <c r="A737" s="869"/>
      <c r="B737" s="863"/>
      <c r="C737" s="894"/>
    </row>
    <row r="738" spans="1:6">
      <c r="A738" s="869"/>
      <c r="B738" s="870" t="s">
        <v>3231</v>
      </c>
      <c r="C738" s="894"/>
      <c r="E738" s="900" t="s">
        <v>3232</v>
      </c>
      <c r="F738" s="870" t="s">
        <v>3233</v>
      </c>
    </row>
    <row r="739" spans="1:6" ht="71.25">
      <c r="A739" s="859" t="s">
        <v>3234</v>
      </c>
      <c r="B739" s="863" t="s">
        <v>3235</v>
      </c>
      <c r="C739" s="894"/>
      <c r="D739" s="1943" t="s">
        <v>3234</v>
      </c>
      <c r="F739" s="910" t="s">
        <v>5960</v>
      </c>
    </row>
    <row r="740" spans="1:6" ht="57">
      <c r="A740" s="859" t="s">
        <v>3236</v>
      </c>
      <c r="B740" s="863" t="s">
        <v>3237</v>
      </c>
      <c r="C740" s="901"/>
      <c r="D740" s="1943" t="s">
        <v>3236</v>
      </c>
      <c r="F740" s="910" t="s">
        <v>3238</v>
      </c>
    </row>
    <row r="741" spans="1:6" ht="57">
      <c r="A741" s="859" t="s">
        <v>3239</v>
      </c>
      <c r="B741" s="863" t="s">
        <v>3240</v>
      </c>
      <c r="C741" s="894"/>
      <c r="D741" s="1943" t="s">
        <v>3239</v>
      </c>
      <c r="F741" s="910" t="s">
        <v>5961</v>
      </c>
    </row>
    <row r="742" spans="1:6" ht="57">
      <c r="A742" s="859" t="s">
        <v>3241</v>
      </c>
      <c r="B742" s="863" t="s">
        <v>3242</v>
      </c>
      <c r="C742" s="894"/>
      <c r="D742" s="1943" t="s">
        <v>3241</v>
      </c>
      <c r="F742" s="910" t="s">
        <v>5532</v>
      </c>
    </row>
    <row r="743" spans="1:6">
      <c r="A743" s="869"/>
      <c r="B743" s="863"/>
      <c r="C743" s="894"/>
    </row>
    <row r="744" spans="1:6" ht="42.75">
      <c r="A744" s="869"/>
      <c r="B744" s="868" t="s">
        <v>3243</v>
      </c>
      <c r="C744" s="894"/>
      <c r="F744" s="1936" t="s">
        <v>6440</v>
      </c>
    </row>
    <row r="745" spans="1:6" ht="71.25">
      <c r="A745" s="869"/>
      <c r="B745" s="868" t="s">
        <v>3244</v>
      </c>
      <c r="C745" s="894"/>
      <c r="F745" s="1936" t="s">
        <v>6441</v>
      </c>
    </row>
    <row r="746" spans="1:6" ht="42" customHeight="1">
      <c r="A746" s="869"/>
      <c r="B746" s="868" t="s">
        <v>3245</v>
      </c>
      <c r="C746" s="899"/>
      <c r="F746" s="1936" t="s">
        <v>6442</v>
      </c>
    </row>
    <row r="747" spans="1:6">
      <c r="A747" s="869"/>
      <c r="B747" s="863"/>
      <c r="C747" s="899"/>
    </row>
    <row r="748" spans="1:6">
      <c r="A748" s="869"/>
      <c r="B748" s="868" t="s">
        <v>5392</v>
      </c>
      <c r="C748" s="899"/>
    </row>
    <row r="749" spans="1:6">
      <c r="A749" s="869"/>
      <c r="B749" s="881" t="s">
        <v>1927</v>
      </c>
      <c r="C749" s="894"/>
    </row>
    <row r="750" spans="1:6">
      <c r="A750" s="869"/>
      <c r="B750" s="863"/>
      <c r="C750" s="899"/>
    </row>
    <row r="751" spans="1:6">
      <c r="A751" s="869"/>
      <c r="B751" s="870" t="s">
        <v>3246</v>
      </c>
      <c r="C751" s="899"/>
      <c r="E751" s="900" t="s">
        <v>3247</v>
      </c>
      <c r="F751" s="870" t="s">
        <v>3248</v>
      </c>
    </row>
    <row r="752" spans="1:6" ht="71.25">
      <c r="A752" s="859" t="s">
        <v>3249</v>
      </c>
      <c r="B752" s="863" t="s">
        <v>3250</v>
      </c>
      <c r="C752" s="894"/>
      <c r="D752" s="1943" t="s">
        <v>3249</v>
      </c>
      <c r="F752" s="910" t="s">
        <v>3251</v>
      </c>
    </row>
    <row r="753" spans="1:6" ht="71.25">
      <c r="A753" s="859" t="s">
        <v>3252</v>
      </c>
      <c r="B753" s="863" t="s">
        <v>3253</v>
      </c>
      <c r="C753" s="901"/>
      <c r="D753" s="1943" t="s">
        <v>3252</v>
      </c>
      <c r="F753" s="910" t="s">
        <v>6407</v>
      </c>
    </row>
    <row r="754" spans="1:6" ht="42.75">
      <c r="A754" s="859" t="s">
        <v>3254</v>
      </c>
      <c r="B754" s="863" t="s">
        <v>3255</v>
      </c>
      <c r="C754" s="894"/>
      <c r="D754" s="1943" t="s">
        <v>3254</v>
      </c>
      <c r="F754" s="910" t="s">
        <v>6408</v>
      </c>
    </row>
    <row r="755" spans="1:6" ht="42.75">
      <c r="A755" s="859" t="s">
        <v>3256</v>
      </c>
      <c r="B755" s="863" t="s">
        <v>3257</v>
      </c>
      <c r="C755" s="894"/>
      <c r="D755" s="1943" t="s">
        <v>3256</v>
      </c>
      <c r="F755" s="910" t="s">
        <v>5962</v>
      </c>
    </row>
    <row r="756" spans="1:6" ht="57">
      <c r="A756" s="859" t="s">
        <v>3258</v>
      </c>
      <c r="B756" s="863" t="s">
        <v>3259</v>
      </c>
      <c r="C756" s="894"/>
      <c r="D756" s="1943" t="s">
        <v>3258</v>
      </c>
      <c r="F756" s="910" t="s">
        <v>5963</v>
      </c>
    </row>
    <row r="757" spans="1:6" ht="85.5">
      <c r="A757" s="859" t="s">
        <v>3260</v>
      </c>
      <c r="B757" s="863" t="s">
        <v>3261</v>
      </c>
      <c r="C757" s="894"/>
      <c r="D757" s="1943" t="s">
        <v>3260</v>
      </c>
      <c r="F757" s="910" t="s">
        <v>3262</v>
      </c>
    </row>
    <row r="758" spans="1:6">
      <c r="A758" s="869"/>
      <c r="B758" s="863"/>
      <c r="C758" s="894"/>
    </row>
    <row r="759" spans="1:6">
      <c r="A759" s="869"/>
      <c r="B759" s="876" t="s">
        <v>2691</v>
      </c>
      <c r="C759" s="894"/>
      <c r="F759" s="876" t="s">
        <v>6443</v>
      </c>
    </row>
    <row r="760" spans="1:6">
      <c r="A760" s="869"/>
      <c r="B760" s="863" t="s">
        <v>3263</v>
      </c>
      <c r="C760" s="894"/>
      <c r="F760" s="910" t="s">
        <v>6444</v>
      </c>
    </row>
    <row r="761" spans="1:6" ht="42.75">
      <c r="A761" s="869"/>
      <c r="B761" s="863" t="s">
        <v>5393</v>
      </c>
      <c r="C761" s="908"/>
      <c r="F761" s="910" t="s">
        <v>6445</v>
      </c>
    </row>
    <row r="762" spans="1:6">
      <c r="A762" s="869"/>
      <c r="B762" s="863" t="s">
        <v>5394</v>
      </c>
      <c r="C762" s="894"/>
      <c r="F762" s="910" t="s">
        <v>6446</v>
      </c>
    </row>
    <row r="763" spans="1:6" ht="28.5">
      <c r="A763" s="869"/>
      <c r="B763" s="863" t="s">
        <v>3264</v>
      </c>
      <c r="C763" s="894"/>
      <c r="F763" s="910" t="s">
        <v>6447</v>
      </c>
    </row>
    <row r="764" spans="1:6">
      <c r="A764" s="869"/>
      <c r="B764" s="861"/>
      <c r="C764" s="894"/>
    </row>
    <row r="765" spans="1:6" ht="25.5">
      <c r="A765" s="859" t="s">
        <v>3265</v>
      </c>
      <c r="B765" s="870" t="s">
        <v>3266</v>
      </c>
      <c r="C765" s="894"/>
      <c r="D765" s="1943" t="s">
        <v>3265</v>
      </c>
      <c r="E765" s="900" t="s">
        <v>3267</v>
      </c>
      <c r="F765" s="870" t="s">
        <v>3268</v>
      </c>
    </row>
    <row r="766" spans="1:6" ht="142.5">
      <c r="A766" s="869"/>
      <c r="B766" s="863" t="s">
        <v>3269</v>
      </c>
      <c r="C766" s="892"/>
      <c r="F766" s="910" t="s">
        <v>5964</v>
      </c>
    </row>
    <row r="767" spans="1:6">
      <c r="A767" s="869"/>
      <c r="B767" s="863"/>
      <c r="C767" s="901"/>
    </row>
    <row r="768" spans="1:6">
      <c r="A768" s="869"/>
      <c r="B768" s="870" t="s">
        <v>2693</v>
      </c>
      <c r="C768" s="894"/>
      <c r="E768" s="900" t="s">
        <v>3270</v>
      </c>
      <c r="F768" s="870" t="s">
        <v>3271</v>
      </c>
    </row>
    <row r="769" spans="1:6" ht="71.25">
      <c r="A769" s="859" t="s">
        <v>3272</v>
      </c>
      <c r="B769" s="863" t="s">
        <v>3273</v>
      </c>
      <c r="C769" s="894"/>
      <c r="D769" s="1943" t="s">
        <v>3272</v>
      </c>
      <c r="F769" s="910" t="s">
        <v>5965</v>
      </c>
    </row>
    <row r="770" spans="1:6">
      <c r="A770" s="869"/>
      <c r="B770" s="863"/>
      <c r="C770" s="901"/>
    </row>
    <row r="771" spans="1:6">
      <c r="A771" s="859" t="s">
        <v>3274</v>
      </c>
      <c r="B771" s="876" t="s">
        <v>2694</v>
      </c>
      <c r="C771" s="894"/>
      <c r="D771" s="1943" t="s">
        <v>3274</v>
      </c>
      <c r="F771" s="876" t="s">
        <v>3275</v>
      </c>
    </row>
    <row r="772" spans="1:6" ht="57">
      <c r="A772" s="869"/>
      <c r="B772" s="863" t="s">
        <v>3276</v>
      </c>
      <c r="C772" s="894"/>
      <c r="F772" s="910" t="s">
        <v>3277</v>
      </c>
    </row>
    <row r="773" spans="1:6">
      <c r="A773" s="869"/>
      <c r="B773" s="863"/>
      <c r="C773" s="908"/>
    </row>
    <row r="774" spans="1:6">
      <c r="A774" s="859" t="s">
        <v>3278</v>
      </c>
      <c r="B774" s="876" t="s">
        <v>2695</v>
      </c>
      <c r="C774" s="894"/>
      <c r="D774" s="1943" t="s">
        <v>3278</v>
      </c>
      <c r="F774" s="876" t="s">
        <v>3279</v>
      </c>
    </row>
    <row r="775" spans="1:6" ht="57">
      <c r="A775" s="869"/>
      <c r="B775" s="863" t="s">
        <v>3280</v>
      </c>
      <c r="C775" s="894"/>
      <c r="F775" s="910" t="s">
        <v>5533</v>
      </c>
    </row>
    <row r="776" spans="1:6">
      <c r="A776" s="869"/>
      <c r="B776" s="863"/>
      <c r="C776" s="908"/>
    </row>
    <row r="777" spans="1:6">
      <c r="A777" s="859" t="s">
        <v>3281</v>
      </c>
      <c r="B777" s="876" t="s">
        <v>1160</v>
      </c>
      <c r="C777" s="894"/>
      <c r="D777" s="1943" t="s">
        <v>3281</v>
      </c>
      <c r="F777" s="876" t="s">
        <v>1407</v>
      </c>
    </row>
    <row r="778" spans="1:6" ht="114">
      <c r="A778" s="869"/>
      <c r="B778" s="863" t="s">
        <v>3282</v>
      </c>
      <c r="C778" s="894"/>
      <c r="F778" s="910" t="s">
        <v>3283</v>
      </c>
    </row>
    <row r="779" spans="1:6">
      <c r="A779" s="869"/>
      <c r="B779" s="863"/>
      <c r="C779" s="894"/>
    </row>
    <row r="780" spans="1:6">
      <c r="A780" s="859" t="s">
        <v>5940</v>
      </c>
      <c r="B780" s="870" t="s">
        <v>5586</v>
      </c>
      <c r="C780" s="894"/>
      <c r="F780" s="870" t="s">
        <v>6448</v>
      </c>
    </row>
    <row r="781" spans="1:6" ht="42.75">
      <c r="A781" s="859" t="s">
        <v>5941</v>
      </c>
      <c r="B781" s="1840" t="s">
        <v>5587</v>
      </c>
      <c r="C781" s="894"/>
      <c r="F781" s="910" t="s">
        <v>6449</v>
      </c>
    </row>
    <row r="782" spans="1:6">
      <c r="B782" s="1840"/>
      <c r="C782" s="894"/>
    </row>
    <row r="783" spans="1:6" ht="28.5">
      <c r="A783" s="859" t="s">
        <v>5942</v>
      </c>
      <c r="B783" s="1840" t="s">
        <v>5588</v>
      </c>
      <c r="C783" s="894"/>
      <c r="F783" s="910" t="s">
        <v>6450</v>
      </c>
    </row>
    <row r="784" spans="1:6">
      <c r="A784" s="859"/>
      <c r="B784" s="1840" t="s">
        <v>5602</v>
      </c>
      <c r="C784" s="894"/>
      <c r="F784" s="910" t="s">
        <v>6451</v>
      </c>
    </row>
    <row r="785" spans="1:6" ht="28.5">
      <c r="A785" s="859"/>
      <c r="B785" s="1840" t="s">
        <v>5603</v>
      </c>
      <c r="C785" s="894"/>
      <c r="F785" s="910" t="s">
        <v>6452</v>
      </c>
    </row>
    <row r="786" spans="1:6" ht="28.5">
      <c r="A786" s="859"/>
      <c r="B786" s="1840" t="s">
        <v>5604</v>
      </c>
      <c r="C786" s="894"/>
      <c r="F786" s="910" t="s">
        <v>6453</v>
      </c>
    </row>
    <row r="787" spans="1:6" ht="28.5">
      <c r="A787" s="859"/>
      <c r="B787" s="1840" t="s">
        <v>5605</v>
      </c>
      <c r="C787" s="894"/>
      <c r="F787" s="910" t="s">
        <v>6454</v>
      </c>
    </row>
    <row r="788" spans="1:6">
      <c r="A788" s="859"/>
      <c r="B788" s="1840" t="s">
        <v>5589</v>
      </c>
      <c r="C788" s="894"/>
      <c r="F788" s="910" t="s">
        <v>6455</v>
      </c>
    </row>
    <row r="789" spans="1:6">
      <c r="A789" s="859"/>
      <c r="B789" s="1840" t="s">
        <v>5590</v>
      </c>
      <c r="C789" s="894"/>
      <c r="F789" s="910" t="s">
        <v>6456</v>
      </c>
    </row>
    <row r="790" spans="1:6" ht="28.5">
      <c r="A790" s="859"/>
      <c r="B790" s="1840" t="s">
        <v>5606</v>
      </c>
      <c r="C790" s="894"/>
      <c r="F790" s="910" t="s">
        <v>6457</v>
      </c>
    </row>
    <row r="791" spans="1:6">
      <c r="A791" s="859"/>
      <c r="B791" s="1840" t="s">
        <v>5607</v>
      </c>
      <c r="C791" s="894"/>
      <c r="F791" s="910" t="s">
        <v>6458</v>
      </c>
    </row>
    <row r="792" spans="1:6" ht="28.5">
      <c r="A792" s="859"/>
      <c r="B792" s="1840" t="s">
        <v>5608</v>
      </c>
      <c r="C792" s="894"/>
      <c r="F792" s="910" t="s">
        <v>6459</v>
      </c>
    </row>
    <row r="793" spans="1:6" ht="28.5">
      <c r="A793" s="859"/>
      <c r="B793" s="1840" t="s">
        <v>5934</v>
      </c>
      <c r="C793" s="894"/>
      <c r="F793" s="910" t="s">
        <v>6460</v>
      </c>
    </row>
    <row r="794" spans="1:6" ht="28.5">
      <c r="A794" s="859"/>
      <c r="B794" s="1840" t="s">
        <v>5609</v>
      </c>
      <c r="C794" s="894"/>
      <c r="F794" s="910" t="s">
        <v>6461</v>
      </c>
    </row>
    <row r="795" spans="1:6" ht="28.5">
      <c r="A795" s="859"/>
      <c r="B795" s="1840" t="s">
        <v>5610</v>
      </c>
      <c r="C795" s="894"/>
      <c r="F795" s="910" t="s">
        <v>6462</v>
      </c>
    </row>
    <row r="796" spans="1:6">
      <c r="A796" s="859"/>
      <c r="B796" s="1840" t="s">
        <v>5611</v>
      </c>
      <c r="C796" s="894"/>
      <c r="F796" s="910" t="s">
        <v>6463</v>
      </c>
    </row>
    <row r="797" spans="1:6">
      <c r="A797" s="859"/>
      <c r="B797" s="1840" t="s">
        <v>5612</v>
      </c>
      <c r="C797" s="894"/>
      <c r="F797" s="910" t="s">
        <v>6464</v>
      </c>
    </row>
    <row r="798" spans="1:6" ht="42.75">
      <c r="A798" s="859"/>
      <c r="B798" s="1840" t="s">
        <v>5591</v>
      </c>
      <c r="C798" s="894"/>
      <c r="F798" s="910" t="s">
        <v>6465</v>
      </c>
    </row>
    <row r="799" spans="1:6">
      <c r="A799" s="859"/>
      <c r="B799" s="1840" t="s">
        <v>5613</v>
      </c>
      <c r="C799" s="894"/>
      <c r="F799" s="910" t="s">
        <v>6466</v>
      </c>
    </row>
    <row r="800" spans="1:6">
      <c r="A800" s="859"/>
      <c r="B800" s="1840" t="s">
        <v>5614</v>
      </c>
      <c r="C800" s="894"/>
      <c r="F800" s="910" t="s">
        <v>6467</v>
      </c>
    </row>
    <row r="801" spans="1:6">
      <c r="A801" s="859"/>
      <c r="B801" s="1840" t="s">
        <v>5615</v>
      </c>
      <c r="C801" s="894"/>
      <c r="F801" s="910" t="s">
        <v>6468</v>
      </c>
    </row>
    <row r="802" spans="1:6" ht="28.5">
      <c r="A802" s="859"/>
      <c r="B802" s="1840" t="s">
        <v>5592</v>
      </c>
      <c r="C802" s="894"/>
      <c r="F802" s="910" t="s">
        <v>6469</v>
      </c>
    </row>
    <row r="803" spans="1:6">
      <c r="A803" s="859"/>
      <c r="B803" s="1840"/>
      <c r="C803" s="894"/>
    </row>
    <row r="804" spans="1:6" ht="42.75">
      <c r="A804" s="859"/>
      <c r="B804" s="1840" t="s">
        <v>5937</v>
      </c>
      <c r="C804" s="894"/>
      <c r="F804" s="910" t="s">
        <v>6470</v>
      </c>
    </row>
    <row r="805" spans="1:6">
      <c r="A805" s="859"/>
      <c r="B805" s="1840"/>
      <c r="C805" s="894"/>
    </row>
    <row r="806" spans="1:6">
      <c r="A806" s="859"/>
      <c r="B806" s="1840" t="s">
        <v>5593</v>
      </c>
      <c r="C806" s="894"/>
      <c r="F806" s="910" t="s">
        <v>6471</v>
      </c>
    </row>
    <row r="807" spans="1:6" ht="42.75">
      <c r="A807" s="859"/>
      <c r="B807" s="1840" t="s">
        <v>5935</v>
      </c>
      <c r="C807" s="894"/>
      <c r="F807" s="910" t="s">
        <v>6472</v>
      </c>
    </row>
    <row r="808" spans="1:6" ht="42.75">
      <c r="A808" s="859"/>
      <c r="B808" s="1840" t="s">
        <v>5936</v>
      </c>
      <c r="C808" s="894"/>
      <c r="F808" s="910" t="s">
        <v>6473</v>
      </c>
    </row>
    <row r="809" spans="1:6">
      <c r="A809" s="859"/>
      <c r="B809" s="1840" t="s">
        <v>5594</v>
      </c>
      <c r="C809" s="894"/>
      <c r="F809" s="910" t="s">
        <v>6474</v>
      </c>
    </row>
    <row r="810" spans="1:6">
      <c r="A810" s="859"/>
      <c r="B810" s="1840" t="s">
        <v>5595</v>
      </c>
      <c r="C810" s="894"/>
      <c r="F810" s="910" t="s">
        <v>6475</v>
      </c>
    </row>
    <row r="811" spans="1:6">
      <c r="A811" s="859"/>
      <c r="B811" s="1840" t="s">
        <v>5943</v>
      </c>
      <c r="C811" s="894"/>
      <c r="F811" s="910" t="s">
        <v>6476</v>
      </c>
    </row>
    <row r="812" spans="1:6">
      <c r="A812" s="859"/>
      <c r="B812" s="1840" t="s">
        <v>5944</v>
      </c>
      <c r="C812" s="894"/>
      <c r="F812" s="910" t="s">
        <v>6477</v>
      </c>
    </row>
    <row r="813" spans="1:6" ht="28.5">
      <c r="A813" s="859"/>
      <c r="B813" s="1840" t="s">
        <v>5945</v>
      </c>
      <c r="C813" s="894"/>
      <c r="F813" s="910" t="s">
        <v>6478</v>
      </c>
    </row>
    <row r="814" spans="1:6">
      <c r="A814" s="859"/>
      <c r="B814" s="1840" t="s">
        <v>5938</v>
      </c>
      <c r="C814" s="894"/>
      <c r="F814" s="910" t="s">
        <v>6479</v>
      </c>
    </row>
    <row r="815" spans="1:6" ht="44.25">
      <c r="A815" s="859"/>
      <c r="B815" s="1840" t="s">
        <v>5616</v>
      </c>
      <c r="C815" s="894"/>
      <c r="F815" s="910" t="s">
        <v>6480</v>
      </c>
    </row>
    <row r="816" spans="1:6" ht="42.75">
      <c r="A816" s="859"/>
      <c r="B816" s="1840" t="s">
        <v>5596</v>
      </c>
      <c r="C816" s="894"/>
      <c r="F816" s="910" t="s">
        <v>6481</v>
      </c>
    </row>
    <row r="817" spans="1:6" ht="28.5">
      <c r="A817" s="859"/>
      <c r="B817" s="863" t="s">
        <v>5597</v>
      </c>
      <c r="C817" s="894"/>
      <c r="F817" s="910" t="s">
        <v>6482</v>
      </c>
    </row>
    <row r="818" spans="1:6" ht="42.75">
      <c r="A818" s="859"/>
      <c r="B818" s="863" t="s">
        <v>5598</v>
      </c>
      <c r="C818" s="894"/>
      <c r="F818" s="910" t="s">
        <v>6483</v>
      </c>
    </row>
    <row r="819" spans="1:6" ht="42.75">
      <c r="A819" s="859"/>
      <c r="B819" s="863" t="s">
        <v>5599</v>
      </c>
      <c r="C819" s="894"/>
      <c r="F819" s="910" t="s">
        <v>6484</v>
      </c>
    </row>
    <row r="820" spans="1:6" ht="99.75">
      <c r="A820" s="859"/>
      <c r="B820" s="863" t="s">
        <v>5933</v>
      </c>
      <c r="C820" s="894"/>
      <c r="F820" s="910" t="s">
        <v>6485</v>
      </c>
    </row>
    <row r="821" spans="1:6" ht="28.5">
      <c r="A821" s="859" t="s">
        <v>5946</v>
      </c>
      <c r="B821" s="863" t="s">
        <v>5600</v>
      </c>
      <c r="C821" s="894"/>
      <c r="F821" s="910" t="s">
        <v>6486</v>
      </c>
    </row>
    <row r="822" spans="1:6" ht="28.5">
      <c r="A822" s="859"/>
      <c r="B822" s="863" t="s">
        <v>5601</v>
      </c>
      <c r="C822" s="894"/>
      <c r="F822" s="910" t="s">
        <v>6487</v>
      </c>
    </row>
    <row r="823" spans="1:6" ht="42.75">
      <c r="A823" s="859"/>
      <c r="B823" s="863" t="s">
        <v>5939</v>
      </c>
      <c r="C823" s="894"/>
      <c r="F823" s="910" t="s">
        <v>6488</v>
      </c>
    </row>
    <row r="824" spans="1:6">
      <c r="A824" s="859"/>
      <c r="B824" s="863"/>
      <c r="C824" s="894"/>
    </row>
    <row r="825" spans="1:6" ht="28.5">
      <c r="A825" s="859" t="s">
        <v>5948</v>
      </c>
      <c r="B825" s="863" t="s">
        <v>5947</v>
      </c>
      <c r="C825" s="894"/>
      <c r="F825" s="910" t="s">
        <v>6489</v>
      </c>
    </row>
    <row r="826" spans="1:6">
      <c r="A826" s="859"/>
      <c r="B826" s="1836"/>
      <c r="C826" s="894"/>
    </row>
    <row r="827" spans="1:6" ht="15">
      <c r="A827" s="859"/>
      <c r="B827" s="1839" t="s">
        <v>5617</v>
      </c>
      <c r="C827" s="894"/>
    </row>
    <row r="828" spans="1:6">
      <c r="A828" s="859"/>
      <c r="B828" s="1841" t="s">
        <v>4279</v>
      </c>
      <c r="C828" s="894"/>
    </row>
    <row r="829" spans="1:6" ht="15">
      <c r="A829" s="859"/>
      <c r="B829" s="1839" t="s">
        <v>5618</v>
      </c>
      <c r="C829" s="894"/>
    </row>
    <row r="830" spans="1:6">
      <c r="A830" s="859"/>
      <c r="B830" s="1841" t="s">
        <v>4280</v>
      </c>
      <c r="C830" s="894"/>
    </row>
    <row r="831" spans="1:6">
      <c r="A831" s="859"/>
      <c r="B831" s="863"/>
      <c r="C831" s="894"/>
    </row>
    <row r="832" spans="1:6" ht="28.5">
      <c r="A832" s="859" t="s">
        <v>3284</v>
      </c>
      <c r="B832" s="870" t="s">
        <v>6039</v>
      </c>
      <c r="C832" s="894"/>
      <c r="D832" s="1943" t="s">
        <v>3284</v>
      </c>
      <c r="E832" s="922">
        <v>39</v>
      </c>
      <c r="F832" s="870" t="s">
        <v>3285</v>
      </c>
    </row>
    <row r="833" spans="1:6" ht="85.5">
      <c r="A833" s="859"/>
      <c r="B833" s="863" t="s">
        <v>3286</v>
      </c>
      <c r="C833" s="894"/>
      <c r="F833" s="910" t="s">
        <v>6409</v>
      </c>
    </row>
    <row r="834" spans="1:6" ht="57">
      <c r="A834" s="859"/>
      <c r="B834" s="863" t="s">
        <v>3287</v>
      </c>
      <c r="C834" s="901"/>
      <c r="F834" s="910" t="s">
        <v>5966</v>
      </c>
    </row>
    <row r="835" spans="1:6">
      <c r="A835" s="869"/>
      <c r="B835" s="876" t="s">
        <v>2697</v>
      </c>
      <c r="C835" s="894"/>
      <c r="F835" s="876" t="s">
        <v>3288</v>
      </c>
    </row>
    <row r="836" spans="1:6" ht="71.25">
      <c r="A836" s="869"/>
      <c r="B836" s="863" t="s">
        <v>3289</v>
      </c>
      <c r="C836" s="894"/>
      <c r="F836" s="910" t="s">
        <v>5967</v>
      </c>
    </row>
    <row r="837" spans="1:6">
      <c r="A837" s="869"/>
      <c r="B837" s="863"/>
      <c r="C837" s="908"/>
    </row>
    <row r="838" spans="1:6" ht="71.25">
      <c r="A838" s="869"/>
      <c r="B838" s="863" t="s">
        <v>3290</v>
      </c>
      <c r="C838" s="894"/>
      <c r="F838" s="910" t="s">
        <v>6410</v>
      </c>
    </row>
    <row r="839" spans="1:6">
      <c r="A839" s="869"/>
      <c r="B839" s="861"/>
      <c r="C839" s="894"/>
    </row>
    <row r="840" spans="1:6">
      <c r="A840" s="869"/>
      <c r="B840" s="876" t="s">
        <v>2698</v>
      </c>
      <c r="C840" s="894"/>
      <c r="F840" s="876" t="s">
        <v>3291</v>
      </c>
    </row>
    <row r="841" spans="1:6" ht="114">
      <c r="A841" s="869"/>
      <c r="B841" s="863" t="s">
        <v>3292</v>
      </c>
      <c r="C841" s="892"/>
      <c r="F841" s="910" t="s">
        <v>6411</v>
      </c>
    </row>
    <row r="842" spans="1:6">
      <c r="A842" s="869"/>
      <c r="B842" s="876" t="s">
        <v>2699</v>
      </c>
      <c r="C842" s="908"/>
      <c r="F842" s="876" t="s">
        <v>3293</v>
      </c>
    </row>
    <row r="843" spans="1:6" ht="99.75">
      <c r="A843" s="869"/>
      <c r="B843" s="863" t="s">
        <v>3294</v>
      </c>
      <c r="C843" s="894"/>
      <c r="F843" s="910" t="s">
        <v>6412</v>
      </c>
    </row>
    <row r="844" spans="1:6">
      <c r="A844" s="869"/>
      <c r="B844" s="863"/>
      <c r="C844" s="908"/>
    </row>
    <row r="845" spans="1:6" ht="57">
      <c r="A845" s="869"/>
      <c r="B845" s="863" t="s">
        <v>3295</v>
      </c>
      <c r="C845" s="894"/>
      <c r="F845" s="910" t="s">
        <v>5968</v>
      </c>
    </row>
    <row r="846" spans="1:6">
      <c r="A846" s="869"/>
      <c r="B846" s="863"/>
      <c r="C846" s="894"/>
    </row>
    <row r="847" spans="1:6" ht="42.75">
      <c r="A847" s="869"/>
      <c r="B847" s="863" t="s">
        <v>3296</v>
      </c>
      <c r="C847" s="894"/>
      <c r="F847" s="910" t="s">
        <v>6490</v>
      </c>
    </row>
    <row r="848" spans="1:6">
      <c r="A848" s="869"/>
      <c r="B848" s="863"/>
      <c r="C848" s="894"/>
    </row>
    <row r="849" spans="1:6" ht="85.5">
      <c r="A849" s="869"/>
      <c r="B849" s="863" t="s">
        <v>3297</v>
      </c>
      <c r="C849" s="894"/>
      <c r="F849" s="910" t="s">
        <v>5969</v>
      </c>
    </row>
    <row r="850" spans="1:6">
      <c r="A850" s="869"/>
      <c r="B850" s="876" t="s">
        <v>2700</v>
      </c>
      <c r="C850" s="894"/>
      <c r="F850" s="876" t="s">
        <v>3298</v>
      </c>
    </row>
    <row r="851" spans="1:6" ht="142.5">
      <c r="A851" s="869"/>
      <c r="B851" s="863" t="s">
        <v>3299</v>
      </c>
      <c r="C851" s="894"/>
      <c r="F851" s="910" t="s">
        <v>3300</v>
      </c>
    </row>
    <row r="852" spans="1:6">
      <c r="A852" s="869"/>
      <c r="B852" s="863"/>
      <c r="C852" s="908"/>
    </row>
    <row r="853" spans="1:6">
      <c r="A853" s="869"/>
      <c r="B853" s="876" t="s">
        <v>2701</v>
      </c>
      <c r="C853" s="894"/>
      <c r="F853" s="876" t="s">
        <v>3301</v>
      </c>
    </row>
    <row r="854" spans="1:6" ht="99.75">
      <c r="A854" s="869"/>
      <c r="B854" s="863" t="s">
        <v>3302</v>
      </c>
      <c r="C854" s="894"/>
      <c r="F854" s="910" t="s">
        <v>5970</v>
      </c>
    </row>
    <row r="855" spans="1:6">
      <c r="A855" s="869"/>
      <c r="B855" s="863"/>
      <c r="C855" s="908"/>
    </row>
    <row r="856" spans="1:6" ht="28.5" customHeight="1">
      <c r="A856" s="869"/>
      <c r="B856" s="876" t="s">
        <v>2702</v>
      </c>
      <c r="C856" s="894"/>
      <c r="F856" s="876" t="s">
        <v>3303</v>
      </c>
    </row>
    <row r="857" spans="1:6" ht="71.25" customHeight="1">
      <c r="A857" s="869"/>
      <c r="B857" s="863" t="s">
        <v>3304</v>
      </c>
      <c r="C857" s="894"/>
      <c r="F857" s="910" t="s">
        <v>6491</v>
      </c>
    </row>
    <row r="858" spans="1:6" ht="128.25">
      <c r="A858" s="869"/>
      <c r="B858" s="863" t="s">
        <v>5395</v>
      </c>
      <c r="C858" s="908"/>
      <c r="F858" s="1834" t="s">
        <v>6413</v>
      </c>
    </row>
    <row r="859" spans="1:6">
      <c r="A859" s="869"/>
      <c r="B859" s="861"/>
      <c r="C859" s="894"/>
    </row>
    <row r="860" spans="1:6">
      <c r="A860" s="869"/>
      <c r="B860" s="876" t="s">
        <v>57</v>
      </c>
      <c r="C860" s="894"/>
      <c r="F860" s="876" t="s">
        <v>3305</v>
      </c>
    </row>
    <row r="861" spans="1:6" ht="57">
      <c r="A861" s="869"/>
      <c r="B861" s="863" t="s">
        <v>5396</v>
      </c>
      <c r="C861" s="892"/>
      <c r="F861" s="910" t="s">
        <v>5971</v>
      </c>
    </row>
    <row r="862" spans="1:6" ht="57">
      <c r="A862" s="869"/>
      <c r="B862" s="863" t="s">
        <v>3306</v>
      </c>
      <c r="C862" s="908"/>
      <c r="F862" s="910" t="s">
        <v>5972</v>
      </c>
    </row>
    <row r="863" spans="1:6" ht="88.15" customHeight="1">
      <c r="A863" s="869"/>
      <c r="B863" s="863" t="s">
        <v>5397</v>
      </c>
      <c r="C863" s="894"/>
      <c r="F863" s="910" t="s">
        <v>5973</v>
      </c>
    </row>
    <row r="864" spans="1:6" ht="85.5">
      <c r="A864" s="869"/>
      <c r="B864" s="863" t="s">
        <v>5398</v>
      </c>
      <c r="C864" s="894"/>
      <c r="F864" s="910" t="s">
        <v>3307</v>
      </c>
    </row>
    <row r="865" spans="1:6">
      <c r="A865" s="869"/>
      <c r="B865" s="861"/>
      <c r="C865" s="894"/>
    </row>
    <row r="866" spans="1:6">
      <c r="A866" s="869"/>
      <c r="B866" s="876" t="s">
        <v>2703</v>
      </c>
      <c r="C866" s="894"/>
      <c r="F866" s="876" t="s">
        <v>3308</v>
      </c>
    </row>
    <row r="867" spans="1:6" ht="28.5">
      <c r="A867" s="869"/>
      <c r="B867" s="863" t="s">
        <v>3309</v>
      </c>
      <c r="C867" s="892"/>
      <c r="F867" s="910" t="s">
        <v>5974</v>
      </c>
    </row>
    <row r="868" spans="1:6" ht="71.25">
      <c r="A868" s="869"/>
      <c r="B868" s="863" t="s">
        <v>3310</v>
      </c>
      <c r="C868" s="908"/>
      <c r="F868" s="910" t="s">
        <v>3311</v>
      </c>
    </row>
    <row r="869" spans="1:6" ht="42.75">
      <c r="A869" s="869"/>
      <c r="B869" s="863" t="s">
        <v>3312</v>
      </c>
      <c r="C869" s="894"/>
      <c r="F869" s="910" t="s">
        <v>5975</v>
      </c>
    </row>
    <row r="870" spans="1:6">
      <c r="A870" s="869"/>
      <c r="B870" s="863"/>
      <c r="C870" s="894"/>
    </row>
    <row r="871" spans="1:6">
      <c r="A871" s="869"/>
      <c r="B871" s="876" t="s">
        <v>2704</v>
      </c>
      <c r="C871" s="894"/>
      <c r="F871" s="876" t="s">
        <v>3313</v>
      </c>
    </row>
    <row r="872" spans="1:6" ht="99.75">
      <c r="A872" s="869"/>
      <c r="B872" s="863" t="s">
        <v>3314</v>
      </c>
      <c r="C872" s="894"/>
      <c r="F872" s="910" t="s">
        <v>5976</v>
      </c>
    </row>
    <row r="873" spans="1:6" ht="57">
      <c r="A873" s="869"/>
      <c r="B873" s="863" t="s">
        <v>3315</v>
      </c>
      <c r="C873" s="908"/>
      <c r="F873" s="910" t="s">
        <v>5977</v>
      </c>
    </row>
    <row r="874" spans="1:6" ht="98.45" customHeight="1">
      <c r="A874" s="869"/>
      <c r="B874" s="863" t="s">
        <v>3316</v>
      </c>
      <c r="C874" s="894"/>
      <c r="F874" s="1834" t="s">
        <v>3317</v>
      </c>
    </row>
    <row r="875" spans="1:6">
      <c r="A875" s="869"/>
      <c r="B875" s="876" t="s">
        <v>2705</v>
      </c>
      <c r="C875" s="894"/>
      <c r="F875" s="876" t="s">
        <v>3318</v>
      </c>
    </row>
    <row r="876" spans="1:6" ht="112.5" customHeight="1">
      <c r="A876" s="869"/>
      <c r="B876" s="863" t="s">
        <v>3319</v>
      </c>
      <c r="C876" s="894"/>
      <c r="F876" s="910" t="s">
        <v>3320</v>
      </c>
    </row>
    <row r="877" spans="1:6">
      <c r="A877" s="869"/>
      <c r="B877" s="863"/>
      <c r="C877" s="908"/>
    </row>
    <row r="878" spans="1:6" ht="99.75">
      <c r="A878" s="869"/>
      <c r="B878" s="863" t="s">
        <v>5399</v>
      </c>
      <c r="C878" s="894"/>
      <c r="F878" s="910" t="s">
        <v>5978</v>
      </c>
    </row>
    <row r="879" spans="1:6">
      <c r="A879" s="869"/>
      <c r="B879" s="863"/>
      <c r="C879" s="894"/>
    </row>
    <row r="880" spans="1:6">
      <c r="A880" s="869"/>
      <c r="B880" s="876" t="s">
        <v>2706</v>
      </c>
      <c r="C880" s="894"/>
      <c r="F880" s="876" t="s">
        <v>6492</v>
      </c>
    </row>
    <row r="881" spans="1:6" ht="56.25" customHeight="1">
      <c r="A881" s="869"/>
      <c r="B881" s="863" t="s">
        <v>3321</v>
      </c>
      <c r="C881" s="894"/>
      <c r="F881" s="910" t="s">
        <v>6493</v>
      </c>
    </row>
    <row r="882" spans="1:6">
      <c r="A882" s="869"/>
      <c r="B882" s="863"/>
      <c r="C882" s="908"/>
    </row>
    <row r="883" spans="1:6">
      <c r="A883" s="869"/>
      <c r="B883" s="876" t="s">
        <v>3322</v>
      </c>
      <c r="C883" s="894"/>
      <c r="F883" s="876" t="s">
        <v>6494</v>
      </c>
    </row>
    <row r="884" spans="1:6" ht="85.5">
      <c r="A884" s="869"/>
      <c r="B884" s="863" t="s">
        <v>3323</v>
      </c>
      <c r="C884" s="894"/>
      <c r="F884" s="910" t="s">
        <v>6495</v>
      </c>
    </row>
    <row r="885" spans="1:6" ht="57">
      <c r="A885" s="869"/>
      <c r="B885" s="863" t="s">
        <v>3324</v>
      </c>
      <c r="C885" s="894"/>
      <c r="F885" s="910" t="s">
        <v>6496</v>
      </c>
    </row>
    <row r="886" spans="1:6">
      <c r="A886" s="869"/>
      <c r="B886" s="885"/>
      <c r="C886" s="894"/>
    </row>
    <row r="887" spans="1:6">
      <c r="A887" s="869"/>
      <c r="B887" s="876" t="s">
        <v>2707</v>
      </c>
      <c r="C887" s="894"/>
      <c r="F887" s="876" t="s">
        <v>6497</v>
      </c>
    </row>
    <row r="888" spans="1:6" ht="71.25">
      <c r="A888" s="869"/>
      <c r="B888" s="1957" t="s">
        <v>3325</v>
      </c>
      <c r="C888" s="923"/>
      <c r="F888" s="910" t="s">
        <v>6501</v>
      </c>
    </row>
    <row r="889" spans="1:6" ht="99.75">
      <c r="A889" s="869"/>
      <c r="B889" s="863" t="s">
        <v>3326</v>
      </c>
      <c r="C889" s="908"/>
      <c r="F889" s="910" t="s">
        <v>6502</v>
      </c>
    </row>
    <row r="890" spans="1:6">
      <c r="A890" s="869"/>
      <c r="B890" s="885"/>
      <c r="C890" s="894"/>
    </row>
    <row r="891" spans="1:6">
      <c r="A891" s="869"/>
      <c r="B891" s="876" t="s">
        <v>2708</v>
      </c>
      <c r="C891" s="894"/>
      <c r="F891" s="876" t="s">
        <v>6503</v>
      </c>
    </row>
    <row r="892" spans="1:6" ht="142.5">
      <c r="A892" s="869"/>
      <c r="B892" s="863" t="s">
        <v>3327</v>
      </c>
      <c r="C892" s="923"/>
      <c r="F892" s="910" t="s">
        <v>6504</v>
      </c>
    </row>
    <row r="893" spans="1:6">
      <c r="A893" s="869"/>
      <c r="B893" s="863"/>
      <c r="C893" s="908"/>
    </row>
    <row r="894" spans="1:6">
      <c r="A894" s="869"/>
      <c r="B894" s="863"/>
      <c r="C894" s="894"/>
    </row>
    <row r="895" spans="1:6">
      <c r="A895" s="859"/>
      <c r="B895" s="870" t="s">
        <v>2709</v>
      </c>
      <c r="C895" s="894"/>
      <c r="F895" s="870" t="s">
        <v>6505</v>
      </c>
    </row>
    <row r="896" spans="1:6" ht="85.5">
      <c r="A896" s="869"/>
      <c r="B896" s="863" t="s">
        <v>3328</v>
      </c>
      <c r="C896" s="894"/>
      <c r="F896" s="910" t="s">
        <v>6510</v>
      </c>
    </row>
    <row r="897" spans="1:6" ht="28.5">
      <c r="A897" s="869"/>
      <c r="B897" s="863" t="s">
        <v>3329</v>
      </c>
      <c r="C897" s="901"/>
      <c r="F897" s="910" t="s">
        <v>6506</v>
      </c>
    </row>
    <row r="898" spans="1:6" ht="28.5">
      <c r="A898" s="869"/>
      <c r="B898" s="863" t="s">
        <v>3330</v>
      </c>
      <c r="C898" s="894"/>
      <c r="F898" s="910" t="s">
        <v>6507</v>
      </c>
    </row>
    <row r="899" spans="1:6" ht="28.5">
      <c r="A899" s="869"/>
      <c r="B899" s="863" t="s">
        <v>3331</v>
      </c>
      <c r="C899" s="894"/>
      <c r="F899" s="910" t="s">
        <v>6508</v>
      </c>
    </row>
    <row r="900" spans="1:6" ht="42.75">
      <c r="A900" s="869"/>
      <c r="B900" s="863" t="s">
        <v>3332</v>
      </c>
      <c r="C900" s="894"/>
      <c r="F900" s="910" t="s">
        <v>6509</v>
      </c>
    </row>
    <row r="901" spans="1:6">
      <c r="A901" s="869"/>
      <c r="B901" s="866"/>
      <c r="C901" s="894"/>
    </row>
    <row r="902" spans="1:6" ht="85.5">
      <c r="A902" s="869"/>
      <c r="B902" s="1840" t="s">
        <v>5621</v>
      </c>
      <c r="C902" s="894"/>
      <c r="F902" s="910" t="s">
        <v>6514</v>
      </c>
    </row>
    <row r="903" spans="1:6">
      <c r="A903" s="869"/>
      <c r="B903" s="1840" t="s">
        <v>5627</v>
      </c>
      <c r="C903" s="894"/>
      <c r="F903" s="910" t="s">
        <v>6515</v>
      </c>
    </row>
    <row r="904" spans="1:6">
      <c r="A904" s="869"/>
      <c r="B904" s="1840" t="s">
        <v>5628</v>
      </c>
      <c r="C904" s="894"/>
      <c r="F904" s="910" t="s">
        <v>6516</v>
      </c>
    </row>
    <row r="905" spans="1:6">
      <c r="A905" s="869"/>
      <c r="B905" s="1840" t="s">
        <v>5629</v>
      </c>
      <c r="C905" s="894"/>
      <c r="F905" s="910" t="s">
        <v>6517</v>
      </c>
    </row>
    <row r="906" spans="1:6" ht="42.75">
      <c r="A906" s="869"/>
      <c r="B906" s="1840" t="s">
        <v>5622</v>
      </c>
      <c r="C906" s="894"/>
      <c r="F906" s="910" t="s">
        <v>6524</v>
      </c>
    </row>
    <row r="907" spans="1:6" ht="28.5">
      <c r="A907" s="869"/>
      <c r="B907" s="1840" t="s">
        <v>5623</v>
      </c>
      <c r="C907" s="894"/>
      <c r="F907" s="910" t="s">
        <v>6518</v>
      </c>
    </row>
    <row r="908" spans="1:6">
      <c r="A908" s="869"/>
      <c r="B908" s="1840" t="s">
        <v>5630</v>
      </c>
      <c r="C908" s="894"/>
      <c r="F908" s="910" t="s">
        <v>6519</v>
      </c>
    </row>
    <row r="909" spans="1:6">
      <c r="A909" s="869"/>
      <c r="B909" s="1840" t="s">
        <v>5631</v>
      </c>
      <c r="C909" s="894"/>
      <c r="F909" s="910" t="s">
        <v>6520</v>
      </c>
    </row>
    <row r="910" spans="1:6">
      <c r="A910" s="869"/>
      <c r="B910" s="1840" t="s">
        <v>5632</v>
      </c>
      <c r="C910" s="894"/>
      <c r="F910" s="910" t="s">
        <v>6521</v>
      </c>
    </row>
    <row r="911" spans="1:6" ht="57">
      <c r="A911" s="869"/>
      <c r="B911" s="1840" t="s">
        <v>5624</v>
      </c>
      <c r="C911" s="894"/>
      <c r="F911" s="910" t="s">
        <v>6522</v>
      </c>
    </row>
    <row r="912" spans="1:6" ht="57">
      <c r="A912" s="869"/>
      <c r="B912" s="1840" t="s">
        <v>5625</v>
      </c>
      <c r="C912" s="894"/>
      <c r="F912" s="910" t="s">
        <v>6523</v>
      </c>
    </row>
    <row r="913" spans="1:6">
      <c r="A913" s="869"/>
      <c r="B913" s="1840"/>
      <c r="C913" s="894"/>
    </row>
    <row r="914" spans="1:6" ht="28.5">
      <c r="A914" s="869"/>
      <c r="B914" s="1840" t="s">
        <v>5626</v>
      </c>
      <c r="C914" s="897"/>
      <c r="F914" s="910" t="s">
        <v>6525</v>
      </c>
    </row>
    <row r="915" spans="1:6">
      <c r="A915" s="869"/>
      <c r="B915" s="863"/>
      <c r="C915" s="894"/>
    </row>
    <row r="916" spans="1:6">
      <c r="A916" s="869"/>
      <c r="B916" s="870" t="s">
        <v>2710</v>
      </c>
      <c r="C916" s="894"/>
      <c r="F916" s="870" t="s">
        <v>6498</v>
      </c>
    </row>
    <row r="917" spans="1:6" ht="71.25">
      <c r="A917" s="869"/>
      <c r="B917" s="863" t="s">
        <v>3333</v>
      </c>
      <c r="C917" s="894"/>
      <c r="F917" s="910" t="s">
        <v>6526</v>
      </c>
    </row>
    <row r="918" spans="1:6">
      <c r="A918" s="869"/>
      <c r="B918" s="863"/>
      <c r="C918" s="901"/>
    </row>
    <row r="919" spans="1:6">
      <c r="A919" s="869"/>
      <c r="B919" s="863"/>
      <c r="C919" s="894"/>
    </row>
    <row r="920" spans="1:6">
      <c r="A920" s="869"/>
      <c r="B920" s="870" t="s">
        <v>2711</v>
      </c>
      <c r="C920" s="894"/>
      <c r="F920" s="870" t="s">
        <v>6499</v>
      </c>
    </row>
    <row r="921" spans="1:6" ht="42.75">
      <c r="A921" s="869"/>
      <c r="B921" s="868" t="s">
        <v>5400</v>
      </c>
      <c r="C921" s="894"/>
      <c r="F921" s="910" t="s">
        <v>6527</v>
      </c>
    </row>
    <row r="922" spans="1:6">
      <c r="A922" s="869"/>
      <c r="B922" s="863"/>
      <c r="C922" s="901"/>
    </row>
    <row r="923" spans="1:6">
      <c r="A923" s="869"/>
      <c r="B923" s="868" t="s">
        <v>987</v>
      </c>
      <c r="C923" s="899"/>
      <c r="F923" s="1936" t="s">
        <v>6198</v>
      </c>
    </row>
    <row r="924" spans="1:6">
      <c r="A924" s="869"/>
      <c r="B924" s="868"/>
      <c r="C924" s="894"/>
      <c r="F924" s="1936"/>
    </row>
    <row r="925" spans="1:6" ht="28.5">
      <c r="A925" s="869"/>
      <c r="B925" s="868" t="s">
        <v>3334</v>
      </c>
      <c r="C925" s="899"/>
      <c r="F925" s="1936" t="s">
        <v>6528</v>
      </c>
    </row>
    <row r="926" spans="1:6">
      <c r="A926" s="869"/>
      <c r="B926" s="868"/>
      <c r="C926" s="899"/>
      <c r="F926" s="1936"/>
    </row>
    <row r="927" spans="1:6" ht="57">
      <c r="A927" s="869"/>
      <c r="B927" s="868" t="s">
        <v>5401</v>
      </c>
      <c r="C927" s="899"/>
      <c r="F927" s="1936" t="s">
        <v>6529</v>
      </c>
    </row>
    <row r="928" spans="1:6">
      <c r="A928" s="869"/>
      <c r="B928" s="868"/>
      <c r="C928" s="899"/>
      <c r="F928" s="1936"/>
    </row>
    <row r="929" spans="1:6">
      <c r="A929" s="869"/>
      <c r="B929" s="868" t="s">
        <v>3335</v>
      </c>
      <c r="C929" s="899"/>
      <c r="F929" s="1936" t="s">
        <v>6530</v>
      </c>
    </row>
    <row r="930" spans="1:6">
      <c r="A930" s="869"/>
      <c r="B930" s="886"/>
      <c r="C930" s="899"/>
      <c r="F930" s="1936"/>
    </row>
    <row r="931" spans="1:6">
      <c r="A931" s="869"/>
      <c r="B931" s="868" t="s">
        <v>3336</v>
      </c>
      <c r="C931" s="899"/>
      <c r="F931" s="1936" t="s">
        <v>6531</v>
      </c>
    </row>
    <row r="932" spans="1:6" ht="28.5">
      <c r="A932" s="869"/>
      <c r="B932" s="868" t="s">
        <v>3337</v>
      </c>
      <c r="C932" s="924"/>
      <c r="F932" s="1936" t="s">
        <v>6532</v>
      </c>
    </row>
    <row r="933" spans="1:6">
      <c r="A933" s="869"/>
      <c r="B933" s="868"/>
      <c r="C933" s="899"/>
      <c r="F933" s="1936"/>
    </row>
    <row r="934" spans="1:6">
      <c r="A934" s="869"/>
      <c r="B934" s="887" t="s">
        <v>3338</v>
      </c>
      <c r="C934" s="899"/>
      <c r="F934" s="1936" t="s">
        <v>6533</v>
      </c>
    </row>
    <row r="935" spans="1:6" ht="28.5">
      <c r="A935" s="869"/>
      <c r="B935" s="868" t="s">
        <v>5402</v>
      </c>
      <c r="C935" s="899"/>
      <c r="F935" s="1936" t="s">
        <v>6534</v>
      </c>
    </row>
    <row r="936" spans="1:6">
      <c r="A936" s="869"/>
      <c r="B936" s="874" t="s">
        <v>5403</v>
      </c>
      <c r="C936" s="925"/>
      <c r="F936" s="1936" t="s">
        <v>6535</v>
      </c>
    </row>
    <row r="937" spans="1:6">
      <c r="A937" s="869"/>
      <c r="B937" s="868"/>
      <c r="C937" s="926"/>
    </row>
    <row r="938" spans="1:6" ht="28.5">
      <c r="A938" s="869"/>
      <c r="B938" s="863" t="s">
        <v>3339</v>
      </c>
      <c r="C938" s="926"/>
      <c r="F938" s="910" t="s">
        <v>6536</v>
      </c>
    </row>
    <row r="939" spans="1:6">
      <c r="A939" s="869"/>
      <c r="B939" s="863"/>
      <c r="C939" s="899"/>
    </row>
    <row r="940" spans="1:6" ht="28.5">
      <c r="A940" s="869"/>
      <c r="B940" s="868" t="s">
        <v>5404</v>
      </c>
      <c r="C940" s="894"/>
    </row>
    <row r="941" spans="1:6">
      <c r="A941" s="869"/>
      <c r="B941" s="881" t="s">
        <v>1680</v>
      </c>
      <c r="C941" s="894"/>
    </row>
    <row r="942" spans="1:6">
      <c r="A942" s="869"/>
      <c r="B942" s="866"/>
      <c r="C942" s="899"/>
    </row>
    <row r="943" spans="1:6">
      <c r="A943" s="869"/>
      <c r="B943" s="870" t="s">
        <v>2712</v>
      </c>
      <c r="C943" s="899"/>
      <c r="F943" s="870" t="s">
        <v>6500</v>
      </c>
    </row>
    <row r="944" spans="1:6">
      <c r="A944" s="869"/>
      <c r="B944" s="863" t="s">
        <v>3340</v>
      </c>
      <c r="C944" s="897"/>
      <c r="F944" s="910" t="s">
        <v>6537</v>
      </c>
    </row>
    <row r="945" spans="1:6" ht="42.75">
      <c r="A945" s="869"/>
      <c r="B945" s="863" t="s">
        <v>3341</v>
      </c>
      <c r="C945" s="901"/>
      <c r="F945" s="910" t="s">
        <v>6538</v>
      </c>
    </row>
    <row r="946" spans="1:6">
      <c r="A946" s="869"/>
      <c r="B946" s="888"/>
      <c r="C946" s="894"/>
    </row>
    <row r="947" spans="1:6">
      <c r="C947" s="894"/>
    </row>
    <row r="948" spans="1:6">
      <c r="C948" s="927"/>
    </row>
    <row r="1288" spans="4:5">
      <c r="D1288" s="1948"/>
      <c r="E1288" s="918"/>
    </row>
    <row r="1289" spans="4:5">
      <c r="D1289" s="1948"/>
      <c r="E1289" s="918"/>
    </row>
    <row r="1290" spans="4:5">
      <c r="D1290" s="1948"/>
      <c r="E1290" s="918"/>
    </row>
    <row r="1291" spans="4:5">
      <c r="D1291" s="1948"/>
      <c r="E1291" s="918"/>
    </row>
    <row r="1292" spans="4:5">
      <c r="D1292" s="1948"/>
      <c r="E1292" s="918"/>
    </row>
    <row r="1293" spans="4:5">
      <c r="D1293" s="1948"/>
      <c r="E1293" s="918"/>
    </row>
    <row r="1305" spans="4:5">
      <c r="D1305" s="1948"/>
      <c r="E1305" s="918"/>
    </row>
    <row r="1306" spans="4:5">
      <c r="D1306" s="1948"/>
      <c r="E1306" s="918"/>
    </row>
    <row r="1307" spans="4:5">
      <c r="D1307" s="1948"/>
      <c r="E1307" s="918"/>
    </row>
    <row r="1308" spans="4:5">
      <c r="D1308" s="1948"/>
      <c r="E1308" s="918"/>
    </row>
    <row r="1311" spans="4:5">
      <c r="D1311" s="1948"/>
      <c r="E1311" s="918"/>
    </row>
    <row r="1312" spans="4:5">
      <c r="D1312" s="1948"/>
      <c r="E1312" s="918"/>
    </row>
    <row r="1313" spans="4:5">
      <c r="D1313" s="1948"/>
      <c r="E1313" s="918"/>
    </row>
  </sheetData>
  <sheetProtection formatCells="0" formatColumns="0" formatRows="0" insertColumns="0" insertRows="0" insertHyperlinks="0" deleteColumns="0" deleteRows="0"/>
  <mergeCells count="1">
    <mergeCell ref="G319:G320"/>
  </mergeCells>
  <hyperlinks>
    <hyperlink ref="B84" location="Tables!A14" display="Tables!A14"/>
    <hyperlink ref="B398" location="Tables!A34" display="Tables!A34"/>
    <hyperlink ref="B493" location="Tables!A51" display="Tables!A51"/>
    <hyperlink ref="B54" location="Tables!A10" display="Tables!A10"/>
    <hyperlink ref="B85" location="Tables!A23" display="Tables!A23"/>
    <hyperlink ref="B399" location="Tables!A43" display="Tables!A43"/>
    <hyperlink ref="B620" location="'i кредити'!A1" display="'i кредити'!A1"/>
    <hyperlink ref="B749" location="'i Плащане на база акции'!A1" display="'i Плащане на база акции'!A1"/>
    <hyperlink ref="B941" location="'i Сегменти'!A1" display="'i Сегменти'!A1"/>
    <hyperlink ref="B437" location="'i Lizing'!A1" display="'i Lizing'!A1"/>
    <hyperlink ref="B828" location="'i Оповест. справедлива с-ст 1'!A1" display="'i Оповест. справедлива с-ст 1'!A1"/>
    <hyperlink ref="B830" location="'i Оповест. справедлива с-ст 2'!A1" display="'i Оповест. справедлива с-ст 2'!A1"/>
    <hyperlink ref="B663" location="'i Хедж'!A1" display="'i Хедж'!A1"/>
    <hyperlink ref="F54" location="Tables!A10" display="Tables!A10"/>
    <hyperlink ref="F84" location="Tables!A14" display="Tables!A14"/>
    <hyperlink ref="F85" location="Tables!A23" display="Tables!A23"/>
  </hyperlink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sheetPr codeName="Sheet53">
    <tabColor theme="4" tint="0.39997558519241921"/>
  </sheetPr>
  <dimension ref="A1:N57"/>
  <sheetViews>
    <sheetView topLeftCell="A31" workbookViewId="0">
      <selection activeCell="C54" sqref="C54"/>
    </sheetView>
  </sheetViews>
  <sheetFormatPr defaultRowHeight="14.25"/>
  <cols>
    <col min="1" max="1" width="9.140625" style="291"/>
    <col min="2" max="2" width="50.140625" style="291" customWidth="1"/>
    <col min="3" max="3" width="11.42578125" style="291" customWidth="1"/>
    <col min="4" max="12" width="9.140625" style="291"/>
    <col min="13" max="13" width="48" style="291" customWidth="1"/>
    <col min="14" max="14" width="11.42578125" style="291" customWidth="1"/>
    <col min="15" max="16384" width="9.140625" style="291"/>
  </cols>
  <sheetData>
    <row r="1" spans="1:14" ht="15">
      <c r="A1" s="824" t="s">
        <v>785</v>
      </c>
      <c r="B1" s="2396" t="s">
        <v>23</v>
      </c>
      <c r="C1" s="2396"/>
      <c r="E1" s="1026" t="s">
        <v>1110</v>
      </c>
      <c r="L1" s="1736" t="s">
        <v>3382</v>
      </c>
      <c r="M1" s="2396" t="s">
        <v>5133</v>
      </c>
      <c r="N1" s="2396"/>
    </row>
    <row r="2" spans="1:14">
      <c r="A2" s="825" t="s">
        <v>2597</v>
      </c>
      <c r="B2" s="1027" t="s">
        <v>23</v>
      </c>
      <c r="C2" s="1027" t="s">
        <v>92</v>
      </c>
      <c r="E2" s="942" t="s">
        <v>1323</v>
      </c>
      <c r="M2" s="1027" t="s">
        <v>5133</v>
      </c>
      <c r="N2" s="1027" t="s">
        <v>4761</v>
      </c>
    </row>
    <row r="3" spans="1:14">
      <c r="B3" s="1028" t="str">
        <f>CONCATENATE("Печалба към ","31.12.",,НАЧАЛО!$AC$1-2," г.")</f>
        <v>Печалба към 31.12.2011 г.</v>
      </c>
      <c r="C3" s="1029"/>
      <c r="M3" s="1028" t="s">
        <v>5134</v>
      </c>
      <c r="N3" s="1033">
        <f>C3</f>
        <v>0</v>
      </c>
    </row>
    <row r="4" spans="1:14">
      <c r="B4" s="243" t="s">
        <v>5927</v>
      </c>
      <c r="C4" s="1030"/>
      <c r="M4" s="243" t="s">
        <v>5156</v>
      </c>
      <c r="N4" s="1033">
        <f>C4</f>
        <v>0</v>
      </c>
    </row>
    <row r="5" spans="1:14">
      <c r="B5" s="287" t="s">
        <v>88</v>
      </c>
      <c r="C5" s="1031">
        <f>SUM(C6:C9)</f>
        <v>0</v>
      </c>
      <c r="M5" s="287" t="s">
        <v>5136</v>
      </c>
      <c r="N5" s="1031">
        <f>SUM(N6:N9)</f>
        <v>0</v>
      </c>
    </row>
    <row r="6" spans="1:14">
      <c r="B6" s="243" t="str">
        <f>CONCATENATE("Печалба  за годината ",НАЧАЛО!$AC$1-1)</f>
        <v>Печалба  за годината 2012</v>
      </c>
      <c r="C6" s="1030"/>
      <c r="M6" s="243" t="s">
        <v>5137</v>
      </c>
      <c r="N6" s="1033">
        <f>C6</f>
        <v>0</v>
      </c>
    </row>
    <row r="7" spans="1:14">
      <c r="B7" s="243" t="s">
        <v>5927</v>
      </c>
      <c r="C7" s="1030"/>
      <c r="M7" s="243" t="s">
        <v>5157</v>
      </c>
      <c r="N7" s="1033">
        <f>C7</f>
        <v>0</v>
      </c>
    </row>
    <row r="8" spans="1:14">
      <c r="B8" s="243" t="s">
        <v>3368</v>
      </c>
      <c r="C8" s="1030"/>
      <c r="M8" s="243" t="s">
        <v>5138</v>
      </c>
      <c r="N8" s="1033">
        <f>C8</f>
        <v>0</v>
      </c>
    </row>
    <row r="9" spans="1:14">
      <c r="B9" s="243" t="s">
        <v>3369</v>
      </c>
      <c r="C9" s="1030"/>
      <c r="M9" s="243" t="s">
        <v>5139</v>
      </c>
      <c r="N9" s="1033">
        <f>C9</f>
        <v>0</v>
      </c>
    </row>
    <row r="10" spans="1:14">
      <c r="B10" s="287" t="s">
        <v>90</v>
      </c>
      <c r="C10" s="1031">
        <f>SUM(C11:C15)</f>
        <v>0</v>
      </c>
      <c r="M10" s="287" t="s">
        <v>5140</v>
      </c>
      <c r="N10" s="1031">
        <f>SUM(N11:N15)</f>
        <v>0</v>
      </c>
    </row>
    <row r="11" spans="1:14">
      <c r="B11" s="243" t="s">
        <v>5928</v>
      </c>
      <c r="C11" s="1030">
        <v>0</v>
      </c>
      <c r="M11" s="243" t="s">
        <v>5141</v>
      </c>
      <c r="N11" s="1030">
        <v>0</v>
      </c>
    </row>
    <row r="12" spans="1:14">
      <c r="B12" s="243" t="s">
        <v>91</v>
      </c>
      <c r="C12" s="1030"/>
      <c r="E12" s="291" t="s">
        <v>259</v>
      </c>
      <c r="M12" s="243" t="s">
        <v>5142</v>
      </c>
      <c r="N12" s="1033">
        <f>C12</f>
        <v>0</v>
      </c>
    </row>
    <row r="13" spans="1:14">
      <c r="B13" s="243" t="s">
        <v>5927</v>
      </c>
      <c r="C13" s="1030"/>
      <c r="M13" s="243" t="s">
        <v>5135</v>
      </c>
      <c r="N13" s="1033">
        <f>C13</f>
        <v>0</v>
      </c>
    </row>
    <row r="14" spans="1:14">
      <c r="B14" s="243" t="s">
        <v>3368</v>
      </c>
      <c r="C14" s="1030"/>
      <c r="M14" s="243" t="s">
        <v>5138</v>
      </c>
      <c r="N14" s="1033">
        <f>C14</f>
        <v>0</v>
      </c>
    </row>
    <row r="15" spans="1:14">
      <c r="B15" s="243" t="s">
        <v>3369</v>
      </c>
      <c r="C15" s="1030"/>
      <c r="M15" s="243" t="s">
        <v>5139</v>
      </c>
      <c r="N15" s="1033">
        <f>C15</f>
        <v>0</v>
      </c>
    </row>
    <row r="16" spans="1:14">
      <c r="B16" s="1028" t="str">
        <f>CONCATENATE("Печалба към ","31.12.",,НАЧАЛО!$AC$1-1," г.")</f>
        <v>Печалба към 31.12.2012 г.</v>
      </c>
      <c r="C16" s="1029">
        <f>C3+C5+C10</f>
        <v>0</v>
      </c>
      <c r="M16" s="1028" t="s">
        <v>5143</v>
      </c>
      <c r="N16" s="1029">
        <f>N3+N5+N10</f>
        <v>0</v>
      </c>
    </row>
    <row r="17" spans="2:14">
      <c r="B17" s="287" t="s">
        <v>88</v>
      </c>
      <c r="C17" s="1031">
        <f>SUM(C18:C21)</f>
        <v>0</v>
      </c>
      <c r="M17" s="287" t="s">
        <v>5136</v>
      </c>
      <c r="N17" s="1031">
        <f>SUM(N18:N21)</f>
        <v>0</v>
      </c>
    </row>
    <row r="18" spans="2:14">
      <c r="B18" s="243" t="str">
        <f>CONCATENATE("Печалба  за годината ",НАЧАЛО!$AC$1)</f>
        <v>Печалба  за годината 2013</v>
      </c>
      <c r="C18" s="1030"/>
      <c r="M18" s="243" t="s">
        <v>5144</v>
      </c>
      <c r="N18" s="1033">
        <f>C18</f>
        <v>0</v>
      </c>
    </row>
    <row r="19" spans="2:14">
      <c r="B19" s="243" t="s">
        <v>5927</v>
      </c>
      <c r="C19" s="1030"/>
      <c r="M19" s="243" t="s">
        <v>5157</v>
      </c>
      <c r="N19" s="1033">
        <f>C19</f>
        <v>0</v>
      </c>
    </row>
    <row r="20" spans="2:14">
      <c r="B20" s="243" t="s">
        <v>3368</v>
      </c>
      <c r="C20" s="1030"/>
      <c r="M20" s="243" t="s">
        <v>5138</v>
      </c>
      <c r="N20" s="1033">
        <f>C20</f>
        <v>0</v>
      </c>
    </row>
    <row r="21" spans="2:14">
      <c r="B21" s="243" t="s">
        <v>3369</v>
      </c>
      <c r="C21" s="1030"/>
      <c r="M21" s="243" t="s">
        <v>5139</v>
      </c>
      <c r="N21" s="1033">
        <f>C21</f>
        <v>0</v>
      </c>
    </row>
    <row r="22" spans="2:14">
      <c r="B22" s="287" t="s">
        <v>90</v>
      </c>
      <c r="C22" s="1031">
        <f>SUM(C23:C27)</f>
        <v>0</v>
      </c>
      <c r="M22" s="287" t="s">
        <v>5140</v>
      </c>
      <c r="N22" s="1031">
        <f>SUM(N23:N27)</f>
        <v>0</v>
      </c>
    </row>
    <row r="23" spans="2:14">
      <c r="B23" s="243" t="s">
        <v>5928</v>
      </c>
      <c r="C23" s="1030">
        <v>0</v>
      </c>
      <c r="M23" s="243" t="s">
        <v>5141</v>
      </c>
      <c r="N23" s="1030">
        <v>0</v>
      </c>
    </row>
    <row r="24" spans="2:14">
      <c r="B24" s="243" t="s">
        <v>91</v>
      </c>
      <c r="C24" s="1030"/>
      <c r="M24" s="243" t="s">
        <v>5142</v>
      </c>
      <c r="N24" s="1033">
        <f>C24</f>
        <v>0</v>
      </c>
    </row>
    <row r="25" spans="2:14">
      <c r="B25" s="243" t="s">
        <v>5927</v>
      </c>
      <c r="C25" s="1030"/>
      <c r="M25" s="243" t="s">
        <v>5157</v>
      </c>
      <c r="N25" s="1033">
        <f>C25</f>
        <v>0</v>
      </c>
    </row>
    <row r="26" spans="2:14">
      <c r="B26" s="243" t="s">
        <v>3368</v>
      </c>
      <c r="C26" s="1030"/>
      <c r="M26" s="243" t="s">
        <v>5138</v>
      </c>
      <c r="N26" s="1033">
        <f>C26</f>
        <v>0</v>
      </c>
    </row>
    <row r="27" spans="2:14">
      <c r="B27" s="243" t="s">
        <v>3369</v>
      </c>
      <c r="C27" s="1030"/>
      <c r="M27" s="243" t="s">
        <v>5139</v>
      </c>
      <c r="N27" s="1033">
        <f>C27</f>
        <v>0</v>
      </c>
    </row>
    <row r="28" spans="2:14">
      <c r="B28" s="1028" t="str">
        <f>CONCATENATE("Печалба към ",НАЧАЛО!$AA$1,".",НАЧАЛО!$AB$1,".",НАЧАЛО!$AC$1," г.")</f>
        <v>Печалба към 31.12.2013 г.</v>
      </c>
      <c r="C28" s="1029">
        <f>C16+C17+C22</f>
        <v>0</v>
      </c>
      <c r="M28" s="1028" t="s">
        <v>5145</v>
      </c>
      <c r="N28" s="1029">
        <f>N16+N17+N22</f>
        <v>0</v>
      </c>
    </row>
    <row r="29" spans="2:14">
      <c r="B29" s="287" t="str">
        <f>CONCATENATE("Загуба към ","31.12.",,НАЧАЛО!$AC$1-2," г.")</f>
        <v>Загуба към 31.12.2011 г.</v>
      </c>
      <c r="C29" s="1032"/>
      <c r="E29" s="291" t="s">
        <v>1679</v>
      </c>
      <c r="M29" s="287" t="s">
        <v>5146</v>
      </c>
      <c r="N29" s="1033">
        <f>C29</f>
        <v>0</v>
      </c>
    </row>
    <row r="30" spans="2:14">
      <c r="B30" s="287" t="s">
        <v>88</v>
      </c>
      <c r="C30" s="1031">
        <f>SUM(C31:C34)</f>
        <v>0</v>
      </c>
      <c r="M30" s="287" t="s">
        <v>5136</v>
      </c>
      <c r="N30" s="1031">
        <f>SUM(N31:N34)</f>
        <v>0</v>
      </c>
    </row>
    <row r="31" spans="2:14">
      <c r="B31" s="243" t="str">
        <f>CONCATENATE("Загуба  за годината ",НАЧАЛО!$AC$1-1)</f>
        <v>Загуба  за годината 2012</v>
      </c>
      <c r="C31" s="1033">
        <v>0</v>
      </c>
      <c r="D31" s="1034" t="s">
        <v>27</v>
      </c>
      <c r="M31" s="243" t="s">
        <v>5147</v>
      </c>
      <c r="N31" s="1033">
        <v>0</v>
      </c>
    </row>
    <row r="32" spans="2:14">
      <c r="B32" s="243" t="s">
        <v>5927</v>
      </c>
      <c r="C32" s="1033">
        <v>0</v>
      </c>
      <c r="M32" s="243" t="s">
        <v>5157</v>
      </c>
      <c r="N32" s="1033">
        <v>0</v>
      </c>
    </row>
    <row r="33" spans="2:14">
      <c r="B33" s="243" t="s">
        <v>3368</v>
      </c>
      <c r="C33" s="1033"/>
      <c r="M33" s="243" t="s">
        <v>5138</v>
      </c>
      <c r="N33" s="1033">
        <f>C33</f>
        <v>0</v>
      </c>
    </row>
    <row r="34" spans="2:14">
      <c r="B34" s="243" t="s">
        <v>3369</v>
      </c>
      <c r="C34" s="1033"/>
      <c r="M34" s="243" t="s">
        <v>5139</v>
      </c>
      <c r="N34" s="1033">
        <f>C34</f>
        <v>0</v>
      </c>
    </row>
    <row r="35" spans="2:14">
      <c r="B35" s="287" t="s">
        <v>90</v>
      </c>
      <c r="C35" s="1031">
        <f>SUM(C36:C40)</f>
        <v>0</v>
      </c>
      <c r="M35" s="287" t="s">
        <v>5140</v>
      </c>
      <c r="N35" s="1031">
        <f>SUM(N36:N40)</f>
        <v>0</v>
      </c>
    </row>
    <row r="36" spans="2:14">
      <c r="B36" s="243" t="s">
        <v>261</v>
      </c>
      <c r="C36" s="1033"/>
      <c r="M36" s="243" t="s">
        <v>5148</v>
      </c>
      <c r="N36" s="1033">
        <f>C36</f>
        <v>0</v>
      </c>
    </row>
    <row r="37" spans="2:14">
      <c r="B37" s="243" t="s">
        <v>260</v>
      </c>
      <c r="C37" s="1033"/>
      <c r="E37" s="291" t="s">
        <v>262</v>
      </c>
      <c r="M37" s="243" t="s">
        <v>5149</v>
      </c>
      <c r="N37" s="1033">
        <f>C37</f>
        <v>0</v>
      </c>
    </row>
    <row r="38" spans="2:14">
      <c r="B38" s="243" t="s">
        <v>5927</v>
      </c>
      <c r="C38" s="1033"/>
      <c r="M38" s="243" t="s">
        <v>5157</v>
      </c>
      <c r="N38" s="1033">
        <f>C38</f>
        <v>0</v>
      </c>
    </row>
    <row r="39" spans="2:14">
      <c r="B39" s="243" t="s">
        <v>3368</v>
      </c>
      <c r="C39" s="1033"/>
      <c r="M39" s="243" t="s">
        <v>5138</v>
      </c>
      <c r="N39" s="1033">
        <f>C39</f>
        <v>0</v>
      </c>
    </row>
    <row r="40" spans="2:14">
      <c r="B40" s="243" t="s">
        <v>3369</v>
      </c>
      <c r="C40" s="1033"/>
      <c r="M40" s="243" t="s">
        <v>5139</v>
      </c>
      <c r="N40" s="1033">
        <f>C40</f>
        <v>0</v>
      </c>
    </row>
    <row r="41" spans="2:14">
      <c r="B41" s="1028" t="str">
        <f>CONCATENATE("Загуба към ","31.12.",,НАЧАЛО!$AC$1-1," г.")</f>
        <v>Загуба към 31.12.2012 г.</v>
      </c>
      <c r="C41" s="1029">
        <v>-2477</v>
      </c>
      <c r="M41" s="1028" t="s">
        <v>5150</v>
      </c>
      <c r="N41" s="1029">
        <f>N30+N35+N29</f>
        <v>0</v>
      </c>
    </row>
    <row r="42" spans="2:14">
      <c r="B42" s="287" t="s">
        <v>88</v>
      </c>
      <c r="C42" s="1031">
        <f>SUM(C43:C46)</f>
        <v>-33</v>
      </c>
      <c r="M42" s="287" t="s">
        <v>5136</v>
      </c>
      <c r="N42" s="1031">
        <f>SUM(N43:N46)</f>
        <v>0</v>
      </c>
    </row>
    <row r="43" spans="2:14">
      <c r="B43" s="243" t="str">
        <f>CONCATENATE("Загуба  за годината ",НАЧАЛО!$AC$1)</f>
        <v>Загуба  за годината 2013</v>
      </c>
      <c r="C43" s="1033">
        <v>-33</v>
      </c>
      <c r="M43" s="243" t="s">
        <v>5151</v>
      </c>
      <c r="N43" s="1033">
        <v>0</v>
      </c>
    </row>
    <row r="44" spans="2:14">
      <c r="B44" s="243" t="s">
        <v>5927</v>
      </c>
      <c r="C44" s="1033">
        <v>0</v>
      </c>
      <c r="M44" s="243" t="s">
        <v>5157</v>
      </c>
      <c r="N44" s="1033">
        <v>0</v>
      </c>
    </row>
    <row r="45" spans="2:14">
      <c r="B45" s="243" t="s">
        <v>3368</v>
      </c>
      <c r="C45" s="1033"/>
      <c r="M45" s="243" t="s">
        <v>5138</v>
      </c>
      <c r="N45" s="1033">
        <f>C45</f>
        <v>0</v>
      </c>
    </row>
    <row r="46" spans="2:14">
      <c r="B46" s="243" t="s">
        <v>3369</v>
      </c>
      <c r="C46" s="1033"/>
      <c r="M46" s="243" t="s">
        <v>5139</v>
      </c>
      <c r="N46" s="1033">
        <f>C46</f>
        <v>0</v>
      </c>
    </row>
    <row r="47" spans="2:14">
      <c r="B47" s="287" t="s">
        <v>90</v>
      </c>
      <c r="C47" s="1031">
        <f>SUM(C48:C52)</f>
        <v>0</v>
      </c>
      <c r="M47" s="287" t="s">
        <v>5140</v>
      </c>
      <c r="N47" s="1031">
        <f>SUM(N48:N52)</f>
        <v>0</v>
      </c>
    </row>
    <row r="48" spans="2:14">
      <c r="B48" s="243" t="s">
        <v>261</v>
      </c>
      <c r="C48" s="1033"/>
      <c r="M48" s="243" t="s">
        <v>5148</v>
      </c>
      <c r="N48" s="1033">
        <f>C48</f>
        <v>0</v>
      </c>
    </row>
    <row r="49" spans="2:14">
      <c r="B49" s="243" t="s">
        <v>260</v>
      </c>
      <c r="C49" s="1033"/>
      <c r="M49" s="243" t="s">
        <v>5149</v>
      </c>
      <c r="N49" s="1033">
        <f>C49</f>
        <v>0</v>
      </c>
    </row>
    <row r="50" spans="2:14">
      <c r="B50" s="243" t="s">
        <v>5927</v>
      </c>
      <c r="C50" s="1033"/>
      <c r="M50" s="243" t="s">
        <v>5157</v>
      </c>
      <c r="N50" s="1033">
        <f>C50</f>
        <v>0</v>
      </c>
    </row>
    <row r="51" spans="2:14">
      <c r="B51" s="243" t="s">
        <v>3368</v>
      </c>
      <c r="C51" s="1033"/>
      <c r="M51" s="243" t="s">
        <v>5138</v>
      </c>
      <c r="N51" s="1033">
        <f>C51</f>
        <v>0</v>
      </c>
    </row>
    <row r="52" spans="2:14">
      <c r="B52" s="243" t="s">
        <v>3369</v>
      </c>
      <c r="C52" s="1033"/>
      <c r="M52" s="243" t="s">
        <v>5139</v>
      </c>
      <c r="N52" s="1033">
        <f>C52</f>
        <v>0</v>
      </c>
    </row>
    <row r="53" spans="2:14">
      <c r="B53" s="1028" t="str">
        <f>CONCATENATE("Загуба към ",НАЧАЛО!$AA$1,".",НАЧАЛО!$AB$1,".",НАЧАЛО!$AC$1," г.")</f>
        <v>Загуба към 31.12.2013 г.</v>
      </c>
      <c r="C53" s="1029">
        <f>C42+C47+C41</f>
        <v>-2510</v>
      </c>
      <c r="M53" s="1028" t="s">
        <v>5152</v>
      </c>
      <c r="N53" s="1029">
        <f>N42+N47+N41</f>
        <v>0</v>
      </c>
    </row>
    <row r="54" spans="2:14">
      <c r="B54" s="1035"/>
      <c r="C54" s="1031"/>
      <c r="M54" s="1035"/>
      <c r="N54" s="1031"/>
    </row>
    <row r="55" spans="2:14">
      <c r="B55" s="1028" t="str">
        <f>CONCATENATE("Финансов резултат към ","31.12.",,НАЧАЛО!$AC$1-2," г.")</f>
        <v>Финансов резултат към 31.12.2011 г.</v>
      </c>
      <c r="C55" s="1029">
        <f>C3+C29</f>
        <v>0</v>
      </c>
      <c r="M55" s="1028" t="s">
        <v>5153</v>
      </c>
      <c r="N55" s="1029">
        <f>N3+N29</f>
        <v>0</v>
      </c>
    </row>
    <row r="56" spans="2:14">
      <c r="B56" s="1028" t="str">
        <f>CONCATENATE("Финансов резултат към ","31.12.",,НАЧАЛО!$AC$1-1," г.")</f>
        <v>Финансов резултат към 31.12.2012 г.</v>
      </c>
      <c r="C56" s="1029">
        <f>C16+C41</f>
        <v>-2477</v>
      </c>
      <c r="D56" s="1034">
        <f>C56-баланс!G84</f>
        <v>0</v>
      </c>
      <c r="M56" s="1028" t="s">
        <v>5154</v>
      </c>
      <c r="N56" s="1029">
        <f>N16+N41</f>
        <v>0</v>
      </c>
    </row>
    <row r="57" spans="2:14">
      <c r="B57" s="1028" t="str">
        <f>CONCATENATE("Финансов резултат към ",НАЧАЛО!$AA$1,".",НАЧАЛО!$AB$1,".",НАЧАЛО!$AC$1," г.")</f>
        <v>Финансов резултат към 31.12.2013 г.</v>
      </c>
      <c r="C57" s="1029">
        <f>C28+C53</f>
        <v>-2510</v>
      </c>
      <c r="D57" s="1034">
        <f>C57-баланс!E84</f>
        <v>0</v>
      </c>
      <c r="M57" s="1028" t="s">
        <v>5155</v>
      </c>
      <c r="N57" s="1029">
        <f>N28+N53</f>
        <v>0</v>
      </c>
    </row>
  </sheetData>
  <sheetProtection formatCells="0" formatColumns="0" formatRows="0" insertColumns="0" insertRows="0"/>
  <mergeCells count="2">
    <mergeCell ref="B1:C1"/>
    <mergeCell ref="M1:N1"/>
  </mergeCells>
  <phoneticPr fontId="16" type="noConversion"/>
  <hyperlinks>
    <hyperlink ref="E1" location="баланс!A1" display="баланс!A1"/>
    <hyperlink ref="E2" location="'Съдържание 1'!A1" display="'Съдържание 1'!A1"/>
    <hyperlink ref="A2" location="'More information'!A228" display="'More information'!A228"/>
  </hyperlinks>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sheetPr codeName="Sheet54">
    <tabColor theme="4" tint="0.39997558519241921"/>
  </sheetPr>
  <dimension ref="A1:N28"/>
  <sheetViews>
    <sheetView workbookViewId="0">
      <selection activeCell="A9" sqref="A9"/>
    </sheetView>
  </sheetViews>
  <sheetFormatPr defaultRowHeight="12.75"/>
  <cols>
    <col min="1" max="1" width="9.140625" style="265"/>
    <col min="2" max="2" width="37.140625" style="265" customWidth="1"/>
    <col min="3" max="3" width="19.5703125" style="265" customWidth="1"/>
    <col min="4" max="4" width="22.7109375" style="265" customWidth="1"/>
    <col min="5" max="5" width="18.28515625" style="265" customWidth="1"/>
    <col min="6" max="10" width="9.140625" style="265"/>
    <col min="11" max="11" width="37.140625" style="265" customWidth="1"/>
    <col min="12" max="12" width="19.5703125" style="265" customWidth="1"/>
    <col min="13" max="13" width="22.7109375" style="265" customWidth="1"/>
    <col min="14" max="14" width="18.28515625" style="265" customWidth="1"/>
    <col min="15" max="16384" width="9.140625" style="265"/>
  </cols>
  <sheetData>
    <row r="1" spans="1:14" ht="14.25">
      <c r="A1" s="2231" t="s">
        <v>1636</v>
      </c>
      <c r="B1" s="2210" t="s">
        <v>583</v>
      </c>
      <c r="C1" s="2211"/>
      <c r="D1" s="2211"/>
      <c r="E1" s="2211"/>
      <c r="G1" s="825" t="s">
        <v>1323</v>
      </c>
      <c r="J1" s="1736" t="s">
        <v>3382</v>
      </c>
      <c r="K1" s="2210" t="s">
        <v>5158</v>
      </c>
      <c r="L1" s="2211"/>
      <c r="M1" s="2211"/>
      <c r="N1" s="2211"/>
    </row>
    <row r="2" spans="1:14" ht="38.25">
      <c r="A2" s="2232"/>
      <c r="B2" s="1018" t="s">
        <v>478</v>
      </c>
      <c r="C2" s="1019" t="s">
        <v>1631</v>
      </c>
      <c r="D2" s="1019" t="s">
        <v>1632</v>
      </c>
      <c r="E2" s="957" t="s">
        <v>479</v>
      </c>
      <c r="K2" s="1018" t="s">
        <v>5159</v>
      </c>
      <c r="L2" s="1019" t="s">
        <v>5160</v>
      </c>
      <c r="M2" s="1019" t="s">
        <v>5161</v>
      </c>
      <c r="N2" s="957" t="s">
        <v>5162</v>
      </c>
    </row>
    <row r="3" spans="1:14" ht="15">
      <c r="A3" s="824" t="s">
        <v>1669</v>
      </c>
      <c r="B3" s="1020" t="s">
        <v>27</v>
      </c>
      <c r="C3" s="1020"/>
      <c r="D3" s="1020"/>
      <c r="E3" s="1021"/>
      <c r="K3" s="1020" t="s">
        <v>27</v>
      </c>
      <c r="L3" s="1020">
        <f>C3</f>
        <v>0</v>
      </c>
      <c r="M3" s="1020">
        <f>D3</f>
        <v>0</v>
      </c>
      <c r="N3" s="1020">
        <f>E3</f>
        <v>0</v>
      </c>
    </row>
    <row r="4" spans="1:14">
      <c r="A4" s="825" t="s">
        <v>2622</v>
      </c>
      <c r="B4" s="1020" t="s">
        <v>27</v>
      </c>
      <c r="C4" s="1020"/>
      <c r="D4" s="1020"/>
      <c r="E4" s="1021"/>
      <c r="K4" s="1020" t="s">
        <v>27</v>
      </c>
      <c r="L4" s="1020">
        <f t="shared" ref="L4:L9" si="0">C4</f>
        <v>0</v>
      </c>
      <c r="M4" s="1020">
        <f t="shared" ref="M4:M9" si="1">D4</f>
        <v>0</v>
      </c>
      <c r="N4" s="1021">
        <f t="shared" ref="N4:N9" si="2">E4</f>
        <v>0</v>
      </c>
    </row>
    <row r="5" spans="1:14">
      <c r="B5" s="1020" t="s">
        <v>27</v>
      </c>
      <c r="C5" s="1020"/>
      <c r="D5" s="1020"/>
      <c r="E5" s="1021"/>
      <c r="K5" s="1020" t="s">
        <v>27</v>
      </c>
      <c r="L5" s="1020">
        <f t="shared" si="0"/>
        <v>0</v>
      </c>
      <c r="M5" s="1020">
        <f t="shared" si="1"/>
        <v>0</v>
      </c>
      <c r="N5" s="1021">
        <f t="shared" si="2"/>
        <v>0</v>
      </c>
    </row>
    <row r="6" spans="1:14">
      <c r="B6" s="1020" t="s">
        <v>27</v>
      </c>
      <c r="C6" s="1020"/>
      <c r="D6" s="1020"/>
      <c r="E6" s="1021"/>
      <c r="K6" s="1020" t="s">
        <v>27</v>
      </c>
      <c r="L6" s="1020">
        <f t="shared" si="0"/>
        <v>0</v>
      </c>
      <c r="M6" s="1020">
        <f t="shared" si="1"/>
        <v>0</v>
      </c>
      <c r="N6" s="1021">
        <f t="shared" si="2"/>
        <v>0</v>
      </c>
    </row>
    <row r="7" spans="1:14">
      <c r="B7" s="1020" t="s">
        <v>27</v>
      </c>
      <c r="C7" s="1020"/>
      <c r="D7" s="1020"/>
      <c r="E7" s="1021"/>
      <c r="K7" s="1020" t="s">
        <v>27</v>
      </c>
      <c r="L7" s="1020">
        <f t="shared" si="0"/>
        <v>0</v>
      </c>
      <c r="M7" s="1020">
        <f t="shared" si="1"/>
        <v>0</v>
      </c>
      <c r="N7" s="1021">
        <f t="shared" si="2"/>
        <v>0</v>
      </c>
    </row>
    <row r="8" spans="1:14">
      <c r="B8" s="1020" t="s">
        <v>27</v>
      </c>
      <c r="C8" s="1020"/>
      <c r="D8" s="1020"/>
      <c r="E8" s="1021"/>
      <c r="K8" s="1020" t="s">
        <v>27</v>
      </c>
      <c r="L8" s="1020">
        <f t="shared" si="0"/>
        <v>0</v>
      </c>
      <c r="M8" s="1020">
        <f t="shared" si="1"/>
        <v>0</v>
      </c>
      <c r="N8" s="1021">
        <f t="shared" si="2"/>
        <v>0</v>
      </c>
    </row>
    <row r="9" spans="1:14">
      <c r="B9" s="1020"/>
      <c r="C9" s="1020"/>
      <c r="D9" s="1020"/>
      <c r="E9" s="1021"/>
      <c r="K9" s="1020"/>
      <c r="L9" s="1020">
        <f t="shared" si="0"/>
        <v>0</v>
      </c>
      <c r="M9" s="1020">
        <f t="shared" si="1"/>
        <v>0</v>
      </c>
      <c r="N9" s="1021">
        <f t="shared" si="2"/>
        <v>0</v>
      </c>
    </row>
    <row r="10" spans="1:14" ht="13.15" hidden="1" customHeight="1">
      <c r="B10" s="1020"/>
      <c r="C10" s="1020"/>
      <c r="D10" s="1020"/>
      <c r="E10" s="1021"/>
      <c r="K10" s="1020"/>
      <c r="L10" s="1020"/>
      <c r="M10" s="1020"/>
      <c r="N10" s="1021"/>
    </row>
    <row r="11" spans="1:14" ht="13.15" hidden="1" customHeight="1">
      <c r="B11" s="1020"/>
      <c r="C11" s="1020"/>
      <c r="D11" s="1020"/>
      <c r="E11" s="1021"/>
      <c r="K11" s="1020"/>
      <c r="L11" s="1020"/>
      <c r="M11" s="1020"/>
      <c r="N11" s="1021"/>
    </row>
    <row r="12" spans="1:14" ht="13.15" hidden="1" customHeight="1">
      <c r="B12" s="1020"/>
      <c r="C12" s="1020"/>
      <c r="D12" s="1020"/>
      <c r="E12" s="1021"/>
      <c r="K12" s="1020"/>
      <c r="L12" s="1020"/>
      <c r="M12" s="1020"/>
      <c r="N12" s="1021"/>
    </row>
    <row r="13" spans="1:14">
      <c r="B13" s="1022" t="s">
        <v>71</v>
      </c>
      <c r="C13" s="1022"/>
      <c r="D13" s="1022"/>
      <c r="E13" s="1023">
        <f>SUM(E3:E12)</f>
        <v>0</v>
      </c>
      <c r="K13" s="1022" t="s">
        <v>1378</v>
      </c>
      <c r="L13" s="1022"/>
      <c r="M13" s="1022"/>
      <c r="N13" s="1023">
        <f>SUM(N3:N12)</f>
        <v>0</v>
      </c>
    </row>
    <row r="16" spans="1:14" ht="25.5">
      <c r="B16" s="1024" t="s">
        <v>27</v>
      </c>
      <c r="C16" s="1019" t="s">
        <v>1686</v>
      </c>
      <c r="D16" s="1019" t="s">
        <v>1687</v>
      </c>
      <c r="E16" s="1019" t="s">
        <v>1688</v>
      </c>
      <c r="K16" s="1024" t="s">
        <v>27</v>
      </c>
      <c r="L16" s="1019" t="s">
        <v>5164</v>
      </c>
      <c r="M16" s="1019" t="s">
        <v>5165</v>
      </c>
      <c r="N16" s="1019" t="s">
        <v>5166</v>
      </c>
    </row>
    <row r="17" spans="2:14">
      <c r="B17" s="1024" t="s">
        <v>27</v>
      </c>
      <c r="C17" s="1019" t="s">
        <v>3923</v>
      </c>
      <c r="D17" s="1024"/>
      <c r="E17" s="1019" t="s">
        <v>3923</v>
      </c>
      <c r="K17" s="1024" t="s">
        <v>27</v>
      </c>
      <c r="L17" s="1019" t="s">
        <v>3923</v>
      </c>
      <c r="M17" s="1024"/>
      <c r="N17" s="1019" t="s">
        <v>3923</v>
      </c>
    </row>
    <row r="18" spans="2:14" ht="25.5">
      <c r="B18" s="1025" t="s">
        <v>1689</v>
      </c>
      <c r="C18" s="1024"/>
      <c r="D18" s="1024"/>
      <c r="E18" s="1024"/>
      <c r="K18" s="1025" t="s">
        <v>5163</v>
      </c>
      <c r="L18" s="1020">
        <f t="shared" ref="L18:L28" si="3">C18</f>
        <v>0</v>
      </c>
      <c r="M18" s="1020">
        <f t="shared" ref="M18:M28" si="4">D18</f>
        <v>0</v>
      </c>
      <c r="N18" s="1020">
        <f t="shared" ref="N18:N28" si="5">E18</f>
        <v>0</v>
      </c>
    </row>
    <row r="19" spans="2:14">
      <c r="B19" s="1024" t="s">
        <v>27</v>
      </c>
      <c r="C19" s="1024"/>
      <c r="D19" s="1024"/>
      <c r="E19" s="1024"/>
      <c r="K19" s="1024" t="s">
        <v>27</v>
      </c>
      <c r="L19" s="1020">
        <f t="shared" si="3"/>
        <v>0</v>
      </c>
      <c r="M19" s="1020">
        <f t="shared" si="4"/>
        <v>0</v>
      </c>
      <c r="N19" s="1020">
        <f t="shared" si="5"/>
        <v>0</v>
      </c>
    </row>
    <row r="20" spans="2:14">
      <c r="B20" s="1024" t="s">
        <v>27</v>
      </c>
      <c r="C20" s="1024"/>
      <c r="D20" s="1024"/>
      <c r="E20" s="1024"/>
      <c r="K20" s="1024" t="s">
        <v>27</v>
      </c>
      <c r="L20" s="1020">
        <f t="shared" si="3"/>
        <v>0</v>
      </c>
      <c r="M20" s="1020">
        <f t="shared" si="4"/>
        <v>0</v>
      </c>
      <c r="N20" s="1020">
        <f t="shared" si="5"/>
        <v>0</v>
      </c>
    </row>
    <row r="21" spans="2:14">
      <c r="B21" s="1024" t="s">
        <v>27</v>
      </c>
      <c r="C21" s="1024"/>
      <c r="D21" s="1024"/>
      <c r="E21" s="1024"/>
      <c r="K21" s="1024" t="s">
        <v>27</v>
      </c>
      <c r="L21" s="1020">
        <f t="shared" si="3"/>
        <v>0</v>
      </c>
      <c r="M21" s="1020">
        <f t="shared" si="4"/>
        <v>0</v>
      </c>
      <c r="N21" s="1020">
        <f t="shared" si="5"/>
        <v>0</v>
      </c>
    </row>
    <row r="22" spans="2:14">
      <c r="B22" s="1024" t="s">
        <v>27</v>
      </c>
      <c r="C22" s="1024"/>
      <c r="D22" s="1024"/>
      <c r="E22" s="1024"/>
      <c r="K22" s="1024" t="s">
        <v>27</v>
      </c>
      <c r="L22" s="1020">
        <f t="shared" si="3"/>
        <v>0</v>
      </c>
      <c r="M22" s="1020">
        <f t="shared" si="4"/>
        <v>0</v>
      </c>
      <c r="N22" s="1020">
        <f t="shared" si="5"/>
        <v>0</v>
      </c>
    </row>
    <row r="23" spans="2:14" ht="38.25">
      <c r="B23" s="1025" t="s">
        <v>3820</v>
      </c>
      <c r="C23" s="1024"/>
      <c r="D23" s="1024"/>
      <c r="E23" s="1024"/>
      <c r="K23" s="1025" t="s">
        <v>5167</v>
      </c>
      <c r="L23" s="1020">
        <f t="shared" si="3"/>
        <v>0</v>
      </c>
      <c r="M23" s="1020">
        <f t="shared" si="4"/>
        <v>0</v>
      </c>
      <c r="N23" s="1020">
        <f t="shared" si="5"/>
        <v>0</v>
      </c>
    </row>
    <row r="24" spans="2:14">
      <c r="B24" s="1024" t="s">
        <v>27</v>
      </c>
      <c r="C24" s="1024"/>
      <c r="D24" s="1024"/>
      <c r="E24" s="1024"/>
      <c r="K24" s="1024" t="s">
        <v>27</v>
      </c>
      <c r="L24" s="1020">
        <f t="shared" si="3"/>
        <v>0</v>
      </c>
      <c r="M24" s="1020">
        <f t="shared" si="4"/>
        <v>0</v>
      </c>
      <c r="N24" s="1020">
        <f t="shared" si="5"/>
        <v>0</v>
      </c>
    </row>
    <row r="25" spans="2:14">
      <c r="B25" s="1024" t="s">
        <v>27</v>
      </c>
      <c r="C25" s="1024"/>
      <c r="D25" s="1024"/>
      <c r="E25" s="1024"/>
      <c r="K25" s="1024" t="s">
        <v>27</v>
      </c>
      <c r="L25" s="1020">
        <f t="shared" si="3"/>
        <v>0</v>
      </c>
      <c r="M25" s="1020">
        <f t="shared" si="4"/>
        <v>0</v>
      </c>
      <c r="N25" s="1020">
        <f t="shared" si="5"/>
        <v>0</v>
      </c>
    </row>
    <row r="26" spans="2:14">
      <c r="B26" s="1024" t="s">
        <v>27</v>
      </c>
      <c r="C26" s="1024"/>
      <c r="D26" s="1024"/>
      <c r="E26" s="1024"/>
      <c r="K26" s="1024" t="s">
        <v>27</v>
      </c>
      <c r="L26" s="1020">
        <f t="shared" si="3"/>
        <v>0</v>
      </c>
      <c r="M26" s="1020">
        <f t="shared" si="4"/>
        <v>0</v>
      </c>
      <c r="N26" s="1020">
        <f t="shared" si="5"/>
        <v>0</v>
      </c>
    </row>
    <row r="27" spans="2:14">
      <c r="B27" s="1024" t="s">
        <v>27</v>
      </c>
      <c r="C27" s="1024"/>
      <c r="D27" s="1024"/>
      <c r="E27" s="1024"/>
      <c r="K27" s="1024" t="s">
        <v>27</v>
      </c>
      <c r="L27" s="1020">
        <f t="shared" si="3"/>
        <v>0</v>
      </c>
      <c r="M27" s="1020">
        <f t="shared" si="4"/>
        <v>0</v>
      </c>
      <c r="N27" s="1020">
        <f t="shared" si="5"/>
        <v>0</v>
      </c>
    </row>
    <row r="28" spans="2:14">
      <c r="B28" s="1024" t="s">
        <v>27</v>
      </c>
      <c r="C28" s="1024"/>
      <c r="D28" s="1024"/>
      <c r="E28" s="1024"/>
      <c r="K28" s="1024" t="s">
        <v>27</v>
      </c>
      <c r="L28" s="1020">
        <f t="shared" si="3"/>
        <v>0</v>
      </c>
      <c r="M28" s="1020">
        <f t="shared" si="4"/>
        <v>0</v>
      </c>
      <c r="N28" s="1020">
        <f t="shared" si="5"/>
        <v>0</v>
      </c>
    </row>
  </sheetData>
  <sheetProtection formatCells="0" formatColumns="0" formatRows="0" insertColumns="0" insertRows="0"/>
  <mergeCells count="3">
    <mergeCell ref="B1:E1"/>
    <mergeCell ref="A1:A2"/>
    <mergeCell ref="K1:N1"/>
  </mergeCells>
  <phoneticPr fontId="16" type="noConversion"/>
  <hyperlinks>
    <hyperlink ref="G1" location="'Съдържание 1'!A1" display="'Съдържание 1'!A1"/>
    <hyperlink ref="A4" location="'More information'!A514" display="'More information'!A514"/>
  </hyperlink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sheetPr codeName="Sheet44">
    <tabColor theme="4" tint="0.39997558519241921"/>
  </sheetPr>
  <dimension ref="A1:J189"/>
  <sheetViews>
    <sheetView workbookViewId="0">
      <selection activeCell="A24" sqref="A24"/>
    </sheetView>
  </sheetViews>
  <sheetFormatPr defaultRowHeight="12.75"/>
  <cols>
    <col min="1" max="1" width="10.42578125" style="265" customWidth="1"/>
    <col min="2" max="2" width="56.28515625" style="265" bestFit="1" customWidth="1"/>
    <col min="3" max="6" width="20.7109375" style="265" customWidth="1"/>
    <col min="7" max="7" width="10.42578125" style="265" customWidth="1"/>
    <col min="8" max="8" width="56.28515625" style="265" bestFit="1" customWidth="1"/>
    <col min="9" max="10" width="20.7109375" style="265" customWidth="1"/>
    <col min="11" max="11" width="6.140625" style="265" customWidth="1"/>
    <col min="12" max="12" width="6.28515625" style="265" customWidth="1"/>
    <col min="13" max="13" width="6.140625" style="265" customWidth="1"/>
    <col min="14" max="14" width="5" style="265" customWidth="1"/>
    <col min="15" max="16384" width="9.140625" style="265"/>
  </cols>
  <sheetData>
    <row r="1" spans="1:10" ht="15">
      <c r="B1" s="1148" t="s">
        <v>1567</v>
      </c>
      <c r="E1" s="825" t="s">
        <v>1323</v>
      </c>
      <c r="G1" s="1736" t="s">
        <v>3382</v>
      </c>
      <c r="H1" s="1148" t="s">
        <v>5223</v>
      </c>
    </row>
    <row r="2" spans="1:10" ht="15">
      <c r="B2" s="1148"/>
      <c r="E2" s="826" t="s">
        <v>1110</v>
      </c>
      <c r="H2" s="1148"/>
    </row>
    <row r="3" spans="1:10" ht="15">
      <c r="A3" s="824" t="s">
        <v>791</v>
      </c>
      <c r="B3" s="1148" t="s">
        <v>53</v>
      </c>
      <c r="H3" s="1148" t="s">
        <v>5224</v>
      </c>
    </row>
    <row r="4" spans="1:10">
      <c r="A4" s="825" t="s">
        <v>2605</v>
      </c>
      <c r="B4" s="264" t="s">
        <v>1566</v>
      </c>
      <c r="C4" s="292">
        <f>НАЧАЛО!AA2</f>
        <v>41639</v>
      </c>
      <c r="D4" s="293" t="str">
        <f>CONCATENATE("31.12.",YEAR(C4)-1," г.")</f>
        <v>31.12.2012 г.</v>
      </c>
      <c r="H4" s="264" t="s">
        <v>5225</v>
      </c>
      <c r="I4" s="292">
        <f>НАЧАЛО!AA2</f>
        <v>41639</v>
      </c>
      <c r="J4" s="293" t="str">
        <f>CONCATENATE("31.12.",YEAR(I4)-1," г.")</f>
        <v>31.12.2012 г.</v>
      </c>
    </row>
    <row r="5" spans="1:10" ht="25.5">
      <c r="B5" s="1118" t="s">
        <v>1561</v>
      </c>
      <c r="C5" s="1110">
        <f>C14</f>
        <v>0</v>
      </c>
      <c r="D5" s="1110">
        <f>D14</f>
        <v>0</v>
      </c>
      <c r="H5" s="1118" t="s">
        <v>5226</v>
      </c>
      <c r="I5" s="1110">
        <f>I14</f>
        <v>0</v>
      </c>
      <c r="J5" s="1110">
        <f>J14</f>
        <v>0</v>
      </c>
    </row>
    <row r="6" spans="1:10">
      <c r="B6" s="1119" t="s">
        <v>1562</v>
      </c>
      <c r="C6" s="1110">
        <f>C27</f>
        <v>0</v>
      </c>
      <c r="D6" s="1110">
        <f>D27</f>
        <v>0</v>
      </c>
      <c r="H6" s="1119" t="s">
        <v>5227</v>
      </c>
      <c r="I6" s="1110">
        <f>I27</f>
        <v>0</v>
      </c>
      <c r="J6" s="1110">
        <f>J27</f>
        <v>0</v>
      </c>
    </row>
    <row r="7" spans="1:10">
      <c r="B7" s="1118" t="s">
        <v>4363</v>
      </c>
      <c r="C7" s="1110">
        <f>C35</f>
        <v>0</v>
      </c>
      <c r="D7" s="1110">
        <f>D35</f>
        <v>0</v>
      </c>
      <c r="H7" s="1118" t="s">
        <v>5228</v>
      </c>
      <c r="I7" s="1110">
        <f>I35</f>
        <v>0</v>
      </c>
      <c r="J7" s="1110">
        <f>J35</f>
        <v>0</v>
      </c>
    </row>
    <row r="8" spans="1:10">
      <c r="B8" s="1118" t="s">
        <v>1559</v>
      </c>
      <c r="C8" s="262"/>
      <c r="D8" s="263"/>
      <c r="H8" s="1118" t="s">
        <v>4916</v>
      </c>
      <c r="I8" s="262"/>
      <c r="J8" s="263"/>
    </row>
    <row r="9" spans="1:10">
      <c r="B9" s="1051" t="s">
        <v>71</v>
      </c>
      <c r="C9" s="1563">
        <f>SUM(C5:C8)</f>
        <v>0</v>
      </c>
      <c r="D9" s="1555">
        <f>SUM(D5:D8)</f>
        <v>0</v>
      </c>
      <c r="H9" s="1558" t="s">
        <v>1378</v>
      </c>
      <c r="I9" s="1563">
        <f>SUM(I5:I8)</f>
        <v>0</v>
      </c>
      <c r="J9" s="1555">
        <f>SUM(J5:J8)</f>
        <v>0</v>
      </c>
    </row>
    <row r="11" spans="1:10" ht="25.5">
      <c r="A11" s="2231" t="s">
        <v>1636</v>
      </c>
      <c r="B11" s="264" t="s">
        <v>1561</v>
      </c>
      <c r="C11" s="292">
        <f>НАЧАЛО!AA2</f>
        <v>41639</v>
      </c>
      <c r="D11" s="293" t="str">
        <f>CONCATENATE("31.12.",YEAR(C11)-1," г.")</f>
        <v>31.12.2012 г.</v>
      </c>
      <c r="H11" s="264" t="s">
        <v>5226</v>
      </c>
      <c r="I11" s="292">
        <f>НАЧАЛО!AA2</f>
        <v>41639</v>
      </c>
      <c r="J11" s="293" t="str">
        <f>CONCATENATE("31.12.",YEAR(I11)-1," г.")</f>
        <v>31.12.2012 г.</v>
      </c>
    </row>
    <row r="12" spans="1:10" ht="38.25">
      <c r="A12" s="2232"/>
      <c r="B12" s="1118" t="s">
        <v>1508</v>
      </c>
      <c r="C12" s="277"/>
      <c r="D12" s="277"/>
      <c r="H12" s="1118" t="s">
        <v>5229</v>
      </c>
      <c r="I12" s="1110">
        <f>C12</f>
        <v>0</v>
      </c>
      <c r="J12" s="1110">
        <f>D12</f>
        <v>0</v>
      </c>
    </row>
    <row r="13" spans="1:10" ht="38.25">
      <c r="A13" s="824" t="s">
        <v>791</v>
      </c>
      <c r="B13" s="1118" t="s">
        <v>1563</v>
      </c>
      <c r="C13" s="277"/>
      <c r="D13" s="277"/>
      <c r="H13" s="1118" t="s">
        <v>5230</v>
      </c>
      <c r="I13" s="1110">
        <f>C13</f>
        <v>0</v>
      </c>
      <c r="J13" s="1110">
        <f>D13</f>
        <v>0</v>
      </c>
    </row>
    <row r="14" spans="1:10">
      <c r="B14" s="1051" t="s">
        <v>71</v>
      </c>
      <c r="C14" s="1563">
        <f>SUM(C12:C13)</f>
        <v>0</v>
      </c>
      <c r="D14" s="1555">
        <f>SUM(D12:D13)</f>
        <v>0</v>
      </c>
      <c r="H14" s="1558" t="s">
        <v>1378</v>
      </c>
      <c r="I14" s="1563">
        <f>SUM(I12:I13)</f>
        <v>0</v>
      </c>
      <c r="J14" s="1555">
        <f>SUM(J12:J13)</f>
        <v>0</v>
      </c>
    </row>
    <row r="16" spans="1:10" s="1122" customFormat="1">
      <c r="B16" s="1136" t="s">
        <v>4349</v>
      </c>
      <c r="C16" s="1136"/>
      <c r="D16" s="1136"/>
      <c r="H16" s="1136" t="s">
        <v>5231</v>
      </c>
      <c r="I16" s="1136"/>
      <c r="J16" s="1136"/>
    </row>
    <row r="17" spans="1:10" s="1122" customFormat="1">
      <c r="B17" s="1131" t="s">
        <v>181</v>
      </c>
      <c r="C17" s="292">
        <f>C11</f>
        <v>41639</v>
      </c>
      <c r="D17" s="292" t="str">
        <f>D11</f>
        <v>31.12.2012 г.</v>
      </c>
      <c r="H17" s="1131" t="s">
        <v>4816</v>
      </c>
      <c r="I17" s="292">
        <f>I11</f>
        <v>41639</v>
      </c>
      <c r="J17" s="292" t="str">
        <f>J11</f>
        <v>31.12.2012 г.</v>
      </c>
    </row>
    <row r="18" spans="1:10" s="1122" customFormat="1" ht="25.5">
      <c r="B18" s="1139" t="s">
        <v>4357</v>
      </c>
      <c r="C18" s="1132">
        <f>SUM(C19:C20)</f>
        <v>0</v>
      </c>
      <c r="D18" s="1133">
        <f>SUM(D19:D20)</f>
        <v>0</v>
      </c>
      <c r="H18" s="1139" t="s">
        <v>5232</v>
      </c>
      <c r="I18" s="1132">
        <f>SUM(I19:I20)</f>
        <v>0</v>
      </c>
      <c r="J18" s="1133">
        <f>SUM(J19:J20)</f>
        <v>0</v>
      </c>
    </row>
    <row r="19" spans="1:10" s="1122" customFormat="1">
      <c r="B19" s="1118" t="s">
        <v>4350</v>
      </c>
      <c r="C19" s="1108"/>
      <c r="D19" s="1109"/>
      <c r="H19" s="1118" t="s">
        <v>5233</v>
      </c>
      <c r="I19" s="1110">
        <f>C19</f>
        <v>0</v>
      </c>
      <c r="J19" s="1110">
        <f>D19</f>
        <v>0</v>
      </c>
    </row>
    <row r="20" spans="1:10" s="1122" customFormat="1" ht="25.5">
      <c r="B20" s="1118" t="s">
        <v>4351</v>
      </c>
      <c r="C20" s="1108"/>
      <c r="D20" s="1109"/>
      <c r="H20" s="1118" t="s">
        <v>5234</v>
      </c>
      <c r="I20" s="1110">
        <f>C20</f>
        <v>0</v>
      </c>
      <c r="J20" s="1110">
        <f>D20</f>
        <v>0</v>
      </c>
    </row>
    <row r="21" spans="1:10" s="1122" customFormat="1" ht="25.5">
      <c r="B21" s="1139" t="s">
        <v>4358</v>
      </c>
      <c r="C21" s="1132">
        <f>SUM(C22:C23)</f>
        <v>0</v>
      </c>
      <c r="D21" s="1133">
        <f>SUM(D22:D23)</f>
        <v>0</v>
      </c>
      <c r="H21" s="1139" t="s">
        <v>5235</v>
      </c>
      <c r="I21" s="1132">
        <f>SUM(I22:I23)</f>
        <v>0</v>
      </c>
      <c r="J21" s="1133">
        <f>SUM(J22:J23)</f>
        <v>0</v>
      </c>
    </row>
    <row r="22" spans="1:10" s="1122" customFormat="1" ht="25.5">
      <c r="B22" s="1118" t="s">
        <v>4352</v>
      </c>
      <c r="C22" s="1108"/>
      <c r="D22" s="1109"/>
      <c r="H22" s="1118" t="s">
        <v>5236</v>
      </c>
      <c r="I22" s="1110">
        <f>C22</f>
        <v>0</v>
      </c>
      <c r="J22" s="1110">
        <f>D22</f>
        <v>0</v>
      </c>
    </row>
    <row r="23" spans="1:10" s="1122" customFormat="1" ht="25.5">
      <c r="B23" s="1118" t="s">
        <v>4353</v>
      </c>
      <c r="C23" s="1108"/>
      <c r="D23" s="1109"/>
      <c r="H23" s="1118" t="s">
        <v>5237</v>
      </c>
      <c r="I23" s="1110">
        <f>C23</f>
        <v>0</v>
      </c>
      <c r="J23" s="1110">
        <f>D23</f>
        <v>0</v>
      </c>
    </row>
    <row r="24" spans="1:10" s="1122" customFormat="1">
      <c r="B24" s="1131" t="s">
        <v>4359</v>
      </c>
      <c r="C24" s="1132">
        <f>SUM(C25:C26)</f>
        <v>0</v>
      </c>
      <c r="D24" s="1133">
        <f>SUM(D25:D26)</f>
        <v>0</v>
      </c>
      <c r="H24" s="1131" t="s">
        <v>5238</v>
      </c>
      <c r="I24" s="1132">
        <f>SUM(I25:I26)</f>
        <v>0</v>
      </c>
      <c r="J24" s="1133">
        <f>SUM(J25:J26)</f>
        <v>0</v>
      </c>
    </row>
    <row r="25" spans="1:10" s="1122" customFormat="1">
      <c r="B25" s="1119" t="s">
        <v>4354</v>
      </c>
      <c r="C25" s="1108"/>
      <c r="D25" s="1109"/>
      <c r="H25" s="1119" t="s">
        <v>5239</v>
      </c>
      <c r="I25" s="1110">
        <f>C25</f>
        <v>0</v>
      </c>
      <c r="J25" s="1110">
        <f>D25</f>
        <v>0</v>
      </c>
    </row>
    <row r="26" spans="1:10" s="1122" customFormat="1">
      <c r="B26" s="1119" t="s">
        <v>4355</v>
      </c>
      <c r="C26" s="1108"/>
      <c r="D26" s="1109"/>
      <c r="H26" s="1119" t="s">
        <v>5240</v>
      </c>
      <c r="I26" s="1110">
        <f>C26</f>
        <v>0</v>
      </c>
      <c r="J26" s="1110">
        <f>D26</f>
        <v>0</v>
      </c>
    </row>
    <row r="27" spans="1:10" s="1122" customFormat="1">
      <c r="B27" s="991" t="s">
        <v>71</v>
      </c>
      <c r="C27" s="1563">
        <f>C18+C21+C24</f>
        <v>0</v>
      </c>
      <c r="D27" s="1555">
        <f>D18+D21+D24</f>
        <v>0</v>
      </c>
      <c r="H27" s="991" t="s">
        <v>1378</v>
      </c>
      <c r="I27" s="1563">
        <f>I18+I21+I24</f>
        <v>0</v>
      </c>
      <c r="J27" s="1555">
        <f>J18+J21+J24</f>
        <v>0</v>
      </c>
    </row>
    <row r="28" spans="1:10" s="1122" customFormat="1">
      <c r="B28" s="1795"/>
      <c r="C28" s="1796"/>
      <c r="D28" s="1796"/>
      <c r="H28" s="1795"/>
      <c r="I28" s="1796"/>
      <c r="J28" s="1796"/>
    </row>
    <row r="29" spans="1:10">
      <c r="B29" s="1136" t="s">
        <v>4356</v>
      </c>
      <c r="C29" s="1136"/>
      <c r="D29" s="1136"/>
      <c r="H29" s="1136" t="s">
        <v>5241</v>
      </c>
      <c r="I29" s="1136"/>
      <c r="J29" s="1136"/>
    </row>
    <row r="30" spans="1:10">
      <c r="A30" s="2231" t="s">
        <v>1636</v>
      </c>
      <c r="B30" s="1131" t="s">
        <v>181</v>
      </c>
      <c r="C30" s="292">
        <f>C11</f>
        <v>41639</v>
      </c>
      <c r="D30" s="293" t="str">
        <f>D11</f>
        <v>31.12.2012 г.</v>
      </c>
      <c r="H30" s="1131" t="s">
        <v>4816</v>
      </c>
      <c r="I30" s="292">
        <f>I11</f>
        <v>41639</v>
      </c>
      <c r="J30" s="293" t="str">
        <f>J11</f>
        <v>31.12.2012 г.</v>
      </c>
    </row>
    <row r="31" spans="1:10">
      <c r="A31" s="2232"/>
      <c r="B31" s="1119" t="s">
        <v>1790</v>
      </c>
      <c r="C31" s="1111">
        <f>C51</f>
        <v>0</v>
      </c>
      <c r="D31" s="1110">
        <f>D51</f>
        <v>0</v>
      </c>
      <c r="H31" s="1119" t="s">
        <v>4952</v>
      </c>
      <c r="I31" s="1111">
        <f>I51</f>
        <v>0</v>
      </c>
      <c r="J31" s="1110">
        <f>J51</f>
        <v>0</v>
      </c>
    </row>
    <row r="32" spans="1:10" ht="15">
      <c r="A32" s="824" t="s">
        <v>791</v>
      </c>
      <c r="B32" s="1119" t="s">
        <v>269</v>
      </c>
      <c r="C32" s="1111">
        <f>C64</f>
        <v>0</v>
      </c>
      <c r="D32" s="1110">
        <f>D64</f>
        <v>0</v>
      </c>
      <c r="H32" s="1119" t="s">
        <v>5242</v>
      </c>
      <c r="I32" s="1111">
        <f>I64</f>
        <v>0</v>
      </c>
      <c r="J32" s="1110">
        <f>J64</f>
        <v>0</v>
      </c>
    </row>
    <row r="33" spans="1:10" ht="15">
      <c r="A33" s="1797"/>
      <c r="B33" s="1119" t="s">
        <v>3996</v>
      </c>
      <c r="C33" s="1111">
        <f>C81</f>
        <v>0</v>
      </c>
      <c r="D33" s="1110">
        <f>D81</f>
        <v>0</v>
      </c>
      <c r="H33" s="1119" t="s">
        <v>5243</v>
      </c>
      <c r="I33" s="1111">
        <f>I81</f>
        <v>0</v>
      </c>
      <c r="J33" s="1110">
        <f>J81</f>
        <v>0</v>
      </c>
    </row>
    <row r="34" spans="1:10">
      <c r="B34" s="1119" t="s">
        <v>405</v>
      </c>
      <c r="C34" s="1111">
        <f>C88+C95</f>
        <v>0</v>
      </c>
      <c r="D34" s="1110">
        <f>D88+D95</f>
        <v>0</v>
      </c>
      <c r="H34" s="1119" t="s">
        <v>3688</v>
      </c>
      <c r="I34" s="1111">
        <f>I88+I95</f>
        <v>0</v>
      </c>
      <c r="J34" s="1110">
        <f>J88+J95</f>
        <v>0</v>
      </c>
    </row>
    <row r="35" spans="1:10">
      <c r="B35" s="991" t="s">
        <v>71</v>
      </c>
      <c r="C35" s="1563">
        <f>SUM(C31:C34)</f>
        <v>0</v>
      </c>
      <c r="D35" s="1555">
        <f>SUM(D31:D34)</f>
        <v>0</v>
      </c>
      <c r="H35" s="991" t="s">
        <v>1378</v>
      </c>
      <c r="I35" s="1563">
        <f>SUM(I31:I34)</f>
        <v>0</v>
      </c>
      <c r="J35" s="1555">
        <f>SUM(J31:J34)</f>
        <v>0</v>
      </c>
    </row>
    <row r="36" spans="1:10">
      <c r="B36" s="1136"/>
      <c r="C36" s="1138"/>
      <c r="D36" s="1138"/>
      <c r="H36" s="1136"/>
      <c r="I36" s="1138"/>
      <c r="J36" s="1138"/>
    </row>
    <row r="37" spans="1:10">
      <c r="B37" s="1136" t="s">
        <v>1794</v>
      </c>
      <c r="C37" s="1136"/>
      <c r="D37" s="1136"/>
      <c r="H37" s="1136" t="s">
        <v>5244</v>
      </c>
      <c r="I37" s="1136"/>
      <c r="J37" s="1136"/>
    </row>
    <row r="38" spans="1:10">
      <c r="A38" s="2231" t="s">
        <v>1636</v>
      </c>
      <c r="B38" s="1131" t="s">
        <v>181</v>
      </c>
      <c r="C38" s="292">
        <f>C11</f>
        <v>41639</v>
      </c>
      <c r="D38" s="293" t="str">
        <f>D11</f>
        <v>31.12.2012 г.</v>
      </c>
      <c r="H38" s="1131" t="s">
        <v>4816</v>
      </c>
      <c r="I38" s="292">
        <f>I11</f>
        <v>41639</v>
      </c>
      <c r="J38" s="293" t="str">
        <f>J11</f>
        <v>31.12.2012 г.</v>
      </c>
    </row>
    <row r="39" spans="1:10">
      <c r="A39" s="2232"/>
      <c r="B39" s="1131" t="s">
        <v>3997</v>
      </c>
      <c r="C39" s="1132">
        <f>SUM(C40:C42)</f>
        <v>0</v>
      </c>
      <c r="D39" s="1133">
        <f>SUM(D40:D42)</f>
        <v>0</v>
      </c>
      <c r="H39" s="1131" t="s">
        <v>5245</v>
      </c>
      <c r="I39" s="1132">
        <f>SUM(I40:I42)</f>
        <v>0</v>
      </c>
      <c r="J39" s="1133">
        <f>SUM(J40:J42)</f>
        <v>0</v>
      </c>
    </row>
    <row r="40" spans="1:10" ht="15">
      <c r="A40" s="824" t="s">
        <v>791</v>
      </c>
      <c r="B40" s="1118" t="s">
        <v>3998</v>
      </c>
      <c r="C40" s="1108"/>
      <c r="D40" s="1109"/>
      <c r="H40" s="1118" t="s">
        <v>5246</v>
      </c>
      <c r="I40" s="1111">
        <f t="shared" ref="I40:J42" si="0">C40</f>
        <v>0</v>
      </c>
      <c r="J40" s="1111">
        <f t="shared" si="0"/>
        <v>0</v>
      </c>
    </row>
    <row r="41" spans="1:10" ht="25.5">
      <c r="B41" s="1118" t="s">
        <v>3999</v>
      </c>
      <c r="C41" s="1108"/>
      <c r="D41" s="1109"/>
      <c r="H41" s="1118" t="s">
        <v>5247</v>
      </c>
      <c r="I41" s="1111">
        <f t="shared" si="0"/>
        <v>0</v>
      </c>
      <c r="J41" s="1111">
        <f t="shared" si="0"/>
        <v>0</v>
      </c>
    </row>
    <row r="42" spans="1:10" ht="25.5">
      <c r="B42" s="1118" t="s">
        <v>4000</v>
      </c>
      <c r="C42" s="1108"/>
      <c r="D42" s="1109"/>
      <c r="H42" s="1118" t="s">
        <v>5248</v>
      </c>
      <c r="I42" s="1111">
        <f t="shared" si="0"/>
        <v>0</v>
      </c>
      <c r="J42" s="1111">
        <f t="shared" si="0"/>
        <v>0</v>
      </c>
    </row>
    <row r="43" spans="1:10" ht="25.5">
      <c r="B43" s="1139" t="s">
        <v>4001</v>
      </c>
      <c r="C43" s="1132">
        <f>SUM(C44:C46)</f>
        <v>0</v>
      </c>
      <c r="D43" s="1133">
        <f>SUM(D44:D46)</f>
        <v>0</v>
      </c>
      <c r="H43" s="1139" t="s">
        <v>5249</v>
      </c>
      <c r="I43" s="1132">
        <f>SUM(I44:I46)</f>
        <v>0</v>
      </c>
      <c r="J43" s="1133">
        <f>SUM(J44:J46)</f>
        <v>0</v>
      </c>
    </row>
    <row r="44" spans="1:10" ht="25.5">
      <c r="B44" s="1118" t="s">
        <v>4002</v>
      </c>
      <c r="C44" s="1108"/>
      <c r="D44" s="1109"/>
      <c r="H44" s="1118" t="s">
        <v>5250</v>
      </c>
      <c r="I44" s="1111">
        <f t="shared" ref="I44:J46" si="1">C44</f>
        <v>0</v>
      </c>
      <c r="J44" s="1111">
        <f t="shared" si="1"/>
        <v>0</v>
      </c>
    </row>
    <row r="45" spans="1:10" ht="25.5">
      <c r="B45" s="1118" t="s">
        <v>4003</v>
      </c>
      <c r="C45" s="1108"/>
      <c r="D45" s="1109"/>
      <c r="H45" s="1118" t="s">
        <v>5251</v>
      </c>
      <c r="I45" s="1111">
        <f t="shared" si="1"/>
        <v>0</v>
      </c>
      <c r="J45" s="1111">
        <f t="shared" si="1"/>
        <v>0</v>
      </c>
    </row>
    <row r="46" spans="1:10">
      <c r="B46" s="1119" t="s">
        <v>4004</v>
      </c>
      <c r="C46" s="1108"/>
      <c r="D46" s="1109"/>
      <c r="H46" s="1119" t="s">
        <v>5252</v>
      </c>
      <c r="I46" s="1111">
        <f t="shared" si="1"/>
        <v>0</v>
      </c>
      <c r="J46" s="1111">
        <f t="shared" si="1"/>
        <v>0</v>
      </c>
    </row>
    <row r="47" spans="1:10">
      <c r="B47" s="1131" t="s">
        <v>4005</v>
      </c>
      <c r="C47" s="1132">
        <f>SUM(C48:C50)</f>
        <v>0</v>
      </c>
      <c r="D47" s="1133">
        <f>SUM(D48:D50)</f>
        <v>0</v>
      </c>
      <c r="H47" s="1131" t="s">
        <v>5253</v>
      </c>
      <c r="I47" s="1132">
        <f>SUM(I48:I50)</f>
        <v>0</v>
      </c>
      <c r="J47" s="1133">
        <f>SUM(J48:J50)</f>
        <v>0</v>
      </c>
    </row>
    <row r="48" spans="1:10">
      <c r="B48" s="1119" t="s">
        <v>4006</v>
      </c>
      <c r="C48" s="1108"/>
      <c r="D48" s="1109"/>
      <c r="H48" s="1119" t="s">
        <v>5254</v>
      </c>
      <c r="I48" s="1111">
        <f t="shared" ref="I48:J50" si="2">C48</f>
        <v>0</v>
      </c>
      <c r="J48" s="1111">
        <f t="shared" si="2"/>
        <v>0</v>
      </c>
    </row>
    <row r="49" spans="1:10">
      <c r="B49" s="1119" t="s">
        <v>4007</v>
      </c>
      <c r="C49" s="1108"/>
      <c r="D49" s="1109"/>
      <c r="H49" s="1119" t="s">
        <v>5255</v>
      </c>
      <c r="I49" s="1111">
        <f t="shared" si="2"/>
        <v>0</v>
      </c>
      <c r="J49" s="1111">
        <f t="shared" si="2"/>
        <v>0</v>
      </c>
    </row>
    <row r="50" spans="1:10">
      <c r="B50" s="1119" t="s">
        <v>4008</v>
      </c>
      <c r="C50" s="1108"/>
      <c r="D50" s="1109"/>
      <c r="H50" s="1119" t="s">
        <v>5256</v>
      </c>
      <c r="I50" s="1111">
        <f t="shared" si="2"/>
        <v>0</v>
      </c>
      <c r="J50" s="1111">
        <f t="shared" si="2"/>
        <v>0</v>
      </c>
    </row>
    <row r="51" spans="1:10">
      <c r="B51" s="991" t="s">
        <v>71</v>
      </c>
      <c r="C51" s="1563">
        <f>C39+C43+C47</f>
        <v>0</v>
      </c>
      <c r="D51" s="1555">
        <f>D39+D43+D47</f>
        <v>0</v>
      </c>
      <c r="H51" s="991" t="s">
        <v>1378</v>
      </c>
      <c r="I51" s="1563">
        <f>I39+I43+I47</f>
        <v>0</v>
      </c>
      <c r="J51" s="1555">
        <f>J39+J43+J47</f>
        <v>0</v>
      </c>
    </row>
    <row r="52" spans="1:10">
      <c r="B52" s="1136"/>
      <c r="C52" s="1138"/>
      <c r="D52" s="1138"/>
      <c r="H52" s="1136"/>
      <c r="I52" s="1138"/>
      <c r="J52" s="1138"/>
    </row>
    <row r="53" spans="1:10">
      <c r="B53" s="1130" t="s">
        <v>3986</v>
      </c>
      <c r="C53" s="1123"/>
      <c r="D53" s="1123"/>
      <c r="H53" s="1130" t="s">
        <v>5257</v>
      </c>
      <c r="I53" s="1123"/>
      <c r="J53" s="1123"/>
    </row>
    <row r="54" spans="1:10">
      <c r="A54" s="2231" t="s">
        <v>1636</v>
      </c>
      <c r="B54" s="1131" t="s">
        <v>181</v>
      </c>
      <c r="C54" s="292">
        <f>C11</f>
        <v>41639</v>
      </c>
      <c r="D54" s="292" t="str">
        <f>D11</f>
        <v>31.12.2012 г.</v>
      </c>
      <c r="H54" s="1131" t="s">
        <v>4816</v>
      </c>
      <c r="I54" s="292">
        <f>I11</f>
        <v>41639</v>
      </c>
      <c r="J54" s="292" t="str">
        <f>J11</f>
        <v>31.12.2012 г.</v>
      </c>
    </row>
    <row r="55" spans="1:10">
      <c r="A55" s="2232"/>
      <c r="B55" s="1131" t="s">
        <v>3987</v>
      </c>
      <c r="C55" s="1132">
        <f>SUM(C56:C57)</f>
        <v>0</v>
      </c>
      <c r="D55" s="1133">
        <f>SUM(D56:D57)</f>
        <v>0</v>
      </c>
      <c r="H55" s="1131" t="s">
        <v>5258</v>
      </c>
      <c r="I55" s="1132">
        <f>SUM(I56:I57)</f>
        <v>0</v>
      </c>
      <c r="J55" s="1133">
        <f>SUM(J56:J57)</f>
        <v>0</v>
      </c>
    </row>
    <row r="56" spans="1:10" ht="15">
      <c r="A56" s="824" t="s">
        <v>791</v>
      </c>
      <c r="B56" s="1119" t="s">
        <v>3988</v>
      </c>
      <c r="C56" s="1108"/>
      <c r="D56" s="1109"/>
      <c r="H56" s="1119" t="s">
        <v>5259</v>
      </c>
      <c r="I56" s="1111">
        <f>C56</f>
        <v>0</v>
      </c>
      <c r="J56" s="1111">
        <f>D56</f>
        <v>0</v>
      </c>
    </row>
    <row r="57" spans="1:10">
      <c r="B57" s="1119" t="s">
        <v>3989</v>
      </c>
      <c r="C57" s="1108"/>
      <c r="D57" s="1109"/>
      <c r="H57" s="1119" t="s">
        <v>5260</v>
      </c>
      <c r="I57" s="1111">
        <f>C57</f>
        <v>0</v>
      </c>
      <c r="J57" s="1111">
        <f>D57</f>
        <v>0</v>
      </c>
    </row>
    <row r="58" spans="1:10">
      <c r="B58" s="1131" t="s">
        <v>3990</v>
      </c>
      <c r="C58" s="1132">
        <f>SUM(C59:C60)</f>
        <v>0</v>
      </c>
      <c r="D58" s="1133">
        <f>SUM(D59:D60)</f>
        <v>0</v>
      </c>
      <c r="H58" s="1131" t="s">
        <v>5261</v>
      </c>
      <c r="I58" s="1132">
        <f>SUM(I59:I60)</f>
        <v>0</v>
      </c>
      <c r="J58" s="1133">
        <f>SUM(J59:J60)</f>
        <v>0</v>
      </c>
    </row>
    <row r="59" spans="1:10">
      <c r="B59" s="1119" t="s">
        <v>3991</v>
      </c>
      <c r="C59" s="1108"/>
      <c r="D59" s="1109"/>
      <c r="H59" s="1119" t="s">
        <v>5262</v>
      </c>
      <c r="I59" s="1111">
        <f>C59</f>
        <v>0</v>
      </c>
      <c r="J59" s="1111">
        <f>D59</f>
        <v>0</v>
      </c>
    </row>
    <row r="60" spans="1:10">
      <c r="B60" s="1119" t="s">
        <v>3992</v>
      </c>
      <c r="C60" s="1108"/>
      <c r="D60" s="1109"/>
      <c r="H60" s="1119" t="s">
        <v>5263</v>
      </c>
      <c r="I60" s="1111">
        <f>C60</f>
        <v>0</v>
      </c>
      <c r="J60" s="1111">
        <f>D60</f>
        <v>0</v>
      </c>
    </row>
    <row r="61" spans="1:10">
      <c r="B61" s="1131" t="s">
        <v>3993</v>
      </c>
      <c r="C61" s="1132">
        <f>SUM(C62:C63)</f>
        <v>0</v>
      </c>
      <c r="D61" s="1133">
        <f>SUM(D62:D63)</f>
        <v>0</v>
      </c>
      <c r="H61" s="1131" t="s">
        <v>5264</v>
      </c>
      <c r="I61" s="1132">
        <f>SUM(I62:I63)</f>
        <v>0</v>
      </c>
      <c r="J61" s="1133">
        <f>SUM(J62:J63)</f>
        <v>0</v>
      </c>
    </row>
    <row r="62" spans="1:10">
      <c r="B62" s="1119" t="s">
        <v>3994</v>
      </c>
      <c r="C62" s="1108"/>
      <c r="D62" s="1109"/>
      <c r="H62" s="1119" t="s">
        <v>5265</v>
      </c>
      <c r="I62" s="1111">
        <f>C62</f>
        <v>0</v>
      </c>
      <c r="J62" s="1111">
        <f>D62</f>
        <v>0</v>
      </c>
    </row>
    <row r="63" spans="1:10">
      <c r="B63" s="1119" t="s">
        <v>3995</v>
      </c>
      <c r="C63" s="1108"/>
      <c r="D63" s="1109"/>
      <c r="H63" s="1119" t="s">
        <v>5266</v>
      </c>
      <c r="I63" s="1111">
        <f>C63</f>
        <v>0</v>
      </c>
      <c r="J63" s="1111">
        <f>D63</f>
        <v>0</v>
      </c>
    </row>
    <row r="64" spans="1:10">
      <c r="B64" s="991" t="s">
        <v>71</v>
      </c>
      <c r="C64" s="1563">
        <f>C55+C58+C61</f>
        <v>0</v>
      </c>
      <c r="D64" s="1555">
        <f>D55+D58+D61</f>
        <v>0</v>
      </c>
      <c r="H64" s="991" t="s">
        <v>1378</v>
      </c>
      <c r="I64" s="1563">
        <f>I55+I58+I61</f>
        <v>0</v>
      </c>
      <c r="J64" s="1555">
        <f>J55+J58+J61</f>
        <v>0</v>
      </c>
    </row>
    <row r="65" spans="1:10">
      <c r="B65" s="1136"/>
      <c r="C65" s="1138"/>
      <c r="D65" s="1138"/>
      <c r="H65" s="1136"/>
      <c r="I65" s="1138"/>
      <c r="J65" s="1138"/>
    </row>
    <row r="66" spans="1:10">
      <c r="B66" s="1136"/>
      <c r="C66" s="1138"/>
      <c r="D66" s="1138"/>
      <c r="H66" s="1136"/>
      <c r="I66" s="1138"/>
      <c r="J66" s="1138"/>
    </row>
    <row r="67" spans="1:10">
      <c r="B67" s="1136" t="s">
        <v>4009</v>
      </c>
      <c r="C67" s="1136"/>
      <c r="D67" s="1136"/>
      <c r="H67" s="1136" t="s">
        <v>5267</v>
      </c>
      <c r="I67" s="1136"/>
      <c r="J67" s="1136"/>
    </row>
    <row r="68" spans="1:10">
      <c r="A68" s="2231" t="s">
        <v>1636</v>
      </c>
      <c r="B68" s="1131" t="s">
        <v>181</v>
      </c>
      <c r="C68" s="292">
        <f>C11</f>
        <v>41639</v>
      </c>
      <c r="D68" s="292" t="str">
        <f>D11</f>
        <v>31.12.2012 г.</v>
      </c>
      <c r="H68" s="1131" t="s">
        <v>4816</v>
      </c>
      <c r="I68" s="292">
        <f>I11</f>
        <v>41639</v>
      </c>
      <c r="J68" s="292" t="str">
        <f>J11</f>
        <v>31.12.2012 г.</v>
      </c>
    </row>
    <row r="69" spans="1:10">
      <c r="A69" s="2232"/>
      <c r="B69" s="1131" t="s">
        <v>4010</v>
      </c>
      <c r="C69" s="1132">
        <f>SUM(C70:C72)</f>
        <v>0</v>
      </c>
      <c r="D69" s="1133">
        <f>SUM(D70:D72)</f>
        <v>0</v>
      </c>
      <c r="H69" s="1131" t="s">
        <v>5268</v>
      </c>
      <c r="I69" s="1132">
        <f>SUM(I70:I72)</f>
        <v>0</v>
      </c>
      <c r="J69" s="1133">
        <f>SUM(J70:J72)</f>
        <v>0</v>
      </c>
    </row>
    <row r="70" spans="1:10" ht="15">
      <c r="A70" s="824" t="s">
        <v>791</v>
      </c>
      <c r="B70" s="1119" t="s">
        <v>4011</v>
      </c>
      <c r="C70" s="1108"/>
      <c r="D70" s="1109"/>
      <c r="H70" s="1119" t="s">
        <v>5269</v>
      </c>
      <c r="I70" s="1111">
        <f t="shared" ref="I70:J72" si="3">C70</f>
        <v>0</v>
      </c>
      <c r="J70" s="1111">
        <f t="shared" si="3"/>
        <v>0</v>
      </c>
    </row>
    <row r="71" spans="1:10">
      <c r="B71" s="1119" t="s">
        <v>4012</v>
      </c>
      <c r="C71" s="1108"/>
      <c r="D71" s="1109"/>
      <c r="H71" s="1119" t="s">
        <v>5270</v>
      </c>
      <c r="I71" s="1111">
        <f t="shared" si="3"/>
        <v>0</v>
      </c>
      <c r="J71" s="1111">
        <f t="shared" si="3"/>
        <v>0</v>
      </c>
    </row>
    <row r="72" spans="1:10" ht="12" customHeight="1">
      <c r="B72" s="1119" t="s">
        <v>4013</v>
      </c>
      <c r="C72" s="1108"/>
      <c r="D72" s="1109"/>
      <c r="H72" s="1119" t="s">
        <v>5271</v>
      </c>
      <c r="I72" s="1111">
        <f t="shared" si="3"/>
        <v>0</v>
      </c>
      <c r="J72" s="1111">
        <f t="shared" si="3"/>
        <v>0</v>
      </c>
    </row>
    <row r="73" spans="1:10" ht="12" customHeight="1">
      <c r="B73" s="1139" t="s">
        <v>4014</v>
      </c>
      <c r="C73" s="1132">
        <f>SUM(C74:C76)</f>
        <v>0</v>
      </c>
      <c r="D73" s="1133">
        <f>SUM(D74:D76)</f>
        <v>0</v>
      </c>
      <c r="H73" s="1139" t="s">
        <v>5272</v>
      </c>
      <c r="I73" s="1132">
        <f>SUM(I74:I76)</f>
        <v>0</v>
      </c>
      <c r="J73" s="1133">
        <f>SUM(J74:J76)</f>
        <v>0</v>
      </c>
    </row>
    <row r="74" spans="1:10" ht="14.25" customHeight="1">
      <c r="B74" s="1118" t="s">
        <v>4015</v>
      </c>
      <c r="C74" s="1108"/>
      <c r="D74" s="1109"/>
      <c r="H74" s="1118" t="s">
        <v>5273</v>
      </c>
      <c r="I74" s="1111">
        <f t="shared" ref="I74:J76" si="4">C74</f>
        <v>0</v>
      </c>
      <c r="J74" s="1111">
        <f t="shared" si="4"/>
        <v>0</v>
      </c>
    </row>
    <row r="75" spans="1:10" ht="25.5">
      <c r="B75" s="1118" t="s">
        <v>4016</v>
      </c>
      <c r="C75" s="1108"/>
      <c r="D75" s="1109"/>
      <c r="H75" s="1118" t="s">
        <v>5274</v>
      </c>
      <c r="I75" s="1111">
        <f t="shared" si="4"/>
        <v>0</v>
      </c>
      <c r="J75" s="1111">
        <f t="shared" si="4"/>
        <v>0</v>
      </c>
    </row>
    <row r="76" spans="1:10" ht="25.5">
      <c r="B76" s="1118" t="s">
        <v>4017</v>
      </c>
      <c r="C76" s="1108"/>
      <c r="D76" s="1109"/>
      <c r="H76" s="1118" t="s">
        <v>5275</v>
      </c>
      <c r="I76" s="1111">
        <f t="shared" si="4"/>
        <v>0</v>
      </c>
      <c r="J76" s="1111">
        <f t="shared" si="4"/>
        <v>0</v>
      </c>
    </row>
    <row r="77" spans="1:10">
      <c r="B77" s="1131" t="s">
        <v>4018</v>
      </c>
      <c r="C77" s="1132">
        <f>SUM(C78:C80)</f>
        <v>0</v>
      </c>
      <c r="D77" s="1133">
        <f>SUM(D78:D80)</f>
        <v>0</v>
      </c>
      <c r="H77" s="1131" t="s">
        <v>5276</v>
      </c>
      <c r="I77" s="1132">
        <f>SUM(I78:I80)</f>
        <v>0</v>
      </c>
      <c r="J77" s="1133">
        <f>SUM(J78:J80)</f>
        <v>0</v>
      </c>
    </row>
    <row r="78" spans="1:10">
      <c r="B78" s="1119" t="s">
        <v>4019</v>
      </c>
      <c r="C78" s="1108"/>
      <c r="D78" s="1109"/>
      <c r="H78" s="1119" t="s">
        <v>5277</v>
      </c>
      <c r="I78" s="1111">
        <f t="shared" ref="I78:J80" si="5">C78</f>
        <v>0</v>
      </c>
      <c r="J78" s="1111">
        <f t="shared" si="5"/>
        <v>0</v>
      </c>
    </row>
    <row r="79" spans="1:10">
      <c r="B79" s="1119" t="s">
        <v>4020</v>
      </c>
      <c r="C79" s="1108"/>
      <c r="D79" s="1109"/>
      <c r="H79" s="1119" t="s">
        <v>5278</v>
      </c>
      <c r="I79" s="1111">
        <f t="shared" si="5"/>
        <v>0</v>
      </c>
      <c r="J79" s="1111">
        <f t="shared" si="5"/>
        <v>0</v>
      </c>
    </row>
    <row r="80" spans="1:10">
      <c r="B80" s="1119" t="s">
        <v>4021</v>
      </c>
      <c r="C80" s="1108"/>
      <c r="D80" s="1109"/>
      <c r="H80" s="1119" t="s">
        <v>5279</v>
      </c>
      <c r="I80" s="1111">
        <f t="shared" si="5"/>
        <v>0</v>
      </c>
      <c r="J80" s="1111">
        <f t="shared" si="5"/>
        <v>0</v>
      </c>
    </row>
    <row r="81" spans="1:10">
      <c r="B81" s="991" t="s">
        <v>71</v>
      </c>
      <c r="C81" s="1563">
        <f>C69+C73+C77</f>
        <v>0</v>
      </c>
      <c r="D81" s="1555">
        <f>D69+D73+D77</f>
        <v>0</v>
      </c>
      <c r="H81" s="991" t="s">
        <v>1378</v>
      </c>
      <c r="I81" s="1563">
        <f>I69+I73+I77</f>
        <v>0</v>
      </c>
      <c r="J81" s="1555">
        <f>J69+J73+J77</f>
        <v>0</v>
      </c>
    </row>
    <row r="83" spans="1:10">
      <c r="B83" s="280" t="s">
        <v>4368</v>
      </c>
      <c r="H83" s="280" t="s">
        <v>5280</v>
      </c>
    </row>
    <row r="84" spans="1:10">
      <c r="A84" s="2231" t="s">
        <v>1636</v>
      </c>
      <c r="B84" s="1131" t="s">
        <v>181</v>
      </c>
      <c r="C84" s="292">
        <f>C11</f>
        <v>41639</v>
      </c>
      <c r="D84" s="292" t="str">
        <f>D11</f>
        <v>31.12.2012 г.</v>
      </c>
      <c r="H84" s="1131" t="s">
        <v>4816</v>
      </c>
      <c r="I84" s="292">
        <f>I11</f>
        <v>41639</v>
      </c>
      <c r="J84" s="292" t="str">
        <f>J11</f>
        <v>31.12.2012 г.</v>
      </c>
    </row>
    <row r="85" spans="1:10" ht="25.5">
      <c r="A85" s="2232"/>
      <c r="B85" s="1118" t="s">
        <v>4360</v>
      </c>
      <c r="C85" s="1108"/>
      <c r="D85" s="1133"/>
      <c r="H85" s="1118" t="s">
        <v>5281</v>
      </c>
      <c r="I85" s="1111">
        <f t="shared" ref="I85:J87" si="6">C85</f>
        <v>0</v>
      </c>
      <c r="J85" s="1111">
        <f t="shared" si="6"/>
        <v>0</v>
      </c>
    </row>
    <row r="86" spans="1:10" ht="25.5">
      <c r="A86" s="824" t="s">
        <v>791</v>
      </c>
      <c r="B86" s="1118" t="s">
        <v>4361</v>
      </c>
      <c r="C86" s="1132"/>
      <c r="D86" s="1133"/>
      <c r="H86" s="1118" t="s">
        <v>5282</v>
      </c>
      <c r="I86" s="1111">
        <f t="shared" si="6"/>
        <v>0</v>
      </c>
      <c r="J86" s="1111">
        <f t="shared" si="6"/>
        <v>0</v>
      </c>
    </row>
    <row r="87" spans="1:10">
      <c r="B87" s="1118" t="s">
        <v>4362</v>
      </c>
      <c r="C87" s="1108"/>
      <c r="D87" s="1109"/>
      <c r="H87" s="1118" t="s">
        <v>5283</v>
      </c>
      <c r="I87" s="1111">
        <f t="shared" si="6"/>
        <v>0</v>
      </c>
      <c r="J87" s="1111">
        <f t="shared" si="6"/>
        <v>0</v>
      </c>
    </row>
    <row r="88" spans="1:10">
      <c r="B88" s="991" t="s">
        <v>71</v>
      </c>
      <c r="C88" s="1563">
        <f>C85+C86+C87</f>
        <v>0</v>
      </c>
      <c r="D88" s="1555">
        <f>D85+D86+D87</f>
        <v>0</v>
      </c>
      <c r="H88" s="991" t="s">
        <v>1378</v>
      </c>
      <c r="I88" s="1563">
        <f>I85+I86+I87</f>
        <v>0</v>
      </c>
      <c r="J88" s="1555">
        <f>J85+J86+J87</f>
        <v>0</v>
      </c>
    </row>
    <row r="90" spans="1:10">
      <c r="B90" s="1136" t="s">
        <v>4022</v>
      </c>
      <c r="H90" s="1136" t="s">
        <v>5284</v>
      </c>
    </row>
    <row r="91" spans="1:10">
      <c r="A91" s="2231" t="s">
        <v>1636</v>
      </c>
      <c r="B91" s="1131" t="s">
        <v>181</v>
      </c>
      <c r="C91" s="292">
        <f>C11</f>
        <v>41639</v>
      </c>
      <c r="D91" s="292" t="str">
        <f>D11</f>
        <v>31.12.2012 г.</v>
      </c>
      <c r="H91" s="1131" t="s">
        <v>4816</v>
      </c>
      <c r="I91" s="292">
        <f>I11</f>
        <v>41639</v>
      </c>
      <c r="J91" s="292" t="str">
        <f>J11</f>
        <v>31.12.2012 г.</v>
      </c>
    </row>
    <row r="92" spans="1:10">
      <c r="A92" s="2232"/>
      <c r="B92" s="1119" t="s">
        <v>27</v>
      </c>
      <c r="C92" s="1111"/>
      <c r="D92" s="1110"/>
      <c r="H92" s="1119" t="s">
        <v>5042</v>
      </c>
      <c r="I92" s="1111">
        <f t="shared" ref="I92:J94" si="7">C92</f>
        <v>0</v>
      </c>
      <c r="J92" s="1111">
        <f t="shared" si="7"/>
        <v>0</v>
      </c>
    </row>
    <row r="93" spans="1:10" ht="15">
      <c r="A93" s="824" t="s">
        <v>791</v>
      </c>
      <c r="B93" s="1119" t="s">
        <v>27</v>
      </c>
      <c r="C93" s="1111"/>
      <c r="D93" s="1110"/>
      <c r="H93" s="1119" t="s">
        <v>5042</v>
      </c>
      <c r="I93" s="1111">
        <f t="shared" si="7"/>
        <v>0</v>
      </c>
      <c r="J93" s="1111">
        <f t="shared" si="7"/>
        <v>0</v>
      </c>
    </row>
    <row r="94" spans="1:10">
      <c r="B94" s="1119" t="s">
        <v>27</v>
      </c>
      <c r="C94" s="1111"/>
      <c r="D94" s="1110"/>
      <c r="H94" s="1119" t="s">
        <v>5042</v>
      </c>
      <c r="I94" s="1111">
        <f t="shared" si="7"/>
        <v>0</v>
      </c>
      <c r="J94" s="1111">
        <f t="shared" si="7"/>
        <v>0</v>
      </c>
    </row>
    <row r="95" spans="1:10">
      <c r="B95" s="991" t="s">
        <v>71</v>
      </c>
      <c r="C95" s="1563">
        <f>SUM(C92:C94)</f>
        <v>0</v>
      </c>
      <c r="D95" s="1555">
        <f>SUM(D92:D94)</f>
        <v>0</v>
      </c>
      <c r="H95" s="991" t="s">
        <v>1378</v>
      </c>
      <c r="I95" s="1563">
        <f>SUM(I92:I94)</f>
        <v>0</v>
      </c>
      <c r="J95" s="1555">
        <f>SUM(J92:J94)</f>
        <v>0</v>
      </c>
    </row>
    <row r="98" spans="1:10" ht="15">
      <c r="B98" s="1148" t="s">
        <v>55</v>
      </c>
      <c r="H98" s="1148" t="s">
        <v>5285</v>
      </c>
    </row>
    <row r="99" spans="1:10" ht="15">
      <c r="A99" s="824" t="s">
        <v>798</v>
      </c>
      <c r="B99" s="264" t="s">
        <v>4364</v>
      </c>
      <c r="C99" s="292">
        <f>НАЧАЛО!AA2</f>
        <v>41639</v>
      </c>
      <c r="D99" s="293" t="str">
        <f>CONCATENATE("31.12.",YEAR(C99)-1," г.")</f>
        <v>31.12.2012 г.</v>
      </c>
      <c r="H99" s="264" t="s">
        <v>5285</v>
      </c>
      <c r="I99" s="292">
        <f>НАЧАЛО!AA2</f>
        <v>41639</v>
      </c>
      <c r="J99" s="293" t="str">
        <f>CONCATENATE("31.12.",YEAR(I99)-1," г.")</f>
        <v>31.12.2012 г.</v>
      </c>
    </row>
    <row r="100" spans="1:10" ht="25.5">
      <c r="A100" s="825" t="s">
        <v>2606</v>
      </c>
      <c r="B100" s="1118" t="s">
        <v>1561</v>
      </c>
      <c r="C100" s="1110">
        <f>C109</f>
        <v>0</v>
      </c>
      <c r="D100" s="1110">
        <f>D109</f>
        <v>0</v>
      </c>
      <c r="H100" s="1118" t="s">
        <v>5226</v>
      </c>
      <c r="I100" s="1110">
        <f>I109</f>
        <v>0</v>
      </c>
      <c r="J100" s="1110">
        <f>J109</f>
        <v>0</v>
      </c>
    </row>
    <row r="101" spans="1:10">
      <c r="B101" s="1119" t="s">
        <v>1562</v>
      </c>
      <c r="C101" s="1110">
        <f>C122</f>
        <v>0</v>
      </c>
      <c r="D101" s="1110">
        <f>D122</f>
        <v>0</v>
      </c>
      <c r="H101" s="1119" t="s">
        <v>5227</v>
      </c>
      <c r="I101" s="1110">
        <f>I122</f>
        <v>0</v>
      </c>
      <c r="J101" s="1110">
        <f>J122</f>
        <v>0</v>
      </c>
    </row>
    <row r="102" spans="1:10">
      <c r="B102" s="1118" t="s">
        <v>4363</v>
      </c>
      <c r="C102" s="1110">
        <f>C130</f>
        <v>0</v>
      </c>
      <c r="D102" s="1110">
        <f>D130</f>
        <v>0</v>
      </c>
      <c r="H102" s="1118" t="s">
        <v>5228</v>
      </c>
      <c r="I102" s="1110">
        <f>I130</f>
        <v>0</v>
      </c>
      <c r="J102" s="1110">
        <f>J130</f>
        <v>0</v>
      </c>
    </row>
    <row r="103" spans="1:10">
      <c r="B103" s="1118" t="s">
        <v>1559</v>
      </c>
      <c r="C103" s="262"/>
      <c r="D103" s="263"/>
      <c r="H103" s="1118" t="s">
        <v>4916</v>
      </c>
      <c r="I103" s="262"/>
      <c r="J103" s="263"/>
    </row>
    <row r="104" spans="1:10">
      <c r="B104" s="1558" t="s">
        <v>71</v>
      </c>
      <c r="C104" s="1563">
        <f>SUM(C100:C103)</f>
        <v>0</v>
      </c>
      <c r="D104" s="1555">
        <f>SUM(D100:D103)</f>
        <v>0</v>
      </c>
      <c r="H104" s="1558" t="s">
        <v>1378</v>
      </c>
      <c r="I104" s="1563">
        <f>SUM(I100:I103)</f>
        <v>0</v>
      </c>
      <c r="J104" s="1555">
        <f>SUM(J100:J103)</f>
        <v>0</v>
      </c>
    </row>
    <row r="106" spans="1:10" ht="25.5">
      <c r="A106" s="2231" t="s">
        <v>1636</v>
      </c>
      <c r="B106" s="264" t="s">
        <v>1561</v>
      </c>
      <c r="C106" s="292">
        <f>НАЧАЛО!AA2</f>
        <v>41639</v>
      </c>
      <c r="D106" s="293" t="str">
        <f>CONCATENATE("31.12.",YEAR(C106)-1," г.")</f>
        <v>31.12.2012 г.</v>
      </c>
      <c r="H106" s="264" t="s">
        <v>5226</v>
      </c>
      <c r="I106" s="292">
        <f>НАЧАЛО!AA2</f>
        <v>41639</v>
      </c>
      <c r="J106" s="293" t="str">
        <f>CONCATENATE("31.12.",YEAR(I106)-1," г.")</f>
        <v>31.12.2012 г.</v>
      </c>
    </row>
    <row r="107" spans="1:10" ht="38.25">
      <c r="A107" s="2232"/>
      <c r="B107" s="1118" t="s">
        <v>1508</v>
      </c>
      <c r="C107" s="277"/>
      <c r="D107" s="277"/>
      <c r="H107" s="1118" t="s">
        <v>5229</v>
      </c>
      <c r="I107" s="1110">
        <f>C107</f>
        <v>0</v>
      </c>
      <c r="J107" s="1110">
        <f>D107</f>
        <v>0</v>
      </c>
    </row>
    <row r="108" spans="1:10" ht="38.25">
      <c r="A108" s="824" t="s">
        <v>798</v>
      </c>
      <c r="B108" s="1118" t="s">
        <v>1563</v>
      </c>
      <c r="C108" s="277"/>
      <c r="D108" s="277"/>
      <c r="H108" s="1118" t="s">
        <v>5286</v>
      </c>
      <c r="I108" s="1110">
        <f>C108</f>
        <v>0</v>
      </c>
      <c r="J108" s="1110">
        <f>D108</f>
        <v>0</v>
      </c>
    </row>
    <row r="109" spans="1:10">
      <c r="B109" s="1558" t="s">
        <v>71</v>
      </c>
      <c r="C109" s="1563">
        <f>SUM(C107:C108)</f>
        <v>0</v>
      </c>
      <c r="D109" s="1555">
        <f>SUM(D107:D108)</f>
        <v>0</v>
      </c>
      <c r="H109" s="1558" t="s">
        <v>1378</v>
      </c>
      <c r="I109" s="1563">
        <f>SUM(I107:I108)</f>
        <v>0</v>
      </c>
      <c r="J109" s="1555">
        <f>SUM(J107:J108)</f>
        <v>0</v>
      </c>
    </row>
    <row r="111" spans="1:10">
      <c r="B111" s="1136" t="s">
        <v>4365</v>
      </c>
      <c r="C111" s="1136"/>
      <c r="D111" s="1136"/>
      <c r="H111" s="1136" t="s">
        <v>5287</v>
      </c>
      <c r="I111" s="1136"/>
      <c r="J111" s="1136"/>
    </row>
    <row r="112" spans="1:10">
      <c r="A112" s="2231" t="s">
        <v>1636</v>
      </c>
      <c r="B112" s="1131" t="s">
        <v>181</v>
      </c>
      <c r="C112" s="292">
        <f>C106</f>
        <v>41639</v>
      </c>
      <c r="D112" s="292" t="str">
        <f>D106</f>
        <v>31.12.2012 г.</v>
      </c>
      <c r="H112" s="1131" t="s">
        <v>4816</v>
      </c>
      <c r="I112" s="292">
        <f>I106</f>
        <v>41639</v>
      </c>
      <c r="J112" s="292" t="str">
        <f>J106</f>
        <v>31.12.2012 г.</v>
      </c>
    </row>
    <row r="113" spans="1:10" ht="25.5">
      <c r="A113" s="2232"/>
      <c r="B113" s="1139" t="s">
        <v>4357</v>
      </c>
      <c r="C113" s="1132">
        <f>SUM(C114:C115)</f>
        <v>0</v>
      </c>
      <c r="D113" s="1133">
        <f>SUM(D114:D115)</f>
        <v>0</v>
      </c>
      <c r="H113" s="1139" t="s">
        <v>5232</v>
      </c>
      <c r="I113" s="1132">
        <f>SUM(I114:I115)</f>
        <v>0</v>
      </c>
      <c r="J113" s="1133">
        <f>SUM(J114:J115)</f>
        <v>0</v>
      </c>
    </row>
    <row r="114" spans="1:10" ht="15">
      <c r="A114" s="824" t="s">
        <v>798</v>
      </c>
      <c r="B114" s="1118" t="s">
        <v>4350</v>
      </c>
      <c r="C114" s="1108"/>
      <c r="D114" s="1109"/>
      <c r="H114" s="1118" t="s">
        <v>5233</v>
      </c>
      <c r="I114" s="1110">
        <f>C114</f>
        <v>0</v>
      </c>
      <c r="J114" s="1110">
        <f>D114</f>
        <v>0</v>
      </c>
    </row>
    <row r="115" spans="1:10" ht="25.5">
      <c r="B115" s="1118" t="s">
        <v>4351</v>
      </c>
      <c r="C115" s="1108"/>
      <c r="D115" s="1109"/>
      <c r="H115" s="1118" t="s">
        <v>5234</v>
      </c>
      <c r="I115" s="1110">
        <f>C115</f>
        <v>0</v>
      </c>
      <c r="J115" s="1110">
        <f>D115</f>
        <v>0</v>
      </c>
    </row>
    <row r="116" spans="1:10" ht="25.5">
      <c r="B116" s="1139" t="s">
        <v>4358</v>
      </c>
      <c r="C116" s="1132">
        <f>SUM(C117:C118)</f>
        <v>0</v>
      </c>
      <c r="D116" s="1133">
        <f>SUM(D117:D118)</f>
        <v>0</v>
      </c>
      <c r="H116" s="1139" t="s">
        <v>5235</v>
      </c>
      <c r="I116" s="1132">
        <f>SUM(I117:I118)</f>
        <v>0</v>
      </c>
      <c r="J116" s="1133">
        <f>SUM(J117:J118)</f>
        <v>0</v>
      </c>
    </row>
    <row r="117" spans="1:10" ht="25.5">
      <c r="B117" s="1118" t="s">
        <v>4352</v>
      </c>
      <c r="C117" s="1108"/>
      <c r="D117" s="1109"/>
      <c r="H117" s="1118" t="s">
        <v>5236</v>
      </c>
      <c r="I117" s="1110">
        <f>C117</f>
        <v>0</v>
      </c>
      <c r="J117" s="1110">
        <f>D117</f>
        <v>0</v>
      </c>
    </row>
    <row r="118" spans="1:10" ht="25.5">
      <c r="B118" s="1118" t="s">
        <v>4353</v>
      </c>
      <c r="C118" s="1108"/>
      <c r="D118" s="1109"/>
      <c r="H118" s="1118" t="s">
        <v>5237</v>
      </c>
      <c r="I118" s="1110">
        <f>C118</f>
        <v>0</v>
      </c>
      <c r="J118" s="1110">
        <f>D118</f>
        <v>0</v>
      </c>
    </row>
    <row r="119" spans="1:10">
      <c r="B119" s="1131" t="s">
        <v>4359</v>
      </c>
      <c r="C119" s="1132">
        <f>SUM(C120:C121)</f>
        <v>0</v>
      </c>
      <c r="D119" s="1133">
        <f>SUM(D120:D121)</f>
        <v>0</v>
      </c>
      <c r="H119" s="1131" t="s">
        <v>5238</v>
      </c>
      <c r="I119" s="1132">
        <f>SUM(I120:I121)</f>
        <v>0</v>
      </c>
      <c r="J119" s="1133">
        <f>SUM(J120:J121)</f>
        <v>0</v>
      </c>
    </row>
    <row r="120" spans="1:10">
      <c r="B120" s="1119" t="s">
        <v>4354</v>
      </c>
      <c r="C120" s="1108"/>
      <c r="D120" s="1109"/>
      <c r="H120" s="1119" t="s">
        <v>5239</v>
      </c>
      <c r="I120" s="1110">
        <f>C120</f>
        <v>0</v>
      </c>
      <c r="J120" s="1110">
        <f>D120</f>
        <v>0</v>
      </c>
    </row>
    <row r="121" spans="1:10">
      <c r="B121" s="1119" t="s">
        <v>4355</v>
      </c>
      <c r="C121" s="1108"/>
      <c r="D121" s="1109"/>
      <c r="H121" s="1119" t="s">
        <v>5240</v>
      </c>
      <c r="I121" s="1110">
        <f>C121</f>
        <v>0</v>
      </c>
      <c r="J121" s="1110">
        <f>D121</f>
        <v>0</v>
      </c>
    </row>
    <row r="122" spans="1:10">
      <c r="B122" s="991" t="s">
        <v>71</v>
      </c>
      <c r="C122" s="1563">
        <f>C113+C116+C119</f>
        <v>0</v>
      </c>
      <c r="D122" s="1555">
        <f>D113+D116+D119</f>
        <v>0</v>
      </c>
      <c r="H122" s="991" t="s">
        <v>1378</v>
      </c>
      <c r="I122" s="1563">
        <f>I113+I116+I119</f>
        <v>0</v>
      </c>
      <c r="J122" s="1555">
        <f>J113+J116+J119</f>
        <v>0</v>
      </c>
    </row>
    <row r="123" spans="1:10">
      <c r="B123" s="1795"/>
      <c r="C123" s="1796"/>
      <c r="D123" s="1796"/>
      <c r="H123" s="1795"/>
      <c r="I123" s="1796"/>
      <c r="J123" s="1796"/>
    </row>
    <row r="124" spans="1:10">
      <c r="B124" s="1136" t="s">
        <v>4366</v>
      </c>
      <c r="C124" s="1136"/>
      <c r="D124" s="1136"/>
      <c r="H124" s="1136" t="s">
        <v>5288</v>
      </c>
      <c r="I124" s="1136"/>
      <c r="J124" s="1136"/>
    </row>
    <row r="125" spans="1:10">
      <c r="A125" s="2231" t="s">
        <v>1636</v>
      </c>
      <c r="B125" s="1131" t="s">
        <v>181</v>
      </c>
      <c r="C125" s="292">
        <f>C106</f>
        <v>41639</v>
      </c>
      <c r="D125" s="293" t="str">
        <f>D106</f>
        <v>31.12.2012 г.</v>
      </c>
      <c r="H125" s="1131" t="s">
        <v>4816</v>
      </c>
      <c r="I125" s="292">
        <f>I106</f>
        <v>41639</v>
      </c>
      <c r="J125" s="293" t="str">
        <f>J106</f>
        <v>31.12.2012 г.</v>
      </c>
    </row>
    <row r="126" spans="1:10">
      <c r="A126" s="2232"/>
      <c r="B126" s="1119" t="s">
        <v>1790</v>
      </c>
      <c r="C126" s="1111">
        <f>C146</f>
        <v>0</v>
      </c>
      <c r="D126" s="1110">
        <f>D146</f>
        <v>0</v>
      </c>
      <c r="H126" s="1119" t="s">
        <v>4952</v>
      </c>
      <c r="I126" s="1111">
        <f>I146</f>
        <v>0</v>
      </c>
      <c r="J126" s="1110">
        <f>J146</f>
        <v>0</v>
      </c>
    </row>
    <row r="127" spans="1:10" ht="15">
      <c r="A127" s="824" t="s">
        <v>798</v>
      </c>
      <c r="B127" s="1119" t="s">
        <v>269</v>
      </c>
      <c r="C127" s="1111">
        <f>C159</f>
        <v>0</v>
      </c>
      <c r="D127" s="1110">
        <f>D159</f>
        <v>0</v>
      </c>
      <c r="H127" s="1119" t="s">
        <v>5242</v>
      </c>
      <c r="I127" s="1111">
        <f>I159</f>
        <v>0</v>
      </c>
      <c r="J127" s="1110">
        <f>J159</f>
        <v>0</v>
      </c>
    </row>
    <row r="128" spans="1:10">
      <c r="B128" s="1119" t="s">
        <v>3996</v>
      </c>
      <c r="C128" s="1111">
        <f>C175</f>
        <v>0</v>
      </c>
      <c r="D128" s="1110">
        <f>D175</f>
        <v>0</v>
      </c>
      <c r="H128" s="1119" t="s">
        <v>5243</v>
      </c>
      <c r="I128" s="1111">
        <f>I175</f>
        <v>0</v>
      </c>
      <c r="J128" s="1110">
        <f>J175</f>
        <v>0</v>
      </c>
    </row>
    <row r="129" spans="1:10">
      <c r="B129" s="1119" t="s">
        <v>405</v>
      </c>
      <c r="C129" s="1111">
        <f>C182+C189</f>
        <v>0</v>
      </c>
      <c r="D129" s="1110">
        <f>D182+D189</f>
        <v>0</v>
      </c>
      <c r="H129" s="1119" t="s">
        <v>3688</v>
      </c>
      <c r="I129" s="1111">
        <f>I182+I189</f>
        <v>0</v>
      </c>
      <c r="J129" s="1110">
        <f>J182+J189</f>
        <v>0</v>
      </c>
    </row>
    <row r="130" spans="1:10">
      <c r="B130" s="991" t="s">
        <v>71</v>
      </c>
      <c r="C130" s="1563">
        <f>SUM(C126:C129)</f>
        <v>0</v>
      </c>
      <c r="D130" s="1555">
        <f>SUM(D126:D129)</f>
        <v>0</v>
      </c>
      <c r="H130" s="991" t="s">
        <v>1378</v>
      </c>
      <c r="I130" s="1563">
        <f>SUM(I126:I129)</f>
        <v>0</v>
      </c>
      <c r="J130" s="1555">
        <f>SUM(J126:J129)</f>
        <v>0</v>
      </c>
    </row>
    <row r="131" spans="1:10">
      <c r="B131" s="1795"/>
      <c r="C131" s="1796"/>
      <c r="D131" s="1796"/>
      <c r="H131" s="1136"/>
      <c r="I131" s="1138"/>
      <c r="J131" s="1138"/>
    </row>
    <row r="132" spans="1:10">
      <c r="A132" s="2413" t="s">
        <v>1636</v>
      </c>
      <c r="B132" s="1795" t="s">
        <v>1856</v>
      </c>
      <c r="C132" s="1795"/>
      <c r="D132" s="1795"/>
      <c r="H132" s="1136" t="s">
        <v>5023</v>
      </c>
      <c r="I132" s="1136"/>
      <c r="J132" s="1136"/>
    </row>
    <row r="133" spans="1:10">
      <c r="A133" s="2232"/>
      <c r="B133" s="1613" t="s">
        <v>181</v>
      </c>
      <c r="C133" s="292">
        <f>C106</f>
        <v>41639</v>
      </c>
      <c r="D133" s="293" t="str">
        <f>D106</f>
        <v>31.12.2012 г.</v>
      </c>
      <c r="H133" s="1131" t="s">
        <v>4816</v>
      </c>
      <c r="I133" s="292">
        <f>I106</f>
        <v>41639</v>
      </c>
      <c r="J133" s="293" t="str">
        <f>J106</f>
        <v>31.12.2012 г.</v>
      </c>
    </row>
    <row r="134" spans="1:10" ht="15">
      <c r="A134" s="824" t="s">
        <v>798</v>
      </c>
      <c r="B134" s="1131" t="s">
        <v>3997</v>
      </c>
      <c r="C134" s="1132">
        <f>SUM(C135:C137)</f>
        <v>0</v>
      </c>
      <c r="D134" s="1133">
        <f>SUM(D135:D137)</f>
        <v>0</v>
      </c>
      <c r="H134" s="1131" t="s">
        <v>5245</v>
      </c>
      <c r="I134" s="1132">
        <f>SUM(I135:I137)</f>
        <v>0</v>
      </c>
      <c r="J134" s="1133">
        <f>SUM(J135:J137)</f>
        <v>0</v>
      </c>
    </row>
    <row r="135" spans="1:10">
      <c r="B135" s="1118" t="s">
        <v>3998</v>
      </c>
      <c r="C135" s="1108"/>
      <c r="D135" s="1109"/>
      <c r="H135" s="1118" t="s">
        <v>5246</v>
      </c>
      <c r="I135" s="1111">
        <f t="shared" ref="I135:J137" si="8">C135</f>
        <v>0</v>
      </c>
      <c r="J135" s="1111">
        <f t="shared" si="8"/>
        <v>0</v>
      </c>
    </row>
    <row r="136" spans="1:10" ht="25.5">
      <c r="B136" s="1118" t="s">
        <v>3999</v>
      </c>
      <c r="C136" s="1108"/>
      <c r="D136" s="1109"/>
      <c r="H136" s="1118" t="s">
        <v>5247</v>
      </c>
      <c r="I136" s="1111">
        <f t="shared" si="8"/>
        <v>0</v>
      </c>
      <c r="J136" s="1111">
        <f t="shared" si="8"/>
        <v>0</v>
      </c>
    </row>
    <row r="137" spans="1:10" ht="25.5">
      <c r="B137" s="1118" t="s">
        <v>4000</v>
      </c>
      <c r="C137" s="1108"/>
      <c r="D137" s="1109"/>
      <c r="H137" s="1118" t="s">
        <v>5248</v>
      </c>
      <c r="I137" s="1111">
        <f t="shared" si="8"/>
        <v>0</v>
      </c>
      <c r="J137" s="1111">
        <f t="shared" si="8"/>
        <v>0</v>
      </c>
    </row>
    <row r="138" spans="1:10" ht="25.5">
      <c r="B138" s="1139" t="s">
        <v>4001</v>
      </c>
      <c r="C138" s="1132">
        <f>SUM(C139:C141)</f>
        <v>0</v>
      </c>
      <c r="D138" s="1133">
        <f>SUM(D139:D141)</f>
        <v>0</v>
      </c>
      <c r="H138" s="1139" t="s">
        <v>5249</v>
      </c>
      <c r="I138" s="1132">
        <f>SUM(I139:I141)</f>
        <v>0</v>
      </c>
      <c r="J138" s="1133">
        <f>SUM(J139:J141)</f>
        <v>0</v>
      </c>
    </row>
    <row r="139" spans="1:10" ht="25.5">
      <c r="B139" s="1118" t="s">
        <v>4002</v>
      </c>
      <c r="C139" s="1108"/>
      <c r="D139" s="1109"/>
      <c r="H139" s="1118" t="s">
        <v>5250</v>
      </c>
      <c r="I139" s="1111">
        <f t="shared" ref="I139:J141" si="9">C139</f>
        <v>0</v>
      </c>
      <c r="J139" s="1111">
        <f t="shared" si="9"/>
        <v>0</v>
      </c>
    </row>
    <row r="140" spans="1:10" ht="25.5">
      <c r="B140" s="1118" t="s">
        <v>4003</v>
      </c>
      <c r="C140" s="1108"/>
      <c r="D140" s="1109"/>
      <c r="H140" s="1118" t="s">
        <v>5251</v>
      </c>
      <c r="I140" s="1111">
        <f t="shared" si="9"/>
        <v>0</v>
      </c>
      <c r="J140" s="1111">
        <f t="shared" si="9"/>
        <v>0</v>
      </c>
    </row>
    <row r="141" spans="1:10">
      <c r="B141" s="1119" t="s">
        <v>4004</v>
      </c>
      <c r="C141" s="1108"/>
      <c r="D141" s="1109"/>
      <c r="H141" s="1119" t="s">
        <v>5252</v>
      </c>
      <c r="I141" s="1111">
        <f t="shared" si="9"/>
        <v>0</v>
      </c>
      <c r="J141" s="1111">
        <f t="shared" si="9"/>
        <v>0</v>
      </c>
    </row>
    <row r="142" spans="1:10">
      <c r="B142" s="1131" t="s">
        <v>4005</v>
      </c>
      <c r="C142" s="1132">
        <f>SUM(C143:C145)</f>
        <v>0</v>
      </c>
      <c r="D142" s="1133">
        <f>SUM(D143:D145)</f>
        <v>0</v>
      </c>
      <c r="H142" s="1131" t="s">
        <v>5253</v>
      </c>
      <c r="I142" s="1132">
        <f>SUM(I143:I145)</f>
        <v>0</v>
      </c>
      <c r="J142" s="1133">
        <f>SUM(J143:J145)</f>
        <v>0</v>
      </c>
    </row>
    <row r="143" spans="1:10">
      <c r="B143" s="1119" t="s">
        <v>4006</v>
      </c>
      <c r="C143" s="1108"/>
      <c r="D143" s="1109"/>
      <c r="H143" s="1119" t="s">
        <v>5254</v>
      </c>
      <c r="I143" s="1111">
        <f t="shared" ref="I143:J145" si="10">C143</f>
        <v>0</v>
      </c>
      <c r="J143" s="1111">
        <f t="shared" si="10"/>
        <v>0</v>
      </c>
    </row>
    <row r="144" spans="1:10">
      <c r="B144" s="1119" t="s">
        <v>4007</v>
      </c>
      <c r="C144" s="1108"/>
      <c r="D144" s="1109"/>
      <c r="H144" s="1119" t="s">
        <v>5255</v>
      </c>
      <c r="I144" s="1111">
        <f t="shared" si="10"/>
        <v>0</v>
      </c>
      <c r="J144" s="1111">
        <f t="shared" si="10"/>
        <v>0</v>
      </c>
    </row>
    <row r="145" spans="1:10">
      <c r="B145" s="1119" t="s">
        <v>4008</v>
      </c>
      <c r="C145" s="1108"/>
      <c r="D145" s="1109"/>
      <c r="H145" s="1119" t="s">
        <v>5256</v>
      </c>
      <c r="I145" s="1111">
        <f t="shared" si="10"/>
        <v>0</v>
      </c>
      <c r="J145" s="1111">
        <f t="shared" si="10"/>
        <v>0</v>
      </c>
    </row>
    <row r="146" spans="1:10">
      <c r="B146" s="991" t="s">
        <v>71</v>
      </c>
      <c r="C146" s="1563">
        <f>C134+C138+C142</f>
        <v>0</v>
      </c>
      <c r="D146" s="1555">
        <f>D134+D138+D142</f>
        <v>0</v>
      </c>
      <c r="H146" s="991" t="s">
        <v>1378</v>
      </c>
      <c r="I146" s="1563">
        <f>I134+I138+I142</f>
        <v>0</v>
      </c>
      <c r="J146" s="1555">
        <f>J134+J138+J142</f>
        <v>0</v>
      </c>
    </row>
    <row r="147" spans="1:10">
      <c r="B147" s="1136"/>
      <c r="C147" s="1138"/>
      <c r="D147" s="1138"/>
      <c r="H147" s="1136"/>
      <c r="I147" s="1138"/>
      <c r="J147" s="1138"/>
    </row>
    <row r="148" spans="1:10">
      <c r="A148" s="2231" t="s">
        <v>1636</v>
      </c>
      <c r="B148" s="1130" t="s">
        <v>4023</v>
      </c>
      <c r="C148" s="1123"/>
      <c r="D148" s="1123"/>
      <c r="H148" s="1130" t="s">
        <v>5289</v>
      </c>
      <c r="I148" s="1123"/>
      <c r="J148" s="1123"/>
    </row>
    <row r="149" spans="1:10">
      <c r="A149" s="2232"/>
      <c r="B149" s="1131" t="s">
        <v>181</v>
      </c>
      <c r="C149" s="292">
        <f>C106</f>
        <v>41639</v>
      </c>
      <c r="D149" s="292" t="str">
        <f>D106</f>
        <v>31.12.2012 г.</v>
      </c>
      <c r="H149" s="1131" t="s">
        <v>4816</v>
      </c>
      <c r="I149" s="292">
        <f>I106</f>
        <v>41639</v>
      </c>
      <c r="J149" s="292" t="str">
        <f>J106</f>
        <v>31.12.2012 г.</v>
      </c>
    </row>
    <row r="150" spans="1:10" ht="15">
      <c r="A150" s="824" t="s">
        <v>798</v>
      </c>
      <c r="B150" s="1131" t="s">
        <v>3987</v>
      </c>
      <c r="C150" s="1132">
        <f>SUM(C151:C152)</f>
        <v>0</v>
      </c>
      <c r="D150" s="1133">
        <f>SUM(D151:D152)</f>
        <v>0</v>
      </c>
      <c r="H150" s="1131" t="s">
        <v>5258</v>
      </c>
      <c r="I150" s="1132">
        <f>SUM(I151:I152)</f>
        <v>0</v>
      </c>
      <c r="J150" s="1133">
        <f>SUM(J151:J152)</f>
        <v>0</v>
      </c>
    </row>
    <row r="151" spans="1:10">
      <c r="B151" s="1119" t="s">
        <v>3988</v>
      </c>
      <c r="C151" s="1108"/>
      <c r="D151" s="1109"/>
      <c r="H151" s="1119" t="s">
        <v>5259</v>
      </c>
      <c r="I151" s="1111">
        <f>C151</f>
        <v>0</v>
      </c>
      <c r="J151" s="1111">
        <f>D151</f>
        <v>0</v>
      </c>
    </row>
    <row r="152" spans="1:10">
      <c r="B152" s="1119" t="s">
        <v>3989</v>
      </c>
      <c r="C152" s="1108"/>
      <c r="D152" s="1109"/>
      <c r="H152" s="1119" t="s">
        <v>5260</v>
      </c>
      <c r="I152" s="1111">
        <f>C152</f>
        <v>0</v>
      </c>
      <c r="J152" s="1111">
        <f>D152</f>
        <v>0</v>
      </c>
    </row>
    <row r="153" spans="1:10">
      <c r="B153" s="1131" t="s">
        <v>3990</v>
      </c>
      <c r="C153" s="1132">
        <f>SUM(C154:C155)</f>
        <v>0</v>
      </c>
      <c r="D153" s="1133">
        <f>SUM(D154:D155)</f>
        <v>0</v>
      </c>
      <c r="H153" s="1131" t="s">
        <v>5261</v>
      </c>
      <c r="I153" s="1132">
        <f>SUM(I154:I155)</f>
        <v>0</v>
      </c>
      <c r="J153" s="1133">
        <f>SUM(J154:J155)</f>
        <v>0</v>
      </c>
    </row>
    <row r="154" spans="1:10">
      <c r="B154" s="1119" t="s">
        <v>3991</v>
      </c>
      <c r="C154" s="1108"/>
      <c r="D154" s="1109"/>
      <c r="H154" s="1119" t="s">
        <v>5262</v>
      </c>
      <c r="I154" s="1111">
        <f>C154</f>
        <v>0</v>
      </c>
      <c r="J154" s="1111">
        <f>D154</f>
        <v>0</v>
      </c>
    </row>
    <row r="155" spans="1:10">
      <c r="B155" s="1119" t="s">
        <v>3992</v>
      </c>
      <c r="C155" s="1108"/>
      <c r="D155" s="1109"/>
      <c r="H155" s="1119" t="s">
        <v>5263</v>
      </c>
      <c r="I155" s="1111">
        <f>C155</f>
        <v>0</v>
      </c>
      <c r="J155" s="1111">
        <f>D155</f>
        <v>0</v>
      </c>
    </row>
    <row r="156" spans="1:10">
      <c r="B156" s="1131" t="s">
        <v>3993</v>
      </c>
      <c r="C156" s="1132">
        <f>SUM(C157:C158)</f>
        <v>0</v>
      </c>
      <c r="D156" s="1133">
        <f>SUM(D157:D158)</f>
        <v>0</v>
      </c>
      <c r="H156" s="1131" t="s">
        <v>5264</v>
      </c>
      <c r="I156" s="1132">
        <f>SUM(I157:I158)</f>
        <v>0</v>
      </c>
      <c r="J156" s="1133">
        <f>SUM(J157:J158)</f>
        <v>0</v>
      </c>
    </row>
    <row r="157" spans="1:10">
      <c r="B157" s="1119" t="s">
        <v>3994</v>
      </c>
      <c r="C157" s="1108"/>
      <c r="D157" s="1109"/>
      <c r="H157" s="1119" t="s">
        <v>5265</v>
      </c>
      <c r="I157" s="1111">
        <f>C157</f>
        <v>0</v>
      </c>
      <c r="J157" s="1111">
        <f>D157</f>
        <v>0</v>
      </c>
    </row>
    <row r="158" spans="1:10">
      <c r="B158" s="1119" t="s">
        <v>3995</v>
      </c>
      <c r="C158" s="1108"/>
      <c r="D158" s="1109"/>
      <c r="H158" s="1119" t="s">
        <v>5266</v>
      </c>
      <c r="I158" s="1111">
        <f>C158</f>
        <v>0</v>
      </c>
      <c r="J158" s="1111">
        <f>D158</f>
        <v>0</v>
      </c>
    </row>
    <row r="159" spans="1:10">
      <c r="B159" s="991" t="s">
        <v>71</v>
      </c>
      <c r="C159" s="1563">
        <f>C150+C153+C156</f>
        <v>0</v>
      </c>
      <c r="D159" s="1555">
        <f>D150+D153+D156</f>
        <v>0</v>
      </c>
      <c r="H159" s="991" t="s">
        <v>1378</v>
      </c>
      <c r="I159" s="1563">
        <f>I150+I153+I156</f>
        <v>0</v>
      </c>
      <c r="J159" s="1555">
        <f>J150+J153+J156</f>
        <v>0</v>
      </c>
    </row>
    <row r="160" spans="1:10">
      <c r="B160" s="1795"/>
      <c r="C160" s="1796"/>
      <c r="D160" s="1796"/>
      <c r="H160" s="1795"/>
      <c r="I160" s="1796"/>
      <c r="J160" s="1796"/>
    </row>
    <row r="161" spans="1:10">
      <c r="B161" s="1795" t="s">
        <v>4024</v>
      </c>
      <c r="C161" s="1795"/>
      <c r="D161" s="1795"/>
      <c r="H161" s="1795" t="s">
        <v>5290</v>
      </c>
      <c r="I161" s="1795"/>
      <c r="J161" s="1795"/>
    </row>
    <row r="162" spans="1:10">
      <c r="B162" s="1613" t="s">
        <v>181</v>
      </c>
      <c r="C162" s="292">
        <f>C106</f>
        <v>41639</v>
      </c>
      <c r="D162" s="292" t="str">
        <f>D106</f>
        <v>31.12.2012 г.</v>
      </c>
      <c r="H162" s="1613" t="s">
        <v>4816</v>
      </c>
      <c r="I162" s="292">
        <f>I106</f>
        <v>41639</v>
      </c>
      <c r="J162" s="292" t="str">
        <f>J106</f>
        <v>31.12.2012 г.</v>
      </c>
    </row>
    <row r="163" spans="1:10">
      <c r="A163" s="2231" t="s">
        <v>1636</v>
      </c>
      <c r="B163" s="1131" t="s">
        <v>4010</v>
      </c>
      <c r="C163" s="1132">
        <f>SUM(C164:C166)</f>
        <v>0</v>
      </c>
      <c r="D163" s="1133">
        <f>SUM(D164:D166)</f>
        <v>0</v>
      </c>
      <c r="H163" s="1131" t="s">
        <v>5268</v>
      </c>
      <c r="I163" s="1132">
        <f>SUM(I164:I166)</f>
        <v>0</v>
      </c>
      <c r="J163" s="1133">
        <f>SUM(J164:J166)</f>
        <v>0</v>
      </c>
    </row>
    <row r="164" spans="1:10">
      <c r="A164" s="2232"/>
      <c r="B164" s="1119" t="s">
        <v>4011</v>
      </c>
      <c r="C164" s="1108"/>
      <c r="D164" s="1109"/>
      <c r="H164" s="1119" t="s">
        <v>5269</v>
      </c>
      <c r="I164" s="1111">
        <f t="shared" ref="I164:J166" si="11">C164</f>
        <v>0</v>
      </c>
      <c r="J164" s="1111">
        <f t="shared" si="11"/>
        <v>0</v>
      </c>
    </row>
    <row r="165" spans="1:10" ht="15">
      <c r="A165" s="824" t="s">
        <v>798</v>
      </c>
      <c r="B165" s="1119" t="s">
        <v>4012</v>
      </c>
      <c r="C165" s="1108"/>
      <c r="D165" s="1109"/>
      <c r="H165" s="1119" t="s">
        <v>5270</v>
      </c>
      <c r="I165" s="1111">
        <f t="shared" si="11"/>
        <v>0</v>
      </c>
      <c r="J165" s="1111">
        <f t="shared" si="11"/>
        <v>0</v>
      </c>
    </row>
    <row r="166" spans="1:10">
      <c r="B166" s="1119" t="s">
        <v>4013</v>
      </c>
      <c r="C166" s="1108"/>
      <c r="D166" s="1109"/>
      <c r="H166" s="1119" t="s">
        <v>5271</v>
      </c>
      <c r="I166" s="1111">
        <f t="shared" si="11"/>
        <v>0</v>
      </c>
      <c r="J166" s="1111">
        <f t="shared" si="11"/>
        <v>0</v>
      </c>
    </row>
    <row r="167" spans="1:10" ht="25.5">
      <c r="B167" s="1139" t="s">
        <v>4014</v>
      </c>
      <c r="C167" s="1132">
        <f>SUM(C168:C170)</f>
        <v>0</v>
      </c>
      <c r="D167" s="1133">
        <f>SUM(D168:D170)</f>
        <v>0</v>
      </c>
      <c r="H167" s="1139" t="s">
        <v>5272</v>
      </c>
      <c r="I167" s="1132">
        <f>SUM(I168:I170)</f>
        <v>0</v>
      </c>
      <c r="J167" s="1133">
        <f>SUM(J168:J170)</f>
        <v>0</v>
      </c>
    </row>
    <row r="168" spans="1:10" ht="25.5">
      <c r="B168" s="1118" t="s">
        <v>4015</v>
      </c>
      <c r="C168" s="1108"/>
      <c r="D168" s="1109"/>
      <c r="H168" s="1118" t="s">
        <v>5273</v>
      </c>
      <c r="I168" s="1111">
        <f t="shared" ref="I168:J170" si="12">C168</f>
        <v>0</v>
      </c>
      <c r="J168" s="1111">
        <f t="shared" si="12"/>
        <v>0</v>
      </c>
    </row>
    <row r="169" spans="1:10" ht="25.5">
      <c r="B169" s="1118" t="s">
        <v>4016</v>
      </c>
      <c r="C169" s="1108"/>
      <c r="D169" s="1109"/>
      <c r="H169" s="1118" t="s">
        <v>5274</v>
      </c>
      <c r="I169" s="1111">
        <f t="shared" si="12"/>
        <v>0</v>
      </c>
      <c r="J169" s="1111">
        <f t="shared" si="12"/>
        <v>0</v>
      </c>
    </row>
    <row r="170" spans="1:10" ht="25.5">
      <c r="B170" s="1118" t="s">
        <v>4017</v>
      </c>
      <c r="C170" s="1108"/>
      <c r="D170" s="1109"/>
      <c r="H170" s="1118" t="s">
        <v>5275</v>
      </c>
      <c r="I170" s="1111">
        <f t="shared" si="12"/>
        <v>0</v>
      </c>
      <c r="J170" s="1111">
        <f t="shared" si="12"/>
        <v>0</v>
      </c>
    </row>
    <row r="171" spans="1:10">
      <c r="B171" s="1131" t="s">
        <v>4018</v>
      </c>
      <c r="C171" s="1132">
        <f>SUM(C172:C174)</f>
        <v>0</v>
      </c>
      <c r="D171" s="1133">
        <f>SUM(D172:D174)</f>
        <v>0</v>
      </c>
      <c r="H171" s="1131" t="s">
        <v>5276</v>
      </c>
      <c r="I171" s="1132">
        <f>SUM(I172:I174)</f>
        <v>0</v>
      </c>
      <c r="J171" s="1133">
        <f>SUM(J172:J174)</f>
        <v>0</v>
      </c>
    </row>
    <row r="172" spans="1:10">
      <c r="B172" s="1119" t="s">
        <v>4019</v>
      </c>
      <c r="C172" s="1108"/>
      <c r="D172" s="1109"/>
      <c r="H172" s="1119" t="s">
        <v>5277</v>
      </c>
      <c r="I172" s="1111">
        <f t="shared" ref="I172:J174" si="13">C172</f>
        <v>0</v>
      </c>
      <c r="J172" s="1111">
        <f t="shared" si="13"/>
        <v>0</v>
      </c>
    </row>
    <row r="173" spans="1:10">
      <c r="B173" s="1119" t="s">
        <v>4020</v>
      </c>
      <c r="C173" s="1108"/>
      <c r="D173" s="1109"/>
      <c r="H173" s="1119" t="s">
        <v>5278</v>
      </c>
      <c r="I173" s="1111">
        <f t="shared" si="13"/>
        <v>0</v>
      </c>
      <c r="J173" s="1111">
        <f t="shared" si="13"/>
        <v>0</v>
      </c>
    </row>
    <row r="174" spans="1:10">
      <c r="B174" s="1119" t="s">
        <v>4021</v>
      </c>
      <c r="C174" s="1108"/>
      <c r="D174" s="1109"/>
      <c r="H174" s="1119" t="s">
        <v>5279</v>
      </c>
      <c r="I174" s="1111">
        <f t="shared" si="13"/>
        <v>0</v>
      </c>
      <c r="J174" s="1111">
        <f t="shared" si="13"/>
        <v>0</v>
      </c>
    </row>
    <row r="175" spans="1:10">
      <c r="B175" s="991" t="s">
        <v>71</v>
      </c>
      <c r="C175" s="1563">
        <f>C163+C167+C171</f>
        <v>0</v>
      </c>
      <c r="D175" s="1555">
        <f>D163+D167+D171</f>
        <v>0</v>
      </c>
      <c r="H175" s="991" t="s">
        <v>1378</v>
      </c>
      <c r="I175" s="1563">
        <f>I163+I167+I171</f>
        <v>0</v>
      </c>
      <c r="J175" s="1555">
        <f>J163+J167+J171</f>
        <v>0</v>
      </c>
    </row>
    <row r="177" spans="1:10">
      <c r="B177" s="280" t="s">
        <v>4367</v>
      </c>
      <c r="H177" s="280" t="s">
        <v>5291</v>
      </c>
    </row>
    <row r="178" spans="1:10">
      <c r="A178" s="2231" t="s">
        <v>1636</v>
      </c>
      <c r="B178" s="1131" t="s">
        <v>181</v>
      </c>
      <c r="C178" s="292">
        <f>C106</f>
        <v>41639</v>
      </c>
      <c r="D178" s="292" t="str">
        <f>D106</f>
        <v>31.12.2012 г.</v>
      </c>
      <c r="H178" s="1131" t="s">
        <v>4816</v>
      </c>
      <c r="I178" s="292">
        <f>I106</f>
        <v>41639</v>
      </c>
      <c r="J178" s="292" t="str">
        <f>J106</f>
        <v>31.12.2012 г.</v>
      </c>
    </row>
    <row r="179" spans="1:10" ht="25.5">
      <c r="A179" s="2232"/>
      <c r="B179" s="1118" t="s">
        <v>4360</v>
      </c>
      <c r="C179" s="1108"/>
      <c r="D179" s="1133"/>
      <c r="H179" s="1118" t="s">
        <v>5281</v>
      </c>
      <c r="I179" s="1111">
        <f t="shared" ref="I179:J181" si="14">C179</f>
        <v>0</v>
      </c>
      <c r="J179" s="1111">
        <f t="shared" si="14"/>
        <v>0</v>
      </c>
    </row>
    <row r="180" spans="1:10" ht="25.5">
      <c r="A180" s="824" t="s">
        <v>798</v>
      </c>
      <c r="B180" s="1118" t="s">
        <v>4361</v>
      </c>
      <c r="C180" s="1132"/>
      <c r="D180" s="1133"/>
      <c r="H180" s="1118" t="s">
        <v>5282</v>
      </c>
      <c r="I180" s="1111">
        <f t="shared" si="14"/>
        <v>0</v>
      </c>
      <c r="J180" s="1111">
        <f t="shared" si="14"/>
        <v>0</v>
      </c>
    </row>
    <row r="181" spans="1:10">
      <c r="B181" s="1118" t="s">
        <v>4362</v>
      </c>
      <c r="C181" s="1108"/>
      <c r="D181" s="1109"/>
      <c r="H181" s="1118" t="s">
        <v>5283</v>
      </c>
      <c r="I181" s="1111">
        <f t="shared" si="14"/>
        <v>0</v>
      </c>
      <c r="J181" s="1111">
        <f t="shared" si="14"/>
        <v>0</v>
      </c>
    </row>
    <row r="182" spans="1:10">
      <c r="B182" s="991" t="s">
        <v>71</v>
      </c>
      <c r="C182" s="1563">
        <f>C179+C180+C181</f>
        <v>0</v>
      </c>
      <c r="D182" s="1555">
        <f>D179+D180+D181</f>
        <v>0</v>
      </c>
      <c r="H182" s="991" t="s">
        <v>1378</v>
      </c>
      <c r="I182" s="1563">
        <f>I179+I180+I181</f>
        <v>0</v>
      </c>
      <c r="J182" s="1555">
        <f>J179+J180+J181</f>
        <v>0</v>
      </c>
    </row>
    <row r="184" spans="1:10">
      <c r="B184" s="1136" t="s">
        <v>4025</v>
      </c>
      <c r="H184" s="1136" t="s">
        <v>5292</v>
      </c>
    </row>
    <row r="185" spans="1:10">
      <c r="A185" s="2231" t="s">
        <v>1636</v>
      </c>
      <c r="B185" s="1131" t="s">
        <v>181</v>
      </c>
      <c r="C185" s="292">
        <f>C106</f>
        <v>41639</v>
      </c>
      <c r="D185" s="292" t="str">
        <f>D106</f>
        <v>31.12.2012 г.</v>
      </c>
      <c r="H185" s="1131" t="s">
        <v>4816</v>
      </c>
      <c r="I185" s="292">
        <f>I106</f>
        <v>41639</v>
      </c>
      <c r="J185" s="292" t="str">
        <f>J106</f>
        <v>31.12.2012 г.</v>
      </c>
    </row>
    <row r="186" spans="1:10">
      <c r="A186" s="2232"/>
      <c r="B186" s="1119" t="s">
        <v>27</v>
      </c>
      <c r="C186" s="1111"/>
      <c r="D186" s="1110"/>
      <c r="H186" s="1119" t="s">
        <v>27</v>
      </c>
      <c r="I186" s="1111">
        <f t="shared" ref="I186:J188" si="15">C186</f>
        <v>0</v>
      </c>
      <c r="J186" s="1111">
        <f t="shared" si="15"/>
        <v>0</v>
      </c>
    </row>
    <row r="187" spans="1:10" ht="15">
      <c r="A187" s="824" t="s">
        <v>798</v>
      </c>
      <c r="B187" s="1119" t="s">
        <v>27</v>
      </c>
      <c r="C187" s="1111"/>
      <c r="D187" s="1110"/>
      <c r="H187" s="1119" t="s">
        <v>27</v>
      </c>
      <c r="I187" s="1111">
        <f t="shared" si="15"/>
        <v>0</v>
      </c>
      <c r="J187" s="1111">
        <f t="shared" si="15"/>
        <v>0</v>
      </c>
    </row>
    <row r="188" spans="1:10">
      <c r="B188" s="1119" t="s">
        <v>27</v>
      </c>
      <c r="C188" s="1111"/>
      <c r="D188" s="1110"/>
      <c r="H188" s="1119" t="s">
        <v>27</v>
      </c>
      <c r="I188" s="1111">
        <f t="shared" si="15"/>
        <v>0</v>
      </c>
      <c r="J188" s="1111">
        <f t="shared" si="15"/>
        <v>0</v>
      </c>
    </row>
    <row r="189" spans="1:10">
      <c r="B189" s="991" t="s">
        <v>71</v>
      </c>
      <c r="C189" s="1563">
        <f>SUM(C186:C188)</f>
        <v>0</v>
      </c>
      <c r="D189" s="1555">
        <f>SUM(D186:D188)</f>
        <v>0</v>
      </c>
      <c r="H189" s="991" t="s">
        <v>1378</v>
      </c>
      <c r="I189" s="1563">
        <f>SUM(I186:I188)</f>
        <v>0</v>
      </c>
      <c r="J189" s="1555">
        <f>SUM(J186:J188)</f>
        <v>0</v>
      </c>
    </row>
  </sheetData>
  <sheetProtection formatCells="0" formatColumns="0" formatRows="0" insertColumns="0" insertRows="0"/>
  <mergeCells count="15">
    <mergeCell ref="A185:A186"/>
    <mergeCell ref="A163:A164"/>
    <mergeCell ref="A11:A12"/>
    <mergeCell ref="A106:A107"/>
    <mergeCell ref="A30:A31"/>
    <mergeCell ref="A38:A39"/>
    <mergeCell ref="A54:A55"/>
    <mergeCell ref="A84:A85"/>
    <mergeCell ref="A68:A69"/>
    <mergeCell ref="A91:A92"/>
    <mergeCell ref="A112:A113"/>
    <mergeCell ref="A125:A126"/>
    <mergeCell ref="A132:A133"/>
    <mergeCell ref="A148:A149"/>
    <mergeCell ref="A178:A179"/>
  </mergeCells>
  <hyperlinks>
    <hyperlink ref="E1" location="'Съдържание 1'!A1" display="'Съдържание 1'!A1"/>
    <hyperlink ref="E2" location="баланс!A1" display="баланс!A1"/>
    <hyperlink ref="A4" location="'More information'!A254" display="'More information'!A254"/>
    <hyperlink ref="A100" location="'More information'!A283" display="'More information'!A283"/>
  </hyperlinks>
  <pageMargins left="0.7" right="0.7" top="0.75" bottom="0.75" header="0.3" footer="0.3"/>
  <ignoredErrors>
    <ignoredError sqref="C4:D4 C11:D11 C5:D5" unlockedFormula="1"/>
  </ignoredErrors>
  <legacyDrawing r:id="rId1"/>
</worksheet>
</file>

<file path=xl/worksheets/sheet43.xml><?xml version="1.0" encoding="utf-8"?>
<worksheet xmlns="http://schemas.openxmlformats.org/spreadsheetml/2006/main" xmlns:r="http://schemas.openxmlformats.org/officeDocument/2006/relationships">
  <sheetPr codeName="Sheet58">
    <tabColor theme="4" tint="0.39997558519241921"/>
  </sheetPr>
  <dimension ref="A1:S35"/>
  <sheetViews>
    <sheetView topLeftCell="A7" workbookViewId="0">
      <selection activeCell="D21" sqref="D21"/>
    </sheetView>
  </sheetViews>
  <sheetFormatPr defaultRowHeight="12.75"/>
  <cols>
    <col min="1" max="1" width="7.7109375" style="265" customWidth="1"/>
    <col min="2" max="2" width="50.7109375" style="265" bestFit="1" customWidth="1"/>
    <col min="3" max="3" width="13.42578125" style="265" bestFit="1" customWidth="1"/>
    <col min="4" max="4" width="13.140625" style="265" bestFit="1" customWidth="1"/>
    <col min="5" max="7" width="9.140625" style="265"/>
    <col min="8" max="10" width="20.140625" style="265" customWidth="1"/>
    <col min="11" max="11" width="7.85546875" style="265" customWidth="1"/>
    <col min="12" max="14" width="20.140625" style="265" customWidth="1"/>
    <col min="15" max="16" width="9.140625" style="265"/>
    <col min="17" max="17" width="50.7109375" style="265" bestFit="1" customWidth="1"/>
    <col min="18" max="18" width="13.7109375" style="265" bestFit="1" customWidth="1"/>
    <col min="19" max="19" width="13.140625" style="265" bestFit="1" customWidth="1"/>
    <col min="20" max="16384" width="9.140625" style="265"/>
  </cols>
  <sheetData>
    <row r="1" spans="1:19" ht="42.75">
      <c r="A1" s="824" t="s">
        <v>787</v>
      </c>
      <c r="B1" s="2396" t="s">
        <v>487</v>
      </c>
      <c r="C1" s="2396"/>
      <c r="D1" s="2396"/>
      <c r="F1" s="826" t="s">
        <v>1110</v>
      </c>
      <c r="H1" s="1690" t="s">
        <v>4123</v>
      </c>
      <c r="I1" s="1691" t="s">
        <v>4124</v>
      </c>
      <c r="J1" s="1691" t="s">
        <v>4125</v>
      </c>
      <c r="K1" s="291"/>
      <c r="L1" s="1690" t="s">
        <v>4123</v>
      </c>
      <c r="M1" s="1691" t="s">
        <v>4124</v>
      </c>
      <c r="N1" s="1691" t="s">
        <v>4125</v>
      </c>
      <c r="P1" s="1736" t="s">
        <v>3382</v>
      </c>
      <c r="Q1" s="2396" t="s">
        <v>4331</v>
      </c>
      <c r="R1" s="2396"/>
      <c r="S1" s="2396"/>
    </row>
    <row r="2" spans="1:19" ht="14.25">
      <c r="A2" s="825" t="s">
        <v>2603</v>
      </c>
      <c r="B2" s="994" t="s">
        <v>181</v>
      </c>
      <c r="C2" s="948">
        <f>НАЧАЛО!AA2</f>
        <v>41639</v>
      </c>
      <c r="D2" s="996" t="str">
        <f>CONCATENATE("31.12.",YEAR(C2)-1," г.")</f>
        <v>31.12.2012 г.</v>
      </c>
      <c r="F2" s="825" t="s">
        <v>1323</v>
      </c>
      <c r="H2" s="1699">
        <f>C2</f>
        <v>41639</v>
      </c>
      <c r="I2" s="1699">
        <f>C2</f>
        <v>41639</v>
      </c>
      <c r="J2" s="1699">
        <f>C2</f>
        <v>41639</v>
      </c>
      <c r="K2" s="291"/>
      <c r="L2" s="1699" t="str">
        <f>D2</f>
        <v>31.12.2012 г.</v>
      </c>
      <c r="M2" s="1699" t="str">
        <f>D2</f>
        <v>31.12.2012 г.</v>
      </c>
      <c r="N2" s="1699" t="str">
        <f>D2</f>
        <v>31.12.2012 г.</v>
      </c>
      <c r="Q2" s="994" t="s">
        <v>4816</v>
      </c>
      <c r="R2" s="948">
        <f>НАЧАЛО!AA2</f>
        <v>41639</v>
      </c>
      <c r="S2" s="996" t="str">
        <f>CONCATENATE("31.12.",YEAR(R2)-1," г.")</f>
        <v>31.12.2012 г.</v>
      </c>
    </row>
    <row r="3" spans="1:19" ht="14.25">
      <c r="B3" s="994" t="s">
        <v>267</v>
      </c>
      <c r="C3" s="993">
        <f>SUM(C4:C6)</f>
        <v>0</v>
      </c>
      <c r="D3" s="993">
        <f>SUM(D4:D6)</f>
        <v>0</v>
      </c>
      <c r="H3" s="993">
        <f>SUM(H4:H6)</f>
        <v>0</v>
      </c>
      <c r="I3" s="993">
        <f>SUM(I4:I6)</f>
        <v>0</v>
      </c>
      <c r="J3" s="993">
        <f>SUM(J4:J6)</f>
        <v>0</v>
      </c>
      <c r="K3" s="291"/>
      <c r="L3" s="993">
        <f>SUM(L4:L6)</f>
        <v>0</v>
      </c>
      <c r="M3" s="993">
        <f>SUM(M4:M6)</f>
        <v>0</v>
      </c>
      <c r="N3" s="993">
        <f>SUM(N4:N6)</f>
        <v>0</v>
      </c>
      <c r="Q3" s="994" t="s">
        <v>5168</v>
      </c>
      <c r="R3" s="993">
        <f>SUM(R4:R6)</f>
        <v>0</v>
      </c>
      <c r="S3" s="993">
        <f>SUM(S4:S6)</f>
        <v>0</v>
      </c>
    </row>
    <row r="4" spans="1:19" ht="14.25">
      <c r="B4" s="990" t="s">
        <v>268</v>
      </c>
      <c r="C4" s="986"/>
      <c r="D4" s="986"/>
      <c r="H4" s="986"/>
      <c r="I4" s="986"/>
      <c r="J4" s="1030">
        <f t="shared" ref="J4:J14" si="0">C4-H4-I4</f>
        <v>0</v>
      </c>
      <c r="K4" s="291"/>
      <c r="L4" s="986"/>
      <c r="M4" s="986"/>
      <c r="N4" s="1030">
        <f t="shared" ref="N4:N14" si="1">D4-L4-M4</f>
        <v>0</v>
      </c>
      <c r="Q4" s="997" t="s">
        <v>5332</v>
      </c>
      <c r="R4" s="986">
        <f t="shared" ref="R4:S8" si="2">C4</f>
        <v>0</v>
      </c>
      <c r="S4" s="986">
        <f t="shared" si="2"/>
        <v>0</v>
      </c>
    </row>
    <row r="5" spans="1:19" ht="14.25">
      <c r="B5" s="990" t="s">
        <v>272</v>
      </c>
      <c r="C5" s="986"/>
      <c r="D5" s="986"/>
      <c r="H5" s="986"/>
      <c r="I5" s="986"/>
      <c r="J5" s="1030">
        <f t="shared" si="0"/>
        <v>0</v>
      </c>
      <c r="K5" s="291"/>
      <c r="L5" s="986"/>
      <c r="M5" s="986"/>
      <c r="N5" s="1030">
        <f t="shared" si="1"/>
        <v>0</v>
      </c>
      <c r="Q5" s="997" t="s">
        <v>5333</v>
      </c>
      <c r="R5" s="986">
        <f t="shared" si="2"/>
        <v>0</v>
      </c>
      <c r="S5" s="986">
        <f t="shared" si="2"/>
        <v>0</v>
      </c>
    </row>
    <row r="6" spans="1:19" ht="14.25">
      <c r="B6" s="990" t="s">
        <v>275</v>
      </c>
      <c r="C6" s="986"/>
      <c r="D6" s="986"/>
      <c r="H6" s="986"/>
      <c r="I6" s="986"/>
      <c r="J6" s="1030">
        <f t="shared" si="0"/>
        <v>0</v>
      </c>
      <c r="K6" s="291"/>
      <c r="L6" s="986"/>
      <c r="M6" s="986"/>
      <c r="N6" s="1030">
        <f t="shared" si="1"/>
        <v>0</v>
      </c>
      <c r="Q6" s="990" t="s">
        <v>5171</v>
      </c>
      <c r="R6" s="986">
        <f t="shared" si="2"/>
        <v>0</v>
      </c>
      <c r="S6" s="986">
        <f t="shared" si="2"/>
        <v>0</v>
      </c>
    </row>
    <row r="7" spans="1:19" ht="14.25">
      <c r="B7" s="994" t="s">
        <v>268</v>
      </c>
      <c r="C7" s="993"/>
      <c r="D7" s="993"/>
      <c r="H7" s="993"/>
      <c r="I7" s="993"/>
      <c r="J7" s="1030">
        <f t="shared" si="0"/>
        <v>0</v>
      </c>
      <c r="L7" s="993"/>
      <c r="M7" s="993"/>
      <c r="N7" s="1030">
        <f t="shared" si="1"/>
        <v>0</v>
      </c>
      <c r="Q7" s="1000" t="s">
        <v>5332</v>
      </c>
      <c r="R7" s="986">
        <f t="shared" si="2"/>
        <v>0</v>
      </c>
      <c r="S7" s="986">
        <f t="shared" si="2"/>
        <v>0</v>
      </c>
    </row>
    <row r="8" spans="1:19" ht="14.25">
      <c r="B8" s="994" t="s">
        <v>272</v>
      </c>
      <c r="C8" s="993"/>
      <c r="D8" s="993"/>
      <c r="H8" s="993"/>
      <c r="I8" s="993"/>
      <c r="J8" s="1030">
        <f t="shared" si="0"/>
        <v>0</v>
      </c>
      <c r="L8" s="993"/>
      <c r="M8" s="993"/>
      <c r="N8" s="1030">
        <f t="shared" si="1"/>
        <v>0</v>
      </c>
      <c r="Q8" s="1000" t="s">
        <v>5333</v>
      </c>
      <c r="R8" s="986">
        <f t="shared" si="2"/>
        <v>0</v>
      </c>
      <c r="S8" s="986">
        <f t="shared" si="2"/>
        <v>0</v>
      </c>
    </row>
    <row r="9" spans="1:19" ht="14.25">
      <c r="B9" s="994" t="s">
        <v>271</v>
      </c>
      <c r="C9" s="993">
        <f>SUM(C10:C13)</f>
        <v>0</v>
      </c>
      <c r="D9" s="993">
        <f>SUM(D10:D13)</f>
        <v>0</v>
      </c>
      <c r="H9" s="993">
        <f>SUM(H10:H13)</f>
        <v>0</v>
      </c>
      <c r="I9" s="993">
        <f>SUM(I10:I13)</f>
        <v>0</v>
      </c>
      <c r="J9" s="1030">
        <f t="shared" si="0"/>
        <v>0</v>
      </c>
      <c r="L9" s="993">
        <f>SUM(L10:L13)</f>
        <v>0</v>
      </c>
      <c r="M9" s="993">
        <f>SUM(M10:M13)</f>
        <v>0</v>
      </c>
      <c r="N9" s="1030">
        <f t="shared" si="1"/>
        <v>0</v>
      </c>
      <c r="Q9" s="994" t="s">
        <v>5172</v>
      </c>
      <c r="R9" s="993">
        <f>SUM(R10:R13)</f>
        <v>0</v>
      </c>
      <c r="S9" s="993">
        <f>SUM(S10:S13)</f>
        <v>0</v>
      </c>
    </row>
    <row r="10" spans="1:19" ht="14.25">
      <c r="B10" s="997" t="s">
        <v>281</v>
      </c>
      <c r="C10" s="986"/>
      <c r="D10" s="986"/>
      <c r="H10" s="986"/>
      <c r="I10" s="986"/>
      <c r="J10" s="1030">
        <f t="shared" si="0"/>
        <v>0</v>
      </c>
      <c r="L10" s="986"/>
      <c r="M10" s="986"/>
      <c r="N10" s="1030">
        <f t="shared" si="1"/>
        <v>0</v>
      </c>
      <c r="Q10" s="997" t="s">
        <v>5173</v>
      </c>
      <c r="R10" s="986">
        <f t="shared" ref="R10:S13" si="3">C10</f>
        <v>0</v>
      </c>
      <c r="S10" s="986">
        <f t="shared" si="3"/>
        <v>0</v>
      </c>
    </row>
    <row r="11" spans="1:19" ht="14.25">
      <c r="B11" s="990" t="s">
        <v>277</v>
      </c>
      <c r="C11" s="986"/>
      <c r="D11" s="986"/>
      <c r="H11" s="986"/>
      <c r="I11" s="986"/>
      <c r="J11" s="1030">
        <f t="shared" si="0"/>
        <v>0</v>
      </c>
      <c r="L11" s="986"/>
      <c r="M11" s="986"/>
      <c r="N11" s="1030">
        <f t="shared" si="1"/>
        <v>0</v>
      </c>
      <c r="Q11" s="990" t="s">
        <v>5174</v>
      </c>
      <c r="R11" s="986">
        <f t="shared" si="3"/>
        <v>0</v>
      </c>
      <c r="S11" s="986">
        <f t="shared" si="3"/>
        <v>0</v>
      </c>
    </row>
    <row r="12" spans="1:19" ht="14.25">
      <c r="B12" s="990" t="s">
        <v>278</v>
      </c>
      <c r="C12" s="986"/>
      <c r="D12" s="986"/>
      <c r="H12" s="986"/>
      <c r="I12" s="986"/>
      <c r="J12" s="1030">
        <f t="shared" si="0"/>
        <v>0</v>
      </c>
      <c r="L12" s="986"/>
      <c r="M12" s="986"/>
      <c r="N12" s="1030">
        <f t="shared" si="1"/>
        <v>0</v>
      </c>
      <c r="Q12" s="990" t="s">
        <v>5175</v>
      </c>
      <c r="R12" s="986">
        <f t="shared" si="3"/>
        <v>0</v>
      </c>
      <c r="S12" s="986">
        <f t="shared" si="3"/>
        <v>0</v>
      </c>
    </row>
    <row r="13" spans="1:19" ht="14.25">
      <c r="B13" s="990" t="s">
        <v>278</v>
      </c>
      <c r="C13" s="986"/>
      <c r="D13" s="986"/>
      <c r="H13" s="986"/>
      <c r="I13" s="986"/>
      <c r="J13" s="1030">
        <f t="shared" si="0"/>
        <v>0</v>
      </c>
      <c r="L13" s="986"/>
      <c r="M13" s="986"/>
      <c r="N13" s="1030">
        <f t="shared" si="1"/>
        <v>0</v>
      </c>
      <c r="Q13" s="990" t="s">
        <v>5175</v>
      </c>
      <c r="R13" s="986">
        <f t="shared" si="3"/>
        <v>0</v>
      </c>
      <c r="S13" s="986">
        <f t="shared" si="3"/>
        <v>0</v>
      </c>
    </row>
    <row r="14" spans="1:19">
      <c r="B14" s="991" t="s">
        <v>71</v>
      </c>
      <c r="C14" s="992">
        <f>C3+C7+C8+C9</f>
        <v>0</v>
      </c>
      <c r="D14" s="992">
        <f>D3+D7+D8+D9</f>
        <v>0</v>
      </c>
      <c r="H14" s="992">
        <f>H3+H7+H8+H9</f>
        <v>0</v>
      </c>
      <c r="I14" s="992">
        <f>I3+I7+I8+I9</f>
        <v>0</v>
      </c>
      <c r="J14" s="992">
        <f t="shared" si="0"/>
        <v>0</v>
      </c>
      <c r="L14" s="992">
        <f>L3+L7+L8+L9</f>
        <v>0</v>
      </c>
      <c r="M14" s="992">
        <f>M3+M7+M8+M9</f>
        <v>0</v>
      </c>
      <c r="N14" s="992">
        <f t="shared" si="1"/>
        <v>0</v>
      </c>
      <c r="Q14" s="991" t="s">
        <v>4925</v>
      </c>
      <c r="R14" s="992">
        <f>R3+R7+R8+R9</f>
        <v>0</v>
      </c>
      <c r="S14" s="992">
        <f>S3+S7+S8+S9</f>
        <v>0</v>
      </c>
    </row>
    <row r="15" spans="1:19" ht="15">
      <c r="A15" s="824" t="s">
        <v>795</v>
      </c>
      <c r="B15" s="2414" t="s">
        <v>488</v>
      </c>
      <c r="C15" s="2414"/>
      <c r="D15" s="2414"/>
      <c r="Q15" s="2414" t="s">
        <v>4336</v>
      </c>
      <c r="R15" s="2414"/>
      <c r="S15" s="2414"/>
    </row>
    <row r="16" spans="1:19">
      <c r="A16" s="825" t="s">
        <v>2602</v>
      </c>
      <c r="B16" s="994" t="s">
        <v>181</v>
      </c>
      <c r="C16" s="948">
        <f>C2</f>
        <v>41639</v>
      </c>
      <c r="D16" s="948" t="str">
        <f>D2</f>
        <v>31.12.2012 г.</v>
      </c>
      <c r="Q16" s="994" t="s">
        <v>4816</v>
      </c>
      <c r="R16" s="948">
        <f>R2</f>
        <v>41639</v>
      </c>
      <c r="S16" s="948" t="str">
        <f>S2</f>
        <v>31.12.2012 г.</v>
      </c>
    </row>
    <row r="17" spans="2:19" ht="14.25">
      <c r="B17" s="994" t="s">
        <v>267</v>
      </c>
      <c r="C17" s="998">
        <f>SUM(C18:C21)</f>
        <v>345</v>
      </c>
      <c r="D17" s="998">
        <f>SUM(D18:D21)</f>
        <v>345</v>
      </c>
      <c r="H17" s="998">
        <f>SUM(H18:H21)</f>
        <v>0</v>
      </c>
      <c r="I17" s="998">
        <f>SUM(I18:I21)</f>
        <v>0</v>
      </c>
      <c r="J17" s="1030">
        <f t="shared" ref="J17:J31" si="4">C17-H17-I17</f>
        <v>345</v>
      </c>
      <c r="L17" s="998">
        <f>SUM(L18:L21)</f>
        <v>0</v>
      </c>
      <c r="M17" s="998">
        <f>SUM(M18:M21)</f>
        <v>0</v>
      </c>
      <c r="N17" s="1030">
        <f t="shared" ref="N17:N31" si="5">D17-L17-M17</f>
        <v>345</v>
      </c>
      <c r="Q17" s="994" t="s">
        <v>5168</v>
      </c>
      <c r="R17" s="998">
        <f>SUM(R18:R21)</f>
        <v>345</v>
      </c>
      <c r="S17" s="998">
        <f>SUM(S18:S21)</f>
        <v>345</v>
      </c>
    </row>
    <row r="18" spans="2:19" ht="14.25">
      <c r="B18" s="990" t="s">
        <v>268</v>
      </c>
      <c r="C18" s="999"/>
      <c r="D18" s="999"/>
      <c r="H18" s="999"/>
      <c r="I18" s="999"/>
      <c r="J18" s="1030">
        <f t="shared" si="4"/>
        <v>0</v>
      </c>
      <c r="L18" s="999"/>
      <c r="M18" s="999"/>
      <c r="N18" s="1030">
        <f t="shared" si="5"/>
        <v>0</v>
      </c>
      <c r="Q18" s="990" t="s">
        <v>5169</v>
      </c>
      <c r="R18" s="986">
        <f t="shared" ref="R18:R23" si="6">C18</f>
        <v>0</v>
      </c>
      <c r="S18" s="986">
        <f t="shared" ref="S18:S23" si="7">D18</f>
        <v>0</v>
      </c>
    </row>
    <row r="19" spans="2:19" ht="14.25">
      <c r="B19" s="990" t="s">
        <v>272</v>
      </c>
      <c r="C19" s="999"/>
      <c r="D19" s="999"/>
      <c r="H19" s="999"/>
      <c r="I19" s="999"/>
      <c r="J19" s="1030">
        <f t="shared" si="4"/>
        <v>0</v>
      </c>
      <c r="L19" s="999"/>
      <c r="M19" s="999"/>
      <c r="N19" s="1030">
        <f t="shared" si="5"/>
        <v>0</v>
      </c>
      <c r="Q19" s="990" t="s">
        <v>5170</v>
      </c>
      <c r="R19" s="986">
        <f t="shared" si="6"/>
        <v>0</v>
      </c>
      <c r="S19" s="986">
        <f t="shared" si="7"/>
        <v>0</v>
      </c>
    </row>
    <row r="20" spans="2:19" ht="14.25">
      <c r="B20" s="990" t="s">
        <v>279</v>
      </c>
      <c r="C20" s="999"/>
      <c r="D20" s="999"/>
      <c r="H20" s="999"/>
      <c r="I20" s="999"/>
      <c r="J20" s="1030">
        <f t="shared" si="4"/>
        <v>0</v>
      </c>
      <c r="L20" s="999"/>
      <c r="M20" s="999"/>
      <c r="N20" s="1030">
        <f t="shared" si="5"/>
        <v>0</v>
      </c>
      <c r="Q20" s="990" t="s">
        <v>5176</v>
      </c>
      <c r="R20" s="986">
        <f t="shared" si="6"/>
        <v>0</v>
      </c>
      <c r="S20" s="986">
        <f t="shared" si="7"/>
        <v>0</v>
      </c>
    </row>
    <row r="21" spans="2:19" ht="14.25">
      <c r="B21" s="990" t="s">
        <v>585</v>
      </c>
      <c r="C21" s="999">
        <v>345</v>
      </c>
      <c r="D21" s="999">
        <v>345</v>
      </c>
      <c r="H21" s="999"/>
      <c r="I21" s="999"/>
      <c r="J21" s="1030">
        <f t="shared" si="4"/>
        <v>345</v>
      </c>
      <c r="L21" s="999"/>
      <c r="M21" s="999"/>
      <c r="N21" s="1030">
        <f t="shared" si="5"/>
        <v>345</v>
      </c>
      <c r="Q21" s="990" t="s">
        <v>5171</v>
      </c>
      <c r="R21" s="986">
        <f t="shared" si="6"/>
        <v>345</v>
      </c>
      <c r="S21" s="986">
        <f t="shared" si="7"/>
        <v>345</v>
      </c>
    </row>
    <row r="22" spans="2:19" ht="14.25">
      <c r="B22" s="994" t="s">
        <v>268</v>
      </c>
      <c r="C22" s="998"/>
      <c r="D22" s="998"/>
      <c r="H22" s="998"/>
      <c r="I22" s="998"/>
      <c r="J22" s="1030">
        <f t="shared" si="4"/>
        <v>0</v>
      </c>
      <c r="L22" s="998"/>
      <c r="M22" s="998"/>
      <c r="N22" s="1030">
        <f t="shared" si="5"/>
        <v>0</v>
      </c>
      <c r="Q22" s="994" t="s">
        <v>5169</v>
      </c>
      <c r="R22" s="986">
        <f t="shared" si="6"/>
        <v>0</v>
      </c>
      <c r="S22" s="986">
        <f t="shared" si="7"/>
        <v>0</v>
      </c>
    </row>
    <row r="23" spans="2:19" ht="14.25">
      <c r="B23" s="994" t="s">
        <v>272</v>
      </c>
      <c r="C23" s="998"/>
      <c r="D23" s="998"/>
      <c r="H23" s="998"/>
      <c r="I23" s="998"/>
      <c r="J23" s="1030">
        <f t="shared" si="4"/>
        <v>0</v>
      </c>
      <c r="L23" s="998"/>
      <c r="M23" s="998"/>
      <c r="N23" s="1030">
        <f t="shared" si="5"/>
        <v>0</v>
      </c>
      <c r="Q23" s="994" t="s">
        <v>5170</v>
      </c>
      <c r="R23" s="986">
        <f t="shared" si="6"/>
        <v>0</v>
      </c>
      <c r="S23" s="986">
        <f t="shared" si="7"/>
        <v>0</v>
      </c>
    </row>
    <row r="24" spans="2:19" ht="14.25">
      <c r="B24" s="1000" t="s">
        <v>273</v>
      </c>
      <c r="C24" s="998">
        <f>SUM(C25:C30)</f>
        <v>0</v>
      </c>
      <c r="D24" s="998">
        <f>SUM(D25:D30)</f>
        <v>0</v>
      </c>
      <c r="H24" s="998">
        <f>SUM(H25:H30)</f>
        <v>0</v>
      </c>
      <c r="I24" s="998">
        <f>SUM(I25:I30)</f>
        <v>0</v>
      </c>
      <c r="J24" s="1030">
        <f t="shared" si="4"/>
        <v>0</v>
      </c>
      <c r="L24" s="998">
        <f>SUM(L25:L30)</f>
        <v>0</v>
      </c>
      <c r="M24" s="998">
        <f>SUM(M25:M30)</f>
        <v>0</v>
      </c>
      <c r="N24" s="1030">
        <f t="shared" si="5"/>
        <v>0</v>
      </c>
      <c r="Q24" s="1000" t="s">
        <v>5177</v>
      </c>
      <c r="R24" s="998">
        <f>SUM(R25:R30)</f>
        <v>0</v>
      </c>
      <c r="S24" s="998">
        <f>SUM(S25:S30)</f>
        <v>0</v>
      </c>
    </row>
    <row r="25" spans="2:19" ht="14.25">
      <c r="B25" s="997" t="s">
        <v>503</v>
      </c>
      <c r="C25" s="999"/>
      <c r="D25" s="999"/>
      <c r="H25" s="999"/>
      <c r="I25" s="999"/>
      <c r="J25" s="1030">
        <f t="shared" si="4"/>
        <v>0</v>
      </c>
      <c r="L25" s="999"/>
      <c r="M25" s="999"/>
      <c r="N25" s="1030">
        <f t="shared" si="5"/>
        <v>0</v>
      </c>
      <c r="Q25" s="997" t="s">
        <v>5178</v>
      </c>
      <c r="R25" s="986">
        <f t="shared" ref="R25:R30" si="8">C25</f>
        <v>0</v>
      </c>
      <c r="S25" s="986">
        <f t="shared" ref="S25:S30" si="9">D25</f>
        <v>0</v>
      </c>
    </row>
    <row r="26" spans="2:19" ht="14.25">
      <c r="B26" s="997" t="s">
        <v>281</v>
      </c>
      <c r="C26" s="999"/>
      <c r="D26" s="999"/>
      <c r="H26" s="999"/>
      <c r="I26" s="999"/>
      <c r="J26" s="1030">
        <f t="shared" si="4"/>
        <v>0</v>
      </c>
      <c r="L26" s="999"/>
      <c r="M26" s="999"/>
      <c r="N26" s="1030">
        <f t="shared" si="5"/>
        <v>0</v>
      </c>
      <c r="Q26" s="997" t="s">
        <v>5173</v>
      </c>
      <c r="R26" s="986">
        <f t="shared" si="8"/>
        <v>0</v>
      </c>
      <c r="S26" s="986">
        <f t="shared" si="9"/>
        <v>0</v>
      </c>
    </row>
    <row r="27" spans="2:19" ht="14.25">
      <c r="B27" s="997" t="s">
        <v>280</v>
      </c>
      <c r="C27" s="999"/>
      <c r="D27" s="999"/>
      <c r="H27" s="999"/>
      <c r="I27" s="999"/>
      <c r="J27" s="1030">
        <f t="shared" si="4"/>
        <v>0</v>
      </c>
      <c r="L27" s="999"/>
      <c r="M27" s="999"/>
      <c r="N27" s="1030">
        <f t="shared" si="5"/>
        <v>0</v>
      </c>
      <c r="Q27" s="997" t="s">
        <v>5179</v>
      </c>
      <c r="R27" s="986">
        <f t="shared" si="8"/>
        <v>0</v>
      </c>
      <c r="S27" s="986">
        <f t="shared" si="9"/>
        <v>0</v>
      </c>
    </row>
    <row r="28" spans="2:19" ht="14.25">
      <c r="B28" s="997" t="s">
        <v>274</v>
      </c>
      <c r="C28" s="999"/>
      <c r="D28" s="999"/>
      <c r="H28" s="999"/>
      <c r="I28" s="999"/>
      <c r="J28" s="1030">
        <f t="shared" si="4"/>
        <v>0</v>
      </c>
      <c r="L28" s="999"/>
      <c r="M28" s="999"/>
      <c r="N28" s="1030">
        <f t="shared" si="5"/>
        <v>0</v>
      </c>
      <c r="Q28" s="997" t="s">
        <v>5180</v>
      </c>
      <c r="R28" s="986">
        <f t="shared" si="8"/>
        <v>0</v>
      </c>
      <c r="S28" s="986">
        <f t="shared" si="9"/>
        <v>0</v>
      </c>
    </row>
    <row r="29" spans="2:19" ht="14.25">
      <c r="B29" s="997" t="s">
        <v>276</v>
      </c>
      <c r="C29" s="999"/>
      <c r="D29" s="999"/>
      <c r="H29" s="999"/>
      <c r="I29" s="999"/>
      <c r="J29" s="1030">
        <f t="shared" si="4"/>
        <v>0</v>
      </c>
      <c r="L29" s="999"/>
      <c r="M29" s="999"/>
      <c r="N29" s="1030">
        <f t="shared" si="5"/>
        <v>0</v>
      </c>
      <c r="Q29" s="997" t="s">
        <v>5181</v>
      </c>
      <c r="R29" s="986">
        <f t="shared" si="8"/>
        <v>0</v>
      </c>
      <c r="S29" s="986">
        <f t="shared" si="9"/>
        <v>0</v>
      </c>
    </row>
    <row r="30" spans="2:19" ht="14.25">
      <c r="B30" s="997" t="s">
        <v>276</v>
      </c>
      <c r="C30" s="999"/>
      <c r="D30" s="999"/>
      <c r="H30" s="999"/>
      <c r="I30" s="999"/>
      <c r="J30" s="1030">
        <f t="shared" si="4"/>
        <v>0</v>
      </c>
      <c r="L30" s="999"/>
      <c r="M30" s="999"/>
      <c r="N30" s="1030">
        <f t="shared" si="5"/>
        <v>0</v>
      </c>
      <c r="Q30" s="997" t="s">
        <v>5181</v>
      </c>
      <c r="R30" s="986">
        <f t="shared" si="8"/>
        <v>0</v>
      </c>
      <c r="S30" s="986">
        <f t="shared" si="9"/>
        <v>0</v>
      </c>
    </row>
    <row r="31" spans="2:19">
      <c r="B31" s="991" t="s">
        <v>71</v>
      </c>
      <c r="C31" s="992">
        <f>C17+C22+C23+C24</f>
        <v>345</v>
      </c>
      <c r="D31" s="992">
        <f>D17+D22+D23+D24</f>
        <v>345</v>
      </c>
      <c r="H31" s="992">
        <f>H17+H22+H23+H24</f>
        <v>0</v>
      </c>
      <c r="I31" s="992">
        <f>I17+I22+I23+I24</f>
        <v>0</v>
      </c>
      <c r="J31" s="992">
        <f t="shared" si="4"/>
        <v>345</v>
      </c>
      <c r="L31" s="992">
        <f>L17+L22+L23+L24</f>
        <v>0</v>
      </c>
      <c r="M31" s="992">
        <f>M17+M22+M23+M24</f>
        <v>0</v>
      </c>
      <c r="N31" s="992">
        <f t="shared" si="5"/>
        <v>345</v>
      </c>
      <c r="Q31" s="991" t="s">
        <v>4925</v>
      </c>
      <c r="R31" s="992">
        <f>R17+R22+R23+R24</f>
        <v>345</v>
      </c>
      <c r="S31" s="992">
        <f>S17+S22+S23+S24</f>
        <v>345</v>
      </c>
    </row>
    <row r="34" spans="3:18">
      <c r="C34" s="1001" t="s">
        <v>27</v>
      </c>
      <c r="R34" s="1001" t="s">
        <v>27</v>
      </c>
    </row>
    <row r="35" spans="3:18">
      <c r="C35" s="1001" t="s">
        <v>27</v>
      </c>
      <c r="R35" s="1001" t="s">
        <v>27</v>
      </c>
    </row>
  </sheetData>
  <sheetProtection formatCells="0" formatColumns="0" formatRows="0" insertColumns="0" insertRows="0"/>
  <mergeCells count="4">
    <mergeCell ref="B1:D1"/>
    <mergeCell ref="B15:D15"/>
    <mergeCell ref="Q1:S1"/>
    <mergeCell ref="Q15:S15"/>
  </mergeCells>
  <phoneticPr fontId="16" type="noConversion"/>
  <hyperlinks>
    <hyperlink ref="F1" location="баланс!A1" display="баланс!A1"/>
    <hyperlink ref="F2" location="'Съдържание 1'!A1" display="'Съдържание 1'!A1"/>
    <hyperlink ref="A2" location="'More information'!A235" display="'More information'!A235"/>
    <hyperlink ref="A16" location="'More information'!A272" display="'More information'!A272"/>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sheetPr codeName="Sheet57">
    <tabColor theme="4" tint="0.39997558519241921"/>
  </sheetPr>
  <dimension ref="A1:R91"/>
  <sheetViews>
    <sheetView workbookViewId="0">
      <selection activeCell="C12" sqref="C12"/>
    </sheetView>
  </sheetViews>
  <sheetFormatPr defaultRowHeight="12.75"/>
  <cols>
    <col min="1" max="1" width="10.85546875" style="265" customWidth="1"/>
    <col min="2" max="2" width="50.7109375" style="265" bestFit="1" customWidth="1"/>
    <col min="3" max="3" width="13.7109375" style="265" bestFit="1" customWidth="1"/>
    <col min="4" max="4" width="14.28515625" style="265" customWidth="1"/>
    <col min="5" max="5" width="11.28515625" style="265" customWidth="1"/>
    <col min="6" max="7" width="10.7109375" style="265" customWidth="1"/>
    <col min="8" max="11" width="9.140625" style="265"/>
    <col min="12" max="12" width="51.5703125" style="265" customWidth="1"/>
    <col min="13" max="13" width="13.7109375" style="265" bestFit="1" customWidth="1"/>
    <col min="14" max="14" width="14.28515625" style="265" customWidth="1"/>
    <col min="15" max="15" width="11.28515625" style="265" customWidth="1"/>
    <col min="16" max="17" width="10.7109375" style="265" customWidth="1"/>
    <col min="18" max="16384" width="9.140625" style="265"/>
  </cols>
  <sheetData>
    <row r="1" spans="1:14" ht="15">
      <c r="A1" s="824" t="s">
        <v>788</v>
      </c>
      <c r="B1" s="2396" t="s">
        <v>587</v>
      </c>
      <c r="C1" s="2396"/>
      <c r="D1" s="2396"/>
      <c r="F1" s="826" t="s">
        <v>1110</v>
      </c>
      <c r="K1" s="1736" t="s">
        <v>3382</v>
      </c>
      <c r="L1" s="2396" t="s">
        <v>5182</v>
      </c>
      <c r="M1" s="2396"/>
      <c r="N1" s="2396"/>
    </row>
    <row r="2" spans="1:14">
      <c r="A2" s="825" t="s">
        <v>2600</v>
      </c>
      <c r="B2" s="994" t="s">
        <v>181</v>
      </c>
      <c r="C2" s="948">
        <f>НАЧАЛО!AA2</f>
        <v>41639</v>
      </c>
      <c r="D2" s="996" t="str">
        <f>CONCATENATE("31.12.",YEAR(C2)-1," г.")</f>
        <v>31.12.2012 г.</v>
      </c>
      <c r="F2" s="825" t="s">
        <v>1323</v>
      </c>
      <c r="L2" s="994" t="s">
        <v>4816</v>
      </c>
      <c r="M2" s="948">
        <f>НАЧАЛО!AA2</f>
        <v>41639</v>
      </c>
      <c r="N2" s="996" t="str">
        <f>CONCATENATE("31.12.",YEAR(M2)-1," г.")</f>
        <v>31.12.2012 г.</v>
      </c>
    </row>
    <row r="3" spans="1:14">
      <c r="B3" s="1000" t="s">
        <v>56</v>
      </c>
      <c r="C3" s="993">
        <v>21</v>
      </c>
      <c r="D3" s="993">
        <v>16</v>
      </c>
      <c r="L3" s="1000" t="s">
        <v>5183</v>
      </c>
      <c r="M3" s="993">
        <v>0</v>
      </c>
      <c r="N3" s="993"/>
    </row>
    <row r="4" spans="1:14" ht="43.5" customHeight="1">
      <c r="B4" s="1003" t="s">
        <v>4427</v>
      </c>
      <c r="C4" s="986"/>
      <c r="D4" s="986"/>
      <c r="L4" s="1003" t="s">
        <v>5191</v>
      </c>
      <c r="M4" s="986">
        <f>C4</f>
        <v>0</v>
      </c>
      <c r="N4" s="986">
        <f>D4</f>
        <v>0</v>
      </c>
    </row>
    <row r="5" spans="1:14" ht="38.25">
      <c r="B5" s="1003" t="s">
        <v>4428</v>
      </c>
      <c r="C5" s="986"/>
      <c r="D5" s="986"/>
      <c r="L5" s="1003" t="s">
        <v>5192</v>
      </c>
      <c r="M5" s="986">
        <f t="shared" ref="M5:M14" si="0">C5</f>
        <v>0</v>
      </c>
      <c r="N5" s="986">
        <f t="shared" ref="N5:N14" si="1">D5</f>
        <v>0</v>
      </c>
    </row>
    <row r="6" spans="1:14">
      <c r="B6" s="997" t="s">
        <v>590</v>
      </c>
      <c r="C6" s="986"/>
      <c r="D6" s="986"/>
      <c r="L6" s="997" t="s">
        <v>5193</v>
      </c>
      <c r="M6" s="986">
        <f t="shared" si="0"/>
        <v>0</v>
      </c>
      <c r="N6" s="986">
        <f t="shared" si="1"/>
        <v>0</v>
      </c>
    </row>
    <row r="7" spans="1:14">
      <c r="B7" s="1000" t="s">
        <v>491</v>
      </c>
      <c r="C7" s="986"/>
      <c r="D7" s="986"/>
      <c r="L7" s="1000" t="s">
        <v>5184</v>
      </c>
      <c r="M7" s="986">
        <f t="shared" si="0"/>
        <v>0</v>
      </c>
      <c r="N7" s="986">
        <f t="shared" si="1"/>
        <v>0</v>
      </c>
    </row>
    <row r="8" spans="1:14">
      <c r="B8" s="997" t="s">
        <v>492</v>
      </c>
      <c r="C8" s="986"/>
      <c r="D8" s="986"/>
      <c r="L8" s="997" t="s">
        <v>5194</v>
      </c>
      <c r="M8" s="986">
        <f t="shared" si="0"/>
        <v>0</v>
      </c>
      <c r="N8" s="986">
        <f t="shared" si="1"/>
        <v>0</v>
      </c>
    </row>
    <row r="9" spans="1:14" ht="25.5">
      <c r="B9" s="1002" t="s">
        <v>4430</v>
      </c>
      <c r="C9" s="986"/>
      <c r="D9" s="986"/>
      <c r="L9" s="1002" t="s">
        <v>5186</v>
      </c>
      <c r="M9" s="986">
        <f t="shared" si="0"/>
        <v>0</v>
      </c>
      <c r="N9" s="986">
        <f t="shared" si="1"/>
        <v>0</v>
      </c>
    </row>
    <row r="10" spans="1:14">
      <c r="B10" s="997" t="s">
        <v>591</v>
      </c>
      <c r="C10" s="986"/>
      <c r="D10" s="986"/>
      <c r="L10" s="997" t="s">
        <v>5195</v>
      </c>
      <c r="M10" s="986">
        <f t="shared" si="0"/>
        <v>0</v>
      </c>
      <c r="N10" s="986">
        <f t="shared" si="1"/>
        <v>0</v>
      </c>
    </row>
    <row r="11" spans="1:14">
      <c r="B11" s="997" t="s">
        <v>592</v>
      </c>
      <c r="C11" s="986"/>
      <c r="D11" s="986"/>
      <c r="L11" s="997" t="s">
        <v>5196</v>
      </c>
      <c r="M11" s="986">
        <f t="shared" si="0"/>
        <v>0</v>
      </c>
      <c r="N11" s="986">
        <f t="shared" si="1"/>
        <v>0</v>
      </c>
    </row>
    <row r="12" spans="1:14" ht="25.5">
      <c r="B12" s="1002" t="s">
        <v>600</v>
      </c>
      <c r="C12" s="986"/>
      <c r="D12" s="986"/>
      <c r="L12" s="1002" t="s">
        <v>5189</v>
      </c>
      <c r="M12" s="986">
        <f t="shared" si="0"/>
        <v>0</v>
      </c>
      <c r="N12" s="986">
        <f t="shared" si="1"/>
        <v>0</v>
      </c>
    </row>
    <row r="13" spans="1:14" ht="63.75">
      <c r="B13" s="1003" t="s">
        <v>4431</v>
      </c>
      <c r="C13" s="986"/>
      <c r="D13" s="986"/>
      <c r="L13" s="1003" t="s">
        <v>5197</v>
      </c>
      <c r="M13" s="986">
        <f t="shared" si="0"/>
        <v>0</v>
      </c>
      <c r="N13" s="986">
        <f t="shared" si="1"/>
        <v>0</v>
      </c>
    </row>
    <row r="14" spans="1:14" ht="38.25">
      <c r="B14" s="1002" t="s">
        <v>599</v>
      </c>
      <c r="C14" s="986"/>
      <c r="D14" s="986"/>
      <c r="L14" s="1002" t="s">
        <v>5190</v>
      </c>
      <c r="M14" s="986">
        <f t="shared" si="0"/>
        <v>0</v>
      </c>
      <c r="N14" s="986">
        <f t="shared" si="1"/>
        <v>0</v>
      </c>
    </row>
    <row r="15" spans="1:14">
      <c r="B15" s="991" t="s">
        <v>71</v>
      </c>
      <c r="C15" s="992">
        <f>C3+C7+C9+C12+C14</f>
        <v>21</v>
      </c>
      <c r="D15" s="992">
        <f>D3+D7+D9+D12+D14</f>
        <v>16</v>
      </c>
      <c r="L15" s="991" t="s">
        <v>1378</v>
      </c>
      <c r="M15" s="992">
        <f>M3+M7+M9+M12+M14</f>
        <v>0</v>
      </c>
      <c r="N15" s="992">
        <f>N3+N7+N9+N12+N14</f>
        <v>0</v>
      </c>
    </row>
    <row r="16" spans="1:14" ht="15">
      <c r="A16" s="824" t="s">
        <v>796</v>
      </c>
      <c r="B16" s="2414" t="s">
        <v>588</v>
      </c>
      <c r="C16" s="2414"/>
      <c r="D16" s="2414"/>
      <c r="L16" s="2414" t="s">
        <v>5198</v>
      </c>
      <c r="M16" s="2414"/>
      <c r="N16" s="2414"/>
    </row>
    <row r="17" spans="1:18">
      <c r="A17" s="825" t="s">
        <v>2602</v>
      </c>
      <c r="B17" s="994" t="s">
        <v>181</v>
      </c>
      <c r="C17" s="948">
        <f>C2</f>
        <v>41639</v>
      </c>
      <c r="D17" s="948" t="str">
        <f>D2</f>
        <v>31.12.2012 г.</v>
      </c>
      <c r="L17" s="994" t="s">
        <v>4816</v>
      </c>
      <c r="M17" s="948">
        <f>M2</f>
        <v>41639</v>
      </c>
      <c r="N17" s="948" t="str">
        <f>N2</f>
        <v>31.12.2012 г.</v>
      </c>
    </row>
    <row r="18" spans="1:18">
      <c r="B18" s="1000" t="s">
        <v>56</v>
      </c>
      <c r="C18" s="998"/>
      <c r="D18" s="998"/>
      <c r="L18" s="1000" t="s">
        <v>5183</v>
      </c>
      <c r="M18" s="986">
        <f t="shared" ref="M18:M28" si="2">C18</f>
        <v>0</v>
      </c>
      <c r="N18" s="986">
        <f t="shared" ref="N18:N28" si="3">D18</f>
        <v>0</v>
      </c>
    </row>
    <row r="19" spans="1:18">
      <c r="B19" s="997" t="s">
        <v>492</v>
      </c>
      <c r="C19" s="999"/>
      <c r="D19" s="999"/>
      <c r="L19" s="997" t="s">
        <v>5185</v>
      </c>
      <c r="M19" s="986">
        <f t="shared" si="2"/>
        <v>0</v>
      </c>
      <c r="N19" s="986">
        <f t="shared" si="3"/>
        <v>0</v>
      </c>
    </row>
    <row r="20" spans="1:18" ht="63.75">
      <c r="B20" s="1003" t="s">
        <v>4429</v>
      </c>
      <c r="C20" s="999"/>
      <c r="D20" s="999"/>
      <c r="L20" s="1003" t="s">
        <v>5199</v>
      </c>
      <c r="M20" s="986">
        <f t="shared" si="2"/>
        <v>0</v>
      </c>
      <c r="N20" s="986">
        <f t="shared" si="3"/>
        <v>0</v>
      </c>
    </row>
    <row r="21" spans="1:18" ht="51">
      <c r="B21" s="1003" t="s">
        <v>589</v>
      </c>
      <c r="C21" s="999"/>
      <c r="D21" s="999"/>
      <c r="L21" s="1003" t="s">
        <v>5200</v>
      </c>
      <c r="M21" s="986">
        <f t="shared" si="2"/>
        <v>0</v>
      </c>
      <c r="N21" s="986">
        <f t="shared" si="3"/>
        <v>0</v>
      </c>
    </row>
    <row r="22" spans="1:18">
      <c r="B22" s="1000" t="s">
        <v>491</v>
      </c>
      <c r="C22" s="999"/>
      <c r="D22" s="999"/>
      <c r="L22" s="1000" t="s">
        <v>5184</v>
      </c>
      <c r="M22" s="986">
        <f t="shared" si="2"/>
        <v>0</v>
      </c>
      <c r="N22" s="986">
        <f t="shared" si="3"/>
        <v>0</v>
      </c>
    </row>
    <row r="23" spans="1:18">
      <c r="B23" s="997" t="s">
        <v>492</v>
      </c>
      <c r="C23" s="999"/>
      <c r="D23" s="999"/>
      <c r="L23" s="997" t="s">
        <v>5185</v>
      </c>
      <c r="M23" s="986">
        <f t="shared" si="2"/>
        <v>0</v>
      </c>
      <c r="N23" s="986">
        <f t="shared" si="3"/>
        <v>0</v>
      </c>
    </row>
    <row r="24" spans="1:18">
      <c r="B24" s="997" t="s">
        <v>276</v>
      </c>
      <c r="C24" s="999"/>
      <c r="D24" s="999"/>
      <c r="L24" s="997" t="s">
        <v>5181</v>
      </c>
      <c r="M24" s="986">
        <f t="shared" si="2"/>
        <v>0</v>
      </c>
      <c r="N24" s="986">
        <f t="shared" si="3"/>
        <v>0</v>
      </c>
    </row>
    <row r="25" spans="1:18" ht="25.5">
      <c r="B25" s="1002" t="s">
        <v>600</v>
      </c>
      <c r="C25" s="999"/>
      <c r="D25" s="999"/>
      <c r="L25" s="1002" t="s">
        <v>5189</v>
      </c>
      <c r="M25" s="986">
        <f t="shared" si="2"/>
        <v>0</v>
      </c>
      <c r="N25" s="986">
        <f t="shared" si="3"/>
        <v>0</v>
      </c>
    </row>
    <row r="26" spans="1:18">
      <c r="B26" s="997" t="s">
        <v>591</v>
      </c>
      <c r="C26" s="999"/>
      <c r="D26" s="999"/>
      <c r="L26" s="997" t="s">
        <v>5187</v>
      </c>
      <c r="M26" s="986">
        <f t="shared" si="2"/>
        <v>0</v>
      </c>
      <c r="N26" s="986">
        <f t="shared" si="3"/>
        <v>0</v>
      </c>
    </row>
    <row r="27" spans="1:18">
      <c r="B27" s="997" t="s">
        <v>592</v>
      </c>
      <c r="C27" s="999"/>
      <c r="D27" s="999"/>
      <c r="L27" s="997" t="s">
        <v>5188</v>
      </c>
      <c r="M27" s="986">
        <f t="shared" si="2"/>
        <v>0</v>
      </c>
      <c r="N27" s="986">
        <f t="shared" si="3"/>
        <v>0</v>
      </c>
    </row>
    <row r="28" spans="1:18" ht="38.25">
      <c r="B28" s="1002" t="s">
        <v>599</v>
      </c>
      <c r="C28" s="999"/>
      <c r="D28" s="999"/>
      <c r="L28" s="1002" t="s">
        <v>5201</v>
      </c>
      <c r="M28" s="986">
        <f t="shared" si="2"/>
        <v>0</v>
      </c>
      <c r="N28" s="986">
        <f t="shared" si="3"/>
        <v>0</v>
      </c>
    </row>
    <row r="29" spans="1:18">
      <c r="B29" s="991" t="s">
        <v>71</v>
      </c>
      <c r="C29" s="992">
        <f>C18+C22+C25+C28</f>
        <v>0</v>
      </c>
      <c r="D29" s="992">
        <f>D18+D22+D25+D28</f>
        <v>0</v>
      </c>
      <c r="L29" s="991" t="s">
        <v>1378</v>
      </c>
      <c r="M29" s="992">
        <f>M18+M22+M25+M28</f>
        <v>0</v>
      </c>
      <c r="N29" s="992">
        <f>N18+N22+N25+N28</f>
        <v>0</v>
      </c>
    </row>
    <row r="30" spans="1:18" s="1122" customFormat="1">
      <c r="B30" s="1795"/>
      <c r="C30" s="1813"/>
      <c r="D30" s="1813"/>
      <c r="L30" s="1795"/>
      <c r="M30" s="1813"/>
      <c r="N30" s="1813"/>
    </row>
    <row r="31" spans="1:18" ht="14.25">
      <c r="A31" s="2231" t="s">
        <v>1636</v>
      </c>
      <c r="B31" s="1510" t="s">
        <v>131</v>
      </c>
      <c r="C31" s="1005"/>
      <c r="D31" s="1005"/>
      <c r="E31" s="1005"/>
      <c r="F31" s="1005"/>
      <c r="G31" s="1006"/>
      <c r="H31" s="1007"/>
      <c r="L31" s="1510" t="s">
        <v>5202</v>
      </c>
      <c r="M31" s="1005"/>
      <c r="N31" s="1005"/>
      <c r="O31" s="1005"/>
      <c r="P31" s="1005"/>
      <c r="Q31" s="1006"/>
      <c r="R31" s="1007"/>
    </row>
    <row r="32" spans="1:18">
      <c r="A32" s="2232"/>
      <c r="B32" s="2415" t="s">
        <v>1253</v>
      </c>
      <c r="C32" s="2417" t="s">
        <v>27</v>
      </c>
      <c r="D32" s="2417"/>
      <c r="E32" s="2417" t="s">
        <v>27</v>
      </c>
      <c r="F32" s="2417" t="s">
        <v>27</v>
      </c>
      <c r="G32" s="2417" t="s">
        <v>27</v>
      </c>
      <c r="H32" s="2417" t="s">
        <v>27</v>
      </c>
      <c r="L32" s="1821" t="s">
        <v>5203</v>
      </c>
      <c r="M32" s="2417" t="s">
        <v>27</v>
      </c>
      <c r="N32" s="2417"/>
      <c r="O32" s="2417" t="s">
        <v>27</v>
      </c>
      <c r="P32" s="2417" t="s">
        <v>27</v>
      </c>
      <c r="Q32" s="2417" t="s">
        <v>27</v>
      </c>
      <c r="R32" s="2417" t="s">
        <v>27</v>
      </c>
    </row>
    <row r="33" spans="1:18" ht="25.15" customHeight="1">
      <c r="B33" s="2416"/>
      <c r="C33" s="2418"/>
      <c r="D33" s="2418"/>
      <c r="E33" s="2418"/>
      <c r="F33" s="2418"/>
      <c r="G33" s="2418"/>
      <c r="H33" s="2418"/>
      <c r="L33" s="1822"/>
      <c r="M33" s="2418"/>
      <c r="N33" s="2418"/>
      <c r="O33" s="2418"/>
      <c r="P33" s="2418"/>
      <c r="Q33" s="2418"/>
      <c r="R33" s="2418"/>
    </row>
    <row r="34" spans="1:18">
      <c r="B34" s="1003" t="s">
        <v>1250</v>
      </c>
      <c r="C34" s="1008"/>
      <c r="D34" s="1009"/>
      <c r="E34" s="1009"/>
      <c r="F34" s="1009"/>
      <c r="G34" s="1009"/>
      <c r="H34" s="1009"/>
      <c r="L34" s="1003" t="s">
        <v>5204</v>
      </c>
      <c r="M34" s="986">
        <f t="shared" ref="M34:M41" si="4">C34</f>
        <v>0</v>
      </c>
      <c r="N34" s="986">
        <f t="shared" ref="N34:N41" si="5">D34</f>
        <v>0</v>
      </c>
      <c r="O34" s="986">
        <f t="shared" ref="O34:O41" si="6">E34</f>
        <v>0</v>
      </c>
      <c r="P34" s="986">
        <f t="shared" ref="P34:P41" si="7">F34</f>
        <v>0</v>
      </c>
      <c r="Q34" s="986">
        <f t="shared" ref="Q34:Q41" si="8">G34</f>
        <v>0</v>
      </c>
      <c r="R34" s="986">
        <f t="shared" ref="R34:R41" si="9">H34</f>
        <v>0</v>
      </c>
    </row>
    <row r="35" spans="1:18">
      <c r="B35" s="1003" t="s">
        <v>1251</v>
      </c>
      <c r="C35" s="1008"/>
      <c r="D35" s="1009"/>
      <c r="E35" s="1009"/>
      <c r="F35" s="1009"/>
      <c r="G35" s="1009"/>
      <c r="H35" s="1009"/>
      <c r="L35" s="1003" t="s">
        <v>4823</v>
      </c>
      <c r="M35" s="986">
        <f t="shared" si="4"/>
        <v>0</v>
      </c>
      <c r="N35" s="986">
        <f t="shared" si="5"/>
        <v>0</v>
      </c>
      <c r="O35" s="986">
        <f t="shared" si="6"/>
        <v>0</v>
      </c>
      <c r="P35" s="986">
        <f t="shared" si="7"/>
        <v>0</v>
      </c>
      <c r="Q35" s="986">
        <f t="shared" si="8"/>
        <v>0</v>
      </c>
      <c r="R35" s="986">
        <f t="shared" si="9"/>
        <v>0</v>
      </c>
    </row>
    <row r="36" spans="1:18">
      <c r="B36" s="1003" t="s">
        <v>1252</v>
      </c>
      <c r="C36" s="1008"/>
      <c r="D36" s="1009"/>
      <c r="E36" s="1009"/>
      <c r="F36" s="1009"/>
      <c r="G36" s="1009"/>
      <c r="H36" s="1009"/>
      <c r="L36" s="1003" t="s">
        <v>5205</v>
      </c>
      <c r="M36" s="986">
        <f t="shared" si="4"/>
        <v>0</v>
      </c>
      <c r="N36" s="986">
        <f t="shared" si="5"/>
        <v>0</v>
      </c>
      <c r="O36" s="986">
        <f t="shared" si="6"/>
        <v>0</v>
      </c>
      <c r="P36" s="986">
        <f t="shared" si="7"/>
        <v>0</v>
      </c>
      <c r="Q36" s="986">
        <f t="shared" si="8"/>
        <v>0</v>
      </c>
      <c r="R36" s="986">
        <f t="shared" si="9"/>
        <v>0</v>
      </c>
    </row>
    <row r="37" spans="1:18">
      <c r="B37" s="1003" t="s">
        <v>1249</v>
      </c>
      <c r="C37" s="1008"/>
      <c r="D37" s="1009"/>
      <c r="E37" s="1009"/>
      <c r="F37" s="1009"/>
      <c r="G37" s="1009"/>
      <c r="H37" s="1009"/>
      <c r="L37" s="1003" t="s">
        <v>5206</v>
      </c>
      <c r="M37" s="986">
        <f t="shared" si="4"/>
        <v>0</v>
      </c>
      <c r="N37" s="986">
        <f t="shared" si="5"/>
        <v>0</v>
      </c>
      <c r="O37" s="986">
        <f t="shared" si="6"/>
        <v>0</v>
      </c>
      <c r="P37" s="986">
        <f t="shared" si="7"/>
        <v>0</v>
      </c>
      <c r="Q37" s="986">
        <f t="shared" si="8"/>
        <v>0</v>
      </c>
      <c r="R37" s="986">
        <f t="shared" si="9"/>
        <v>0</v>
      </c>
    </row>
    <row r="38" spans="1:18">
      <c r="B38" s="1003" t="s">
        <v>1254</v>
      </c>
      <c r="C38" s="1008"/>
      <c r="D38" s="1009"/>
      <c r="E38" s="1009"/>
      <c r="F38" s="1009"/>
      <c r="G38" s="1009"/>
      <c r="H38" s="1009"/>
      <c r="L38" s="1003" t="s">
        <v>5334</v>
      </c>
      <c r="M38" s="986">
        <f t="shared" si="4"/>
        <v>0</v>
      </c>
      <c r="N38" s="986">
        <f t="shared" si="5"/>
        <v>0</v>
      </c>
      <c r="O38" s="986">
        <f t="shared" si="6"/>
        <v>0</v>
      </c>
      <c r="P38" s="986">
        <f t="shared" si="7"/>
        <v>0</v>
      </c>
      <c r="Q38" s="986">
        <f t="shared" si="8"/>
        <v>0</v>
      </c>
      <c r="R38" s="986">
        <f t="shared" si="9"/>
        <v>0</v>
      </c>
    </row>
    <row r="39" spans="1:18">
      <c r="B39" s="1003" t="s">
        <v>1255</v>
      </c>
      <c r="C39" s="1008"/>
      <c r="D39" s="1009"/>
      <c r="E39" s="1009"/>
      <c r="F39" s="1009"/>
      <c r="G39" s="1009"/>
      <c r="H39" s="1009"/>
      <c r="L39" s="1003" t="s">
        <v>5335</v>
      </c>
      <c r="M39" s="986">
        <f t="shared" si="4"/>
        <v>0</v>
      </c>
      <c r="N39" s="986">
        <f t="shared" si="5"/>
        <v>0</v>
      </c>
      <c r="O39" s="986">
        <f t="shared" si="6"/>
        <v>0</v>
      </c>
      <c r="P39" s="986">
        <f t="shared" si="7"/>
        <v>0</v>
      </c>
      <c r="Q39" s="986">
        <f t="shared" si="8"/>
        <v>0</v>
      </c>
      <c r="R39" s="986">
        <f t="shared" si="9"/>
        <v>0</v>
      </c>
    </row>
    <row r="40" spans="1:18">
      <c r="B40" s="1003"/>
      <c r="C40" s="1008"/>
      <c r="D40" s="1009"/>
      <c r="E40" s="1009"/>
      <c r="F40" s="1009"/>
      <c r="G40" s="1009"/>
      <c r="H40" s="1009"/>
      <c r="L40" s="1003"/>
      <c r="M40" s="986">
        <f t="shared" si="4"/>
        <v>0</v>
      </c>
      <c r="N40" s="986">
        <f t="shared" si="5"/>
        <v>0</v>
      </c>
      <c r="O40" s="986">
        <f t="shared" si="6"/>
        <v>0</v>
      </c>
      <c r="P40" s="986">
        <f t="shared" si="7"/>
        <v>0</v>
      </c>
      <c r="Q40" s="986">
        <f t="shared" si="8"/>
        <v>0</v>
      </c>
      <c r="R40" s="986">
        <f t="shared" si="9"/>
        <v>0</v>
      </c>
    </row>
    <row r="41" spans="1:18">
      <c r="B41" s="1003"/>
      <c r="C41" s="1008"/>
      <c r="D41" s="1009"/>
      <c r="E41" s="1009"/>
      <c r="F41" s="1009"/>
      <c r="G41" s="1009"/>
      <c r="H41" s="1009"/>
      <c r="L41" s="1003"/>
      <c r="M41" s="986">
        <f t="shared" si="4"/>
        <v>0</v>
      </c>
      <c r="N41" s="986">
        <f t="shared" si="5"/>
        <v>0</v>
      </c>
      <c r="O41" s="986">
        <f t="shared" si="6"/>
        <v>0</v>
      </c>
      <c r="P41" s="986">
        <f t="shared" si="7"/>
        <v>0</v>
      </c>
      <c r="Q41" s="986">
        <f t="shared" si="8"/>
        <v>0</v>
      </c>
      <c r="R41" s="986">
        <f t="shared" si="9"/>
        <v>0</v>
      </c>
    </row>
    <row r="42" spans="1:18">
      <c r="B42" s="1120" t="s">
        <v>75</v>
      </c>
      <c r="C42" s="1010">
        <f t="shared" ref="C42:H42" si="10">SUM(C34:C41)</f>
        <v>0</v>
      </c>
      <c r="D42" s="1010">
        <f t="shared" si="10"/>
        <v>0</v>
      </c>
      <c r="E42" s="1010">
        <f t="shared" si="10"/>
        <v>0</v>
      </c>
      <c r="F42" s="1010">
        <f t="shared" si="10"/>
        <v>0</v>
      </c>
      <c r="G42" s="1010">
        <f t="shared" si="10"/>
        <v>0</v>
      </c>
      <c r="H42" s="1010">
        <f t="shared" si="10"/>
        <v>0</v>
      </c>
      <c r="L42" s="1120" t="s">
        <v>1378</v>
      </c>
      <c r="M42" s="1010">
        <f t="shared" ref="M42:R42" si="11">SUM(M34:M41)</f>
        <v>0</v>
      </c>
      <c r="N42" s="1010">
        <f t="shared" si="11"/>
        <v>0</v>
      </c>
      <c r="O42" s="1010">
        <f t="shared" si="11"/>
        <v>0</v>
      </c>
      <c r="P42" s="1010">
        <f t="shared" si="11"/>
        <v>0</v>
      </c>
      <c r="Q42" s="1010">
        <f t="shared" si="11"/>
        <v>0</v>
      </c>
      <c r="R42" s="1010">
        <f t="shared" si="11"/>
        <v>0</v>
      </c>
    </row>
    <row r="44" spans="1:18" ht="14.25">
      <c r="B44" s="2399" t="s">
        <v>4403</v>
      </c>
      <c r="C44" s="2399"/>
      <c r="D44" s="2399"/>
      <c r="L44" s="2399" t="s">
        <v>5207</v>
      </c>
      <c r="M44" s="2399"/>
      <c r="N44" s="2399"/>
    </row>
    <row r="45" spans="1:18">
      <c r="A45" s="2231" t="s">
        <v>1636</v>
      </c>
      <c r="B45" s="1815" t="s">
        <v>181</v>
      </c>
      <c r="C45" s="948">
        <f>C2</f>
        <v>41639</v>
      </c>
      <c r="D45" s="948" t="str">
        <f>D2</f>
        <v>31.12.2012 г.</v>
      </c>
      <c r="L45" s="1815" t="s">
        <v>4816</v>
      </c>
      <c r="M45" s="948">
        <f>M2</f>
        <v>41639</v>
      </c>
      <c r="N45" s="948" t="str">
        <f>N2</f>
        <v>31.12.2012 г.</v>
      </c>
    </row>
    <row r="46" spans="1:18">
      <c r="A46" s="2232"/>
      <c r="B46" s="997" t="s">
        <v>4404</v>
      </c>
      <c r="C46" s="999"/>
      <c r="D46" s="999"/>
      <c r="L46" s="997" t="s">
        <v>4421</v>
      </c>
      <c r="M46" s="986">
        <f t="shared" ref="M46:N49" si="12">C46</f>
        <v>0</v>
      </c>
      <c r="N46" s="986">
        <f t="shared" si="12"/>
        <v>0</v>
      </c>
    </row>
    <row r="47" spans="1:18">
      <c r="B47" s="997" t="s">
        <v>4405</v>
      </c>
      <c r="C47" s="999"/>
      <c r="D47" s="999"/>
      <c r="L47" s="997" t="s">
        <v>4422</v>
      </c>
      <c r="M47" s="986">
        <f t="shared" si="12"/>
        <v>0</v>
      </c>
      <c r="N47" s="986">
        <f t="shared" si="12"/>
        <v>0</v>
      </c>
    </row>
    <row r="48" spans="1:18">
      <c r="B48" s="997" t="s">
        <v>4406</v>
      </c>
      <c r="C48" s="999"/>
      <c r="D48" s="999"/>
      <c r="L48" s="997" t="s">
        <v>4423</v>
      </c>
      <c r="M48" s="986">
        <f t="shared" si="12"/>
        <v>0</v>
      </c>
      <c r="N48" s="986">
        <f t="shared" si="12"/>
        <v>0</v>
      </c>
    </row>
    <row r="49" spans="1:14">
      <c r="B49" s="1003" t="s">
        <v>4407</v>
      </c>
      <c r="C49" s="999"/>
      <c r="D49" s="999"/>
      <c r="L49" s="1003" t="s">
        <v>4424</v>
      </c>
      <c r="M49" s="986">
        <f t="shared" si="12"/>
        <v>0</v>
      </c>
      <c r="N49" s="986">
        <f t="shared" si="12"/>
        <v>0</v>
      </c>
    </row>
    <row r="50" spans="1:14">
      <c r="B50" s="1120" t="s">
        <v>4426</v>
      </c>
      <c r="C50" s="1010">
        <f>SUM(C46:C49)</f>
        <v>0</v>
      </c>
      <c r="D50" s="1010">
        <f>SUM(D46:D49)</f>
        <v>0</v>
      </c>
      <c r="L50" s="1120" t="s">
        <v>4425</v>
      </c>
      <c r="M50" s="1010">
        <f>SUM(M46:M49)</f>
        <v>0</v>
      </c>
      <c r="N50" s="1010">
        <f>SUM(N46:N49)</f>
        <v>0</v>
      </c>
    </row>
    <row r="51" spans="1:14" s="1122" customFormat="1">
      <c r="B51" s="1123"/>
      <c r="C51" s="1814"/>
      <c r="D51" s="1814"/>
      <c r="L51" s="1123"/>
      <c r="M51" s="1814"/>
      <c r="N51" s="1814"/>
    </row>
    <row r="52" spans="1:14" s="1122" customFormat="1" ht="14.25">
      <c r="A52" s="2231" t="s">
        <v>1636</v>
      </c>
      <c r="B52" s="2399" t="s">
        <v>4408</v>
      </c>
      <c r="C52" s="2399"/>
      <c r="D52" s="2399"/>
      <c r="L52" s="2399" t="s">
        <v>5208</v>
      </c>
      <c r="M52" s="2399"/>
      <c r="N52" s="2399"/>
    </row>
    <row r="53" spans="1:14" s="1122" customFormat="1">
      <c r="A53" s="2232"/>
      <c r="B53" s="1815" t="s">
        <v>181</v>
      </c>
      <c r="C53" s="948">
        <f>C2</f>
        <v>41639</v>
      </c>
      <c r="D53" s="948" t="str">
        <f>D2</f>
        <v>31.12.2012 г.</v>
      </c>
      <c r="L53" s="1815" t="s">
        <v>4816</v>
      </c>
      <c r="M53" s="948">
        <f>M2</f>
        <v>41639</v>
      </c>
      <c r="N53" s="948" t="str">
        <f>N2</f>
        <v>31.12.2012 г.</v>
      </c>
    </row>
    <row r="54" spans="1:14" s="1122" customFormat="1" ht="25.5">
      <c r="B54" s="1003" t="s">
        <v>4409</v>
      </c>
      <c r="C54" s="999"/>
      <c r="D54" s="999"/>
      <c r="L54" s="1003" t="s">
        <v>4415</v>
      </c>
      <c r="M54" s="986">
        <f t="shared" ref="M54:M59" si="13">C54</f>
        <v>0</v>
      </c>
      <c r="N54" s="986">
        <f t="shared" ref="N54:N59" si="14">D54</f>
        <v>0</v>
      </c>
    </row>
    <row r="55" spans="1:14" s="1122" customFormat="1" ht="25.5">
      <c r="B55" s="1003" t="s">
        <v>4410</v>
      </c>
      <c r="C55" s="999"/>
      <c r="D55" s="999"/>
      <c r="L55" s="1003" t="s">
        <v>4416</v>
      </c>
      <c r="M55" s="986">
        <f t="shared" si="13"/>
        <v>0</v>
      </c>
      <c r="N55" s="986">
        <f t="shared" si="14"/>
        <v>0</v>
      </c>
    </row>
    <row r="56" spans="1:14" s="1122" customFormat="1" ht="38.25">
      <c r="B56" s="1003" t="s">
        <v>4414</v>
      </c>
      <c r="C56" s="999"/>
      <c r="D56" s="999"/>
      <c r="L56" s="1003" t="s">
        <v>4417</v>
      </c>
      <c r="M56" s="986">
        <f t="shared" si="13"/>
        <v>0</v>
      </c>
      <c r="N56" s="986">
        <f t="shared" si="14"/>
        <v>0</v>
      </c>
    </row>
    <row r="57" spans="1:14" s="1122" customFormat="1" ht="25.5">
      <c r="B57" s="1003" t="s">
        <v>4411</v>
      </c>
      <c r="C57" s="999"/>
      <c r="D57" s="999"/>
      <c r="L57" s="1003" t="s">
        <v>4418</v>
      </c>
      <c r="M57" s="986">
        <f t="shared" si="13"/>
        <v>0</v>
      </c>
      <c r="N57" s="986">
        <f t="shared" si="14"/>
        <v>0</v>
      </c>
    </row>
    <row r="58" spans="1:14" s="1122" customFormat="1" ht="25.5">
      <c r="B58" s="1003" t="s">
        <v>4412</v>
      </c>
      <c r="C58" s="999"/>
      <c r="D58" s="999"/>
      <c r="L58" s="1003" t="s">
        <v>4419</v>
      </c>
      <c r="M58" s="986">
        <f t="shared" si="13"/>
        <v>0</v>
      </c>
      <c r="N58" s="986">
        <f t="shared" si="14"/>
        <v>0</v>
      </c>
    </row>
    <row r="59" spans="1:14" s="1122" customFormat="1">
      <c r="B59" s="1003" t="s">
        <v>4413</v>
      </c>
      <c r="C59" s="999"/>
      <c r="D59" s="999"/>
      <c r="L59" s="1003" t="s">
        <v>4420</v>
      </c>
      <c r="M59" s="986">
        <f t="shared" si="13"/>
        <v>0</v>
      </c>
      <c r="N59" s="986">
        <f t="shared" si="14"/>
        <v>0</v>
      </c>
    </row>
    <row r="60" spans="1:14" s="1122" customFormat="1">
      <c r="B60" s="1123"/>
      <c r="C60" s="1814"/>
      <c r="D60" s="1814"/>
      <c r="L60" s="1123"/>
      <c r="M60" s="1814"/>
      <c r="N60" s="1814"/>
    </row>
    <row r="62" spans="1:14" ht="25.5">
      <c r="A62" s="2231" t="s">
        <v>1636</v>
      </c>
      <c r="B62" s="1002" t="s">
        <v>597</v>
      </c>
      <c r="C62" s="1004">
        <f>C17</f>
        <v>41639</v>
      </c>
      <c r="D62" s="1004" t="str">
        <f>D17</f>
        <v>31.12.2012 г.</v>
      </c>
      <c r="L62" s="1002" t="s">
        <v>5336</v>
      </c>
      <c r="M62" s="1004">
        <f>M17</f>
        <v>41639</v>
      </c>
      <c r="N62" s="1004" t="str">
        <f>N17</f>
        <v>31.12.2012 г.</v>
      </c>
    </row>
    <row r="63" spans="1:14">
      <c r="A63" s="2232"/>
      <c r="B63" s="991" t="s">
        <v>596</v>
      </c>
      <c r="C63" s="992"/>
      <c r="D63" s="992"/>
      <c r="L63" s="991" t="s">
        <v>4194</v>
      </c>
      <c r="M63" s="992"/>
      <c r="N63" s="992"/>
    </row>
    <row r="64" spans="1:14">
      <c r="B64" s="997" t="s">
        <v>598</v>
      </c>
      <c r="C64" s="999"/>
      <c r="D64" s="999"/>
      <c r="L64" s="997" t="s">
        <v>5210</v>
      </c>
      <c r="M64" s="986">
        <f t="shared" ref="M64:M73" si="15">C64</f>
        <v>0</v>
      </c>
      <c r="N64" s="986">
        <f t="shared" ref="N64:N73" si="16">D64</f>
        <v>0</v>
      </c>
    </row>
    <row r="65" spans="1:14">
      <c r="B65" s="997" t="s">
        <v>3865</v>
      </c>
      <c r="C65" s="999"/>
      <c r="D65" s="999"/>
      <c r="L65" s="997" t="s">
        <v>5211</v>
      </c>
      <c r="M65" s="986">
        <f t="shared" si="15"/>
        <v>0</v>
      </c>
      <c r="N65" s="986">
        <f t="shared" si="16"/>
        <v>0</v>
      </c>
    </row>
    <row r="66" spans="1:14">
      <c r="B66" s="997" t="s">
        <v>609</v>
      </c>
      <c r="C66" s="999"/>
      <c r="D66" s="999"/>
      <c r="L66" s="997" t="s">
        <v>5212</v>
      </c>
      <c r="M66" s="986">
        <f t="shared" si="15"/>
        <v>0</v>
      </c>
      <c r="N66" s="986">
        <f t="shared" si="16"/>
        <v>0</v>
      </c>
    </row>
    <row r="67" spans="1:14">
      <c r="B67" s="997" t="s">
        <v>606</v>
      </c>
      <c r="C67" s="999"/>
      <c r="D67" s="999"/>
      <c r="L67" s="997" t="s">
        <v>5213</v>
      </c>
      <c r="M67" s="986">
        <f t="shared" si="15"/>
        <v>0</v>
      </c>
      <c r="N67" s="986">
        <f t="shared" si="16"/>
        <v>0</v>
      </c>
    </row>
    <row r="68" spans="1:14" ht="38.25">
      <c r="B68" s="1003" t="s">
        <v>3866</v>
      </c>
      <c r="C68" s="999"/>
      <c r="D68" s="999"/>
      <c r="L68" s="1003" t="s">
        <v>5214</v>
      </c>
      <c r="M68" s="986">
        <f t="shared" si="15"/>
        <v>0</v>
      </c>
      <c r="N68" s="986">
        <f t="shared" si="16"/>
        <v>0</v>
      </c>
    </row>
    <row r="69" spans="1:14">
      <c r="B69" s="997" t="s">
        <v>610</v>
      </c>
      <c r="C69" s="999"/>
      <c r="D69" s="999"/>
      <c r="L69" s="997" t="s">
        <v>5216</v>
      </c>
      <c r="M69" s="986">
        <f t="shared" si="15"/>
        <v>0</v>
      </c>
      <c r="N69" s="986">
        <f t="shared" si="16"/>
        <v>0</v>
      </c>
    </row>
    <row r="70" spans="1:14">
      <c r="B70" s="997" t="s">
        <v>3867</v>
      </c>
      <c r="C70" s="999"/>
      <c r="D70" s="999"/>
      <c r="L70" s="997" t="s">
        <v>5215</v>
      </c>
      <c r="M70" s="986">
        <f t="shared" si="15"/>
        <v>0</v>
      </c>
      <c r="N70" s="986">
        <f t="shared" si="16"/>
        <v>0</v>
      </c>
    </row>
    <row r="71" spans="1:14">
      <c r="B71" s="997" t="s">
        <v>611</v>
      </c>
      <c r="C71" s="999"/>
      <c r="D71" s="999"/>
      <c r="L71" s="997" t="s">
        <v>4282</v>
      </c>
      <c r="M71" s="986">
        <f t="shared" si="15"/>
        <v>0</v>
      </c>
      <c r="N71" s="986">
        <f t="shared" si="16"/>
        <v>0</v>
      </c>
    </row>
    <row r="72" spans="1:14">
      <c r="B72" s="997" t="s">
        <v>3868</v>
      </c>
      <c r="C72" s="999"/>
      <c r="D72" s="999"/>
      <c r="L72" s="997" t="s">
        <v>5217</v>
      </c>
      <c r="M72" s="986">
        <f t="shared" si="15"/>
        <v>0</v>
      </c>
      <c r="N72" s="986">
        <f t="shared" si="16"/>
        <v>0</v>
      </c>
    </row>
    <row r="73" spans="1:14">
      <c r="B73" s="997" t="s">
        <v>612</v>
      </c>
      <c r="C73" s="999"/>
      <c r="D73" s="999"/>
      <c r="L73" s="997" t="s">
        <v>4204</v>
      </c>
      <c r="M73" s="986">
        <f t="shared" si="15"/>
        <v>0</v>
      </c>
      <c r="N73" s="986">
        <f t="shared" si="16"/>
        <v>0</v>
      </c>
    </row>
    <row r="74" spans="1:14">
      <c r="B74" s="991" t="s">
        <v>603</v>
      </c>
      <c r="C74" s="992">
        <f>SUM(C64:C73)</f>
        <v>0</v>
      </c>
      <c r="D74" s="992">
        <f>SUM(D64:D73)</f>
        <v>0</v>
      </c>
      <c r="L74" s="991" t="s">
        <v>4206</v>
      </c>
      <c r="M74" s="992">
        <f>SUM(M64:M73)</f>
        <v>0</v>
      </c>
      <c r="N74" s="992">
        <f>SUM(N64:N73)</f>
        <v>0</v>
      </c>
    </row>
    <row r="76" spans="1:14" ht="25.5">
      <c r="A76" s="2231" t="s">
        <v>1636</v>
      </c>
      <c r="B76" s="1002" t="s">
        <v>597</v>
      </c>
      <c r="C76" s="1004">
        <f>C62</f>
        <v>41639</v>
      </c>
      <c r="D76" s="1004" t="str">
        <f>D62</f>
        <v>31.12.2012 г.</v>
      </c>
      <c r="L76" s="1002" t="s">
        <v>5209</v>
      </c>
      <c r="M76" s="1004">
        <f>M62</f>
        <v>41639</v>
      </c>
      <c r="N76" s="1004" t="str">
        <f>N62</f>
        <v>31.12.2012 г.</v>
      </c>
    </row>
    <row r="77" spans="1:14" ht="25.5">
      <c r="A77" s="2232"/>
      <c r="B77" s="1003" t="s">
        <v>602</v>
      </c>
      <c r="C77" s="999"/>
      <c r="D77" s="999"/>
      <c r="L77" s="1003" t="s">
        <v>5218</v>
      </c>
      <c r="M77" s="986">
        <f>C77</f>
        <v>0</v>
      </c>
      <c r="N77" s="986">
        <f>D77</f>
        <v>0</v>
      </c>
    </row>
    <row r="78" spans="1:14" ht="25.5">
      <c r="B78" s="1003" t="s">
        <v>601</v>
      </c>
      <c r="C78" s="999"/>
      <c r="D78" s="999"/>
      <c r="L78" s="1003" t="s">
        <v>5219</v>
      </c>
      <c r="M78" s="986">
        <f>C78</f>
        <v>0</v>
      </c>
      <c r="N78" s="986">
        <f>D78</f>
        <v>0</v>
      </c>
    </row>
    <row r="79" spans="1:14">
      <c r="B79" s="991" t="s">
        <v>71</v>
      </c>
      <c r="C79" s="992">
        <f>SUM(C77:C78)</f>
        <v>0</v>
      </c>
      <c r="D79" s="992">
        <f>SUM(D77:D78)</f>
        <v>0</v>
      </c>
      <c r="L79" s="991" t="s">
        <v>1378</v>
      </c>
      <c r="M79" s="992">
        <f>SUM(M77:M78)</f>
        <v>0</v>
      </c>
      <c r="N79" s="992">
        <f>SUM(N77:N78)</f>
        <v>0</v>
      </c>
    </row>
    <row r="81" spans="1:14" ht="25.5">
      <c r="A81" s="2231" t="s">
        <v>1636</v>
      </c>
      <c r="B81" s="1002" t="s">
        <v>604</v>
      </c>
      <c r="C81" s="1004">
        <f>C76</f>
        <v>41639</v>
      </c>
      <c r="D81" s="1004" t="str">
        <f>D76</f>
        <v>31.12.2012 г.</v>
      </c>
      <c r="L81" s="1002" t="s">
        <v>5220</v>
      </c>
      <c r="M81" s="1004">
        <f>M76</f>
        <v>41639</v>
      </c>
      <c r="N81" s="1004" t="str">
        <f>N76</f>
        <v>31.12.2012 г.</v>
      </c>
    </row>
    <row r="82" spans="1:14">
      <c r="A82" s="2232"/>
      <c r="B82" s="991" t="s">
        <v>596</v>
      </c>
      <c r="C82" s="992"/>
      <c r="D82" s="992"/>
      <c r="L82" s="991" t="s">
        <v>4194</v>
      </c>
      <c r="M82" s="992"/>
      <c r="N82" s="992"/>
    </row>
    <row r="83" spans="1:14">
      <c r="B83" s="997" t="s">
        <v>605</v>
      </c>
      <c r="C83" s="999"/>
      <c r="D83" s="999"/>
      <c r="L83" s="997" t="s">
        <v>5221</v>
      </c>
      <c r="M83" s="986">
        <f t="shared" ref="M83:M90" si="17">C83</f>
        <v>0</v>
      </c>
      <c r="N83" s="986">
        <f t="shared" ref="N83:N90" si="18">D83</f>
        <v>0</v>
      </c>
    </row>
    <row r="84" spans="1:14">
      <c r="B84" s="997" t="s">
        <v>606</v>
      </c>
      <c r="C84" s="999"/>
      <c r="D84" s="999"/>
      <c r="L84" s="997" t="s">
        <v>5213</v>
      </c>
      <c r="M84" s="986">
        <f t="shared" si="17"/>
        <v>0</v>
      </c>
      <c r="N84" s="986">
        <f t="shared" si="18"/>
        <v>0</v>
      </c>
    </row>
    <row r="85" spans="1:14" ht="38.25">
      <c r="B85" s="1003" t="s">
        <v>607</v>
      </c>
      <c r="C85" s="999"/>
      <c r="D85" s="999"/>
      <c r="L85" s="1003" t="s">
        <v>5214</v>
      </c>
      <c r="M85" s="986">
        <f t="shared" si="17"/>
        <v>0</v>
      </c>
      <c r="N85" s="986">
        <f t="shared" si="18"/>
        <v>0</v>
      </c>
    </row>
    <row r="86" spans="1:14">
      <c r="B86" s="997" t="s">
        <v>608</v>
      </c>
      <c r="C86" s="999"/>
      <c r="D86" s="999"/>
      <c r="L86" s="997" t="s">
        <v>5222</v>
      </c>
      <c r="M86" s="986">
        <f t="shared" si="17"/>
        <v>0</v>
      </c>
      <c r="N86" s="986">
        <f t="shared" si="18"/>
        <v>0</v>
      </c>
    </row>
    <row r="87" spans="1:14">
      <c r="B87" s="1003" t="s">
        <v>609</v>
      </c>
      <c r="C87" s="999"/>
      <c r="D87" s="999"/>
      <c r="L87" s="1003" t="s">
        <v>5212</v>
      </c>
      <c r="M87" s="986">
        <f t="shared" si="17"/>
        <v>0</v>
      </c>
      <c r="N87" s="986">
        <f t="shared" si="18"/>
        <v>0</v>
      </c>
    </row>
    <row r="88" spans="1:14">
      <c r="B88" s="997" t="s">
        <v>610</v>
      </c>
      <c r="C88" s="999"/>
      <c r="D88" s="999"/>
      <c r="L88" s="997" t="s">
        <v>5216</v>
      </c>
      <c r="M88" s="986">
        <f t="shared" si="17"/>
        <v>0</v>
      </c>
      <c r="N88" s="986">
        <f t="shared" si="18"/>
        <v>0</v>
      </c>
    </row>
    <row r="89" spans="1:14">
      <c r="B89" s="997" t="s">
        <v>611</v>
      </c>
      <c r="C89" s="999"/>
      <c r="D89" s="999"/>
      <c r="L89" s="997" t="s">
        <v>4282</v>
      </c>
      <c r="M89" s="986">
        <f t="shared" si="17"/>
        <v>0</v>
      </c>
      <c r="N89" s="986">
        <f t="shared" si="18"/>
        <v>0</v>
      </c>
    </row>
    <row r="90" spans="1:14">
      <c r="B90" s="997" t="s">
        <v>612</v>
      </c>
      <c r="C90" s="999"/>
      <c r="D90" s="999"/>
      <c r="L90" s="997" t="s">
        <v>4204</v>
      </c>
      <c r="M90" s="986">
        <f t="shared" si="17"/>
        <v>0</v>
      </c>
      <c r="N90" s="986">
        <f t="shared" si="18"/>
        <v>0</v>
      </c>
    </row>
    <row r="91" spans="1:14">
      <c r="B91" s="991" t="s">
        <v>603</v>
      </c>
      <c r="C91" s="992">
        <f>SUM(C83:C90)</f>
        <v>0</v>
      </c>
      <c r="D91" s="992">
        <f>SUM(D83:D90)</f>
        <v>0</v>
      </c>
      <c r="L91" s="991" t="s">
        <v>4206</v>
      </c>
      <c r="M91" s="992">
        <f>SUM(M83:M90)</f>
        <v>0</v>
      </c>
      <c r="N91" s="992">
        <f>SUM(N83:N90)</f>
        <v>0</v>
      </c>
    </row>
  </sheetData>
  <sheetProtection formatCells="0" formatColumns="0" formatRows="0" insertColumns="0" insertRows="0"/>
  <mergeCells count="27">
    <mergeCell ref="L44:N44"/>
    <mergeCell ref="A45:A46"/>
    <mergeCell ref="B52:D52"/>
    <mergeCell ref="A52:A53"/>
    <mergeCell ref="L52:N52"/>
    <mergeCell ref="L1:N1"/>
    <mergeCell ref="L16:N16"/>
    <mergeCell ref="M32:M33"/>
    <mergeCell ref="N32:N33"/>
    <mergeCell ref="O32:O33"/>
    <mergeCell ref="G32:G33"/>
    <mergeCell ref="F32:F33"/>
    <mergeCell ref="E32:E33"/>
    <mergeCell ref="Q32:Q33"/>
    <mergeCell ref="R32:R33"/>
    <mergeCell ref="P32:P33"/>
    <mergeCell ref="H32:H33"/>
    <mergeCell ref="B16:D16"/>
    <mergeCell ref="B1:D1"/>
    <mergeCell ref="B32:B33"/>
    <mergeCell ref="C32:C33"/>
    <mergeCell ref="D32:D33"/>
    <mergeCell ref="A62:A63"/>
    <mergeCell ref="A76:A77"/>
    <mergeCell ref="A81:A82"/>
    <mergeCell ref="A31:A32"/>
    <mergeCell ref="B44:D44"/>
  </mergeCells>
  <conditionalFormatting sqref="F10">
    <cfRule type="expression" dxfId="13" priority="2">
      <formula>TODAY()&gt;DATE(2013,9,30)</formula>
    </cfRule>
  </conditionalFormatting>
  <conditionalFormatting sqref="P10">
    <cfRule type="expression" dxfId="12" priority="1">
      <formula>TODAY()&gt;DATE(2013,9,30)</formula>
    </cfRule>
  </conditionalFormatting>
  <hyperlinks>
    <hyperlink ref="F1" location="баланс!A1" display="баланс!A1"/>
    <hyperlink ref="F2" location="'Съдържание 1'!A1" display="'Съдържание 1'!A1"/>
    <hyperlink ref="A2" location="'More information'!A242" display="More information'!A239"/>
    <hyperlink ref="A17" location="'More information'!A272" display="'More information'!A272"/>
  </hyperlinks>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Sheet59">
    <tabColor theme="4" tint="0.39997558519241921"/>
  </sheetPr>
  <dimension ref="A1:M38"/>
  <sheetViews>
    <sheetView topLeftCell="C28" workbookViewId="0">
      <selection activeCell="L49" sqref="L49"/>
    </sheetView>
  </sheetViews>
  <sheetFormatPr defaultRowHeight="12.75" outlineLevelCol="1"/>
  <cols>
    <col min="1" max="1" width="8" style="265" customWidth="1"/>
    <col min="2" max="2" width="51.42578125" style="265" bestFit="1" customWidth="1"/>
    <col min="3" max="3" width="13.42578125" style="265" bestFit="1" customWidth="1"/>
    <col min="4" max="4" width="12.140625" style="265" customWidth="1"/>
    <col min="5" max="10" width="0" style="265" hidden="1" customWidth="1" outlineLevel="1"/>
    <col min="11" max="11" width="51.42578125" style="265" bestFit="1" customWidth="1" collapsed="1"/>
    <col min="12" max="12" width="13.7109375" style="265" bestFit="1" customWidth="1"/>
    <col min="13" max="13" width="12.140625" style="265" customWidth="1"/>
    <col min="14" max="16384" width="9.140625" style="265"/>
  </cols>
  <sheetData>
    <row r="1" spans="1:13" ht="15">
      <c r="A1" s="824" t="s">
        <v>786</v>
      </c>
      <c r="B1" s="2396" t="s">
        <v>765</v>
      </c>
      <c r="C1" s="2396"/>
      <c r="D1" s="2396"/>
      <c r="F1" s="826" t="s">
        <v>1110</v>
      </c>
      <c r="J1" s="1736" t="s">
        <v>3382</v>
      </c>
      <c r="K1" s="2396" t="s">
        <v>4815</v>
      </c>
      <c r="L1" s="2396"/>
      <c r="M1" s="2396"/>
    </row>
    <row r="2" spans="1:13" ht="12.75" customHeight="1">
      <c r="A2" s="825" t="s">
        <v>2598</v>
      </c>
      <c r="B2" s="984" t="s">
        <v>181</v>
      </c>
      <c r="C2" s="956">
        <f>НАЧАЛО!AA2</f>
        <v>41639</v>
      </c>
      <c r="D2" s="957" t="str">
        <f>CONCATENATE("31.12.",YEAR(C2)-1," г.")</f>
        <v>31.12.2012 г.</v>
      </c>
      <c r="F2" s="825" t="s">
        <v>1323</v>
      </c>
      <c r="K2" s="984" t="s">
        <v>4816</v>
      </c>
      <c r="L2" s="956" t="s">
        <v>6571</v>
      </c>
      <c r="M2" s="1962" t="s">
        <v>6572</v>
      </c>
    </row>
    <row r="3" spans="1:13">
      <c r="B3" s="994" t="s">
        <v>283</v>
      </c>
      <c r="C3" s="993">
        <f>SUM(C4:C10)</f>
        <v>0</v>
      </c>
      <c r="D3" s="993">
        <f>SUM(D4:D10)</f>
        <v>0</v>
      </c>
      <c r="K3" s="994" t="s">
        <v>6573</v>
      </c>
      <c r="L3" s="993">
        <f>SUM(L4:L10)</f>
        <v>0</v>
      </c>
      <c r="M3" s="993">
        <f>SUM(M4:M10)</f>
        <v>0</v>
      </c>
    </row>
    <row r="4" spans="1:13" ht="23.25" customHeight="1">
      <c r="B4" s="995" t="s">
        <v>1163</v>
      </c>
      <c r="C4" s="986"/>
      <c r="D4" s="986"/>
      <c r="K4" s="995" t="s">
        <v>6574</v>
      </c>
      <c r="L4" s="986">
        <f>C4</f>
        <v>0</v>
      </c>
      <c r="M4" s="986">
        <f>D4</f>
        <v>0</v>
      </c>
    </row>
    <row r="5" spans="1:13">
      <c r="B5" s="985" t="s">
        <v>3869</v>
      </c>
      <c r="C5" s="986"/>
      <c r="D5" s="986"/>
      <c r="K5" s="985" t="s">
        <v>6575</v>
      </c>
      <c r="L5" s="986">
        <f t="shared" ref="L5:L10" si="0">C5</f>
        <v>0</v>
      </c>
      <c r="M5" s="986">
        <f t="shared" ref="M5:M10" si="1">D5</f>
        <v>0</v>
      </c>
    </row>
    <row r="6" spans="1:13" ht="25.5">
      <c r="B6" s="985" t="s">
        <v>3870</v>
      </c>
      <c r="C6" s="986"/>
      <c r="D6" s="986"/>
      <c r="K6" s="1967" t="s">
        <v>6576</v>
      </c>
      <c r="L6" s="986">
        <f t="shared" si="0"/>
        <v>0</v>
      </c>
      <c r="M6" s="986">
        <f t="shared" si="1"/>
        <v>0</v>
      </c>
    </row>
    <row r="7" spans="1:13">
      <c r="B7" s="990" t="s">
        <v>1166</v>
      </c>
      <c r="C7" s="986"/>
      <c r="D7" s="986"/>
      <c r="K7" s="990" t="s">
        <v>6577</v>
      </c>
      <c r="L7" s="986">
        <f t="shared" si="0"/>
        <v>0</v>
      </c>
      <c r="M7" s="986">
        <f t="shared" si="1"/>
        <v>0</v>
      </c>
    </row>
    <row r="8" spans="1:13">
      <c r="B8" s="985" t="s">
        <v>1988</v>
      </c>
      <c r="C8" s="986"/>
      <c r="D8" s="986"/>
      <c r="K8" s="985" t="s">
        <v>1988</v>
      </c>
      <c r="L8" s="986">
        <f t="shared" si="0"/>
        <v>0</v>
      </c>
      <c r="M8" s="986">
        <f t="shared" si="1"/>
        <v>0</v>
      </c>
    </row>
    <row r="9" spans="1:13">
      <c r="B9" s="985"/>
      <c r="C9" s="986"/>
      <c r="D9" s="986"/>
      <c r="K9" s="985"/>
      <c r="L9" s="986">
        <f t="shared" si="0"/>
        <v>0</v>
      </c>
      <c r="M9" s="986">
        <f t="shared" si="1"/>
        <v>0</v>
      </c>
    </row>
    <row r="10" spans="1:13">
      <c r="B10" s="985"/>
      <c r="C10" s="986"/>
      <c r="D10" s="986"/>
      <c r="K10" s="985"/>
      <c r="L10" s="986">
        <f t="shared" si="0"/>
        <v>0</v>
      </c>
      <c r="M10" s="986">
        <f t="shared" si="1"/>
        <v>0</v>
      </c>
    </row>
    <row r="11" spans="1:13">
      <c r="B11" s="994" t="s">
        <v>285</v>
      </c>
      <c r="C11" s="993">
        <f>SUM(C12:C18)</f>
        <v>0</v>
      </c>
      <c r="D11" s="993">
        <f>SUM(D12:D18)</f>
        <v>0</v>
      </c>
      <c r="K11" s="994" t="s">
        <v>6578</v>
      </c>
      <c r="L11" s="993">
        <f>SUM(L12:L18)</f>
        <v>0</v>
      </c>
      <c r="M11" s="993">
        <f>SUM(M12:M18)</f>
        <v>0</v>
      </c>
    </row>
    <row r="12" spans="1:13">
      <c r="B12" s="985" t="s">
        <v>1167</v>
      </c>
      <c r="C12" s="986"/>
      <c r="D12" s="986"/>
      <c r="K12" s="985" t="s">
        <v>6579</v>
      </c>
      <c r="L12" s="986">
        <f t="shared" ref="L12:L18" si="2">C12</f>
        <v>0</v>
      </c>
      <c r="M12" s="986">
        <f t="shared" ref="M12:M18" si="3">D12</f>
        <v>0</v>
      </c>
    </row>
    <row r="13" spans="1:13" ht="25.5">
      <c r="B13" s="985" t="s">
        <v>1165</v>
      </c>
      <c r="C13" s="986"/>
      <c r="D13" s="986"/>
      <c r="K13" s="985" t="s">
        <v>6580</v>
      </c>
      <c r="L13" s="986">
        <f t="shared" si="2"/>
        <v>0</v>
      </c>
      <c r="M13" s="986">
        <f t="shared" si="3"/>
        <v>0</v>
      </c>
    </row>
    <row r="14" spans="1:13">
      <c r="B14" s="985" t="s">
        <v>27</v>
      </c>
      <c r="C14" s="986"/>
      <c r="D14" s="986"/>
      <c r="K14" s="985" t="s">
        <v>27</v>
      </c>
      <c r="L14" s="986">
        <f t="shared" si="2"/>
        <v>0</v>
      </c>
      <c r="M14" s="986">
        <f t="shared" si="3"/>
        <v>0</v>
      </c>
    </row>
    <row r="15" spans="1:13">
      <c r="B15" s="990"/>
      <c r="C15" s="986"/>
      <c r="D15" s="986"/>
      <c r="K15" s="990"/>
      <c r="L15" s="986">
        <f t="shared" si="2"/>
        <v>0</v>
      </c>
      <c r="M15" s="986">
        <f t="shared" si="3"/>
        <v>0</v>
      </c>
    </row>
    <row r="16" spans="1:13">
      <c r="B16" s="990"/>
      <c r="C16" s="986"/>
      <c r="D16" s="986"/>
      <c r="K16" s="990"/>
      <c r="L16" s="986">
        <f t="shared" si="2"/>
        <v>0</v>
      </c>
      <c r="M16" s="986">
        <f t="shared" si="3"/>
        <v>0</v>
      </c>
    </row>
    <row r="17" spans="1:13">
      <c r="B17" s="990" t="s">
        <v>284</v>
      </c>
      <c r="C17" s="986"/>
      <c r="D17" s="986"/>
      <c r="K17" s="990" t="s">
        <v>284</v>
      </c>
      <c r="L17" s="986">
        <f t="shared" si="2"/>
        <v>0</v>
      </c>
      <c r="M17" s="986">
        <f t="shared" si="3"/>
        <v>0</v>
      </c>
    </row>
    <row r="18" spans="1:13">
      <c r="B18" s="990" t="s">
        <v>284</v>
      </c>
      <c r="C18" s="986"/>
      <c r="D18" s="986"/>
      <c r="K18" s="990" t="s">
        <v>284</v>
      </c>
      <c r="L18" s="986">
        <f t="shared" si="2"/>
        <v>0</v>
      </c>
      <c r="M18" s="986">
        <f t="shared" si="3"/>
        <v>0</v>
      </c>
    </row>
    <row r="19" spans="1:13">
      <c r="B19" s="991" t="s">
        <v>71</v>
      </c>
      <c r="C19" s="992">
        <f>C3+C11</f>
        <v>0</v>
      </c>
      <c r="D19" s="992">
        <f>D3+D11</f>
        <v>0</v>
      </c>
      <c r="K19" s="991" t="s">
        <v>1378</v>
      </c>
      <c r="L19" s="992">
        <f>L3+L11</f>
        <v>0</v>
      </c>
      <c r="M19" s="992">
        <f>M3+M11</f>
        <v>0</v>
      </c>
    </row>
    <row r="21" spans="1:13" ht="15">
      <c r="A21" s="824" t="s">
        <v>794</v>
      </c>
      <c r="B21" s="2396" t="s">
        <v>766</v>
      </c>
      <c r="C21" s="2396"/>
      <c r="D21" s="2396"/>
      <c r="K21" s="2396" t="s">
        <v>6581</v>
      </c>
      <c r="L21" s="2396"/>
      <c r="M21" s="2396"/>
    </row>
    <row r="22" spans="1:13">
      <c r="A22" s="825" t="s">
        <v>2598</v>
      </c>
      <c r="B22" s="984" t="s">
        <v>181</v>
      </c>
      <c r="C22" s="956">
        <f>НАЧАЛО!AA2</f>
        <v>41639</v>
      </c>
      <c r="D22" s="957" t="str">
        <f>CONCATENATE("31.12.",YEAR(C22)-1," г.")</f>
        <v>31.12.2012 г.</v>
      </c>
      <c r="K22" s="984" t="s">
        <v>4816</v>
      </c>
      <c r="L22" s="956" t="s">
        <v>6571</v>
      </c>
      <c r="M22" s="1962" t="s">
        <v>6572</v>
      </c>
    </row>
    <row r="23" spans="1:13">
      <c r="B23" s="994" t="s">
        <v>283</v>
      </c>
      <c r="C23" s="993">
        <f>SUM(C24:C31)</f>
        <v>0</v>
      </c>
      <c r="D23" s="993">
        <f>SUM(D24:D31)</f>
        <v>0</v>
      </c>
      <c r="K23" s="994" t="s">
        <v>6582</v>
      </c>
      <c r="L23" s="993">
        <f>SUM(L24:L31)</f>
        <v>0</v>
      </c>
      <c r="M23" s="993">
        <f>SUM(M24:M31)</f>
        <v>0</v>
      </c>
    </row>
    <row r="24" spans="1:13" ht="28.5" customHeight="1">
      <c r="B24" s="995" t="s">
        <v>1164</v>
      </c>
      <c r="C24" s="986"/>
      <c r="D24" s="986"/>
      <c r="K24" s="995" t="s">
        <v>6574</v>
      </c>
      <c r="L24" s="986">
        <f t="shared" ref="L24:L31" si="4">C24</f>
        <v>0</v>
      </c>
      <c r="M24" s="986">
        <f t="shared" ref="M24:M31" si="5">D24</f>
        <v>0</v>
      </c>
    </row>
    <row r="25" spans="1:13" ht="17.25" customHeight="1">
      <c r="B25" s="985" t="s">
        <v>3871</v>
      </c>
      <c r="C25" s="986"/>
      <c r="D25" s="986"/>
      <c r="K25" s="985" t="s">
        <v>6575</v>
      </c>
      <c r="L25" s="986">
        <f t="shared" si="4"/>
        <v>0</v>
      </c>
      <c r="M25" s="986">
        <f t="shared" si="5"/>
        <v>0</v>
      </c>
    </row>
    <row r="26" spans="1:13" ht="25.5">
      <c r="B26" s="985" t="s">
        <v>3872</v>
      </c>
      <c r="C26" s="986"/>
      <c r="D26" s="986"/>
      <c r="K26" s="1967" t="s">
        <v>6576</v>
      </c>
      <c r="L26" s="986">
        <f t="shared" si="4"/>
        <v>0</v>
      </c>
      <c r="M26" s="986">
        <f t="shared" si="5"/>
        <v>0</v>
      </c>
    </row>
    <row r="27" spans="1:13">
      <c r="B27" s="985" t="s">
        <v>1168</v>
      </c>
      <c r="C27" s="986"/>
      <c r="D27" s="986"/>
      <c r="K27" s="985" t="s">
        <v>6583</v>
      </c>
      <c r="L27" s="986">
        <f t="shared" si="4"/>
        <v>0</v>
      </c>
      <c r="M27" s="986">
        <f t="shared" si="5"/>
        <v>0</v>
      </c>
    </row>
    <row r="28" spans="1:13">
      <c r="B28" s="985" t="s">
        <v>1169</v>
      </c>
      <c r="C28" s="986"/>
      <c r="D28" s="986"/>
      <c r="K28" s="985" t="s">
        <v>6584</v>
      </c>
      <c r="L28" s="986">
        <f t="shared" si="4"/>
        <v>0</v>
      </c>
      <c r="M28" s="986">
        <f t="shared" si="5"/>
        <v>0</v>
      </c>
    </row>
    <row r="29" spans="1:13" ht="25.5">
      <c r="B29" s="985" t="s">
        <v>1170</v>
      </c>
      <c r="C29" s="986"/>
      <c r="D29" s="986"/>
      <c r="K29" s="985" t="s">
        <v>6580</v>
      </c>
      <c r="L29" s="986">
        <f t="shared" si="4"/>
        <v>0</v>
      </c>
      <c r="M29" s="986">
        <f t="shared" si="5"/>
        <v>0</v>
      </c>
    </row>
    <row r="30" spans="1:13">
      <c r="B30" s="990"/>
      <c r="C30" s="986"/>
      <c r="D30" s="986"/>
      <c r="K30" s="990"/>
      <c r="L30" s="986">
        <f t="shared" si="4"/>
        <v>0</v>
      </c>
      <c r="M30" s="986">
        <f t="shared" si="5"/>
        <v>0</v>
      </c>
    </row>
    <row r="31" spans="1:13">
      <c r="B31" s="990" t="s">
        <v>284</v>
      </c>
      <c r="C31" s="986"/>
      <c r="D31" s="986"/>
      <c r="K31" s="990" t="s">
        <v>284</v>
      </c>
      <c r="L31" s="986">
        <f t="shared" si="4"/>
        <v>0</v>
      </c>
      <c r="M31" s="986">
        <f t="shared" si="5"/>
        <v>0</v>
      </c>
    </row>
    <row r="32" spans="1:13">
      <c r="B32" s="994" t="s">
        <v>285</v>
      </c>
      <c r="C32" s="993">
        <f>SUM(C33:C37)</f>
        <v>0</v>
      </c>
      <c r="D32" s="993">
        <f>SUM(D33:D37)</f>
        <v>0</v>
      </c>
      <c r="K32" s="994" t="s">
        <v>6586</v>
      </c>
      <c r="L32" s="993">
        <f>SUM(L33:L37)</f>
        <v>0</v>
      </c>
      <c r="M32" s="993">
        <f>SUM(M33:M37)</f>
        <v>0</v>
      </c>
    </row>
    <row r="33" spans="2:13">
      <c r="B33" s="985" t="s">
        <v>3378</v>
      </c>
      <c r="C33" s="986"/>
      <c r="D33" s="986"/>
      <c r="K33" s="985" t="s">
        <v>6585</v>
      </c>
      <c r="L33" s="986">
        <f t="shared" ref="L33:M37" si="6">C33</f>
        <v>0</v>
      </c>
      <c r="M33" s="986">
        <f t="shared" si="6"/>
        <v>0</v>
      </c>
    </row>
    <row r="34" spans="2:13">
      <c r="B34" s="990" t="s">
        <v>284</v>
      </c>
      <c r="C34" s="986"/>
      <c r="D34" s="986"/>
      <c r="K34" s="990" t="s">
        <v>284</v>
      </c>
      <c r="L34" s="986">
        <f t="shared" si="6"/>
        <v>0</v>
      </c>
      <c r="M34" s="986">
        <f t="shared" si="6"/>
        <v>0</v>
      </c>
    </row>
    <row r="35" spans="2:13">
      <c r="B35" s="990" t="s">
        <v>284</v>
      </c>
      <c r="C35" s="986"/>
      <c r="D35" s="986"/>
      <c r="K35" s="990" t="s">
        <v>284</v>
      </c>
      <c r="L35" s="986">
        <f t="shared" si="6"/>
        <v>0</v>
      </c>
      <c r="M35" s="986">
        <f t="shared" si="6"/>
        <v>0</v>
      </c>
    </row>
    <row r="36" spans="2:13">
      <c r="B36" s="990" t="s">
        <v>284</v>
      </c>
      <c r="C36" s="986"/>
      <c r="D36" s="986"/>
      <c r="K36" s="990" t="s">
        <v>284</v>
      </c>
      <c r="L36" s="986">
        <f t="shared" si="6"/>
        <v>0</v>
      </c>
      <c r="M36" s="986">
        <f t="shared" si="6"/>
        <v>0</v>
      </c>
    </row>
    <row r="37" spans="2:13">
      <c r="B37" s="990" t="s">
        <v>284</v>
      </c>
      <c r="C37" s="986"/>
      <c r="D37" s="986"/>
      <c r="K37" s="990" t="s">
        <v>284</v>
      </c>
      <c r="L37" s="986">
        <f t="shared" si="6"/>
        <v>0</v>
      </c>
      <c r="M37" s="986">
        <f t="shared" si="6"/>
        <v>0</v>
      </c>
    </row>
    <row r="38" spans="2:13">
      <c r="B38" s="991" t="s">
        <v>71</v>
      </c>
      <c r="C38" s="992">
        <f>C23+C32</f>
        <v>0</v>
      </c>
      <c r="D38" s="992">
        <f>D23+D32</f>
        <v>0</v>
      </c>
      <c r="K38" s="991" t="s">
        <v>1378</v>
      </c>
      <c r="L38" s="992">
        <f>L23+L32</f>
        <v>0</v>
      </c>
      <c r="M38" s="992">
        <f>M23+M32</f>
        <v>0</v>
      </c>
    </row>
  </sheetData>
  <sheetProtection formatCells="0" formatColumns="0" formatRows="0" insertColumns="0" insertRows="0"/>
  <mergeCells count="4">
    <mergeCell ref="B1:D1"/>
    <mergeCell ref="B21:D21"/>
    <mergeCell ref="K1:M1"/>
    <mergeCell ref="K21:M21"/>
  </mergeCells>
  <phoneticPr fontId="16" type="noConversion"/>
  <conditionalFormatting sqref="B34">
    <cfRule type="expression" dxfId="11" priority="2">
      <formula>TODAY()&gt;DATE(2013,9,30)</formula>
    </cfRule>
  </conditionalFormatting>
  <conditionalFormatting sqref="K34">
    <cfRule type="expression" dxfId="10" priority="1">
      <formula>TODAY()&gt;DATE(2013,9,30)</formula>
    </cfRule>
  </conditionalFormatting>
  <hyperlinks>
    <hyperlink ref="F1" location="баланс!A1" display="баланс!A1"/>
    <hyperlink ref="F2" location="'Съдържание 1'!A1" display="'Съдържание 1'!A1"/>
    <hyperlink ref="A22" location="'More information'!A273" display="More information'!A234"/>
    <hyperlink ref="A2" location="'More information'!A239" display="More information'!A234"/>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sheetPr codeName="Sheet56">
    <tabColor theme="4" tint="0.39997558519241921"/>
  </sheetPr>
  <dimension ref="A1:N23"/>
  <sheetViews>
    <sheetView topLeftCell="B1" workbookViewId="0">
      <selection activeCell="M4" sqref="M4"/>
    </sheetView>
  </sheetViews>
  <sheetFormatPr defaultRowHeight="12.75"/>
  <cols>
    <col min="1" max="1" width="9.140625" style="265"/>
    <col min="2" max="2" width="37.42578125" style="265" customWidth="1"/>
    <col min="3" max="3" width="13.42578125" style="265" bestFit="1" customWidth="1"/>
    <col min="4" max="4" width="13.140625" style="265" bestFit="1" customWidth="1"/>
    <col min="5" max="11" width="9.140625" style="265"/>
    <col min="12" max="12" width="37.42578125" style="265" customWidth="1"/>
    <col min="13" max="13" width="13.7109375" style="265" bestFit="1" customWidth="1"/>
    <col min="14" max="14" width="13.140625" style="265" bestFit="1" customWidth="1"/>
    <col min="15" max="16384" width="9.140625" style="265"/>
  </cols>
  <sheetData>
    <row r="1" spans="1:14" ht="15">
      <c r="A1" s="824" t="s">
        <v>793</v>
      </c>
      <c r="B1" s="2419" t="s">
        <v>263</v>
      </c>
      <c r="C1" s="2419"/>
      <c r="D1" s="2419"/>
      <c r="F1" s="826" t="s">
        <v>1110</v>
      </c>
      <c r="K1" s="1736" t="s">
        <v>3382</v>
      </c>
      <c r="L1" s="2419" t="s">
        <v>4465</v>
      </c>
      <c r="M1" s="2419"/>
      <c r="N1" s="2419"/>
    </row>
    <row r="2" spans="1:14">
      <c r="A2" s="825" t="s">
        <v>2580</v>
      </c>
      <c r="B2" s="994" t="s">
        <v>264</v>
      </c>
      <c r="C2" s="948">
        <f>НАЧАЛО!AA2</f>
        <v>41639</v>
      </c>
      <c r="D2" s="996" t="str">
        <f>CONCATENATE("31.12.",YEAR(C2)-1," г.")</f>
        <v>31.12.2012 г.</v>
      </c>
      <c r="F2" s="825" t="s">
        <v>1323</v>
      </c>
      <c r="L2" s="994" t="s">
        <v>5716</v>
      </c>
      <c r="M2" s="948">
        <f>НАЧАЛО!AA2</f>
        <v>41639</v>
      </c>
      <c r="N2" s="996" t="str">
        <f>CONCATENATE("31.12.",YEAR(M2)-1," г.")</f>
        <v>31.12.2012 г.</v>
      </c>
    </row>
    <row r="3" spans="1:14">
      <c r="B3" s="994" t="s">
        <v>490</v>
      </c>
      <c r="C3" s="1011"/>
      <c r="D3" s="1011"/>
      <c r="L3" s="994" t="s">
        <v>5717</v>
      </c>
      <c r="M3" s="1011">
        <f t="shared" ref="M3:N5" si="0">C3</f>
        <v>0</v>
      </c>
      <c r="N3" s="1011">
        <f t="shared" si="0"/>
        <v>0</v>
      </c>
    </row>
    <row r="4" spans="1:14">
      <c r="B4" s="990" t="s">
        <v>265</v>
      </c>
      <c r="C4" s="1012"/>
      <c r="D4" s="1012"/>
      <c r="L4" s="990" t="s">
        <v>5718</v>
      </c>
      <c r="M4" s="1011">
        <f t="shared" si="0"/>
        <v>0</v>
      </c>
      <c r="N4" s="1011">
        <f t="shared" si="0"/>
        <v>0</v>
      </c>
    </row>
    <row r="5" spans="1:14">
      <c r="B5" s="990" t="s">
        <v>266</v>
      </c>
      <c r="C5" s="1012"/>
      <c r="D5" s="1012"/>
      <c r="L5" s="990" t="s">
        <v>5719</v>
      </c>
      <c r="M5" s="1011">
        <f t="shared" si="0"/>
        <v>0</v>
      </c>
      <c r="N5" s="1011">
        <f t="shared" si="0"/>
        <v>0</v>
      </c>
    </row>
    <row r="6" spans="1:14">
      <c r="B6" s="1013" t="s">
        <v>71</v>
      </c>
      <c r="C6" s="1014">
        <f>SUM(C4:C5)</f>
        <v>0</v>
      </c>
      <c r="D6" s="1014">
        <f>SUM(D4:D5)</f>
        <v>0</v>
      </c>
      <c r="L6" s="1013" t="s">
        <v>1378</v>
      </c>
      <c r="M6" s="1014">
        <f>SUM(M4:M5)</f>
        <v>0</v>
      </c>
      <c r="N6" s="1014">
        <f>SUM(N4:N5)</f>
        <v>0</v>
      </c>
    </row>
    <row r="7" spans="1:14">
      <c r="C7" s="1015">
        <f>C6-баланс!E108</f>
        <v>0</v>
      </c>
      <c r="M7" s="1015">
        <f>M6-баланс!O108</f>
        <v>0</v>
      </c>
    </row>
    <row r="8" spans="1:14" ht="15">
      <c r="A8" s="824" t="s">
        <v>1685</v>
      </c>
      <c r="B8" s="994" t="s">
        <v>264</v>
      </c>
      <c r="C8" s="948">
        <f>C2</f>
        <v>41639</v>
      </c>
      <c r="D8" s="948" t="str">
        <f>D2</f>
        <v>31.12.2012 г.</v>
      </c>
      <c r="L8" s="994" t="s">
        <v>5716</v>
      </c>
      <c r="M8" s="948">
        <f>M2</f>
        <v>41639</v>
      </c>
      <c r="N8" s="948" t="str">
        <f>N2</f>
        <v>31.12.2012 г.</v>
      </c>
    </row>
    <row r="9" spans="1:14">
      <c r="A9" s="825" t="s">
        <v>2580</v>
      </c>
      <c r="B9" s="994" t="s">
        <v>489</v>
      </c>
      <c r="C9" s="1011"/>
      <c r="D9" s="1011"/>
      <c r="L9" s="994" t="s">
        <v>5720</v>
      </c>
      <c r="M9" s="1011">
        <f t="shared" ref="M9:N11" si="1">C9</f>
        <v>0</v>
      </c>
      <c r="N9" s="1011">
        <f t="shared" si="1"/>
        <v>0</v>
      </c>
    </row>
    <row r="10" spans="1:14">
      <c r="B10" s="990" t="s">
        <v>265</v>
      </c>
      <c r="C10" s="1016"/>
      <c r="D10" s="1016"/>
      <c r="L10" s="990" t="s">
        <v>5718</v>
      </c>
      <c r="M10" s="1011">
        <f t="shared" si="1"/>
        <v>0</v>
      </c>
      <c r="N10" s="1011">
        <f t="shared" si="1"/>
        <v>0</v>
      </c>
    </row>
    <row r="11" spans="1:14">
      <c r="B11" s="990" t="s">
        <v>266</v>
      </c>
      <c r="C11" s="1016"/>
      <c r="D11" s="1016"/>
      <c r="L11" s="990" t="s">
        <v>5719</v>
      </c>
      <c r="M11" s="1011">
        <f t="shared" si="1"/>
        <v>0</v>
      </c>
      <c r="N11" s="1011">
        <f t="shared" si="1"/>
        <v>0</v>
      </c>
    </row>
    <row r="12" spans="1:14">
      <c r="B12" s="1013" t="s">
        <v>71</v>
      </c>
      <c r="C12" s="1014">
        <f>SUM(C10:C11)</f>
        <v>0</v>
      </c>
      <c r="D12" s="1014">
        <f>SUM(D10:D11)</f>
        <v>0</v>
      </c>
      <c r="L12" s="1013" t="s">
        <v>1378</v>
      </c>
      <c r="M12" s="1014">
        <f>SUM(M10:M11)</f>
        <v>0</v>
      </c>
      <c r="N12" s="1014">
        <f>SUM(N10:N11)</f>
        <v>0</v>
      </c>
    </row>
    <row r="14" spans="1:14" ht="15">
      <c r="A14" s="824" t="s">
        <v>779</v>
      </c>
      <c r="B14" s="2419" t="s">
        <v>1118</v>
      </c>
      <c r="C14" s="2419"/>
      <c r="D14" s="2419"/>
      <c r="L14" s="2419" t="s">
        <v>5721</v>
      </c>
      <c r="M14" s="2419"/>
      <c r="N14" s="2419"/>
    </row>
    <row r="15" spans="1:14">
      <c r="A15" s="825" t="s">
        <v>2580</v>
      </c>
      <c r="B15" s="994" t="s">
        <v>264</v>
      </c>
      <c r="C15" s="948" t="s">
        <v>3821</v>
      </c>
      <c r="D15" s="996" t="s">
        <v>3822</v>
      </c>
      <c r="L15" s="994" t="s">
        <v>5716</v>
      </c>
      <c r="M15" s="948" t="s">
        <v>3821</v>
      </c>
      <c r="N15" s="996" t="s">
        <v>3822</v>
      </c>
    </row>
    <row r="16" spans="1:14">
      <c r="B16" s="994" t="s">
        <v>485</v>
      </c>
      <c r="C16" s="1011"/>
      <c r="D16" s="1011"/>
      <c r="L16" s="994" t="s">
        <v>5722</v>
      </c>
      <c r="M16" s="1011">
        <f t="shared" ref="M16:N18" si="2">C16</f>
        <v>0</v>
      </c>
      <c r="N16" s="1011">
        <f t="shared" si="2"/>
        <v>0</v>
      </c>
    </row>
    <row r="17" spans="1:14" ht="25.5">
      <c r="B17" s="1017" t="s">
        <v>1120</v>
      </c>
      <c r="C17" s="1012"/>
      <c r="D17" s="1012"/>
      <c r="L17" s="1844" t="s">
        <v>5723</v>
      </c>
      <c r="M17" s="1011">
        <f t="shared" si="2"/>
        <v>0</v>
      </c>
      <c r="N17" s="1011">
        <f t="shared" si="2"/>
        <v>0</v>
      </c>
    </row>
    <row r="18" spans="1:14" ht="25.5">
      <c r="B18" s="1017" t="s">
        <v>1120</v>
      </c>
      <c r="C18" s="1012"/>
      <c r="D18" s="1012"/>
      <c r="L18" s="1844" t="s">
        <v>5723</v>
      </c>
      <c r="M18" s="1011">
        <f t="shared" si="2"/>
        <v>0</v>
      </c>
      <c r="N18" s="1011">
        <f t="shared" si="2"/>
        <v>0</v>
      </c>
    </row>
    <row r="19" spans="1:14">
      <c r="B19" s="1013" t="s">
        <v>71</v>
      </c>
      <c r="C19" s="1014">
        <f>SUM(C17:C18)</f>
        <v>0</v>
      </c>
      <c r="D19" s="1014">
        <f>SUM(D17:D18)</f>
        <v>0</v>
      </c>
      <c r="L19" s="1013" t="s">
        <v>1378</v>
      </c>
      <c r="M19" s="1014">
        <f>SUM(M17:M18)</f>
        <v>0</v>
      </c>
      <c r="N19" s="1014">
        <f>SUM(N17:N18)</f>
        <v>0</v>
      </c>
    </row>
    <row r="20" spans="1:14" ht="15">
      <c r="A20" s="824" t="s">
        <v>547</v>
      </c>
      <c r="B20" s="994" t="s">
        <v>486</v>
      </c>
      <c r="C20" s="1011"/>
      <c r="D20" s="1011"/>
      <c r="L20" s="994" t="s">
        <v>5724</v>
      </c>
      <c r="M20" s="1011">
        <f t="shared" ref="M20:N22" si="3">C20</f>
        <v>0</v>
      </c>
      <c r="N20" s="1011">
        <f t="shared" si="3"/>
        <v>0</v>
      </c>
    </row>
    <row r="21" spans="1:14" ht="25.5">
      <c r="A21" s="825" t="s">
        <v>2580</v>
      </c>
      <c r="B21" s="1017" t="s">
        <v>1121</v>
      </c>
      <c r="C21" s="1012"/>
      <c r="D21" s="1012"/>
      <c r="L21" s="1844" t="s">
        <v>5723</v>
      </c>
      <c r="M21" s="1011">
        <f t="shared" si="3"/>
        <v>0</v>
      </c>
      <c r="N21" s="1011">
        <f t="shared" si="3"/>
        <v>0</v>
      </c>
    </row>
    <row r="22" spans="1:14" ht="25.5">
      <c r="B22" s="1017" t="s">
        <v>1119</v>
      </c>
      <c r="C22" s="1012"/>
      <c r="D22" s="1012"/>
      <c r="L22" s="1844" t="s">
        <v>5723</v>
      </c>
      <c r="M22" s="1011">
        <f t="shared" si="3"/>
        <v>0</v>
      </c>
      <c r="N22" s="1011">
        <f t="shared" si="3"/>
        <v>0</v>
      </c>
    </row>
    <row r="23" spans="1:14">
      <c r="B23" s="1013" t="s">
        <v>71</v>
      </c>
      <c r="C23" s="1014">
        <f>SUM(C21:C22)</f>
        <v>0</v>
      </c>
      <c r="D23" s="1014">
        <f>SUM(D21:D22)</f>
        <v>0</v>
      </c>
      <c r="L23" s="1013" t="s">
        <v>1378</v>
      </c>
      <c r="M23" s="1014">
        <f>SUM(M21:M22)</f>
        <v>0</v>
      </c>
      <c r="N23" s="1014">
        <f>SUM(N21:N22)</f>
        <v>0</v>
      </c>
    </row>
  </sheetData>
  <sheetProtection formatCells="0" formatColumns="0" formatRows="0" insertColumns="0" insertRows="0"/>
  <mergeCells count="4">
    <mergeCell ref="B1:D1"/>
    <mergeCell ref="B14:D14"/>
    <mergeCell ref="L1:N1"/>
    <mergeCell ref="L14:N14"/>
  </mergeCells>
  <phoneticPr fontId="16" type="noConversion"/>
  <hyperlinks>
    <hyperlink ref="F1" location="баланс!A1" display="баланс!A1"/>
    <hyperlink ref="F2" location="'Съдържание 1'!A1" display="'Съдържание 1'!A1"/>
    <hyperlink ref="A15" location="'More information'!A141" display="'More information'!A141"/>
    <hyperlink ref="A21" location="'More information'!A174" display="More information'!A141"/>
    <hyperlink ref="A2" location="'More information'!A260" display="More information'!A141"/>
    <hyperlink ref="A9" location="'More information'!A295" display="More information'!A141"/>
  </hyperlink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sheetPr codeName="Sheet60">
    <tabColor theme="4" tint="0.39997558519241921"/>
  </sheetPr>
  <dimension ref="A1:M30"/>
  <sheetViews>
    <sheetView workbookViewId="0">
      <selection activeCell="C4" sqref="C4"/>
    </sheetView>
  </sheetViews>
  <sheetFormatPr defaultRowHeight="12.75"/>
  <cols>
    <col min="1" max="1" width="8.28515625" style="265" customWidth="1"/>
    <col min="2" max="2" width="45.140625" style="265" customWidth="1"/>
    <col min="3" max="3" width="13.42578125" style="265" bestFit="1" customWidth="1"/>
    <col min="4" max="4" width="13.140625" style="265" bestFit="1" customWidth="1"/>
    <col min="5" max="10" width="9.140625" style="265"/>
    <col min="11" max="11" width="45.140625" style="265" customWidth="1"/>
    <col min="12" max="12" width="13.7109375" style="265" bestFit="1" customWidth="1"/>
    <col min="13" max="13" width="13.140625" style="265" bestFit="1" customWidth="1"/>
    <col min="14" max="16384" width="9.140625" style="265"/>
  </cols>
  <sheetData>
    <row r="1" spans="1:13" ht="15">
      <c r="A1" s="824" t="s">
        <v>781</v>
      </c>
      <c r="B1" s="2396" t="s">
        <v>1171</v>
      </c>
      <c r="C1" s="2396"/>
      <c r="D1" s="2396"/>
      <c r="F1" s="826" t="s">
        <v>1110</v>
      </c>
      <c r="J1" s="1736" t="s">
        <v>3382</v>
      </c>
      <c r="K1" s="2396" t="s">
        <v>5700</v>
      </c>
      <c r="L1" s="2396"/>
      <c r="M1" s="2396"/>
    </row>
    <row r="2" spans="1:13" ht="12.75" customHeight="1">
      <c r="A2" s="825" t="s">
        <v>2594</v>
      </c>
      <c r="B2" s="984" t="s">
        <v>181</v>
      </c>
      <c r="C2" s="956">
        <f>НАЧАЛО!AA2</f>
        <v>41639</v>
      </c>
      <c r="D2" s="957" t="str">
        <f>CONCATENATE("31.12.",YEAR(C2)-1," г.")</f>
        <v>31.12.2012 г.</v>
      </c>
      <c r="F2" s="825" t="s">
        <v>1323</v>
      </c>
      <c r="K2" s="984" t="s">
        <v>4816</v>
      </c>
      <c r="L2" s="956">
        <f>НАЧАЛО!AA2</f>
        <v>41639</v>
      </c>
      <c r="M2" s="957" t="str">
        <f>CONCATENATE("31.12.",YEAR(L2)-1," г.")</f>
        <v>31.12.2012 г.</v>
      </c>
    </row>
    <row r="3" spans="1:13" ht="12.75" customHeight="1">
      <c r="B3" s="984" t="s">
        <v>359</v>
      </c>
      <c r="C3" s="1011" t="s">
        <v>27</v>
      </c>
      <c r="D3" s="1011"/>
      <c r="K3" s="984" t="s">
        <v>4180</v>
      </c>
      <c r="L3" s="1011" t="str">
        <f>C3</f>
        <v/>
      </c>
      <c r="M3" s="1011">
        <f>D3</f>
        <v>0</v>
      </c>
    </row>
    <row r="4" spans="1:13" ht="25.5">
      <c r="B4" s="985" t="s">
        <v>1174</v>
      </c>
      <c r="C4" s="986"/>
      <c r="D4" s="986"/>
      <c r="K4" s="985" t="s">
        <v>5701</v>
      </c>
      <c r="L4" s="1011">
        <f t="shared" ref="L4:L12" si="0">C4</f>
        <v>0</v>
      </c>
      <c r="M4" s="1011">
        <f t="shared" ref="M4:M12" si="1">D4</f>
        <v>0</v>
      </c>
    </row>
    <row r="5" spans="1:13" ht="25.5">
      <c r="B5" s="985" t="s">
        <v>1175</v>
      </c>
      <c r="C5" s="986"/>
      <c r="D5" s="986"/>
      <c r="K5" s="985" t="s">
        <v>5702</v>
      </c>
      <c r="L5" s="1011">
        <f t="shared" si="0"/>
        <v>0</v>
      </c>
      <c r="M5" s="1011">
        <f t="shared" si="1"/>
        <v>0</v>
      </c>
    </row>
    <row r="6" spans="1:13" ht="25.5">
      <c r="B6" s="985" t="s">
        <v>1754</v>
      </c>
      <c r="C6" s="986"/>
      <c r="D6" s="986"/>
      <c r="K6" s="985" t="s">
        <v>5703</v>
      </c>
      <c r="L6" s="1011">
        <f t="shared" si="0"/>
        <v>0</v>
      </c>
      <c r="M6" s="1011">
        <f t="shared" si="1"/>
        <v>0</v>
      </c>
    </row>
    <row r="7" spans="1:13" ht="25.5">
      <c r="B7" s="985" t="s">
        <v>1182</v>
      </c>
      <c r="C7" s="986"/>
      <c r="D7" s="986"/>
      <c r="K7" s="985" t="s">
        <v>5704</v>
      </c>
      <c r="L7" s="1011">
        <f t="shared" si="0"/>
        <v>0</v>
      </c>
      <c r="M7" s="1011">
        <f t="shared" si="1"/>
        <v>0</v>
      </c>
    </row>
    <row r="8" spans="1:13" ht="25.5">
      <c r="B8" s="985" t="s">
        <v>1176</v>
      </c>
      <c r="C8" s="986"/>
      <c r="D8" s="986"/>
      <c r="K8" s="985" t="s">
        <v>5705</v>
      </c>
      <c r="L8" s="1011">
        <f t="shared" si="0"/>
        <v>0</v>
      </c>
      <c r="M8" s="1011">
        <f t="shared" si="1"/>
        <v>0</v>
      </c>
    </row>
    <row r="9" spans="1:13" ht="25.5">
      <c r="B9" s="985" t="s">
        <v>3823</v>
      </c>
      <c r="C9" s="986"/>
      <c r="D9" s="986"/>
      <c r="K9" s="985" t="s">
        <v>5706</v>
      </c>
      <c r="L9" s="1011">
        <f t="shared" si="0"/>
        <v>0</v>
      </c>
      <c r="M9" s="1011">
        <f t="shared" si="1"/>
        <v>0</v>
      </c>
    </row>
    <row r="10" spans="1:13" ht="51">
      <c r="B10" s="985" t="s">
        <v>1179</v>
      </c>
      <c r="C10" s="986"/>
      <c r="D10" s="986"/>
      <c r="K10" s="985" t="s">
        <v>5707</v>
      </c>
      <c r="L10" s="1011">
        <f t="shared" si="0"/>
        <v>0</v>
      </c>
      <c r="M10" s="1011">
        <f t="shared" si="1"/>
        <v>0</v>
      </c>
    </row>
    <row r="11" spans="1:13" ht="25.5">
      <c r="B11" s="987" t="s">
        <v>1178</v>
      </c>
      <c r="C11" s="986"/>
      <c r="D11" s="986"/>
      <c r="K11" s="987" t="s">
        <v>5708</v>
      </c>
      <c r="L11" s="1011">
        <f t="shared" si="0"/>
        <v>0</v>
      </c>
      <c r="M11" s="1011">
        <f t="shared" si="1"/>
        <v>0</v>
      </c>
    </row>
    <row r="12" spans="1:13" ht="29.45" customHeight="1">
      <c r="B12" s="987" t="s">
        <v>1181</v>
      </c>
      <c r="C12" s="986"/>
      <c r="D12" s="986"/>
      <c r="K12" s="987" t="s">
        <v>5709</v>
      </c>
      <c r="L12" s="1011">
        <f t="shared" si="0"/>
        <v>0</v>
      </c>
      <c r="M12" s="1011">
        <f t="shared" si="1"/>
        <v>0</v>
      </c>
    </row>
    <row r="13" spans="1:13" ht="38.25">
      <c r="B13" s="988" t="s">
        <v>1758</v>
      </c>
      <c r="C13" s="989">
        <f>SUM(C4:C12)</f>
        <v>0</v>
      </c>
      <c r="D13" s="989">
        <f>SUM(D4:D12)</f>
        <v>0</v>
      </c>
      <c r="K13" s="988" t="s">
        <v>5710</v>
      </c>
      <c r="L13" s="989">
        <f>SUM(L4:L12)</f>
        <v>0</v>
      </c>
      <c r="M13" s="989">
        <f>SUM(M4:M12)</f>
        <v>0</v>
      </c>
    </row>
    <row r="14" spans="1:13" ht="25.5">
      <c r="A14" s="824" t="s">
        <v>554</v>
      </c>
      <c r="B14" s="985" t="s">
        <v>1755</v>
      </c>
      <c r="C14" s="986"/>
      <c r="D14" s="986"/>
      <c r="K14" s="985" t="s">
        <v>5711</v>
      </c>
      <c r="L14" s="1011">
        <f t="shared" ref="L14:L19" si="2">C14</f>
        <v>0</v>
      </c>
      <c r="M14" s="1011">
        <f t="shared" ref="M14:M19" si="3">D14</f>
        <v>0</v>
      </c>
    </row>
    <row r="15" spans="1:13" ht="25.5">
      <c r="A15" s="825" t="s">
        <v>2594</v>
      </c>
      <c r="B15" s="985" t="s">
        <v>1177</v>
      </c>
      <c r="C15" s="986"/>
      <c r="D15" s="986"/>
      <c r="K15" s="985" t="s">
        <v>5706</v>
      </c>
      <c r="L15" s="1011">
        <f t="shared" si="2"/>
        <v>0</v>
      </c>
      <c r="M15" s="1011">
        <f t="shared" si="3"/>
        <v>0</v>
      </c>
    </row>
    <row r="16" spans="1:13" ht="38.25">
      <c r="B16" s="987" t="s">
        <v>1181</v>
      </c>
      <c r="C16" s="986"/>
      <c r="D16" s="986"/>
      <c r="K16" s="987" t="s">
        <v>5709</v>
      </c>
      <c r="L16" s="1011">
        <f t="shared" si="2"/>
        <v>0</v>
      </c>
      <c r="M16" s="1011">
        <f t="shared" si="3"/>
        <v>0</v>
      </c>
    </row>
    <row r="17" spans="1:13" ht="25.5">
      <c r="B17" s="985" t="s">
        <v>1756</v>
      </c>
      <c r="C17" s="986"/>
      <c r="D17" s="986"/>
      <c r="K17" s="985" t="s">
        <v>5712</v>
      </c>
      <c r="L17" s="1011">
        <f t="shared" si="2"/>
        <v>0</v>
      </c>
      <c r="M17" s="1011">
        <f t="shared" si="3"/>
        <v>0</v>
      </c>
    </row>
    <row r="18" spans="1:13" ht="25.5">
      <c r="B18" s="987" t="s">
        <v>1757</v>
      </c>
      <c r="C18" s="986"/>
      <c r="D18" s="986"/>
      <c r="K18" s="987" t="s">
        <v>5713</v>
      </c>
      <c r="L18" s="1011">
        <f t="shared" si="2"/>
        <v>0</v>
      </c>
      <c r="M18" s="1011">
        <f t="shared" si="3"/>
        <v>0</v>
      </c>
    </row>
    <row r="19" spans="1:13">
      <c r="B19" s="990" t="s">
        <v>284</v>
      </c>
      <c r="C19" s="986"/>
      <c r="D19" s="986"/>
      <c r="K19" s="990" t="s">
        <v>284</v>
      </c>
      <c r="L19" s="1011">
        <f t="shared" si="2"/>
        <v>0</v>
      </c>
      <c r="M19" s="1011">
        <f t="shared" si="3"/>
        <v>0</v>
      </c>
    </row>
    <row r="20" spans="1:13" ht="25.5">
      <c r="B20" s="988" t="s">
        <v>1759</v>
      </c>
      <c r="C20" s="989">
        <f>SUM(C14:C19)</f>
        <v>0</v>
      </c>
      <c r="D20" s="989">
        <f>SUM(D14:D19)</f>
        <v>0</v>
      </c>
      <c r="K20" s="988" t="s">
        <v>5777</v>
      </c>
      <c r="L20" s="989">
        <f>SUM(L14:L19)</f>
        <v>0</v>
      </c>
      <c r="M20" s="989">
        <f>SUM(M14:M19)</f>
        <v>0</v>
      </c>
    </row>
    <row r="21" spans="1:13">
      <c r="B21" s="991" t="s">
        <v>1173</v>
      </c>
      <c r="C21" s="992">
        <f>C13+C20</f>
        <v>0</v>
      </c>
      <c r="D21" s="992">
        <f>D13+D20</f>
        <v>0</v>
      </c>
      <c r="K21" s="991" t="s">
        <v>5714</v>
      </c>
      <c r="L21" s="992">
        <f>L13+L20</f>
        <v>0</v>
      </c>
      <c r="M21" s="992">
        <f>M13+M20</f>
        <v>0</v>
      </c>
    </row>
    <row r="22" spans="1:13">
      <c r="B22" s="984" t="s">
        <v>308</v>
      </c>
      <c r="C22" s="986"/>
      <c r="D22" s="986"/>
      <c r="K22" s="984" t="s">
        <v>5715</v>
      </c>
      <c r="L22" s="1011">
        <f t="shared" ref="L22:L29" si="4">C22</f>
        <v>0</v>
      </c>
      <c r="M22" s="1011">
        <f t="shared" ref="M22:M29" si="5">D22</f>
        <v>0</v>
      </c>
    </row>
    <row r="23" spans="1:13" ht="38.25">
      <c r="A23" s="824" t="s">
        <v>1668</v>
      </c>
      <c r="B23" s="987" t="s">
        <v>1762</v>
      </c>
      <c r="C23" s="986"/>
      <c r="D23" s="986"/>
      <c r="K23" s="987" t="s">
        <v>5778</v>
      </c>
      <c r="L23" s="1011">
        <f t="shared" si="4"/>
        <v>0</v>
      </c>
      <c r="M23" s="1011">
        <f t="shared" si="5"/>
        <v>0</v>
      </c>
    </row>
    <row r="24" spans="1:13">
      <c r="A24" s="825" t="s">
        <v>2594</v>
      </c>
      <c r="B24" s="987" t="s">
        <v>1763</v>
      </c>
      <c r="C24" s="993"/>
      <c r="D24" s="993"/>
      <c r="K24" s="987" t="s">
        <v>5779</v>
      </c>
      <c r="L24" s="1011">
        <f t="shared" si="4"/>
        <v>0</v>
      </c>
      <c r="M24" s="1011">
        <f t="shared" si="5"/>
        <v>0</v>
      </c>
    </row>
    <row r="25" spans="1:13" ht="61.9" customHeight="1">
      <c r="A25" s="824" t="s">
        <v>800</v>
      </c>
      <c r="B25" s="987" t="s">
        <v>1760</v>
      </c>
      <c r="C25" s="993"/>
      <c r="D25" s="993"/>
      <c r="K25" s="987" t="s">
        <v>5780</v>
      </c>
      <c r="L25" s="1011">
        <f t="shared" si="4"/>
        <v>0</v>
      </c>
      <c r="M25" s="1011">
        <f t="shared" si="5"/>
        <v>0</v>
      </c>
    </row>
    <row r="26" spans="1:13">
      <c r="B26" s="987" t="s">
        <v>1761</v>
      </c>
      <c r="C26" s="993"/>
      <c r="D26" s="993"/>
      <c r="K26" s="987" t="s">
        <v>5781</v>
      </c>
      <c r="L26" s="1011">
        <f t="shared" si="4"/>
        <v>0</v>
      </c>
      <c r="M26" s="1011">
        <f t="shared" si="5"/>
        <v>0</v>
      </c>
    </row>
    <row r="27" spans="1:13" ht="51">
      <c r="B27" s="987" t="s">
        <v>1180</v>
      </c>
      <c r="C27" s="986"/>
      <c r="D27" s="986"/>
      <c r="K27" s="987" t="s">
        <v>5782</v>
      </c>
      <c r="L27" s="1011">
        <f t="shared" si="4"/>
        <v>0</v>
      </c>
      <c r="M27" s="1011">
        <f t="shared" si="5"/>
        <v>0</v>
      </c>
    </row>
    <row r="28" spans="1:13">
      <c r="B28" s="990" t="s">
        <v>284</v>
      </c>
      <c r="C28" s="986"/>
      <c r="D28" s="986"/>
      <c r="K28" s="990" t="s">
        <v>284</v>
      </c>
      <c r="L28" s="1011">
        <f t="shared" si="4"/>
        <v>0</v>
      </c>
      <c r="M28" s="1011">
        <f t="shared" si="5"/>
        <v>0</v>
      </c>
    </row>
    <row r="29" spans="1:13">
      <c r="B29" s="990" t="s">
        <v>284</v>
      </c>
      <c r="C29" s="986"/>
      <c r="D29" s="986"/>
      <c r="K29" s="990" t="s">
        <v>284</v>
      </c>
      <c r="L29" s="1011">
        <f t="shared" si="4"/>
        <v>0</v>
      </c>
      <c r="M29" s="1011">
        <f t="shared" si="5"/>
        <v>0</v>
      </c>
    </row>
    <row r="30" spans="1:13">
      <c r="B30" s="991" t="s">
        <v>1172</v>
      </c>
      <c r="C30" s="992">
        <f>SUM(C23:C29)</f>
        <v>0</v>
      </c>
      <c r="D30" s="992">
        <f>SUM(D23:D29)</f>
        <v>0</v>
      </c>
      <c r="K30" s="991" t="s">
        <v>5783</v>
      </c>
      <c r="L30" s="992">
        <f>SUM(L23:L29)</f>
        <v>0</v>
      </c>
      <c r="M30" s="992">
        <f>SUM(M23:M29)</f>
        <v>0</v>
      </c>
    </row>
  </sheetData>
  <sheetProtection formatCells="0" formatColumns="0" formatRows="0" insertColumns="0" insertRows="0"/>
  <mergeCells count="2">
    <mergeCell ref="B1:D1"/>
    <mergeCell ref="K1:M1"/>
  </mergeCells>
  <phoneticPr fontId="16" type="noConversion"/>
  <hyperlinks>
    <hyperlink ref="F1" location="баланс!A1" display="баланс!A1"/>
    <hyperlink ref="F2" location="'Съдържание 1'!A1" display="'Съдържание 1'!A1"/>
    <hyperlink ref="A15" location="'More information'!A209" display="More information'!A213"/>
    <hyperlink ref="A2" location="'More information'!A213" display="More information'!A213"/>
    <hyperlink ref="A24" location="'More information'!A293" display="More information'!A213"/>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sheetPr codeName="Sheet11">
    <tabColor theme="8" tint="0.39997558519241921"/>
  </sheetPr>
  <dimension ref="A1:V21"/>
  <sheetViews>
    <sheetView topLeftCell="F1" workbookViewId="0">
      <selection activeCell="J2" sqref="J2"/>
    </sheetView>
  </sheetViews>
  <sheetFormatPr defaultRowHeight="12.75" outlineLevelCol="1"/>
  <cols>
    <col min="1" max="1" width="12.140625" style="265" customWidth="1"/>
    <col min="2" max="2" width="20.140625" style="265" customWidth="1"/>
    <col min="3" max="3" width="16.7109375" style="265" customWidth="1"/>
    <col min="4" max="4" width="17.28515625" style="265" customWidth="1"/>
    <col min="5" max="5" width="11.7109375" style="265" customWidth="1"/>
    <col min="6" max="7" width="14.28515625" style="265" customWidth="1"/>
    <col min="8" max="8" width="12.140625" style="265" customWidth="1"/>
    <col min="9" max="9" width="12.7109375" style="265" customWidth="1"/>
    <col min="10" max="14" width="9.140625" style="265" customWidth="1" outlineLevel="1"/>
    <col min="15" max="15" width="20.140625" style="265" customWidth="1"/>
    <col min="16" max="16" width="16.7109375" style="265" customWidth="1"/>
    <col min="17" max="17" width="17.28515625" style="265" customWidth="1"/>
    <col min="18" max="18" width="11.7109375" style="265" customWidth="1"/>
    <col min="19" max="20" width="14.28515625" style="265" customWidth="1"/>
    <col min="21" max="21" width="12.140625" style="265" customWidth="1"/>
    <col min="22" max="22" width="12.7109375" style="265" customWidth="1"/>
    <col min="23" max="16384" width="9.140625" style="265"/>
  </cols>
  <sheetData>
    <row r="1" spans="1:22" ht="14.25">
      <c r="B1" s="2399" t="s">
        <v>100</v>
      </c>
      <c r="C1" s="2399"/>
      <c r="D1" s="2399"/>
      <c r="E1" s="2399"/>
      <c r="F1" s="2399"/>
      <c r="G1" s="2399"/>
      <c r="H1" s="2399"/>
      <c r="I1" s="2399"/>
      <c r="J1" s="825" t="s">
        <v>1107</v>
      </c>
      <c r="N1" s="1736" t="s">
        <v>3382</v>
      </c>
      <c r="O1" s="2399" t="s">
        <v>6604</v>
      </c>
      <c r="P1" s="2399"/>
      <c r="Q1" s="2399"/>
      <c r="R1" s="2399"/>
      <c r="S1" s="2399"/>
      <c r="T1" s="2399"/>
      <c r="U1" s="2399"/>
      <c r="V1" s="2399"/>
    </row>
    <row r="2" spans="1:22" ht="89.25">
      <c r="A2" s="1398" t="s">
        <v>1643</v>
      </c>
      <c r="B2" s="1449" t="s">
        <v>457</v>
      </c>
      <c r="C2" s="1449" t="s">
        <v>460</v>
      </c>
      <c r="D2" s="1449" t="s">
        <v>458</v>
      </c>
      <c r="E2" s="1449" t="s">
        <v>1014</v>
      </c>
      <c r="F2" s="1449" t="s">
        <v>461</v>
      </c>
      <c r="G2" s="1449" t="s">
        <v>459</v>
      </c>
      <c r="H2" s="1449" t="s">
        <v>462</v>
      </c>
      <c r="I2" s="1449" t="s">
        <v>1013</v>
      </c>
      <c r="J2" s="825" t="s">
        <v>1323</v>
      </c>
      <c r="O2" s="1449" t="s">
        <v>6605</v>
      </c>
      <c r="P2" s="1449" t="s">
        <v>6612</v>
      </c>
      <c r="Q2" s="1449" t="s">
        <v>6609</v>
      </c>
      <c r="R2" s="1449" t="s">
        <v>6610</v>
      </c>
      <c r="S2" s="1449" t="s">
        <v>6611</v>
      </c>
      <c r="T2" s="1449" t="s">
        <v>6613</v>
      </c>
      <c r="U2" s="1449" t="s">
        <v>5170</v>
      </c>
      <c r="V2" s="1449" t="s">
        <v>6614</v>
      </c>
    </row>
    <row r="3" spans="1:22">
      <c r="A3" s="826" t="s">
        <v>2626</v>
      </c>
      <c r="B3" s="1450" t="s">
        <v>463</v>
      </c>
      <c r="C3" s="1450"/>
      <c r="D3" s="1450"/>
      <c r="E3" s="1451"/>
      <c r="F3" s="1451"/>
      <c r="G3" s="1451"/>
      <c r="H3" s="1451"/>
      <c r="I3" s="1451"/>
      <c r="O3" s="1450" t="s">
        <v>6606</v>
      </c>
      <c r="P3" s="1450"/>
      <c r="Q3" s="1450"/>
      <c r="R3" s="1451"/>
      <c r="S3" s="1451"/>
      <c r="T3" s="1451"/>
      <c r="U3" s="1451"/>
      <c r="V3" s="1451"/>
    </row>
    <row r="4" spans="1:22">
      <c r="B4" s="1402" t="s">
        <v>464</v>
      </c>
      <c r="C4" s="1402"/>
      <c r="D4" s="1402"/>
      <c r="E4" s="1016"/>
      <c r="F4" s="1016"/>
      <c r="G4" s="1016"/>
      <c r="H4" s="1016"/>
      <c r="I4" s="1016"/>
      <c r="O4" s="1402" t="s">
        <v>6607</v>
      </c>
      <c r="P4" s="1402"/>
      <c r="Q4" s="1402"/>
      <c r="R4" s="1016"/>
      <c r="S4" s="1016"/>
      <c r="T4" s="1016"/>
      <c r="U4" s="1016"/>
      <c r="V4" s="1016"/>
    </row>
    <row r="5" spans="1:22">
      <c r="B5" s="1036"/>
      <c r="C5" s="1036"/>
      <c r="D5" s="1036"/>
      <c r="E5" s="1039"/>
      <c r="F5" s="1039"/>
      <c r="G5" s="1039"/>
      <c r="H5" s="1039"/>
      <c r="I5" s="1039"/>
      <c r="O5" s="1036"/>
      <c r="P5" s="1036"/>
      <c r="Q5" s="1036"/>
      <c r="R5" s="1039"/>
      <c r="S5" s="1039"/>
      <c r="T5" s="1039"/>
      <c r="U5" s="1039"/>
      <c r="V5" s="1039"/>
    </row>
    <row r="6" spans="1:22">
      <c r="B6" s="1402"/>
      <c r="C6" s="1402"/>
      <c r="D6" s="1402"/>
      <c r="E6" s="1016"/>
      <c r="F6" s="1016"/>
      <c r="G6" s="1016"/>
      <c r="H6" s="1016"/>
      <c r="I6" s="1016"/>
      <c r="O6" s="1402"/>
      <c r="P6" s="1402"/>
      <c r="Q6" s="1402"/>
      <c r="R6" s="1016"/>
      <c r="S6" s="1016"/>
      <c r="T6" s="1016"/>
      <c r="U6" s="1016"/>
      <c r="V6" s="1016"/>
    </row>
    <row r="7" spans="1:22">
      <c r="B7" s="1402"/>
      <c r="C7" s="1402"/>
      <c r="D7" s="1402"/>
      <c r="E7" s="1016"/>
      <c r="F7" s="1016"/>
      <c r="G7" s="1016"/>
      <c r="H7" s="1016"/>
      <c r="I7" s="1016"/>
      <c r="O7" s="1402"/>
      <c r="P7" s="1402"/>
      <c r="Q7" s="1402"/>
      <c r="R7" s="1016"/>
      <c r="S7" s="1016"/>
      <c r="T7" s="1016"/>
      <c r="U7" s="1016"/>
      <c r="V7" s="1016"/>
    </row>
    <row r="8" spans="1:22">
      <c r="B8" s="1402"/>
      <c r="C8" s="1402"/>
      <c r="D8" s="1402"/>
      <c r="E8" s="1016"/>
      <c r="F8" s="1016"/>
      <c r="G8" s="1016"/>
      <c r="H8" s="1016"/>
      <c r="I8" s="1016"/>
      <c r="O8" s="1402"/>
      <c r="P8" s="1402"/>
      <c r="Q8" s="1402"/>
      <c r="R8" s="1016"/>
      <c r="S8" s="1016"/>
      <c r="T8" s="1016"/>
      <c r="U8" s="1016"/>
      <c r="V8" s="1016"/>
    </row>
    <row r="9" spans="1:22">
      <c r="B9" s="1402"/>
      <c r="C9" s="1402"/>
      <c r="D9" s="1402"/>
      <c r="E9" s="1016"/>
      <c r="F9" s="1016"/>
      <c r="G9" s="1016"/>
      <c r="H9" s="1016"/>
      <c r="I9" s="1016"/>
      <c r="O9" s="1402"/>
      <c r="P9" s="1402"/>
      <c r="Q9" s="1402"/>
      <c r="R9" s="1016"/>
      <c r="S9" s="1016"/>
      <c r="T9" s="1016"/>
      <c r="U9" s="1016"/>
      <c r="V9" s="1016"/>
    </row>
    <row r="10" spans="1:22" ht="14.25">
      <c r="B10" s="1452"/>
      <c r="C10" s="1402"/>
      <c r="D10" s="1402"/>
      <c r="E10" s="1402"/>
      <c r="F10" s="1402"/>
      <c r="G10" s="1039"/>
      <c r="H10" s="1039"/>
      <c r="I10" s="1039"/>
      <c r="O10" s="1452"/>
      <c r="P10" s="1402"/>
      <c r="Q10" s="1402"/>
      <c r="R10" s="1402"/>
      <c r="S10" s="1402"/>
      <c r="T10" s="1039"/>
      <c r="U10" s="1039"/>
      <c r="V10" s="1039"/>
    </row>
    <row r="11" spans="1:22">
      <c r="B11" s="1036"/>
      <c r="C11" s="1036"/>
      <c r="D11" s="1036"/>
      <c r="E11" s="1039"/>
      <c r="F11" s="1039"/>
      <c r="G11" s="1039"/>
      <c r="H11" s="1039"/>
      <c r="I11" s="1039"/>
      <c r="O11" s="1036"/>
      <c r="P11" s="1036"/>
      <c r="Q11" s="1036"/>
      <c r="R11" s="1039"/>
      <c r="S11" s="1039"/>
      <c r="T11" s="1039"/>
      <c r="U11" s="1039"/>
      <c r="V11" s="1039"/>
    </row>
    <row r="12" spans="1:22">
      <c r="B12" s="1402"/>
      <c r="C12" s="1402"/>
      <c r="D12" s="1402"/>
      <c r="E12" s="1016"/>
      <c r="F12" s="1016"/>
      <c r="G12" s="1016"/>
      <c r="H12" s="1016"/>
      <c r="I12" s="1016"/>
      <c r="O12" s="1402"/>
      <c r="P12" s="1402"/>
      <c r="Q12" s="1402"/>
      <c r="R12" s="1016"/>
      <c r="S12" s="1016"/>
      <c r="T12" s="1016"/>
      <c r="U12" s="1016"/>
      <c r="V12" s="1016"/>
    </row>
    <row r="13" spans="1:22">
      <c r="B13" s="1402"/>
      <c r="C13" s="1402"/>
      <c r="D13" s="1402"/>
      <c r="E13" s="1016"/>
      <c r="F13" s="1016"/>
      <c r="G13" s="1016"/>
      <c r="H13" s="1016"/>
      <c r="I13" s="1016"/>
      <c r="O13" s="1402"/>
      <c r="P13" s="1402"/>
      <c r="Q13" s="1402"/>
      <c r="R13" s="1016"/>
      <c r="S13" s="1016"/>
      <c r="T13" s="1016"/>
      <c r="U13" s="1016"/>
      <c r="V13" s="1016"/>
    </row>
    <row r="14" spans="1:22">
      <c r="B14" s="1402"/>
      <c r="C14" s="1402"/>
      <c r="D14" s="1402"/>
      <c r="E14" s="1016"/>
      <c r="F14" s="1016"/>
      <c r="G14" s="1016"/>
      <c r="H14" s="1016"/>
      <c r="I14" s="1016"/>
      <c r="O14" s="1402"/>
      <c r="P14" s="1402"/>
      <c r="Q14" s="1402"/>
      <c r="R14" s="1016"/>
      <c r="S14" s="1016"/>
      <c r="T14" s="1016"/>
      <c r="U14" s="1016"/>
      <c r="V14" s="1016"/>
    </row>
    <row r="15" spans="1:22">
      <c r="B15" s="1402"/>
      <c r="C15" s="1402"/>
      <c r="D15" s="1402"/>
      <c r="E15" s="1016"/>
      <c r="F15" s="1016"/>
      <c r="G15" s="1016"/>
      <c r="H15" s="1016"/>
      <c r="I15" s="1016"/>
      <c r="O15" s="1402"/>
      <c r="P15" s="1402"/>
      <c r="Q15" s="1402"/>
      <c r="R15" s="1016"/>
      <c r="S15" s="1016"/>
      <c r="T15" s="1016"/>
      <c r="U15" s="1016"/>
      <c r="V15" s="1016"/>
    </row>
    <row r="16" spans="1:22">
      <c r="B16" s="1402"/>
      <c r="C16" s="1402"/>
      <c r="D16" s="1402"/>
      <c r="E16" s="1016"/>
      <c r="F16" s="1016"/>
      <c r="G16" s="1016"/>
      <c r="H16" s="1016"/>
      <c r="I16" s="1016"/>
      <c r="O16" s="1402"/>
      <c r="P16" s="1402"/>
      <c r="Q16" s="1402"/>
      <c r="R16" s="1016"/>
      <c r="S16" s="1016"/>
      <c r="T16" s="1016"/>
      <c r="U16" s="1016"/>
      <c r="V16" s="1016"/>
    </row>
    <row r="17" spans="2:22">
      <c r="B17" s="1402"/>
      <c r="C17" s="1402"/>
      <c r="D17" s="1402"/>
      <c r="E17" s="1016"/>
      <c r="F17" s="1016"/>
      <c r="G17" s="1016"/>
      <c r="H17" s="1016"/>
      <c r="I17" s="1016"/>
      <c r="O17" s="1402"/>
      <c r="P17" s="1402"/>
      <c r="Q17" s="1402"/>
      <c r="R17" s="1016"/>
      <c r="S17" s="1016"/>
      <c r="T17" s="1016"/>
      <c r="U17" s="1016"/>
      <c r="V17" s="1016"/>
    </row>
    <row r="18" spans="2:22">
      <c r="B18" s="1402"/>
      <c r="C18" s="1402"/>
      <c r="D18" s="1402"/>
      <c r="E18" s="1016"/>
      <c r="F18" s="1016"/>
      <c r="G18" s="1016"/>
      <c r="H18" s="1016"/>
      <c r="I18" s="1016"/>
      <c r="O18" s="1402"/>
      <c r="P18" s="1402"/>
      <c r="Q18" s="1402"/>
      <c r="R18" s="1016"/>
      <c r="S18" s="1016"/>
      <c r="T18" s="1016"/>
      <c r="U18" s="1016"/>
      <c r="V18" s="1016"/>
    </row>
    <row r="19" spans="2:22">
      <c r="B19" s="1402"/>
      <c r="C19" s="1402"/>
      <c r="D19" s="1402"/>
      <c r="E19" s="1016"/>
      <c r="F19" s="1016"/>
      <c r="G19" s="1016"/>
      <c r="H19" s="1016"/>
      <c r="I19" s="1016"/>
      <c r="O19" s="1402"/>
      <c r="P19" s="1402"/>
      <c r="Q19" s="1402"/>
      <c r="R19" s="1016"/>
      <c r="S19" s="1016"/>
      <c r="T19" s="1016"/>
      <c r="U19" s="1016"/>
      <c r="V19" s="1016"/>
    </row>
    <row r="20" spans="2:22" ht="40.5" customHeight="1">
      <c r="B20" s="1453" t="s">
        <v>465</v>
      </c>
      <c r="C20" s="1454">
        <f t="shared" ref="C20:I20" si="0">SUM(C3:C19)</f>
        <v>0</v>
      </c>
      <c r="D20" s="1454">
        <f t="shared" si="0"/>
        <v>0</v>
      </c>
      <c r="E20" s="1454">
        <f t="shared" si="0"/>
        <v>0</v>
      </c>
      <c r="F20" s="1454">
        <f t="shared" si="0"/>
        <v>0</v>
      </c>
      <c r="G20" s="1454">
        <f t="shared" si="0"/>
        <v>0</v>
      </c>
      <c r="H20" s="1454">
        <f t="shared" si="0"/>
        <v>0</v>
      </c>
      <c r="I20" s="1454">
        <f t="shared" si="0"/>
        <v>0</v>
      </c>
      <c r="O20" s="1453" t="s">
        <v>6608</v>
      </c>
      <c r="P20" s="1454">
        <f t="shared" ref="P20:V20" si="1">SUM(P3:P19)</f>
        <v>0</v>
      </c>
      <c r="Q20" s="1454">
        <f t="shared" si="1"/>
        <v>0</v>
      </c>
      <c r="R20" s="1454">
        <f t="shared" si="1"/>
        <v>0</v>
      </c>
      <c r="S20" s="1454">
        <f t="shared" si="1"/>
        <v>0</v>
      </c>
      <c r="T20" s="1454">
        <f t="shared" si="1"/>
        <v>0</v>
      </c>
      <c r="U20" s="1454">
        <f t="shared" si="1"/>
        <v>0</v>
      </c>
      <c r="V20" s="1454">
        <f t="shared" si="1"/>
        <v>0</v>
      </c>
    </row>
    <row r="21" spans="2:22" ht="15">
      <c r="G21" s="1148"/>
      <c r="H21" s="1148"/>
      <c r="T21" s="1148"/>
      <c r="U21" s="1148"/>
    </row>
  </sheetData>
  <sheetProtection formatCells="0" formatColumns="0" formatRows="0" insertColumns="0" insertRows="0"/>
  <mergeCells count="2">
    <mergeCell ref="B1:I1"/>
    <mergeCell ref="O1:V1"/>
  </mergeCells>
  <phoneticPr fontId="16" type="noConversion"/>
  <hyperlinks>
    <hyperlink ref="J1" location="'P&amp;L ОД'!A1" display="'P&amp;L ОД'!A1"/>
    <hyperlink ref="J2" location="'Съдържание 1'!A1" display="'Съдържание 1'!A1"/>
    <hyperlink ref="A3" location="Apendix!A42" display="Apendix!A42"/>
  </hyperlinks>
  <pageMargins left="0.75" right="0.75" top="1" bottom="1" header="0.5" footer="0.5"/>
  <pageSetup paperSize="9" orientation="portrait" r:id="rId1"/>
  <headerFooter alignWithMargins="0"/>
  <legacyDrawing r:id="rId2"/>
</worksheet>
</file>

<file path=xl/worksheets/sheet49.xml><?xml version="1.0" encoding="utf-8"?>
<worksheet xmlns="http://schemas.openxmlformats.org/spreadsheetml/2006/main" xmlns:r="http://schemas.openxmlformats.org/officeDocument/2006/relationships">
  <sheetPr codeName="Sheet31">
    <tabColor theme="8" tint="0.39997558519241921"/>
  </sheetPr>
  <dimension ref="A1:N45"/>
  <sheetViews>
    <sheetView workbookViewId="0">
      <selection sqref="A1:A2"/>
    </sheetView>
  </sheetViews>
  <sheetFormatPr defaultRowHeight="12.75"/>
  <cols>
    <col min="1" max="1" width="14.7109375" style="265" customWidth="1"/>
    <col min="2" max="2" width="56.28515625" style="265" bestFit="1" customWidth="1"/>
    <col min="3" max="3" width="13.42578125" style="265" bestFit="1" customWidth="1"/>
    <col min="4" max="4" width="13" style="265" customWidth="1"/>
    <col min="5" max="5" width="11.7109375" style="265" bestFit="1" customWidth="1"/>
    <col min="6" max="6" width="10.85546875" style="265" customWidth="1"/>
    <col min="7" max="7" width="11.7109375" style="265" bestFit="1" customWidth="1"/>
    <col min="8" max="8" width="8.7109375" style="265" bestFit="1" customWidth="1"/>
    <col min="9" max="9" width="11.7109375" style="265" bestFit="1" customWidth="1"/>
    <col min="10" max="10" width="11.42578125" style="265" customWidth="1"/>
    <col min="11" max="11" width="56.28515625" style="265" bestFit="1" customWidth="1"/>
    <col min="12" max="12" width="13.7109375" style="265" bestFit="1" customWidth="1"/>
    <col min="13" max="13" width="13" style="265" customWidth="1"/>
    <col min="14" max="14" width="5" style="265" customWidth="1"/>
    <col min="15" max="16384" width="9.140625" style="265"/>
  </cols>
  <sheetData>
    <row r="1" spans="1:14" ht="14.25">
      <c r="A1" s="2231" t="s">
        <v>1636</v>
      </c>
      <c r="B1" s="1115" t="s">
        <v>1283</v>
      </c>
      <c r="C1" s="1115"/>
      <c r="D1" s="1115"/>
      <c r="E1" s="1116"/>
      <c r="F1" s="1117" t="s">
        <v>1323</v>
      </c>
      <c r="G1" s="1116"/>
      <c r="H1" s="1116"/>
      <c r="I1" s="1116"/>
      <c r="J1" s="1736" t="s">
        <v>3382</v>
      </c>
      <c r="K1" s="1115" t="s">
        <v>5828</v>
      </c>
      <c r="L1" s="1115"/>
      <c r="M1" s="1115"/>
      <c r="N1" s="1116"/>
    </row>
    <row r="2" spans="1:14" ht="25.5">
      <c r="A2" s="2232"/>
      <c r="B2" s="264" t="s">
        <v>1313</v>
      </c>
      <c r="C2" s="262">
        <f>НАЧАЛО!AA2</f>
        <v>41639</v>
      </c>
      <c r="D2" s="263" t="str">
        <f>CONCATENATE("31.12.",YEAR(C2)-1," г.")</f>
        <v>31.12.2012 г.</v>
      </c>
      <c r="K2" s="264" t="s">
        <v>5829</v>
      </c>
      <c r="L2" s="262">
        <f>НАЧАЛО!AA2</f>
        <v>41639</v>
      </c>
      <c r="M2" s="263" t="str">
        <f>CONCATENATE("31.12.",YEAR(L2)-1," г.")</f>
        <v>31.12.2012 г.</v>
      </c>
    </row>
    <row r="3" spans="1:14" ht="25.5">
      <c r="A3" s="824" t="s">
        <v>1765</v>
      </c>
      <c r="B3" s="1118" t="s">
        <v>1285</v>
      </c>
      <c r="C3" s="262"/>
      <c r="D3" s="263"/>
      <c r="K3" s="1118" t="s">
        <v>5839</v>
      </c>
      <c r="L3" s="1110">
        <f t="shared" ref="L3:M5" si="0">C3</f>
        <v>0</v>
      </c>
      <c r="M3" s="1110">
        <f t="shared" si="0"/>
        <v>0</v>
      </c>
    </row>
    <row r="4" spans="1:14">
      <c r="A4" s="825" t="s">
        <v>2609</v>
      </c>
      <c r="B4" s="1119" t="s">
        <v>1284</v>
      </c>
      <c r="C4" s="1110"/>
      <c r="D4" s="1110"/>
      <c r="K4" s="1119" t="s">
        <v>5840</v>
      </c>
      <c r="L4" s="1110">
        <f t="shared" si="0"/>
        <v>0</v>
      </c>
      <c r="M4" s="1110">
        <f t="shared" si="0"/>
        <v>0</v>
      </c>
    </row>
    <row r="5" spans="1:14">
      <c r="B5" s="1118" t="s">
        <v>1559</v>
      </c>
      <c r="C5" s="262"/>
      <c r="D5" s="263"/>
      <c r="K5" s="1118" t="s">
        <v>5841</v>
      </c>
      <c r="L5" s="1110">
        <f t="shared" si="0"/>
        <v>0</v>
      </c>
      <c r="M5" s="1110">
        <f t="shared" si="0"/>
        <v>0</v>
      </c>
    </row>
    <row r="6" spans="1:14" ht="14.25">
      <c r="B6" s="1051" t="s">
        <v>71</v>
      </c>
      <c r="C6" s="1029">
        <f>SUM(C3:C5)</f>
        <v>0</v>
      </c>
      <c r="D6" s="1029">
        <f>SUM(D3:D5)</f>
        <v>0</v>
      </c>
      <c r="K6" s="1558" t="s">
        <v>1378</v>
      </c>
      <c r="L6" s="1029">
        <f>SUM(L3:L5)</f>
        <v>0</v>
      </c>
      <c r="M6" s="1029">
        <f>SUM(M3:M5)</f>
        <v>0</v>
      </c>
    </row>
    <row r="8" spans="1:14" ht="25.5">
      <c r="B8" s="264" t="s">
        <v>1285</v>
      </c>
      <c r="C8" s="262">
        <f>НАЧАЛО!AA2</f>
        <v>41639</v>
      </c>
      <c r="D8" s="263" t="str">
        <f>CONCATENATE("31.12.",YEAR(C8)-1," г.")</f>
        <v>31.12.2012 г.</v>
      </c>
      <c r="K8" s="264" t="s">
        <v>5842</v>
      </c>
      <c r="L8" s="262">
        <f>НАЧАЛО!AA2</f>
        <v>41639</v>
      </c>
      <c r="M8" s="263" t="str">
        <f>CONCATENATE("31.12.",YEAR(L8)-1," г.")</f>
        <v>31.12.2012 г.</v>
      </c>
    </row>
    <row r="9" spans="1:14" ht="51">
      <c r="B9" s="279" t="s">
        <v>4383</v>
      </c>
      <c r="C9" s="1110"/>
      <c r="D9" s="1110"/>
      <c r="K9" s="279" t="s">
        <v>5859</v>
      </c>
      <c r="L9" s="1110">
        <f t="shared" ref="L9:M11" si="1">C9</f>
        <v>0</v>
      </c>
      <c r="M9" s="1110">
        <f t="shared" si="1"/>
        <v>0</v>
      </c>
    </row>
    <row r="10" spans="1:14" ht="51">
      <c r="B10" s="279" t="s">
        <v>3835</v>
      </c>
      <c r="C10" s="1110"/>
      <c r="D10" s="1110"/>
      <c r="K10" s="279" t="s">
        <v>5860</v>
      </c>
      <c r="L10" s="1110">
        <f t="shared" si="1"/>
        <v>0</v>
      </c>
      <c r="M10" s="1110">
        <f t="shared" si="1"/>
        <v>0</v>
      </c>
    </row>
    <row r="11" spans="1:14" ht="25.5">
      <c r="B11" s="1118" t="s">
        <v>3836</v>
      </c>
      <c r="C11" s="1110"/>
      <c r="D11" s="1110"/>
      <c r="K11" s="1118" t="s">
        <v>5861</v>
      </c>
      <c r="L11" s="1110">
        <f t="shared" si="1"/>
        <v>0</v>
      </c>
      <c r="M11" s="1110">
        <f t="shared" si="1"/>
        <v>0</v>
      </c>
    </row>
    <row r="12" spans="1:14" ht="14.25">
      <c r="B12" s="1481" t="s">
        <v>71</v>
      </c>
      <c r="C12" s="1029">
        <f>SUM(C9:C11)</f>
        <v>0</v>
      </c>
      <c r="D12" s="1029">
        <f>SUM(D9:D11)</f>
        <v>0</v>
      </c>
      <c r="K12" s="1558" t="s">
        <v>1378</v>
      </c>
      <c r="L12" s="1029">
        <f>SUM(L9:L11)</f>
        <v>0</v>
      </c>
      <c r="M12" s="1029">
        <f>SUM(M9:M11)</f>
        <v>0</v>
      </c>
    </row>
    <row r="14" spans="1:14" s="1122" customFormat="1">
      <c r="B14" s="1123"/>
      <c r="C14" s="1123"/>
      <c r="D14" s="1123"/>
      <c r="K14" s="1123"/>
      <c r="L14" s="1123"/>
      <c r="M14" s="1123"/>
    </row>
    <row r="15" spans="1:14" s="1122" customFormat="1" ht="38.25">
      <c r="A15" s="265"/>
      <c r="B15" s="264" t="s">
        <v>1303</v>
      </c>
      <c r="C15" s="262">
        <f>НАЧАЛО!AA$2</f>
        <v>41639</v>
      </c>
      <c r="D15" s="263" t="str">
        <f>CONCATENATE("31.12.",YEAR(C15)-1," г.")</f>
        <v>31.12.2012 г.</v>
      </c>
      <c r="K15" s="264" t="s">
        <v>5845</v>
      </c>
      <c r="L15" s="262">
        <f>НАЧАЛО!AA$2</f>
        <v>41639</v>
      </c>
      <c r="M15" s="263" t="str">
        <f>CONCATENATE("31.12.",YEAR(L15)-1," г.")</f>
        <v>31.12.2012 г.</v>
      </c>
    </row>
    <row r="16" spans="1:14" s="1122" customFormat="1" ht="26.45" customHeight="1">
      <c r="A16" s="265"/>
      <c r="B16" s="1118" t="s">
        <v>3838</v>
      </c>
      <c r="C16" s="1110"/>
      <c r="D16" s="1110"/>
      <c r="K16" s="1118" t="s">
        <v>5843</v>
      </c>
      <c r="L16" s="1110">
        <f>C16</f>
        <v>0</v>
      </c>
      <c r="M16" s="1110">
        <f>D16</f>
        <v>0</v>
      </c>
    </row>
    <row r="17" spans="1:13" s="1122" customFormat="1" ht="38.25">
      <c r="A17" s="265"/>
      <c r="B17" s="1118" t="s">
        <v>3839</v>
      </c>
      <c r="C17" s="1110"/>
      <c r="D17" s="1110"/>
      <c r="K17" s="1118" t="s">
        <v>5844</v>
      </c>
      <c r="L17" s="1110">
        <f>C17</f>
        <v>0</v>
      </c>
      <c r="M17" s="1110">
        <f>D17</f>
        <v>0</v>
      </c>
    </row>
    <row r="18" spans="1:13" s="1122" customFormat="1" ht="14.25">
      <c r="B18" s="1051" t="s">
        <v>71</v>
      </c>
      <c r="C18" s="1029">
        <f>SUM(C16:C17)</f>
        <v>0</v>
      </c>
      <c r="D18" s="1029">
        <f>SUM(D16:D17)</f>
        <v>0</v>
      </c>
      <c r="K18" s="1558" t="s">
        <v>1378</v>
      </c>
      <c r="L18" s="1029">
        <f>SUM(L16:L17)</f>
        <v>0</v>
      </c>
      <c r="M18" s="1029">
        <f>SUM(M16:M17)</f>
        <v>0</v>
      </c>
    </row>
    <row r="19" spans="1:13" s="1122" customFormat="1">
      <c r="B19" s="265"/>
      <c r="C19" s="265"/>
      <c r="D19" s="265"/>
      <c r="K19" s="265"/>
      <c r="L19" s="265"/>
      <c r="M19" s="265"/>
    </row>
    <row r="20" spans="1:13" s="1122" customFormat="1" ht="25.5">
      <c r="B20" s="264" t="s">
        <v>1304</v>
      </c>
      <c r="C20" s="262">
        <f>НАЧАЛО!AA2</f>
        <v>41639</v>
      </c>
      <c r="D20" s="263" t="str">
        <f>CONCATENATE("31.12.",YEAR(C20)-1," г.")</f>
        <v>31.12.2012 г.</v>
      </c>
      <c r="K20" s="264" t="s">
        <v>5846</v>
      </c>
      <c r="L20" s="262">
        <f>НАЧАЛО!AA2</f>
        <v>41639</v>
      </c>
      <c r="M20" s="263" t="str">
        <f>CONCATENATE("31.12.",YEAR(L20)-1," г.")</f>
        <v>31.12.2012 г.</v>
      </c>
    </row>
    <row r="21" spans="1:13" s="1122" customFormat="1" ht="25.5">
      <c r="B21" s="991" t="s">
        <v>1287</v>
      </c>
      <c r="C21" s="1029">
        <f>D31</f>
        <v>0</v>
      </c>
      <c r="D21" s="1029"/>
      <c r="K21" s="1802" t="s">
        <v>5830</v>
      </c>
      <c r="L21" s="1029">
        <f>M31</f>
        <v>0</v>
      </c>
      <c r="M21" s="1029"/>
    </row>
    <row r="22" spans="1:13" s="1122" customFormat="1" ht="38.25">
      <c r="B22" s="1118" t="s">
        <v>1286</v>
      </c>
      <c r="C22" s="262"/>
      <c r="D22" s="263"/>
      <c r="K22" s="1118" t="s">
        <v>5853</v>
      </c>
      <c r="L22" s="1110">
        <f t="shared" ref="L22:L30" si="2">C22</f>
        <v>0</v>
      </c>
      <c r="M22" s="1110">
        <f t="shared" ref="M22:M30" si="3">D22</f>
        <v>0</v>
      </c>
    </row>
    <row r="23" spans="1:13" s="1122" customFormat="1" ht="38.25">
      <c r="B23" s="275" t="s">
        <v>1294</v>
      </c>
      <c r="C23" s="262"/>
      <c r="D23" s="263"/>
      <c r="K23" s="275" t="s">
        <v>5855</v>
      </c>
      <c r="L23" s="1110">
        <f t="shared" si="2"/>
        <v>0</v>
      </c>
      <c r="M23" s="1110">
        <f t="shared" si="3"/>
        <v>0</v>
      </c>
    </row>
    <row r="24" spans="1:13" s="1122" customFormat="1" ht="38.25">
      <c r="B24" s="1118" t="s">
        <v>1288</v>
      </c>
      <c r="C24" s="262"/>
      <c r="D24" s="263"/>
      <c r="K24" s="1118" t="s">
        <v>5854</v>
      </c>
      <c r="L24" s="1110">
        <f t="shared" si="2"/>
        <v>0</v>
      </c>
      <c r="M24" s="1110">
        <f t="shared" si="3"/>
        <v>0</v>
      </c>
    </row>
    <row r="25" spans="1:13" s="1122" customFormat="1" ht="25.5">
      <c r="B25" s="273" t="s">
        <v>1289</v>
      </c>
      <c r="C25" s="262"/>
      <c r="D25" s="263"/>
      <c r="K25" s="273" t="s">
        <v>5847</v>
      </c>
      <c r="L25" s="1110">
        <f t="shared" si="2"/>
        <v>0</v>
      </c>
      <c r="M25" s="1110">
        <f t="shared" si="3"/>
        <v>0</v>
      </c>
    </row>
    <row r="26" spans="1:13" s="1122" customFormat="1" ht="25.5">
      <c r="B26" s="273" t="s">
        <v>1291</v>
      </c>
      <c r="C26" s="262"/>
      <c r="D26" s="263"/>
      <c r="K26" s="273" t="s">
        <v>5849</v>
      </c>
      <c r="L26" s="1110">
        <f t="shared" si="2"/>
        <v>0</v>
      </c>
      <c r="M26" s="1110">
        <f t="shared" si="3"/>
        <v>0</v>
      </c>
    </row>
    <row r="27" spans="1:13" s="1122" customFormat="1" ht="25.5">
      <c r="B27" s="273" t="s">
        <v>1290</v>
      </c>
      <c r="C27" s="262"/>
      <c r="D27" s="263"/>
      <c r="K27" s="273" t="s">
        <v>5848</v>
      </c>
      <c r="L27" s="1110">
        <f t="shared" si="2"/>
        <v>0</v>
      </c>
      <c r="M27" s="1110">
        <f t="shared" si="3"/>
        <v>0</v>
      </c>
    </row>
    <row r="28" spans="1:13" s="1122" customFormat="1" ht="38.25">
      <c r="B28" s="273" t="s">
        <v>3837</v>
      </c>
      <c r="C28" s="262"/>
      <c r="D28" s="263"/>
      <c r="K28" s="273" t="s">
        <v>5850</v>
      </c>
      <c r="L28" s="1110">
        <f t="shared" si="2"/>
        <v>0</v>
      </c>
      <c r="M28" s="1110">
        <f t="shared" si="3"/>
        <v>0</v>
      </c>
    </row>
    <row r="29" spans="1:13" s="1122" customFormat="1" ht="25.5">
      <c r="B29" s="1118" t="s">
        <v>1292</v>
      </c>
      <c r="C29" s="1110"/>
      <c r="D29" s="1110"/>
      <c r="K29" s="1118" t="s">
        <v>5851</v>
      </c>
      <c r="L29" s="1110">
        <f t="shared" si="2"/>
        <v>0</v>
      </c>
      <c r="M29" s="1110">
        <f t="shared" si="3"/>
        <v>0</v>
      </c>
    </row>
    <row r="30" spans="1:13" s="1122" customFormat="1" ht="25.5">
      <c r="B30" s="1118" t="s">
        <v>1293</v>
      </c>
      <c r="C30" s="1110"/>
      <c r="D30" s="1110"/>
      <c r="K30" s="1118" t="s">
        <v>5852</v>
      </c>
      <c r="L30" s="1110">
        <f t="shared" si="2"/>
        <v>0</v>
      </c>
      <c r="M30" s="1110">
        <f t="shared" si="3"/>
        <v>0</v>
      </c>
    </row>
    <row r="31" spans="1:13" s="1122" customFormat="1" ht="14.25">
      <c r="B31" s="991" t="s">
        <v>603</v>
      </c>
      <c r="C31" s="1029">
        <f>SUM(C21:C30)-C23</f>
        <v>0</v>
      </c>
      <c r="D31" s="1029">
        <f>SUM(D21:D30)-D23</f>
        <v>0</v>
      </c>
      <c r="K31" s="991" t="s">
        <v>4206</v>
      </c>
      <c r="L31" s="1029">
        <f>SUM(L21:L30)-L23</f>
        <v>0</v>
      </c>
      <c r="M31" s="1029">
        <f>SUM(M21:M30)-M23</f>
        <v>0</v>
      </c>
    </row>
    <row r="32" spans="1:13" s="1122" customFormat="1">
      <c r="B32" s="1123"/>
      <c r="C32" s="1123"/>
      <c r="D32" s="1123"/>
      <c r="K32" s="1123"/>
      <c r="L32" s="1123"/>
      <c r="M32" s="1123"/>
    </row>
    <row r="33" spans="2:13" ht="63.75">
      <c r="B33" s="264" t="s">
        <v>1295</v>
      </c>
      <c r="C33" s="262">
        <f>НАЧАЛО!AA2</f>
        <v>41639</v>
      </c>
      <c r="D33" s="263" t="str">
        <f>CONCATENATE("31.12.",YEAR(C33)-1," г.")</f>
        <v>31.12.2012 г.</v>
      </c>
      <c r="K33" s="264" t="s">
        <v>5831</v>
      </c>
      <c r="L33" s="262">
        <f>НАЧАЛО!AA2</f>
        <v>41639</v>
      </c>
      <c r="M33" s="263" t="str">
        <f>CONCATENATE("31.12.",YEAR(L33)-1," г.")</f>
        <v>31.12.2012 г.</v>
      </c>
    </row>
    <row r="34" spans="2:13" ht="63.75">
      <c r="B34" s="1124" t="s">
        <v>1296</v>
      </c>
      <c r="C34" s="1029">
        <f>D40</f>
        <v>0</v>
      </c>
      <c r="D34" s="1029"/>
      <c r="K34" s="1124" t="s">
        <v>5838</v>
      </c>
      <c r="L34" s="1029">
        <f>M40</f>
        <v>0</v>
      </c>
      <c r="M34" s="1029"/>
    </row>
    <row r="35" spans="2:13" ht="63.75">
      <c r="B35" s="273" t="s">
        <v>1297</v>
      </c>
      <c r="C35" s="262"/>
      <c r="D35" s="263"/>
      <c r="K35" s="273" t="s">
        <v>5832</v>
      </c>
      <c r="L35" s="1110">
        <f t="shared" ref="L35:M39" si="4">C35</f>
        <v>0</v>
      </c>
      <c r="M35" s="1110">
        <f t="shared" si="4"/>
        <v>0</v>
      </c>
    </row>
    <row r="36" spans="2:13" ht="76.5">
      <c r="B36" s="273" t="s">
        <v>1298</v>
      </c>
      <c r="C36" s="262"/>
      <c r="D36" s="263"/>
      <c r="K36" s="273" t="s">
        <v>5833</v>
      </c>
      <c r="L36" s="1110">
        <f t="shared" si="4"/>
        <v>0</v>
      </c>
      <c r="M36" s="1110">
        <f t="shared" si="4"/>
        <v>0</v>
      </c>
    </row>
    <row r="37" spans="2:13" ht="51">
      <c r="B37" s="273" t="s">
        <v>1299</v>
      </c>
      <c r="C37" s="262"/>
      <c r="D37" s="263"/>
      <c r="K37" s="273" t="s">
        <v>5834</v>
      </c>
      <c r="L37" s="1110">
        <f t="shared" si="4"/>
        <v>0</v>
      </c>
      <c r="M37" s="1110">
        <f t="shared" si="4"/>
        <v>0</v>
      </c>
    </row>
    <row r="38" spans="2:13" ht="51">
      <c r="B38" s="1118" t="s">
        <v>1300</v>
      </c>
      <c r="C38" s="1110"/>
      <c r="D38" s="1110"/>
      <c r="K38" s="1118" t="s">
        <v>5835</v>
      </c>
      <c r="L38" s="1110">
        <f t="shared" si="4"/>
        <v>0</v>
      </c>
      <c r="M38" s="1110">
        <f t="shared" si="4"/>
        <v>0</v>
      </c>
    </row>
    <row r="39" spans="2:13" ht="63.75">
      <c r="B39" s="1125" t="s">
        <v>1302</v>
      </c>
      <c r="C39" s="1110">
        <f>SUM(C34:C38)</f>
        <v>0</v>
      </c>
      <c r="D39" s="1110">
        <f>SUM(D34:D38)</f>
        <v>0</v>
      </c>
      <c r="K39" s="1125" t="s">
        <v>5836</v>
      </c>
      <c r="L39" s="1110">
        <f t="shared" si="4"/>
        <v>0</v>
      </c>
      <c r="M39" s="1110">
        <f t="shared" si="4"/>
        <v>0</v>
      </c>
    </row>
    <row r="40" spans="2:13" ht="63.75">
      <c r="B40" s="1124" t="s">
        <v>1301</v>
      </c>
      <c r="C40" s="1029">
        <f>C34+C39</f>
        <v>0</v>
      </c>
      <c r="D40" s="1029">
        <f>D34+D39</f>
        <v>0</v>
      </c>
      <c r="K40" s="1124" t="s">
        <v>5837</v>
      </c>
      <c r="L40" s="1029">
        <f>L34+L39</f>
        <v>0</v>
      </c>
      <c r="M40" s="1029">
        <f>M34+M39</f>
        <v>0</v>
      </c>
    </row>
    <row r="42" spans="2:13" ht="51">
      <c r="B42" s="264" t="s">
        <v>1591</v>
      </c>
      <c r="C42" s="262">
        <f>НАЧАЛО!AA$2</f>
        <v>41639</v>
      </c>
      <c r="D42" s="263" t="str">
        <f>CONCATENATE("31.12.",YEAR(C42)-1," г.")</f>
        <v>31.12.2012 г.</v>
      </c>
      <c r="K42" s="264" t="s">
        <v>5856</v>
      </c>
      <c r="L42" s="262">
        <f>НАЧАЛО!AA$2</f>
        <v>41639</v>
      </c>
      <c r="M42" s="263" t="str">
        <f>CONCATENATE("31.12.",YEAR(L42)-1," г.")</f>
        <v>31.12.2012 г.</v>
      </c>
    </row>
    <row r="43" spans="2:13" ht="38.25">
      <c r="B43" s="1118" t="s">
        <v>1542</v>
      </c>
      <c r="C43" s="1110"/>
      <c r="D43" s="1110"/>
      <c r="K43" s="1118" t="s">
        <v>5857</v>
      </c>
      <c r="L43" s="1110">
        <f>C43</f>
        <v>0</v>
      </c>
      <c r="M43" s="1110">
        <f>D43</f>
        <v>0</v>
      </c>
    </row>
    <row r="44" spans="2:13" ht="38.25">
      <c r="B44" s="1118" t="s">
        <v>1543</v>
      </c>
      <c r="C44" s="1110"/>
      <c r="D44" s="1110"/>
      <c r="K44" s="1118" t="s">
        <v>5858</v>
      </c>
      <c r="L44" s="1110">
        <f>C44</f>
        <v>0</v>
      </c>
      <c r="M44" s="1110">
        <f>D44</f>
        <v>0</v>
      </c>
    </row>
    <row r="45" spans="2:13" ht="14.25">
      <c r="B45" s="1051" t="s">
        <v>71</v>
      </c>
      <c r="C45" s="1029">
        <f>SUM(C43:C44)</f>
        <v>0</v>
      </c>
      <c r="D45" s="1029">
        <f>SUM(D43:D44)</f>
        <v>0</v>
      </c>
      <c r="K45" s="1558" t="s">
        <v>1378</v>
      </c>
      <c r="L45" s="1029">
        <f>SUM(L43:L44)</f>
        <v>0</v>
      </c>
      <c r="M45" s="1029">
        <f>SUM(M43:M44)</f>
        <v>0</v>
      </c>
    </row>
  </sheetData>
  <sheetProtection formatCells="0" formatColumns="0" formatRows="0" insertColumns="0" insertRows="0"/>
  <mergeCells count="1">
    <mergeCell ref="A1:A2"/>
  </mergeCells>
  <hyperlinks>
    <hyperlink ref="F1" location="'Съдържание 1'!A1" display="'Съдържание 1'!A1"/>
    <hyperlink ref="A4" location="'More information'!A393" display="'More information'!A393"/>
  </hyperlinks>
  <pageMargins left="0.75" right="0.75" top="1" bottom="1" header="0.5" footer="0.5"/>
  <pageSetup paperSize="9" orientation="portrait" r:id="rId1"/>
  <headerFooter alignWithMargins="0"/>
  <ignoredErrors>
    <ignoredError sqref="C2:D2 C8:D8 C42:D42 C33:D33" unlockedFormula="1"/>
  </ignoredErrors>
</worksheet>
</file>

<file path=xl/worksheets/sheet5.xml><?xml version="1.0" encoding="utf-8"?>
<worksheet xmlns="http://schemas.openxmlformats.org/spreadsheetml/2006/main" xmlns:r="http://schemas.openxmlformats.org/officeDocument/2006/relationships">
  <dimension ref="A2:E593"/>
  <sheetViews>
    <sheetView topLeftCell="A527" workbookViewId="0">
      <selection activeCell="B540" sqref="B540"/>
    </sheetView>
  </sheetViews>
  <sheetFormatPr defaultRowHeight="12.75"/>
  <cols>
    <col min="2" max="2" width="112" customWidth="1"/>
    <col min="3" max="3" width="4.140625" style="1915" customWidth="1"/>
    <col min="4" max="4" width="10.42578125" customWidth="1"/>
    <col min="5" max="5" width="82.85546875" customWidth="1"/>
  </cols>
  <sheetData>
    <row r="2" spans="1:2" ht="14.25">
      <c r="B2" s="593" t="s">
        <v>2237</v>
      </c>
    </row>
    <row r="3" spans="1:2" ht="42.75">
      <c r="B3" s="594" t="s">
        <v>2238</v>
      </c>
    </row>
    <row r="4" spans="1:2" ht="14.25">
      <c r="B4" s="569"/>
    </row>
    <row r="5" spans="1:2" ht="14.25">
      <c r="A5" s="588">
        <v>1</v>
      </c>
      <c r="B5" s="588" t="s">
        <v>2239</v>
      </c>
    </row>
    <row r="6" spans="1:2" ht="14.25">
      <c r="A6" s="595" t="s">
        <v>3350</v>
      </c>
      <c r="B6" s="595" t="s">
        <v>2240</v>
      </c>
    </row>
    <row r="7" spans="1:2" ht="14.25">
      <c r="A7" s="595" t="s">
        <v>524</v>
      </c>
      <c r="B7" s="588" t="s">
        <v>2241</v>
      </c>
    </row>
    <row r="8" spans="1:2" ht="14.25">
      <c r="B8" s="574" t="s">
        <v>5633</v>
      </c>
    </row>
    <row r="9" spans="1:2">
      <c r="B9" s="604" t="s">
        <v>2527</v>
      </c>
    </row>
    <row r="10" spans="1:2">
      <c r="B10" s="604"/>
    </row>
    <row r="11" spans="1:2" ht="14.25">
      <c r="A11" s="588" t="s">
        <v>525</v>
      </c>
      <c r="B11" s="588" t="s">
        <v>2242</v>
      </c>
    </row>
    <row r="12" spans="1:2" ht="14.25">
      <c r="B12" s="574" t="s">
        <v>5633</v>
      </c>
    </row>
    <row r="13" spans="1:2">
      <c r="B13" s="604" t="s">
        <v>2529</v>
      </c>
    </row>
    <row r="14" spans="1:2">
      <c r="B14" s="604" t="s">
        <v>1108</v>
      </c>
    </row>
    <row r="15" spans="1:2">
      <c r="B15" s="604" t="s">
        <v>2543</v>
      </c>
    </row>
    <row r="16" spans="1:2">
      <c r="B16" s="604" t="s">
        <v>2544</v>
      </c>
    </row>
    <row r="17" spans="1:2">
      <c r="B17" s="604"/>
    </row>
    <row r="18" spans="1:2" ht="14.25">
      <c r="A18" s="588" t="s">
        <v>526</v>
      </c>
      <c r="B18" s="588" t="s">
        <v>2243</v>
      </c>
    </row>
    <row r="19" spans="1:2" ht="14.25">
      <c r="B19" s="574" t="s">
        <v>5633</v>
      </c>
    </row>
    <row r="20" spans="1:2">
      <c r="B20" s="604" t="s">
        <v>2532</v>
      </c>
    </row>
    <row r="21" spans="1:2">
      <c r="B21" s="604"/>
    </row>
    <row r="22" spans="1:2" ht="14.25">
      <c r="A22" s="588" t="s">
        <v>691</v>
      </c>
      <c r="B22" s="588" t="s">
        <v>2244</v>
      </c>
    </row>
    <row r="23" spans="1:2" ht="14.25">
      <c r="B23" s="574" t="s">
        <v>5634</v>
      </c>
    </row>
    <row r="24" spans="1:2">
      <c r="B24" s="604" t="s">
        <v>1103</v>
      </c>
    </row>
    <row r="25" spans="1:2">
      <c r="B25" s="604" t="s">
        <v>2559</v>
      </c>
    </row>
    <row r="26" spans="1:2">
      <c r="B26" s="604"/>
    </row>
    <row r="27" spans="1:2" ht="14.25">
      <c r="A27" s="595" t="s">
        <v>3351</v>
      </c>
      <c r="B27" s="595" t="s">
        <v>2245</v>
      </c>
    </row>
    <row r="28" spans="1:2" ht="14.25">
      <c r="A28" s="588" t="s">
        <v>527</v>
      </c>
      <c r="B28" s="588" t="s">
        <v>2246</v>
      </c>
    </row>
    <row r="29" spans="1:2" ht="14.25">
      <c r="B29" s="574" t="s">
        <v>5635</v>
      </c>
    </row>
    <row r="30" spans="1:2">
      <c r="B30" s="605" t="s">
        <v>1105</v>
      </c>
    </row>
    <row r="31" spans="1:2" ht="14.25">
      <c r="B31" s="569"/>
    </row>
    <row r="32" spans="1:2" ht="14.25">
      <c r="A32" s="588" t="s">
        <v>528</v>
      </c>
      <c r="B32" s="588" t="s">
        <v>2247</v>
      </c>
    </row>
    <row r="33" spans="1:2" ht="14.25">
      <c r="B33" s="574" t="s">
        <v>5635</v>
      </c>
    </row>
    <row r="34" spans="1:2">
      <c r="B34" s="604" t="s">
        <v>2535</v>
      </c>
    </row>
    <row r="35" spans="1:2">
      <c r="B35" s="604"/>
    </row>
    <row r="36" spans="1:2" ht="14.25">
      <c r="A36" s="588" t="s">
        <v>529</v>
      </c>
      <c r="B36" s="588" t="s">
        <v>2248</v>
      </c>
    </row>
    <row r="37" spans="1:2" ht="14.25">
      <c r="B37" s="574" t="s">
        <v>5635</v>
      </c>
    </row>
    <row r="38" spans="1:2">
      <c r="B38" s="604" t="s">
        <v>2538</v>
      </c>
    </row>
    <row r="39" spans="1:2" ht="14.25">
      <c r="B39" s="569"/>
    </row>
    <row r="40" spans="1:2" ht="14.25">
      <c r="A40" s="588" t="s">
        <v>530</v>
      </c>
      <c r="B40" s="588" t="s">
        <v>2249</v>
      </c>
    </row>
    <row r="41" spans="1:2" ht="14.25">
      <c r="B41" s="574" t="s">
        <v>5635</v>
      </c>
    </row>
    <row r="42" spans="1:2">
      <c r="B42" s="604" t="s">
        <v>2540</v>
      </c>
    </row>
    <row r="43" spans="1:2" ht="14.25">
      <c r="B43" s="569"/>
    </row>
    <row r="44" spans="1:2" ht="14.25">
      <c r="A44" s="588" t="s">
        <v>531</v>
      </c>
      <c r="B44" s="588" t="s">
        <v>2250</v>
      </c>
    </row>
    <row r="45" spans="1:2" ht="14.25">
      <c r="B45" s="574" t="s">
        <v>5635</v>
      </c>
    </row>
    <row r="46" spans="1:2">
      <c r="B46" s="604" t="s">
        <v>2546</v>
      </c>
    </row>
    <row r="47" spans="1:2" ht="14.25">
      <c r="B47" s="569"/>
    </row>
    <row r="48" spans="1:2" ht="14.25">
      <c r="A48" s="588" t="s">
        <v>532</v>
      </c>
      <c r="B48" s="588" t="s">
        <v>2251</v>
      </c>
    </row>
    <row r="49" spans="1:2" ht="14.25">
      <c r="B49" s="574" t="s">
        <v>5635</v>
      </c>
    </row>
    <row r="50" spans="1:2">
      <c r="B50" s="604" t="s">
        <v>2542</v>
      </c>
    </row>
    <row r="51" spans="1:2">
      <c r="B51" s="604" t="s">
        <v>2549</v>
      </c>
    </row>
    <row r="52" spans="1:2">
      <c r="B52" s="604" t="s">
        <v>2550</v>
      </c>
    </row>
    <row r="53" spans="1:2">
      <c r="B53" s="604" t="s">
        <v>2551</v>
      </c>
    </row>
    <row r="54" spans="1:2">
      <c r="B54" s="604" t="s">
        <v>2552</v>
      </c>
    </row>
    <row r="55" spans="1:2">
      <c r="B55" s="604" t="s">
        <v>2553</v>
      </c>
    </row>
    <row r="56" spans="1:2">
      <c r="B56" s="604"/>
    </row>
    <row r="57" spans="1:2" ht="14.25">
      <c r="A57" s="588" t="s">
        <v>533</v>
      </c>
      <c r="B57" s="588" t="s">
        <v>2252</v>
      </c>
    </row>
    <row r="58" spans="1:2" ht="14.25">
      <c r="B58" s="574" t="s">
        <v>5635</v>
      </c>
    </row>
    <row r="59" spans="1:2">
      <c r="B59" s="604" t="s">
        <v>2555</v>
      </c>
    </row>
    <row r="60" spans="1:2" ht="14.25">
      <c r="B60" s="567"/>
    </row>
    <row r="61" spans="1:2" ht="14.25">
      <c r="A61" s="588" t="s">
        <v>534</v>
      </c>
      <c r="B61" s="588" t="s">
        <v>2253</v>
      </c>
    </row>
    <row r="62" spans="1:2" ht="14.25">
      <c r="B62" s="574" t="s">
        <v>5634</v>
      </c>
    </row>
    <row r="63" spans="1:2">
      <c r="B63" s="604" t="s">
        <v>2560</v>
      </c>
    </row>
    <row r="64" spans="1:2">
      <c r="B64" s="604" t="s">
        <v>2559</v>
      </c>
    </row>
    <row r="65" spans="1:2">
      <c r="B65" s="604"/>
    </row>
    <row r="66" spans="1:2" ht="14.25">
      <c r="A66" s="588" t="s">
        <v>535</v>
      </c>
      <c r="B66" s="588" t="s">
        <v>2254</v>
      </c>
    </row>
    <row r="67" spans="1:2" ht="14.25">
      <c r="B67" s="574" t="s">
        <v>5635</v>
      </c>
    </row>
    <row r="68" spans="1:2">
      <c r="B68" s="604" t="s">
        <v>2556</v>
      </c>
    </row>
    <row r="69" spans="1:2" ht="14.25">
      <c r="B69" s="569"/>
    </row>
    <row r="70" spans="1:2" ht="28.5">
      <c r="A70" s="588" t="s">
        <v>712</v>
      </c>
      <c r="B70" s="588" t="s">
        <v>2255</v>
      </c>
    </row>
    <row r="71" spans="1:2" ht="14.25">
      <c r="B71" s="569"/>
    </row>
    <row r="72" spans="1:2" ht="57">
      <c r="A72" s="588" t="s">
        <v>584</v>
      </c>
      <c r="B72" s="1843" t="s">
        <v>5694</v>
      </c>
    </row>
    <row r="73" spans="1:2" ht="14.25">
      <c r="B73" s="588"/>
    </row>
    <row r="74" spans="1:2" ht="42.75" customHeight="1">
      <c r="A74" s="588" t="s">
        <v>713</v>
      </c>
      <c r="B74" s="1843" t="s">
        <v>5695</v>
      </c>
    </row>
    <row r="75" spans="1:2" ht="14.25">
      <c r="B75" s="588"/>
    </row>
    <row r="76" spans="1:2" ht="45.75" customHeight="1">
      <c r="A76" s="588" t="s">
        <v>803</v>
      </c>
      <c r="B76" s="1843" t="s">
        <v>5696</v>
      </c>
    </row>
    <row r="77" spans="1:2" ht="14.25">
      <c r="B77" s="569"/>
    </row>
    <row r="78" spans="1:2" ht="14.25">
      <c r="B78" s="569"/>
    </row>
    <row r="79" spans="1:2" ht="14.25">
      <c r="A79" s="588" t="s">
        <v>804</v>
      </c>
      <c r="B79" s="588" t="s">
        <v>2256</v>
      </c>
    </row>
    <row r="80" spans="1:2" ht="42.75">
      <c r="B80" s="567" t="s">
        <v>2257</v>
      </c>
    </row>
    <row r="81" spans="1:2" ht="14.25">
      <c r="B81" s="574" t="s">
        <v>5635</v>
      </c>
    </row>
    <row r="82" spans="1:2">
      <c r="B82" s="605" t="s">
        <v>2563</v>
      </c>
    </row>
    <row r="83" spans="1:2">
      <c r="B83" s="604" t="s">
        <v>2588</v>
      </c>
    </row>
    <row r="84" spans="1:2">
      <c r="B84" s="604" t="s">
        <v>2589</v>
      </c>
    </row>
    <row r="85" spans="1:2">
      <c r="B85" s="604" t="s">
        <v>2590</v>
      </c>
    </row>
    <row r="86" spans="1:2" ht="14.25">
      <c r="B86" s="569"/>
    </row>
    <row r="87" spans="1:2" ht="28.5">
      <c r="A87" s="588" t="s">
        <v>5691</v>
      </c>
      <c r="B87" s="588" t="s">
        <v>2258</v>
      </c>
    </row>
    <row r="88" spans="1:2" ht="14.25">
      <c r="B88" s="574" t="s">
        <v>5635</v>
      </c>
    </row>
    <row r="89" spans="1:2">
      <c r="B89" s="604" t="s">
        <v>2562</v>
      </c>
    </row>
    <row r="90" spans="1:2" ht="14.25">
      <c r="B90" s="569"/>
    </row>
    <row r="91" spans="1:2" ht="14.25">
      <c r="A91" s="588" t="s">
        <v>5692</v>
      </c>
      <c r="B91" s="588" t="s">
        <v>2259</v>
      </c>
    </row>
    <row r="92" spans="1:2" ht="14.25">
      <c r="B92" s="574" t="s">
        <v>5635</v>
      </c>
    </row>
    <row r="93" spans="1:2">
      <c r="B93" s="604" t="s">
        <v>2566</v>
      </c>
    </row>
    <row r="94" spans="1:2">
      <c r="B94" s="604" t="s">
        <v>2567</v>
      </c>
    </row>
    <row r="95" spans="1:2">
      <c r="B95" s="604"/>
    </row>
    <row r="96" spans="1:2" ht="14.25">
      <c r="A96" s="588" t="s">
        <v>5693</v>
      </c>
      <c r="B96" s="588" t="s">
        <v>2260</v>
      </c>
    </row>
    <row r="97" spans="1:2" ht="14.25">
      <c r="B97" s="574" t="s">
        <v>5636</v>
      </c>
    </row>
    <row r="98" spans="1:2">
      <c r="B98" s="604" t="s">
        <v>2568</v>
      </c>
    </row>
    <row r="99" spans="1:2">
      <c r="B99" s="604" t="s">
        <v>2569</v>
      </c>
    </row>
    <row r="100" spans="1:2">
      <c r="B100" s="604"/>
    </row>
    <row r="101" spans="1:2" ht="14.25">
      <c r="A101" s="595" t="s">
        <v>1642</v>
      </c>
      <c r="B101" s="595" t="s">
        <v>2262</v>
      </c>
    </row>
    <row r="102" spans="1:2" ht="14.25">
      <c r="B102" s="574" t="s">
        <v>5637</v>
      </c>
    </row>
    <row r="103" spans="1:2">
      <c r="B103" s="604" t="s">
        <v>1634</v>
      </c>
    </row>
    <row r="104" spans="1:2" ht="14.25">
      <c r="B104" s="569"/>
    </row>
    <row r="105" spans="1:2" ht="14.25">
      <c r="A105" s="595" t="s">
        <v>3352</v>
      </c>
      <c r="B105" s="588" t="s">
        <v>2263</v>
      </c>
    </row>
    <row r="106" spans="1:2" ht="14.25">
      <c r="B106" s="595" t="s">
        <v>388</v>
      </c>
    </row>
    <row r="107" spans="1:2" ht="14.25">
      <c r="A107" s="588" t="s">
        <v>536</v>
      </c>
      <c r="B107" s="588" t="s">
        <v>2264</v>
      </c>
    </row>
    <row r="108" spans="1:2" ht="14.25">
      <c r="B108" s="567" t="s">
        <v>5638</v>
      </c>
    </row>
    <row r="109" spans="1:2" ht="14.25">
      <c r="B109" s="574" t="s">
        <v>5639</v>
      </c>
    </row>
    <row r="110" spans="1:2">
      <c r="B110" s="604" t="s">
        <v>1267</v>
      </c>
    </row>
    <row r="111" spans="1:2">
      <c r="B111" s="604" t="s">
        <v>2572</v>
      </c>
    </row>
    <row r="112" spans="1:2">
      <c r="B112" s="604"/>
    </row>
    <row r="113" spans="1:2" ht="14.25">
      <c r="A113" s="588" t="s">
        <v>537</v>
      </c>
      <c r="B113" s="588" t="s">
        <v>2265</v>
      </c>
    </row>
    <row r="114" spans="1:2" ht="14.25">
      <c r="B114" s="574" t="s">
        <v>5640</v>
      </c>
    </row>
    <row r="115" spans="1:2">
      <c r="B115" s="604" t="s">
        <v>907</v>
      </c>
    </row>
    <row r="116" spans="1:2" ht="14.25">
      <c r="B116" s="569"/>
    </row>
    <row r="117" spans="1:2" ht="14.25">
      <c r="A117" s="588" t="s">
        <v>538</v>
      </c>
      <c r="B117" s="588" t="s">
        <v>2266</v>
      </c>
    </row>
    <row r="118" spans="1:2" ht="14.25">
      <c r="B118" s="574" t="s">
        <v>2267</v>
      </c>
    </row>
    <row r="119" spans="1:2" ht="14.25">
      <c r="B119" s="574" t="s">
        <v>2268</v>
      </c>
    </row>
    <row r="120" spans="1:2" ht="14.25">
      <c r="B120" s="574" t="s">
        <v>2269</v>
      </c>
    </row>
    <row r="121" spans="1:2" ht="14.25">
      <c r="B121" s="574" t="s">
        <v>6109</v>
      </c>
    </row>
    <row r="122" spans="1:2" ht="14.25">
      <c r="B122" s="569"/>
    </row>
    <row r="123" spans="1:2" ht="42.75">
      <c r="B123" s="574" t="s">
        <v>2270</v>
      </c>
    </row>
    <row r="124" spans="1:2" ht="14.25">
      <c r="B124" s="567"/>
    </row>
    <row r="125" spans="1:2" ht="14.25">
      <c r="B125" s="574" t="s">
        <v>5641</v>
      </c>
    </row>
    <row r="126" spans="1:2">
      <c r="B126" s="591" t="s">
        <v>1862</v>
      </c>
    </row>
    <row r="127" spans="1:2" ht="14.25">
      <c r="B127" s="569"/>
    </row>
    <row r="128" spans="1:2" ht="14.25">
      <c r="A128" s="588" t="s">
        <v>539</v>
      </c>
      <c r="B128" s="588" t="s">
        <v>2271</v>
      </c>
    </row>
    <row r="129" spans="1:2" ht="14.25">
      <c r="B129" s="574" t="s">
        <v>5642</v>
      </c>
    </row>
    <row r="130" spans="1:2">
      <c r="B130" s="604" t="s">
        <v>1268</v>
      </c>
    </row>
    <row r="131" spans="1:2" ht="14.25">
      <c r="B131" s="567"/>
    </row>
    <row r="132" spans="1:2" ht="14.25">
      <c r="A132" s="588" t="s">
        <v>777</v>
      </c>
      <c r="B132" s="588" t="s">
        <v>2272</v>
      </c>
    </row>
    <row r="133" spans="1:2" ht="14.25">
      <c r="B133" s="574" t="s">
        <v>5643</v>
      </c>
    </row>
    <row r="134" spans="1:2">
      <c r="B134" s="604" t="s">
        <v>1778</v>
      </c>
    </row>
    <row r="135" spans="1:2" ht="14.25">
      <c r="B135" s="567"/>
    </row>
    <row r="136" spans="1:2" ht="14.25">
      <c r="B136" s="567"/>
    </row>
    <row r="137" spans="1:2" ht="14.25">
      <c r="A137" s="588" t="s">
        <v>778</v>
      </c>
      <c r="B137" s="588" t="s">
        <v>2273</v>
      </c>
    </row>
    <row r="138" spans="1:2" ht="14.25">
      <c r="B138" s="574" t="s">
        <v>5644</v>
      </c>
    </row>
    <row r="139" spans="1:2">
      <c r="B139" s="604" t="s">
        <v>1269</v>
      </c>
    </row>
    <row r="140" spans="1:2" ht="14.25">
      <c r="B140" s="574" t="s">
        <v>5645</v>
      </c>
    </row>
    <row r="141" spans="1:2">
      <c r="B141" s="604" t="s">
        <v>1770</v>
      </c>
    </row>
    <row r="142" spans="1:2" ht="14.25">
      <c r="B142" s="567"/>
    </row>
    <row r="143" spans="1:2" ht="14.25">
      <c r="B143" s="567"/>
    </row>
    <row r="144" spans="1:2" ht="14.25">
      <c r="A144" s="588" t="s">
        <v>540</v>
      </c>
      <c r="B144" s="588" t="s">
        <v>2274</v>
      </c>
    </row>
    <row r="145" spans="1:2" ht="14.25">
      <c r="B145" s="574" t="s">
        <v>5646</v>
      </c>
    </row>
    <row r="146" spans="1:2">
      <c r="B146" s="604" t="s">
        <v>1270</v>
      </c>
    </row>
    <row r="147" spans="1:2">
      <c r="B147" s="604" t="s">
        <v>2578</v>
      </c>
    </row>
    <row r="148" spans="1:2" ht="14.25">
      <c r="B148" s="567"/>
    </row>
    <row r="149" spans="1:2" ht="14.25">
      <c r="A149" s="588" t="s">
        <v>779</v>
      </c>
      <c r="B149" s="588" t="s">
        <v>2275</v>
      </c>
    </row>
    <row r="150" spans="1:2" ht="14.25">
      <c r="B150" s="574" t="s">
        <v>5647</v>
      </c>
    </row>
    <row r="151" spans="1:2">
      <c r="B151" s="591" t="s">
        <v>581</v>
      </c>
    </row>
    <row r="152" spans="1:2" ht="14.25">
      <c r="B152" s="567"/>
    </row>
    <row r="153" spans="1:2" ht="14.25">
      <c r="B153" s="574" t="s">
        <v>5648</v>
      </c>
    </row>
    <row r="154" spans="1:2">
      <c r="B154" s="604" t="s">
        <v>1276</v>
      </c>
    </row>
    <row r="155" spans="1:2" ht="14.25">
      <c r="B155" s="567"/>
    </row>
    <row r="156" spans="1:2" ht="14.25">
      <c r="A156" s="588" t="s">
        <v>541</v>
      </c>
      <c r="B156" s="588" t="s">
        <v>2276</v>
      </c>
    </row>
    <row r="157" spans="1:2" ht="14.25">
      <c r="B157" s="574" t="s">
        <v>5649</v>
      </c>
    </row>
    <row r="158" spans="1:2">
      <c r="B158" s="604" t="s">
        <v>582</v>
      </c>
    </row>
    <row r="159" spans="1:2" ht="14.25">
      <c r="B159" s="567"/>
    </row>
    <row r="160" spans="1:2" ht="14.25">
      <c r="A160" s="588" t="s">
        <v>780</v>
      </c>
      <c r="B160" s="588" t="s">
        <v>2277</v>
      </c>
    </row>
    <row r="161" spans="1:2" ht="14.25">
      <c r="B161" s="574" t="s">
        <v>5650</v>
      </c>
    </row>
    <row r="162" spans="1:2">
      <c r="B162" s="604" t="s">
        <v>1271</v>
      </c>
    </row>
    <row r="163" spans="1:2" ht="14.25">
      <c r="B163" s="569"/>
    </row>
    <row r="164" spans="1:2" ht="14.25">
      <c r="A164" s="588" t="s">
        <v>542</v>
      </c>
      <c r="B164" s="588" t="s">
        <v>2278</v>
      </c>
    </row>
    <row r="165" spans="1:2" ht="14.25">
      <c r="B165" s="574" t="s">
        <v>5651</v>
      </c>
    </row>
    <row r="166" spans="1:2">
      <c r="B166" s="604" t="s">
        <v>1272</v>
      </c>
    </row>
    <row r="167" spans="1:2" ht="14.25">
      <c r="B167" s="569"/>
    </row>
    <row r="168" spans="1:2" ht="14.25">
      <c r="A168" s="588" t="s">
        <v>543</v>
      </c>
      <c r="B168" s="588" t="s">
        <v>2279</v>
      </c>
    </row>
    <row r="169" spans="1:2" ht="14.25">
      <c r="B169" s="574" t="s">
        <v>5652</v>
      </c>
    </row>
    <row r="170" spans="1:2">
      <c r="B170" s="604" t="s">
        <v>1675</v>
      </c>
    </row>
    <row r="172" spans="1:2" ht="14.25">
      <c r="A172" s="588" t="s">
        <v>544</v>
      </c>
      <c r="B172" s="588" t="s">
        <v>2280</v>
      </c>
    </row>
    <row r="173" spans="1:2" ht="14.25">
      <c r="B173" s="569"/>
    </row>
    <row r="174" spans="1:2" ht="42.75">
      <c r="A174" s="588" t="s">
        <v>545</v>
      </c>
      <c r="B174" s="588" t="s">
        <v>2281</v>
      </c>
    </row>
    <row r="175" spans="1:2" ht="14.25">
      <c r="B175" s="569"/>
    </row>
    <row r="176" spans="1:2" ht="14.25">
      <c r="B176" s="569"/>
    </row>
    <row r="177" spans="1:2" ht="14.25">
      <c r="B177" s="595" t="s">
        <v>29</v>
      </c>
    </row>
    <row r="178" spans="1:2" ht="14.25">
      <c r="A178" s="588" t="s">
        <v>546</v>
      </c>
      <c r="B178" s="588" t="s">
        <v>2282</v>
      </c>
    </row>
    <row r="179" spans="1:2" ht="14.25">
      <c r="B179" s="574" t="s">
        <v>5649</v>
      </c>
    </row>
    <row r="180" spans="1:2">
      <c r="B180" s="604" t="s">
        <v>582</v>
      </c>
    </row>
    <row r="181" spans="1:2" ht="14.25">
      <c r="B181" s="569"/>
    </row>
    <row r="182" spans="1:2" ht="14.25">
      <c r="A182" s="588" t="s">
        <v>547</v>
      </c>
      <c r="B182" s="588" t="s">
        <v>2283</v>
      </c>
    </row>
    <row r="183" spans="1:2" ht="14.25">
      <c r="B183" s="574" t="s">
        <v>5647</v>
      </c>
    </row>
    <row r="184" spans="1:2">
      <c r="B184" s="591" t="s">
        <v>2581</v>
      </c>
    </row>
    <row r="185" spans="1:2" ht="14.25">
      <c r="B185" s="569"/>
    </row>
    <row r="186" spans="1:2" ht="14.25">
      <c r="B186" s="574" t="s">
        <v>5648</v>
      </c>
    </row>
    <row r="187" spans="1:2">
      <c r="B187" s="604" t="s">
        <v>1276</v>
      </c>
    </row>
    <row r="188" spans="1:2" ht="14.25">
      <c r="B188" s="567"/>
    </row>
    <row r="189" spans="1:2" ht="14.25">
      <c r="A189" s="588" t="s">
        <v>549</v>
      </c>
      <c r="B189" s="588" t="s">
        <v>2284</v>
      </c>
    </row>
    <row r="190" spans="1:2" ht="14.25">
      <c r="B190" s="574" t="s">
        <v>5651</v>
      </c>
    </row>
    <row r="191" spans="1:2">
      <c r="B191" s="604" t="s">
        <v>1272</v>
      </c>
    </row>
    <row r="192" spans="1:2" ht="14.25">
      <c r="B192" s="569"/>
    </row>
    <row r="193" spans="1:2" ht="14.25">
      <c r="A193" s="588" t="s">
        <v>548</v>
      </c>
      <c r="B193" s="588" t="s">
        <v>2285</v>
      </c>
    </row>
    <row r="194" spans="1:2" ht="14.25">
      <c r="B194" s="574" t="s">
        <v>5646</v>
      </c>
    </row>
    <row r="195" spans="1:2">
      <c r="B195" s="604" t="s">
        <v>2579</v>
      </c>
    </row>
    <row r="196" spans="1:2" ht="14.25">
      <c r="B196" s="569"/>
    </row>
    <row r="197" spans="1:2" ht="14.25">
      <c r="A197" s="588" t="s">
        <v>550</v>
      </c>
      <c r="B197" s="588" t="s">
        <v>2286</v>
      </c>
    </row>
    <row r="198" spans="1:2" ht="14.25">
      <c r="B198" s="574" t="s">
        <v>5652</v>
      </c>
    </row>
    <row r="199" spans="1:2">
      <c r="B199" s="604" t="s">
        <v>1675</v>
      </c>
    </row>
    <row r="200" spans="1:2" ht="14.25">
      <c r="B200" s="574" t="s">
        <v>5653</v>
      </c>
    </row>
    <row r="201" spans="1:2">
      <c r="B201" s="604" t="s">
        <v>1743</v>
      </c>
    </row>
    <row r="202" spans="1:2" ht="14.25">
      <c r="B202" s="569"/>
    </row>
    <row r="203" spans="1:2" ht="14.25">
      <c r="A203" s="588" t="s">
        <v>551</v>
      </c>
      <c r="B203" s="588" t="s">
        <v>2287</v>
      </c>
    </row>
    <row r="204" spans="1:2" ht="14.25">
      <c r="B204" s="569"/>
    </row>
    <row r="205" spans="1:2" ht="14.25">
      <c r="B205" s="569"/>
    </row>
    <row r="206" spans="1:2" ht="14.25">
      <c r="A206" s="588" t="s">
        <v>552</v>
      </c>
      <c r="B206" s="588" t="s">
        <v>2288</v>
      </c>
    </row>
    <row r="207" spans="1:2" ht="14.25">
      <c r="B207" s="574" t="s">
        <v>5654</v>
      </c>
    </row>
    <row r="208" spans="1:2">
      <c r="B208" s="604" t="s">
        <v>1273</v>
      </c>
    </row>
    <row r="209" spans="1:2" ht="14.25">
      <c r="B209" s="567"/>
    </row>
    <row r="210" spans="1:2" ht="42.75">
      <c r="A210" s="588" t="s">
        <v>553</v>
      </c>
      <c r="B210" s="588" t="s">
        <v>2289</v>
      </c>
    </row>
    <row r="211" spans="1:2" ht="14.25">
      <c r="B211" s="567"/>
    </row>
    <row r="212" spans="1:2" ht="14.25">
      <c r="B212" s="567"/>
    </row>
    <row r="213" spans="1:2" ht="14.25">
      <c r="B213" s="567"/>
    </row>
    <row r="214" spans="1:2" ht="42.75">
      <c r="A214" s="588" t="s">
        <v>554</v>
      </c>
      <c r="B214" s="588" t="s">
        <v>2290</v>
      </c>
    </row>
    <row r="215" spans="1:2" ht="14.25">
      <c r="B215" s="574" t="s">
        <v>5655</v>
      </c>
    </row>
    <row r="216" spans="1:2">
      <c r="B216" s="604" t="s">
        <v>2595</v>
      </c>
    </row>
    <row r="217" spans="1:2" ht="14.25">
      <c r="B217" s="567"/>
    </row>
    <row r="218" spans="1:2" ht="28.5">
      <c r="A218" s="588" t="s">
        <v>781</v>
      </c>
      <c r="B218" s="588" t="s">
        <v>2291</v>
      </c>
    </row>
    <row r="219" spans="1:2" ht="14.25">
      <c r="B219" s="574" t="s">
        <v>5655</v>
      </c>
    </row>
    <row r="220" spans="1:2">
      <c r="B220" s="604" t="s">
        <v>2595</v>
      </c>
    </row>
    <row r="221" spans="1:2" ht="14.25">
      <c r="B221" s="567"/>
    </row>
    <row r="222" spans="1:2" ht="14.25">
      <c r="A222" s="588" t="s">
        <v>782</v>
      </c>
      <c r="B222" s="588" t="s">
        <v>2292</v>
      </c>
    </row>
    <row r="223" spans="1:2" ht="14.25">
      <c r="B223" s="569"/>
    </row>
    <row r="224" spans="1:2" ht="14.25">
      <c r="A224" s="588" t="s">
        <v>783</v>
      </c>
      <c r="B224" s="588" t="s">
        <v>2293</v>
      </c>
    </row>
    <row r="225" spans="1:2" ht="14.25">
      <c r="B225" s="574" t="s">
        <v>5656</v>
      </c>
    </row>
    <row r="226" spans="1:2">
      <c r="B226" s="604" t="s">
        <v>2019</v>
      </c>
    </row>
    <row r="227" spans="1:2" ht="14.25">
      <c r="B227" s="569"/>
    </row>
    <row r="228" spans="1:2" ht="14.25">
      <c r="B228" s="569"/>
    </row>
    <row r="229" spans="1:2" ht="14.25">
      <c r="A229" s="588" t="s">
        <v>784</v>
      </c>
      <c r="B229" s="588" t="s">
        <v>2294</v>
      </c>
    </row>
    <row r="230" spans="1:2" ht="14.25">
      <c r="B230" s="574" t="s">
        <v>5657</v>
      </c>
    </row>
    <row r="231" spans="1:2">
      <c r="B231" s="591" t="s">
        <v>1135</v>
      </c>
    </row>
    <row r="232" spans="1:2" ht="14.25">
      <c r="B232" s="569"/>
    </row>
    <row r="233" spans="1:2" ht="14.25">
      <c r="A233" s="588" t="s">
        <v>785</v>
      </c>
      <c r="B233" s="588" t="s">
        <v>2295</v>
      </c>
    </row>
    <row r="234" spans="1:2" ht="14.25">
      <c r="B234" s="574" t="s">
        <v>5658</v>
      </c>
    </row>
    <row r="235" spans="1:2">
      <c r="B235" s="604" t="s">
        <v>1274</v>
      </c>
    </row>
    <row r="236" spans="1:2" ht="14.25">
      <c r="B236" s="569"/>
    </row>
    <row r="237" spans="1:2" ht="14.25">
      <c r="B237" s="595" t="s">
        <v>1879</v>
      </c>
    </row>
    <row r="238" spans="1:2" ht="14.25">
      <c r="B238" s="569"/>
    </row>
    <row r="239" spans="1:2" ht="14.25">
      <c r="A239" s="588" t="s">
        <v>786</v>
      </c>
      <c r="B239" s="588" t="s">
        <v>2296</v>
      </c>
    </row>
    <row r="240" spans="1:2" ht="14.25">
      <c r="B240" s="574" t="s">
        <v>5659</v>
      </c>
    </row>
    <row r="241" spans="1:2">
      <c r="B241" s="591" t="s">
        <v>1279</v>
      </c>
    </row>
    <row r="242" spans="1:2" ht="14.25">
      <c r="B242" s="569"/>
    </row>
    <row r="243" spans="1:2" ht="14.25">
      <c r="A243" s="588" t="s">
        <v>787</v>
      </c>
      <c r="B243" s="588" t="s">
        <v>2297</v>
      </c>
    </row>
    <row r="244" spans="1:2" ht="14.25">
      <c r="B244" s="574" t="s">
        <v>5660</v>
      </c>
    </row>
    <row r="245" spans="1:2">
      <c r="B245" s="591" t="s">
        <v>1278</v>
      </c>
    </row>
    <row r="247" spans="1:2" ht="14.25">
      <c r="A247" s="588" t="s">
        <v>788</v>
      </c>
      <c r="B247" s="588" t="s">
        <v>2298</v>
      </c>
    </row>
    <row r="248" spans="1:2" ht="14.25">
      <c r="B248" s="574" t="s">
        <v>5661</v>
      </c>
    </row>
    <row r="249" spans="1:2">
      <c r="B249" s="606" t="s">
        <v>1277</v>
      </c>
    </row>
    <row r="251" spans="1:2" ht="14.25">
      <c r="B251" s="569"/>
    </row>
    <row r="252" spans="1:2" ht="14.25">
      <c r="A252" s="588" t="s">
        <v>27</v>
      </c>
      <c r="B252" s="569"/>
    </row>
    <row r="253" spans="1:2" ht="14.25">
      <c r="A253" s="588" t="s">
        <v>789</v>
      </c>
      <c r="B253" s="588" t="s">
        <v>2299</v>
      </c>
    </row>
    <row r="254" spans="1:2" ht="14.25">
      <c r="B254" s="574" t="s">
        <v>5650</v>
      </c>
    </row>
    <row r="255" spans="1:2">
      <c r="B255" s="604" t="s">
        <v>1271</v>
      </c>
    </row>
    <row r="256" spans="1:2" ht="14.25">
      <c r="B256" s="569"/>
    </row>
    <row r="257" spans="1:2" ht="14.25">
      <c r="A257" s="588" t="s">
        <v>790</v>
      </c>
      <c r="B257" s="588" t="s">
        <v>2300</v>
      </c>
    </row>
    <row r="258" spans="1:2" ht="14.25">
      <c r="B258" s="574" t="s">
        <v>5651</v>
      </c>
    </row>
    <row r="259" spans="1:2">
      <c r="B259" s="604" t="s">
        <v>1272</v>
      </c>
    </row>
    <row r="260" spans="1:2" ht="14.25">
      <c r="B260" s="569"/>
    </row>
    <row r="261" spans="1:2" ht="14.25">
      <c r="B261" s="569"/>
    </row>
    <row r="262" spans="1:2" ht="14.25">
      <c r="A262" s="588" t="s">
        <v>791</v>
      </c>
      <c r="B262" s="588" t="s">
        <v>2301</v>
      </c>
    </row>
    <row r="263" spans="1:2" ht="14.25">
      <c r="B263" s="574" t="s">
        <v>5662</v>
      </c>
    </row>
    <row r="264" spans="1:2">
      <c r="B264" s="604" t="s">
        <v>1676</v>
      </c>
    </row>
    <row r="266" spans="1:2" ht="14.25">
      <c r="A266" s="588" t="s">
        <v>792</v>
      </c>
      <c r="B266" s="588" t="s">
        <v>2302</v>
      </c>
    </row>
    <row r="267" spans="1:2" ht="14.25">
      <c r="B267" s="569"/>
    </row>
    <row r="268" spans="1:2" ht="14.25">
      <c r="A268" s="588" t="s">
        <v>793</v>
      </c>
      <c r="B268" s="588" t="s">
        <v>2303</v>
      </c>
    </row>
    <row r="269" spans="1:2" ht="14.25">
      <c r="B269" s="574" t="s">
        <v>5648</v>
      </c>
    </row>
    <row r="270" spans="1:2">
      <c r="B270" s="604" t="s">
        <v>1276</v>
      </c>
    </row>
    <row r="272" spans="1:2" ht="14.25">
      <c r="B272" s="595" t="s">
        <v>38</v>
      </c>
    </row>
    <row r="273" spans="1:2" ht="14.25">
      <c r="A273" s="588" t="s">
        <v>794</v>
      </c>
      <c r="B273" s="588" t="s">
        <v>2304</v>
      </c>
    </row>
    <row r="274" spans="1:2" ht="14.25">
      <c r="B274" s="574" t="s">
        <v>5659</v>
      </c>
    </row>
    <row r="275" spans="1:2">
      <c r="B275" s="591" t="s">
        <v>2599</v>
      </c>
    </row>
    <row r="276" spans="1:2">
      <c r="B276" s="591"/>
    </row>
    <row r="277" spans="1:2" ht="14.25">
      <c r="B277" s="574" t="s">
        <v>6038</v>
      </c>
    </row>
    <row r="278" spans="1:2">
      <c r="B278" s="604" t="s">
        <v>6036</v>
      </c>
    </row>
    <row r="279" spans="1:2" ht="14.25">
      <c r="B279" s="569"/>
    </row>
    <row r="280" spans="1:2" ht="14.25">
      <c r="A280" s="588" t="s">
        <v>795</v>
      </c>
      <c r="B280" s="588" t="s">
        <v>2305</v>
      </c>
    </row>
    <row r="281" spans="1:2" ht="14.25">
      <c r="B281" s="574" t="s">
        <v>5660</v>
      </c>
    </row>
    <row r="282" spans="1:2">
      <c r="B282" s="591" t="s">
        <v>2604</v>
      </c>
    </row>
    <row r="283" spans="1:2" ht="14.25">
      <c r="A283" s="588" t="s">
        <v>796</v>
      </c>
      <c r="B283" s="588" t="s">
        <v>2306</v>
      </c>
    </row>
    <row r="284" spans="1:2" ht="14.25">
      <c r="B284" s="574" t="s">
        <v>5661</v>
      </c>
    </row>
    <row r="285" spans="1:2">
      <c r="B285" s="591" t="s">
        <v>2601</v>
      </c>
    </row>
    <row r="286" spans="1:2" ht="14.25">
      <c r="B286" s="569"/>
    </row>
    <row r="287" spans="1:2" ht="14.25">
      <c r="A287" s="588" t="s">
        <v>797</v>
      </c>
      <c r="B287" s="588" t="s">
        <v>2307</v>
      </c>
    </row>
    <row r="288" spans="1:2" ht="14.25">
      <c r="B288" s="574" t="s">
        <v>5651</v>
      </c>
    </row>
    <row r="289" spans="1:2">
      <c r="B289" s="604" t="s">
        <v>1272</v>
      </c>
    </row>
    <row r="290" spans="1:2" ht="14.25">
      <c r="B290" s="569"/>
    </row>
    <row r="291" spans="1:2" ht="14.25">
      <c r="A291" s="588" t="s">
        <v>798</v>
      </c>
      <c r="B291" s="588" t="s">
        <v>2308</v>
      </c>
    </row>
    <row r="292" spans="1:2" ht="14.25">
      <c r="B292" s="574" t="s">
        <v>5662</v>
      </c>
    </row>
    <row r="293" spans="1:2">
      <c r="B293" s="604" t="s">
        <v>2607</v>
      </c>
    </row>
    <row r="294" spans="1:2" ht="14.25">
      <c r="B294" s="569"/>
    </row>
    <row r="295" spans="1:2" ht="14.25">
      <c r="A295" s="588" t="s">
        <v>799</v>
      </c>
      <c r="B295" s="588" t="s">
        <v>2309</v>
      </c>
    </row>
    <row r="296" spans="1:2" ht="14.25">
      <c r="B296" s="569"/>
    </row>
    <row r="297" spans="1:2" ht="14.25">
      <c r="B297" s="569"/>
    </row>
    <row r="298" spans="1:2" ht="28.5">
      <c r="A298" s="588" t="s">
        <v>800</v>
      </c>
      <c r="B298" s="588" t="s">
        <v>2310</v>
      </c>
    </row>
    <row r="299" spans="1:2" ht="14.25">
      <c r="B299" s="569"/>
    </row>
    <row r="300" spans="1:2" ht="14.25">
      <c r="B300" s="569"/>
    </row>
    <row r="301" spans="1:2" ht="28.5">
      <c r="A301" s="588" t="s">
        <v>1668</v>
      </c>
      <c r="B301" s="588" t="s">
        <v>2311</v>
      </c>
    </row>
    <row r="302" spans="1:2" ht="14.25">
      <c r="B302" s="574" t="s">
        <v>5655</v>
      </c>
    </row>
    <row r="303" spans="1:2">
      <c r="B303" s="604" t="s">
        <v>2595</v>
      </c>
    </row>
    <row r="304" spans="1:2" ht="14.25">
      <c r="B304" s="569"/>
    </row>
    <row r="305" spans="1:2" ht="14.25">
      <c r="B305" s="569"/>
    </row>
    <row r="306" spans="1:2" ht="14.25">
      <c r="A306" s="588" t="s">
        <v>1685</v>
      </c>
      <c r="B306" s="588" t="s">
        <v>2312</v>
      </c>
    </row>
    <row r="307" spans="1:2" ht="14.25">
      <c r="B307" s="574" t="s">
        <v>5648</v>
      </c>
    </row>
    <row r="308" spans="1:2">
      <c r="B308" s="604" t="s">
        <v>1276</v>
      </c>
    </row>
    <row r="309" spans="1:2" ht="14.25">
      <c r="B309" s="567"/>
    </row>
    <row r="310" spans="1:2" ht="14.25">
      <c r="A310" s="588" t="s">
        <v>1752</v>
      </c>
      <c r="B310" s="588" t="s">
        <v>2313</v>
      </c>
    </row>
    <row r="311" spans="1:2" ht="14.25">
      <c r="B311" s="574" t="s">
        <v>5371</v>
      </c>
    </row>
    <row r="312" spans="1:2">
      <c r="B312" s="605" t="s">
        <v>1683</v>
      </c>
    </row>
    <row r="314" spans="1:2" ht="14.25">
      <c r="B314" s="593" t="s">
        <v>2314</v>
      </c>
    </row>
    <row r="316" spans="1:2" ht="14.25">
      <c r="A316" s="588" t="s">
        <v>3353</v>
      </c>
      <c r="B316" s="588" t="s">
        <v>2315</v>
      </c>
    </row>
    <row r="317" spans="1:2" ht="14.25">
      <c r="B317" s="567" t="s">
        <v>2316</v>
      </c>
    </row>
    <row r="318" spans="1:2" ht="14.25">
      <c r="B318" s="567" t="s">
        <v>2317</v>
      </c>
    </row>
    <row r="319" spans="1:2" ht="14.25">
      <c r="B319" s="567" t="s">
        <v>2318</v>
      </c>
    </row>
    <row r="320" spans="1:2" ht="28.5">
      <c r="B320" s="567" t="s">
        <v>2319</v>
      </c>
    </row>
    <row r="321" spans="2:2" ht="14.25">
      <c r="B321" s="567" t="s">
        <v>2320</v>
      </c>
    </row>
    <row r="322" spans="2:2" ht="14.25">
      <c r="B322" s="567"/>
    </row>
    <row r="323" spans="2:2" ht="14.25">
      <c r="B323" s="567" t="s">
        <v>2321</v>
      </c>
    </row>
    <row r="324" spans="2:2" ht="14.25">
      <c r="B324" s="567" t="s">
        <v>2322</v>
      </c>
    </row>
    <row r="325" spans="2:2" ht="28.5">
      <c r="B325" s="567" t="s">
        <v>2323</v>
      </c>
    </row>
    <row r="326" spans="2:2" ht="14.25">
      <c r="B326" s="567" t="s">
        <v>2324</v>
      </c>
    </row>
    <row r="327" spans="2:2" ht="14.25">
      <c r="B327" s="567" t="s">
        <v>2325</v>
      </c>
    </row>
    <row r="328" spans="2:2" ht="14.25">
      <c r="B328" s="567"/>
    </row>
    <row r="329" spans="2:2" ht="14.25">
      <c r="B329" s="567" t="s">
        <v>2326</v>
      </c>
    </row>
    <row r="330" spans="2:2" ht="14.25">
      <c r="B330" s="567" t="s">
        <v>2327</v>
      </c>
    </row>
    <row r="331" spans="2:2" ht="14.25">
      <c r="B331" s="567" t="s">
        <v>2328</v>
      </c>
    </row>
    <row r="332" spans="2:2" ht="14.25">
      <c r="B332" s="567" t="s">
        <v>2329</v>
      </c>
    </row>
    <row r="333" spans="2:2" ht="14.25">
      <c r="B333" s="567" t="s">
        <v>2330</v>
      </c>
    </row>
    <row r="334" spans="2:2" ht="14.25">
      <c r="B334" s="567" t="s">
        <v>2331</v>
      </c>
    </row>
    <row r="335" spans="2:2" ht="14.25">
      <c r="B335" s="567" t="s">
        <v>2332</v>
      </c>
    </row>
    <row r="336" spans="2:2" ht="14.25">
      <c r="B336" s="567" t="s">
        <v>2333</v>
      </c>
    </row>
    <row r="337" spans="2:4" ht="14.25">
      <c r="B337" s="567" t="s">
        <v>2334</v>
      </c>
    </row>
    <row r="338" spans="2:4" ht="14.25">
      <c r="B338" s="567" t="s">
        <v>2335</v>
      </c>
    </row>
    <row r="339" spans="2:4" ht="14.25">
      <c r="B339" s="567" t="s">
        <v>2336</v>
      </c>
    </row>
    <row r="340" spans="2:4" ht="14.25">
      <c r="B340" s="567" t="s">
        <v>2337</v>
      </c>
    </row>
    <row r="341" spans="2:4" ht="14.25">
      <c r="B341" s="567" t="s">
        <v>2338</v>
      </c>
    </row>
    <row r="342" spans="2:4" ht="14.25">
      <c r="B342" s="567" t="s">
        <v>2339</v>
      </c>
    </row>
    <row r="343" spans="2:4" ht="14.25">
      <c r="B343" s="567" t="s">
        <v>2340</v>
      </c>
    </row>
    <row r="344" spans="2:4" ht="14.25">
      <c r="B344" s="567" t="s">
        <v>2341</v>
      </c>
    </row>
    <row r="345" spans="2:4" ht="14.25">
      <c r="B345" s="567" t="s">
        <v>2333</v>
      </c>
    </row>
    <row r="346" spans="2:4" ht="14.25">
      <c r="B346" s="567"/>
      <c r="D346" t="s">
        <v>3959</v>
      </c>
    </row>
    <row r="347" spans="2:4" ht="14.25">
      <c r="B347" s="567" t="s">
        <v>2342</v>
      </c>
    </row>
    <row r="348" spans="2:4" ht="14.25">
      <c r="B348" s="567" t="s">
        <v>2343</v>
      </c>
    </row>
    <row r="349" spans="2:4" ht="14.25">
      <c r="B349" s="567" t="s">
        <v>2344</v>
      </c>
    </row>
    <row r="350" spans="2:4" ht="14.25">
      <c r="B350" s="567" t="s">
        <v>2345</v>
      </c>
    </row>
    <row r="351" spans="2:4" ht="14.25">
      <c r="B351" s="569"/>
    </row>
    <row r="352" spans="2:4" ht="14.25">
      <c r="B352" s="569"/>
    </row>
    <row r="353" spans="2:2" ht="14.25">
      <c r="B353" s="574" t="s">
        <v>5663</v>
      </c>
    </row>
    <row r="354" spans="2:2">
      <c r="B354" s="604" t="s">
        <v>3929</v>
      </c>
    </row>
    <row r="355" spans="2:2" ht="14.25">
      <c r="B355" s="574" t="s">
        <v>5664</v>
      </c>
    </row>
    <row r="356" spans="2:2">
      <c r="B356" s="604" t="s">
        <v>3930</v>
      </c>
    </row>
    <row r="357" spans="2:2" ht="14.25">
      <c r="B357" s="574" t="s">
        <v>5665</v>
      </c>
    </row>
    <row r="358" spans="2:2">
      <c r="B358" s="604" t="s">
        <v>3931</v>
      </c>
    </row>
    <row r="359" spans="2:2" ht="14.25">
      <c r="B359" s="574" t="s">
        <v>5666</v>
      </c>
    </row>
    <row r="360" spans="2:2">
      <c r="B360" s="604" t="s">
        <v>3932</v>
      </c>
    </row>
    <row r="361" spans="2:2" ht="14.25">
      <c r="B361" s="574" t="s">
        <v>5667</v>
      </c>
    </row>
    <row r="362" spans="2:2">
      <c r="B362" s="604" t="s">
        <v>3934</v>
      </c>
    </row>
    <row r="363" spans="2:2" ht="14.25">
      <c r="B363" s="574" t="s">
        <v>5668</v>
      </c>
    </row>
    <row r="364" spans="2:2">
      <c r="B364" s="604" t="s">
        <v>3935</v>
      </c>
    </row>
    <row r="365" spans="2:2" ht="14.25">
      <c r="B365" s="574" t="s">
        <v>5669</v>
      </c>
    </row>
    <row r="366" spans="2:2">
      <c r="B366" s="604" t="s">
        <v>3936</v>
      </c>
    </row>
    <row r="367" spans="2:2" ht="14.25">
      <c r="B367" s="567"/>
    </row>
    <row r="368" spans="2:2" ht="14.25">
      <c r="B368" s="569" t="s">
        <v>2346</v>
      </c>
    </row>
    <row r="369" spans="1:5" ht="14.25">
      <c r="B369" s="574" t="s">
        <v>5661</v>
      </c>
    </row>
    <row r="370" spans="1:5" ht="14.25">
      <c r="B370" s="567"/>
    </row>
    <row r="371" spans="1:5" ht="14.25">
      <c r="A371" s="588" t="s">
        <v>3352</v>
      </c>
      <c r="B371" s="588" t="s">
        <v>6051</v>
      </c>
    </row>
    <row r="372" spans="1:5" ht="14.25">
      <c r="B372" s="1924" t="s">
        <v>6077</v>
      </c>
    </row>
    <row r="373" spans="1:5" ht="14.25">
      <c r="B373" s="1924" t="s">
        <v>6078</v>
      </c>
    </row>
    <row r="374" spans="1:5" ht="14.25">
      <c r="B374" s="1924" t="s">
        <v>6079</v>
      </c>
    </row>
    <row r="375" spans="1:5" ht="28.5">
      <c r="B375" s="1829" t="s">
        <v>6080</v>
      </c>
      <c r="E375" s="1829"/>
    </row>
    <row r="376" spans="1:5" ht="14.25">
      <c r="B376" s="1829"/>
      <c r="E376" s="1829"/>
    </row>
    <row r="377" spans="1:5" ht="28.5">
      <c r="B377" s="1829" t="s">
        <v>6075</v>
      </c>
      <c r="E377" s="1829" t="s">
        <v>6066</v>
      </c>
    </row>
    <row r="378" spans="1:5" ht="14.25">
      <c r="B378" s="1829"/>
      <c r="E378" s="1829"/>
    </row>
    <row r="379" spans="1:5" ht="28.5">
      <c r="B379" s="1829" t="s">
        <v>6058</v>
      </c>
      <c r="E379" s="1829" t="s">
        <v>6067</v>
      </c>
    </row>
    <row r="380" spans="1:5" ht="14.25">
      <c r="A380" s="588"/>
      <c r="B380" s="1829"/>
      <c r="E380" s="1829"/>
    </row>
    <row r="381" spans="1:5" ht="42.75">
      <c r="B381" s="1829" t="s">
        <v>6076</v>
      </c>
      <c r="E381" s="1829" t="s">
        <v>6068</v>
      </c>
    </row>
    <row r="382" spans="1:5" ht="14.25">
      <c r="B382" s="1829"/>
      <c r="E382" s="1829"/>
    </row>
    <row r="383" spans="1:5" ht="28.5">
      <c r="B383" s="1829" t="s">
        <v>6059</v>
      </c>
      <c r="E383" s="1829" t="s">
        <v>6069</v>
      </c>
    </row>
    <row r="384" spans="1:5" ht="14.25">
      <c r="B384" s="567"/>
      <c r="E384" s="1829"/>
    </row>
    <row r="385" spans="1:5" ht="57">
      <c r="B385" s="567" t="s">
        <v>6081</v>
      </c>
      <c r="E385" s="1829"/>
    </row>
    <row r="386" spans="1:5" ht="28.5">
      <c r="B386" s="567" t="s">
        <v>6083</v>
      </c>
    </row>
    <row r="387" spans="1:5" ht="14.25">
      <c r="B387" s="567" t="s">
        <v>6084</v>
      </c>
    </row>
    <row r="388" spans="1:5" ht="14.25">
      <c r="B388" s="567"/>
    </row>
    <row r="389" spans="1:5" ht="42.75">
      <c r="B389" s="567" t="s">
        <v>6082</v>
      </c>
    </row>
    <row r="390" spans="1:5" ht="14.25">
      <c r="B390" s="567"/>
    </row>
    <row r="391" spans="1:5" ht="14.25">
      <c r="B391" s="574" t="s">
        <v>6055</v>
      </c>
    </row>
    <row r="392" spans="1:5">
      <c r="B392" s="604" t="s">
        <v>6052</v>
      </c>
    </row>
    <row r="393" spans="1:5" ht="14.25">
      <c r="B393" s="567"/>
    </row>
    <row r="394" spans="1:5" ht="14.25">
      <c r="A394" s="588" t="s">
        <v>3354</v>
      </c>
      <c r="B394" s="588" t="s">
        <v>6040</v>
      </c>
    </row>
    <row r="395" spans="1:5" ht="57">
      <c r="B395" s="574" t="s">
        <v>2348</v>
      </c>
    </row>
    <row r="396" spans="1:5" ht="14.25">
      <c r="B396" s="567"/>
    </row>
    <row r="397" spans="1:5" ht="71.25">
      <c r="B397" s="567" t="s">
        <v>5670</v>
      </c>
    </row>
    <row r="398" spans="1:5" ht="14.25">
      <c r="B398" s="574"/>
    </row>
    <row r="399" spans="1:5" ht="28.5">
      <c r="B399" s="574" t="s">
        <v>5671</v>
      </c>
    </row>
    <row r="400" spans="1:5" ht="14.25">
      <c r="A400" s="588" t="s">
        <v>3355</v>
      </c>
      <c r="B400" s="588" t="s">
        <v>6041</v>
      </c>
    </row>
    <row r="401" spans="2:2" ht="28.5">
      <c r="B401" s="567" t="s">
        <v>2350</v>
      </c>
    </row>
    <row r="402" spans="2:2" ht="14.25">
      <c r="B402" s="567" t="s">
        <v>2351</v>
      </c>
    </row>
    <row r="403" spans="2:2" ht="14.25">
      <c r="B403" s="567" t="s">
        <v>2351</v>
      </c>
    </row>
    <row r="404" spans="2:2" ht="14.25">
      <c r="B404" s="567" t="s">
        <v>2351</v>
      </c>
    </row>
    <row r="405" spans="2:2" ht="14.25">
      <c r="B405" s="567" t="s">
        <v>2352</v>
      </c>
    </row>
    <row r="406" spans="2:2" ht="14.25">
      <c r="B406" s="567" t="s">
        <v>2352</v>
      </c>
    </row>
    <row r="407" spans="2:2" ht="14.25">
      <c r="B407" s="567" t="s">
        <v>2352</v>
      </c>
    </row>
    <row r="408" spans="2:2" ht="57">
      <c r="B408" s="567" t="s">
        <v>2353</v>
      </c>
    </row>
    <row r="409" spans="2:2" ht="14.25">
      <c r="B409" s="567"/>
    </row>
    <row r="410" spans="2:2" ht="14.25">
      <c r="B410" s="567" t="s">
        <v>2354</v>
      </c>
    </row>
    <row r="411" spans="2:2" ht="14.25">
      <c r="B411" s="567" t="s">
        <v>2355</v>
      </c>
    </row>
    <row r="412" spans="2:2" ht="57">
      <c r="B412" s="567" t="s">
        <v>2356</v>
      </c>
    </row>
    <row r="413" spans="2:2" ht="14.25">
      <c r="B413" s="567" t="s">
        <v>2357</v>
      </c>
    </row>
    <row r="414" spans="2:2" ht="28.5">
      <c r="B414" s="567" t="s">
        <v>2358</v>
      </c>
    </row>
    <row r="415" spans="2:2" ht="28.5">
      <c r="B415" s="567" t="s">
        <v>2359</v>
      </c>
    </row>
    <row r="416" spans="2:2" ht="42.75">
      <c r="B416" s="567" t="s">
        <v>2360</v>
      </c>
    </row>
    <row r="417" spans="2:2" ht="14.25">
      <c r="B417" s="567"/>
    </row>
    <row r="418" spans="2:2" ht="42.75">
      <c r="B418" s="567" t="s">
        <v>2361</v>
      </c>
    </row>
    <row r="419" spans="2:2" ht="14.25">
      <c r="B419" s="567" t="s">
        <v>2351</v>
      </c>
    </row>
    <row r="420" spans="2:2" ht="14.25">
      <c r="B420" s="567" t="s">
        <v>2351</v>
      </c>
    </row>
    <row r="421" spans="2:2" ht="14.25">
      <c r="B421" s="567" t="s">
        <v>2351</v>
      </c>
    </row>
    <row r="422" spans="2:2" ht="14.25">
      <c r="B422" s="567" t="s">
        <v>2351</v>
      </c>
    </row>
    <row r="423" spans="2:2" ht="14.25">
      <c r="B423" s="567"/>
    </row>
    <row r="424" spans="2:2" ht="42.75">
      <c r="B424" s="567" t="s">
        <v>2362</v>
      </c>
    </row>
    <row r="425" spans="2:2" ht="14.25">
      <c r="B425" s="567" t="s">
        <v>2351</v>
      </c>
    </row>
    <row r="426" spans="2:2" ht="14.25">
      <c r="B426" s="567" t="s">
        <v>2351</v>
      </c>
    </row>
    <row r="427" spans="2:2" ht="14.25">
      <c r="B427" s="567" t="s">
        <v>2351</v>
      </c>
    </row>
    <row r="428" spans="2:2" ht="14.25">
      <c r="B428" s="567"/>
    </row>
    <row r="429" spans="2:2" ht="14.25">
      <c r="B429" s="574" t="s">
        <v>5672</v>
      </c>
    </row>
    <row r="430" spans="2:2">
      <c r="B430" s="604" t="s">
        <v>1766</v>
      </c>
    </row>
    <row r="431" spans="2:2" ht="14.25">
      <c r="B431" s="567"/>
    </row>
    <row r="432" spans="2:2" ht="14.25">
      <c r="B432" s="596" t="s">
        <v>2363</v>
      </c>
    </row>
    <row r="433" spans="2:2" ht="14.25">
      <c r="B433" s="567" t="s">
        <v>2364</v>
      </c>
    </row>
    <row r="434" spans="2:2" ht="14.25">
      <c r="B434" s="567"/>
    </row>
    <row r="435" spans="2:2" ht="15" thickBot="1">
      <c r="B435" s="597" t="s">
        <v>2365</v>
      </c>
    </row>
    <row r="436" spans="2:2" ht="14.25">
      <c r="B436" s="570"/>
    </row>
    <row r="437" spans="2:2" ht="14.25">
      <c r="B437" s="598" t="s">
        <v>25</v>
      </c>
    </row>
    <row r="438" spans="2:2" ht="14.25">
      <c r="B438" s="570"/>
    </row>
    <row r="439" spans="2:2" ht="14.25">
      <c r="B439" s="598" t="s">
        <v>78</v>
      </c>
    </row>
    <row r="440" spans="2:2" ht="14.25">
      <c r="B440" s="570"/>
    </row>
    <row r="441" spans="2:2" ht="14.25">
      <c r="B441" s="598" t="s">
        <v>2366</v>
      </c>
    </row>
    <row r="442" spans="2:2" ht="14.25">
      <c r="B442" s="570"/>
    </row>
    <row r="443" spans="2:2" ht="14.25">
      <c r="B443" s="598" t="s">
        <v>2367</v>
      </c>
    </row>
    <row r="444" spans="2:2" ht="14.25">
      <c r="B444" s="570"/>
    </row>
    <row r="445" spans="2:2" ht="14.25">
      <c r="B445" s="598" t="s">
        <v>2368</v>
      </c>
    </row>
    <row r="446" spans="2:2" ht="14.25">
      <c r="B446" s="570"/>
    </row>
    <row r="447" spans="2:2" ht="14.25">
      <c r="B447" s="598" t="s">
        <v>2369</v>
      </c>
    </row>
    <row r="448" spans="2:2" ht="14.25">
      <c r="B448" s="567"/>
    </row>
    <row r="449" spans="2:2" ht="14.25">
      <c r="B449" s="596" t="s">
        <v>2370</v>
      </c>
    </row>
    <row r="450" spans="2:2" ht="14.25">
      <c r="B450" s="595" t="s">
        <v>1720</v>
      </c>
    </row>
    <row r="451" spans="2:2" ht="42.75">
      <c r="B451" s="567" t="s">
        <v>2371</v>
      </c>
    </row>
    <row r="452" spans="2:2" ht="14.25">
      <c r="B452" s="567"/>
    </row>
    <row r="453" spans="2:2" ht="28.5">
      <c r="B453" s="567" t="s">
        <v>2372</v>
      </c>
    </row>
    <row r="454" spans="2:2" ht="14.25">
      <c r="B454" s="567"/>
    </row>
    <row r="455" spans="2:2" ht="57">
      <c r="B455" s="574" t="s">
        <v>2373</v>
      </c>
    </row>
    <row r="456" spans="2:2" ht="14.25">
      <c r="B456" s="567"/>
    </row>
    <row r="457" spans="2:2" ht="28.5">
      <c r="B457" s="567" t="s">
        <v>2374</v>
      </c>
    </row>
    <row r="458" spans="2:2" ht="14.25">
      <c r="B458" s="567"/>
    </row>
    <row r="459" spans="2:2" ht="14.25">
      <c r="B459" s="574" t="s">
        <v>5673</v>
      </c>
    </row>
    <row r="460" spans="2:2">
      <c r="B460" s="604" t="s">
        <v>1739</v>
      </c>
    </row>
    <row r="461" spans="2:2" ht="14.25">
      <c r="B461" s="574" t="s">
        <v>5674</v>
      </c>
    </row>
    <row r="462" spans="2:2">
      <c r="B462" s="604" t="s">
        <v>1740</v>
      </c>
    </row>
    <row r="463" spans="2:2" ht="14.25">
      <c r="B463" s="574" t="s">
        <v>2375</v>
      </c>
    </row>
    <row r="464" spans="2:2" ht="42.75">
      <c r="B464" s="574" t="s">
        <v>2376</v>
      </c>
    </row>
    <row r="465" spans="2:2" ht="14.25">
      <c r="B465" s="567"/>
    </row>
    <row r="466" spans="2:2" ht="28.5">
      <c r="B466" s="574" t="s">
        <v>2377</v>
      </c>
    </row>
    <row r="467" spans="2:2" ht="14.25">
      <c r="B467" s="567"/>
    </row>
    <row r="468" spans="2:2" ht="71.25">
      <c r="B468" s="567" t="s">
        <v>5675</v>
      </c>
    </row>
    <row r="469" spans="2:2" ht="14.25">
      <c r="B469" s="567"/>
    </row>
    <row r="470" spans="2:2" ht="14.25">
      <c r="B470" s="567" t="s">
        <v>2378</v>
      </c>
    </row>
    <row r="471" spans="2:2" ht="14.25">
      <c r="B471" s="567" t="s">
        <v>27</v>
      </c>
    </row>
    <row r="472" spans="2:2">
      <c r="B472" s="2017"/>
    </row>
    <row r="473" spans="2:2">
      <c r="B473" s="2017"/>
    </row>
    <row r="474" spans="2:2" ht="14.25">
      <c r="B474" s="570"/>
    </row>
    <row r="475" spans="2:2" ht="14.25">
      <c r="B475" s="570"/>
    </row>
    <row r="476" spans="2:2" ht="14.25">
      <c r="B476" s="570" t="s">
        <v>25</v>
      </c>
    </row>
    <row r="477" spans="2:2" ht="14.25">
      <c r="B477" s="570" t="s">
        <v>78</v>
      </c>
    </row>
    <row r="478" spans="2:2" ht="14.25">
      <c r="B478" s="570" t="s">
        <v>2379</v>
      </c>
    </row>
    <row r="479" spans="2:2" ht="14.25">
      <c r="B479" s="570" t="s">
        <v>2380</v>
      </c>
    </row>
    <row r="480" spans="2:2" ht="14.25">
      <c r="B480" s="570" t="s">
        <v>2380</v>
      </c>
    </row>
    <row r="481" spans="2:2" ht="14.25">
      <c r="B481" s="570"/>
    </row>
    <row r="482" spans="2:2" ht="14.25">
      <c r="B482" s="570" t="s">
        <v>71</v>
      </c>
    </row>
    <row r="483" spans="2:2" ht="14.25">
      <c r="B483" s="567"/>
    </row>
    <row r="484" spans="2:2" ht="14.25">
      <c r="B484" s="595" t="s">
        <v>1878</v>
      </c>
    </row>
    <row r="485" spans="2:2" ht="14.25">
      <c r="B485" s="567"/>
    </row>
    <row r="486" spans="2:2" ht="85.5">
      <c r="B486" s="567" t="s">
        <v>2381</v>
      </c>
    </row>
    <row r="487" spans="2:2" ht="14.25">
      <c r="B487" s="567"/>
    </row>
    <row r="488" spans="2:2" ht="14.25">
      <c r="B488" s="567" t="s">
        <v>2382</v>
      </c>
    </row>
    <row r="489" spans="2:2" ht="28.5">
      <c r="B489" s="567" t="s">
        <v>2383</v>
      </c>
    </row>
    <row r="490" spans="2:2" ht="14.25">
      <c r="B490" s="569"/>
    </row>
    <row r="491" spans="2:2" ht="28.5">
      <c r="B491" s="574" t="s">
        <v>2185</v>
      </c>
    </row>
    <row r="492" spans="2:2" ht="14.25">
      <c r="B492" s="569"/>
    </row>
    <row r="493" spans="2:2" ht="14.25">
      <c r="B493" s="574" t="s">
        <v>5676</v>
      </c>
    </row>
    <row r="494" spans="2:2">
      <c r="B494" s="604" t="s">
        <v>1887</v>
      </c>
    </row>
    <row r="495" spans="2:2" ht="14.25">
      <c r="B495" s="574" t="s">
        <v>5677</v>
      </c>
    </row>
    <row r="496" spans="2:2">
      <c r="B496" s="604" t="s">
        <v>1750</v>
      </c>
    </row>
    <row r="497" spans="2:2" ht="14.25">
      <c r="B497" s="574" t="s">
        <v>5678</v>
      </c>
    </row>
    <row r="498" spans="2:2">
      <c r="B498" s="604" t="s">
        <v>1749</v>
      </c>
    </row>
    <row r="499" spans="2:2" ht="14.25">
      <c r="B499" s="574" t="s">
        <v>5679</v>
      </c>
    </row>
    <row r="500" spans="2:2">
      <c r="B500" s="604" t="s">
        <v>1747</v>
      </c>
    </row>
    <row r="501" spans="2:2" ht="14.25">
      <c r="B501" s="574" t="s">
        <v>5680</v>
      </c>
    </row>
    <row r="502" spans="2:2">
      <c r="B502" s="604" t="s">
        <v>1748</v>
      </c>
    </row>
    <row r="503" spans="2:2" ht="14.25">
      <c r="B503" s="574" t="s">
        <v>5681</v>
      </c>
    </row>
    <row r="504" spans="2:2">
      <c r="B504" s="604" t="s">
        <v>1753</v>
      </c>
    </row>
    <row r="505" spans="2:2" ht="57">
      <c r="B505" s="567" t="s">
        <v>2384</v>
      </c>
    </row>
    <row r="506" spans="2:2" ht="14.25">
      <c r="B506" s="567"/>
    </row>
    <row r="507" spans="2:2" ht="14.25">
      <c r="B507" s="567"/>
    </row>
    <row r="508" spans="2:2" ht="14.25">
      <c r="B508" s="595" t="s">
        <v>1897</v>
      </c>
    </row>
    <row r="509" spans="2:2" ht="28.5">
      <c r="B509" s="567" t="s">
        <v>2385</v>
      </c>
    </row>
    <row r="510" spans="2:2" ht="14.25">
      <c r="B510" s="567"/>
    </row>
    <row r="511" spans="2:2" ht="28.5">
      <c r="B511" s="567" t="s">
        <v>2386</v>
      </c>
    </row>
    <row r="512" spans="2:2" ht="14.25">
      <c r="B512" s="599"/>
    </row>
    <row r="513" spans="2:4" ht="85.5">
      <c r="B513" s="599" t="s">
        <v>2387</v>
      </c>
    </row>
    <row r="514" spans="2:4" ht="71.25">
      <c r="B514" s="574" t="s">
        <v>2388</v>
      </c>
    </row>
    <row r="515" spans="2:4" ht="28.5">
      <c r="B515" s="574" t="s">
        <v>2389</v>
      </c>
    </row>
    <row r="516" spans="2:4" ht="14.25">
      <c r="B516" s="569"/>
    </row>
    <row r="517" spans="2:4" ht="14.25">
      <c r="B517" s="574" t="s">
        <v>5682</v>
      </c>
    </row>
    <row r="518" spans="2:4">
      <c r="B518" s="604" t="s">
        <v>1888</v>
      </c>
    </row>
    <row r="519" spans="2:4" ht="14.25">
      <c r="B519" s="595" t="s">
        <v>523</v>
      </c>
    </row>
    <row r="520" spans="2:4" ht="28.5">
      <c r="B520" s="574" t="s">
        <v>2390</v>
      </c>
    </row>
    <row r="521" spans="2:4" ht="14.25">
      <c r="B521" s="564"/>
    </row>
    <row r="522" spans="2:4" ht="14.25">
      <c r="B522" s="574" t="s">
        <v>5682</v>
      </c>
    </row>
    <row r="523" spans="2:4">
      <c r="B523" s="607" t="s">
        <v>2620</v>
      </c>
    </row>
    <row r="524" spans="2:4" ht="14.25">
      <c r="B524" s="564"/>
    </row>
    <row r="525" spans="2:4" ht="14.25">
      <c r="B525" s="595" t="s">
        <v>2176</v>
      </c>
    </row>
    <row r="526" spans="2:4" ht="71.25">
      <c r="B526" s="599" t="s">
        <v>2391</v>
      </c>
    </row>
    <row r="527" spans="2:4" ht="28.5">
      <c r="B527" s="599" t="s">
        <v>5683</v>
      </c>
    </row>
    <row r="528" spans="2:4" ht="57">
      <c r="B528" s="599" t="s">
        <v>5684</v>
      </c>
      <c r="D528" s="1914" t="s">
        <v>27</v>
      </c>
    </row>
    <row r="529" spans="1:2" ht="42.75">
      <c r="B529" s="599" t="s">
        <v>2392</v>
      </c>
    </row>
    <row r="530" spans="1:2" ht="14.25">
      <c r="B530" s="599" t="s">
        <v>2393</v>
      </c>
    </row>
    <row r="531" spans="1:2" ht="28.5">
      <c r="B531" s="600" t="s">
        <v>5991</v>
      </c>
    </row>
    <row r="532" spans="1:2" ht="42.75">
      <c r="B532" s="599" t="s">
        <v>5989</v>
      </c>
    </row>
    <row r="533" spans="1:2" ht="42.75">
      <c r="B533" s="599" t="s">
        <v>5990</v>
      </c>
    </row>
    <row r="534" spans="1:2" ht="14.25">
      <c r="B534" s="600"/>
    </row>
    <row r="535" spans="1:2" ht="14.25">
      <c r="A535" s="588" t="s">
        <v>3356</v>
      </c>
      <c r="B535" s="588" t="s">
        <v>6050</v>
      </c>
    </row>
    <row r="536" spans="1:2" ht="28.5">
      <c r="B536" s="567" t="s">
        <v>2395</v>
      </c>
    </row>
    <row r="537" spans="1:2" ht="42.75">
      <c r="B537" s="567" t="s">
        <v>2396</v>
      </c>
    </row>
    <row r="538" spans="1:2" ht="57">
      <c r="B538" s="567" t="s">
        <v>2397</v>
      </c>
    </row>
    <row r="539" spans="1:2" ht="28.5">
      <c r="B539" s="567" t="s">
        <v>5685</v>
      </c>
    </row>
    <row r="540" spans="1:2" ht="71.25">
      <c r="B540" s="567" t="s">
        <v>2398</v>
      </c>
    </row>
    <row r="541" spans="1:2" ht="14.25">
      <c r="B541" s="567"/>
    </row>
    <row r="542" spans="1:2" ht="14.25">
      <c r="B542" s="574" t="s">
        <v>5686</v>
      </c>
    </row>
    <row r="543" spans="1:2">
      <c r="B543" s="604" t="s">
        <v>1659</v>
      </c>
    </row>
    <row r="544" spans="1:2" ht="14.25">
      <c r="A544" s="588" t="s">
        <v>3357</v>
      </c>
      <c r="B544" s="588" t="s">
        <v>6042</v>
      </c>
    </row>
    <row r="545" spans="1:2" ht="14.25">
      <c r="B545" s="567" t="s">
        <v>2400</v>
      </c>
    </row>
    <row r="546" spans="1:2" ht="14.25">
      <c r="B546" s="567" t="s">
        <v>2401</v>
      </c>
    </row>
    <row r="547" spans="1:2" ht="14.25">
      <c r="B547" s="567" t="s">
        <v>2402</v>
      </c>
    </row>
    <row r="548" spans="1:2" ht="14.25">
      <c r="B548" s="567" t="s">
        <v>2403</v>
      </c>
    </row>
    <row r="549" spans="1:2" ht="14.25">
      <c r="B549" s="567"/>
    </row>
    <row r="550" spans="1:2" ht="14.25">
      <c r="B550" s="574" t="s">
        <v>5687</v>
      </c>
    </row>
    <row r="551" spans="1:2">
      <c r="B551" s="604" t="s">
        <v>1275</v>
      </c>
    </row>
    <row r="552" spans="1:2">
      <c r="B552" s="604"/>
    </row>
    <row r="553" spans="1:2" ht="14.25">
      <c r="A553" s="588">
        <v>7</v>
      </c>
      <c r="B553" s="588" t="s">
        <v>6043</v>
      </c>
    </row>
    <row r="554" spans="1:2" ht="14.25">
      <c r="B554" s="574" t="s">
        <v>2400</v>
      </c>
    </row>
    <row r="555" spans="1:2" ht="14.25">
      <c r="B555" s="574" t="s">
        <v>2405</v>
      </c>
    </row>
    <row r="556" spans="1:2" ht="14.25">
      <c r="B556" s="574" t="s">
        <v>2406</v>
      </c>
    </row>
    <row r="557" spans="1:2" ht="14.25">
      <c r="A557" s="588" t="s">
        <v>3358</v>
      </c>
      <c r="B557" s="588" t="s">
        <v>6044</v>
      </c>
    </row>
    <row r="558" spans="1:2" ht="14.25">
      <c r="B558" s="574" t="s">
        <v>2408</v>
      </c>
    </row>
    <row r="559" spans="1:2" ht="28.5">
      <c r="B559" s="574" t="s">
        <v>2409</v>
      </c>
    </row>
    <row r="560" spans="1:2" ht="14.25">
      <c r="B560" s="574"/>
    </row>
    <row r="561" spans="1:2" ht="14.25">
      <c r="B561" s="574" t="s">
        <v>2410</v>
      </c>
    </row>
    <row r="562" spans="1:2" ht="14.25">
      <c r="B562" s="574"/>
    </row>
    <row r="563" spans="1:2" ht="14.25">
      <c r="B563" s="574" t="s">
        <v>2411</v>
      </c>
    </row>
    <row r="564" spans="1:2" ht="14.25">
      <c r="B564" s="574"/>
    </row>
    <row r="565" spans="1:2" ht="85.5">
      <c r="B565" s="574" t="s">
        <v>2412</v>
      </c>
    </row>
    <row r="566" spans="1:2" ht="14.25">
      <c r="B566" s="574"/>
    </row>
    <row r="567" spans="1:2" ht="14.25">
      <c r="B567" s="574" t="s">
        <v>2413</v>
      </c>
    </row>
    <row r="568" spans="1:2" ht="71.25">
      <c r="B568" s="574" t="s">
        <v>2414</v>
      </c>
    </row>
    <row r="569" spans="1:2" ht="14.25">
      <c r="B569" s="574"/>
    </row>
    <row r="570" spans="1:2" ht="28.5">
      <c r="B570" s="601" t="s">
        <v>2415</v>
      </c>
    </row>
    <row r="571" spans="1:2" ht="14.25">
      <c r="B571" s="569"/>
    </row>
    <row r="572" spans="1:2" ht="14.25">
      <c r="B572" s="574" t="s">
        <v>5688</v>
      </c>
    </row>
    <row r="573" spans="1:2">
      <c r="B573" s="604" t="s">
        <v>1741</v>
      </c>
    </row>
    <row r="574" spans="1:2" ht="14.25">
      <c r="A574" s="588" t="s">
        <v>3359</v>
      </c>
      <c r="B574" s="588" t="s">
        <v>6049</v>
      </c>
    </row>
    <row r="575" spans="1:2" ht="14.25">
      <c r="B575" s="574" t="s">
        <v>2417</v>
      </c>
    </row>
    <row r="576" spans="1:2" ht="14.25">
      <c r="B576" s="567"/>
    </row>
    <row r="577" spans="1:2" ht="42.75">
      <c r="B577" s="567" t="s">
        <v>2418</v>
      </c>
    </row>
    <row r="578" spans="1:2" ht="14.25">
      <c r="A578" s="588" t="s">
        <v>3360</v>
      </c>
      <c r="B578" s="588" t="s">
        <v>6048</v>
      </c>
    </row>
    <row r="579" spans="1:2" ht="28.5">
      <c r="B579" s="567" t="s">
        <v>5689</v>
      </c>
    </row>
    <row r="580" spans="1:2" ht="14.25">
      <c r="B580" s="569"/>
    </row>
    <row r="581" spans="1:2" ht="14.25">
      <c r="A581" s="588" t="s">
        <v>3361</v>
      </c>
      <c r="B581" s="588" t="s">
        <v>6047</v>
      </c>
    </row>
    <row r="582" spans="1:2" ht="28.5">
      <c r="B582" s="567" t="s">
        <v>2421</v>
      </c>
    </row>
    <row r="583" spans="1:2" ht="14.25">
      <c r="B583" s="569"/>
    </row>
    <row r="584" spans="1:2" ht="14.25">
      <c r="A584" s="588" t="s">
        <v>6045</v>
      </c>
      <c r="B584" s="588" t="s">
        <v>6046</v>
      </c>
    </row>
    <row r="585" spans="1:2" ht="142.5">
      <c r="B585" s="599" t="s">
        <v>2423</v>
      </c>
    </row>
    <row r="586" spans="1:2" ht="14.25">
      <c r="B586" s="599"/>
    </row>
    <row r="587" spans="1:2" ht="128.25">
      <c r="B587" s="599" t="s">
        <v>2424</v>
      </c>
    </row>
    <row r="588" spans="1:2" ht="14.25">
      <c r="B588" s="567"/>
    </row>
    <row r="589" spans="1:2" ht="28.5">
      <c r="B589" s="567" t="s">
        <v>2425</v>
      </c>
    </row>
    <row r="590" spans="1:2" ht="14.25">
      <c r="B590" s="569"/>
    </row>
    <row r="591" spans="1:2" ht="14.25">
      <c r="B591" s="574" t="s">
        <v>5690</v>
      </c>
    </row>
    <row r="592" spans="1:2">
      <c r="B592" s="591" t="s">
        <v>1280</v>
      </c>
    </row>
    <row r="593" spans="2:2" ht="14.25">
      <c r="B593" s="567"/>
    </row>
  </sheetData>
  <mergeCells count="1">
    <mergeCell ref="B472:B473"/>
  </mergeCells>
  <hyperlinks>
    <hyperlink ref="B9" location="'P&amp;L приходи'!A2" display="'P&amp;L приходи'!A2"/>
    <hyperlink ref="B13" location="'P&amp;L приходи'!A27" display="'P&amp;L приходи'!A27"/>
    <hyperlink ref="B20" location="'P&amp;L приходи'!A36" display="'P&amp;L приходи'!A36"/>
    <hyperlink ref="B24" location="'P&amp;L финансови сделки'!A1" display="'P&amp;L финансови сделки'!A1"/>
    <hyperlink ref="B30" location="'P&amp;L разходи'!A1" display="'P&amp;L разходи'!A1"/>
    <hyperlink ref="B34" location="'P&amp;L разходи'!A20" display="'P&amp;L разходи'!A20"/>
    <hyperlink ref="B38" location="'P&amp;L разходи'!A40" display="'P&amp;L разходи'!A40"/>
    <hyperlink ref="B42" location="'P&amp;L разходи'!A49" display="'P&amp;L разходи'!A49"/>
    <hyperlink ref="B50" location="'P&amp;L разходи'!A65" display="'P&amp;L разходи'!A65"/>
    <hyperlink ref="B14" location="'P&amp;L обезц,провиз,прибл.оценки'!A1" display="'P&amp;L обезц,провиз,прибл.оценки'!A1"/>
    <hyperlink ref="B15" location="'P&amp;L обезц,провиз,прибл.оценки'!A26" display="'P&amp;L обезц,провиз,прибл.оценки'!A26"/>
    <hyperlink ref="B16" location="'P&amp;L обезц,провиз,прибл.оценки'!A52" display="'P&amp;L обезц,провиз,прибл.оценки'!A52"/>
    <hyperlink ref="B46" location="'P&amp;L обезц,провиз,прибл.оценки'!A13" display="'P&amp;L обезц,провиз,прибл.оценки'!A13"/>
    <hyperlink ref="B51" location="'P&amp;L обезц,провиз,прибл.оценки'!A34" display="'P&amp;L обезц,провиз,прибл.оценки'!A34"/>
    <hyperlink ref="B52" location="'P&amp;L обезц,провиз,прибл.оценки'!A34" display="'P&amp;L обезц,провиз,прибл.оценки'!A34"/>
    <hyperlink ref="B53:B55" location="'P&amp;L обезц,провиз,прибл.оценки'!A34" display="'P&amp;L обезц,провиз,прибл.оценки'!A34"/>
    <hyperlink ref="B59" location="'P&amp;L разходи'!A82" display="'P&amp;L разходи'!A82"/>
    <hyperlink ref="B68" location="'P&amp;L разходи'!A82" display="'P&amp;L разходи'!A82"/>
    <hyperlink ref="B25" location="'P&amp;L финансови сделки'!A1" display="'P&amp;L финансови сделки'!A1"/>
    <hyperlink ref="B64" location="'P&amp;L финансови сделки'!A1" display="'P&amp;L финансови сделки'!A1"/>
    <hyperlink ref="B63" location="'P&amp;L финансови сделки'!A1" display="'P&amp;L финансови сделки'!A1"/>
    <hyperlink ref="B89" location="'P&amp;L разходи'!A104" display="More information'!A104"/>
    <hyperlink ref="B82" location="'P&amp;L разходи'!A119" display="'P&amp;L разходи'!A119"/>
    <hyperlink ref="B93" location="'P&amp;L разходи'!A135" display="'P&amp;L разходи'!A135"/>
    <hyperlink ref="B94" location="'P&amp;L разходи'!A141" display="'P&amp;L разходи'!A141"/>
    <hyperlink ref="B98" location="'P&amp;L доход на акция'!A35" display="'P&amp;L доход на акция'!A35"/>
    <hyperlink ref="B99" location="'P&amp;L доход на акция'!A70" display="'P&amp;L доход на акция'!A70"/>
    <hyperlink ref="B103" location="'i P&amp;L лизинг'!A1" display="'i P&amp;L лизинг'!A1"/>
    <hyperlink ref="B110" location="'Имоти, Машини и съоръжения'!A1" display="'Имоти, Машини и съоръжения'!A1"/>
    <hyperlink ref="B111" location="'Имоти, Машини и съоръжения'!A60" display="'Имоти, Машини и съоръжения'!A60"/>
    <hyperlink ref="B115" location="'Инвестиционни имоти'!A1" display="'Инвестиционни имоти'!A1"/>
    <hyperlink ref="B130" location="'Нематериални  активи '!A1" display="'Нематериални  активи '!A1"/>
    <hyperlink ref="B126" location="Репутация!A1" display="Репутация!A1"/>
    <hyperlink ref="B134" location="'Инв.по мет.собств.к-ал'!A1" display="'Инв.по мет.собств.к-ал'!A1"/>
    <hyperlink ref="B139" location="'Инвест в дъщ,асоц,съвместни'!A1" display="'Инвест в дъщ,асоц,съвместни'!A1"/>
    <hyperlink ref="B141" location="'i Инвест.кап.инстр. по сп-ва.ст'!A1" display="'i Инвест.кап.инстр. по сп-ва.ст'!A1"/>
    <hyperlink ref="B146" location="'Биологични активи'!A1" display="'Биологични активи'!A1"/>
    <hyperlink ref="B147" location="'Биологични активи'!A63" display="'Биологични активи'!A63"/>
    <hyperlink ref="B195" location="'Биологични активи'!A52" display="'Биологични активи'!A52"/>
    <hyperlink ref="B151" location="вземания!A1" display="вземания!A1"/>
    <hyperlink ref="B184" location="вземания!A22" display="вземания!A22"/>
    <hyperlink ref="B154" location="'правителствени дарения'!A14" display="правителствени дарения'!A1"/>
    <hyperlink ref="B187" location="'правителствени дарения'!A20" display="правителствени дарения'!A1"/>
    <hyperlink ref="B270" location="'правителствени дарения'!A1" display="правителствени дарения'!A1"/>
    <hyperlink ref="B308" location="'правителствени дарения'!A8" display="правителствени дарения'!A1"/>
    <hyperlink ref="B180" location="'материални запаси'!A11" display="материални запаси'!A1"/>
    <hyperlink ref="B158" location="'материални запаси'!A1" display="'материални запаси'!A1"/>
    <hyperlink ref="B162" location="'Отсрочен данъчен актив и пасив'!A1" display="'Отсрочен данъчен актив и пасив'!A1"/>
    <hyperlink ref="B255" location="'Отсрочен данъчен актив и пасив'!A1" display="'Отсрочен данъчен актив и пасив'!A1"/>
    <hyperlink ref="B166" location="'Данъци върху дохода'!A1" display="'Данъци върху дохода'!A1"/>
    <hyperlink ref="B191" location="'Данъци върху дохода'!A1" display="'Данъци върху дохода'!A1"/>
    <hyperlink ref="B259" location="'Данъци върху дохода'!A1" display="'Данъци върху дохода'!A1"/>
    <hyperlink ref="B289" location="'Данъци върху дохода'!A1" display="'Данъци върху дохода'!A1"/>
    <hyperlink ref="B83" location="'Данъци върху дохода'!A18" display="'Данъци върху дохода'!A18"/>
    <hyperlink ref="B84" location="'Данъци върху дохода'!A31" display="'Данъци върху дохода'!A31"/>
    <hyperlink ref="B85" location="'Данъци върху дохода'!A43" display="'Данъци върху дохода'!A43"/>
    <hyperlink ref="B170" location="'Финансови активи - представяне'!A1" display="'Финансови активи - представяне'!A1"/>
    <hyperlink ref="B199" location="'Финансови активи - представяне'!A141" display="Финансови активи - представяне'!A1"/>
    <hyperlink ref="B201" location="'iФин.ак-ви заложени като обезп.'!A1" display="'iФин.ак-ви заложени като обезп.'!A1"/>
    <hyperlink ref="B208" location="'парични средства'!A1" display="'парични средства'!A1"/>
    <hyperlink ref="B216" location="'активи_пасиви за продажба'!A14" display="'активи_пасиви за продажба'!A14"/>
    <hyperlink ref="B220" location="'активи_пасиви за продажба'!A1" display="активи_пасиви за продажба'!A14"/>
    <hyperlink ref="B303" location="'активи_пасиви за продажба'!A23" display="активи_пасиви за продажба'!A14"/>
    <hyperlink ref="B226" location="'i основен капитал'!A1" display="'i основен капитал'!A1"/>
    <hyperlink ref="B231" location="резерви!A1" display="резерви!A1"/>
    <hyperlink ref="B235" location="'финансов резултат'!A1" display="'финансов резултат'!A1"/>
    <hyperlink ref="B241" location="провизии!A1" display="провизии!A1"/>
    <hyperlink ref="B275" location="провизии!A21" display="провизии!A21"/>
    <hyperlink ref="B249" location="персонал!A1" display="персонал!A1"/>
    <hyperlink ref="B285" location="персонал!A13" display="персонал!A13"/>
    <hyperlink ref="B245" location="задължения!A1" display="задължения!A1"/>
    <hyperlink ref="B282" location="задължения!A15" display="задължения!A15"/>
    <hyperlink ref="B264" location="'Финансови пасиви - представяне'!A1" display="'Финансови пасиви - представяне'!A1"/>
    <hyperlink ref="B293" location="'Финансови пасиви - представяне'!A17" display="'Финансови пасиви - представяне'!A17"/>
    <hyperlink ref="B312" location="'i Lizing'!A1" display="'i Lizing'!A1"/>
    <hyperlink ref="B430" location="'i Ф-ви а-ви - оповестяване'!A1" display="'i Ф-ви а-ви - оповестяване'!A1"/>
    <hyperlink ref="B460" location="'i Кредитен риск ф-ви активи'!A1" display="'i Кредитен риск ф-ви активи'!A1"/>
    <hyperlink ref="B462" location="'i Кредитен Риск Ф-ви пасиви'!A1" display="'i Кредитен Риск Ф-ви пасиви'!A1"/>
    <hyperlink ref="B494" location="'i Нетна ликвидна'!A1" display="'i Нетна ликвидна'!A1"/>
    <hyperlink ref="B500" location="'iНеизпълн-я и наруш-я  кредити '!A1" display="'iНеизпълн-я и наруш-я  кредити '!A1"/>
    <hyperlink ref="B496" location="'i Анализ на падежа на Фин А-ви'!A1" display="'i Анализ на падежа на Фин А-ви'!A1"/>
    <hyperlink ref="B498" location="'i Анализ на падежа на Фин П-ви'!A1" display="'i Анализ на падежа на Фин П-ви'!A1"/>
    <hyperlink ref="B502" location="'i Фин. активи-просроч и обезц. '!A1" display="'i Фин. активи-просроч и обезц. '!A1"/>
    <hyperlink ref="B504" location="'i Фин.А-ви и П-ви продъл.учас'!A1" display="'i Фин.А-ви и П-ви продъл.учас'!A1"/>
    <hyperlink ref="B518" location="'i Лихвен и Валутен Риск'!A1" display="'i Лихвен и Валутен Риск'!A1"/>
    <hyperlink ref="B523" location="'i Лихвен и Валутен Риск'!A46" display="'i Лихвен и Валутен Риск'!A46"/>
    <hyperlink ref="B543" location="'i управление на к-ла'!A1" display="'i управление на к-ла'!A1"/>
    <hyperlink ref="B551" location="'корекции на грешки'!A1" display="'корекции на грешки'!A1"/>
    <hyperlink ref="B573" location="'i Условни активи и пасиви'!A1" display="'i Условни активи и пасиви'!A1"/>
    <hyperlink ref="B592" location="коефициенти!A1" display="коефициенти!A1"/>
    <hyperlink ref="B354" location="'i свързани лица в Групата 1'!A1" display="'i свързани лица в Групата 1'!A1"/>
    <hyperlink ref="B356" location="'i свързани лица в Групата 2'!A1" display="'i свързани лица в Групата 2'!A1"/>
    <hyperlink ref="B358" location="'i свързани лица в Групата 3'!A1" display="'i свързани лица в Групата 3'!A1"/>
    <hyperlink ref="B360" location="'i свързани лица в Групата 4'!A1" display="'i свързани лица в Групата 4'!A1"/>
    <hyperlink ref="B362" location="'i свързани лица извън Групата 1'!A1" display="'i свързани лица извън Групата 1'!A1"/>
    <hyperlink ref="B364" location="'i свързани лица извън Групата 2'!A1" display="'i свързани лица извън Групата 2'!A1"/>
    <hyperlink ref="B366" location="'i свързани лица извън Групата 3'!A1" display="'i свързани лица извън Групата 3'!A1"/>
    <hyperlink ref="B278" location="'i Провизии'!A1" display="'i Провизии'!A1"/>
    <hyperlink ref="B392" location="'i структур.предпр.'!A1" display="'i структур.предпр.'!A1"/>
  </hyperlinks>
  <pageMargins left="0.22" right="0.25" top="0.74803149606299213" bottom="0.74803149606299213" header="0.31496062992125984" footer="0.31496062992125984"/>
  <pageSetup paperSize="9" orientation="portrait" r:id="rId1"/>
  <legacyDrawing r:id="rId2"/>
</worksheet>
</file>

<file path=xl/worksheets/sheet50.xml><?xml version="1.0" encoding="utf-8"?>
<worksheet xmlns="http://schemas.openxmlformats.org/spreadsheetml/2006/main" xmlns:r="http://schemas.openxmlformats.org/officeDocument/2006/relationships">
  <sheetPr codeName="Sheet33">
    <tabColor theme="8" tint="0.39997558519241921"/>
  </sheetPr>
  <dimension ref="A1:U43"/>
  <sheetViews>
    <sheetView topLeftCell="A26" workbookViewId="0">
      <selection activeCell="C26" sqref="C1:N1048576"/>
    </sheetView>
  </sheetViews>
  <sheetFormatPr defaultRowHeight="12.75" outlineLevelCol="1"/>
  <cols>
    <col min="1" max="1" width="24.7109375" style="265" customWidth="1"/>
    <col min="2" max="2" width="56.28515625" style="265" bestFit="1" customWidth="1"/>
    <col min="3" max="3" width="13.42578125" style="265" bestFit="1" customWidth="1"/>
    <col min="4" max="4" width="13" style="265" customWidth="1"/>
    <col min="5" max="6" width="12.5703125" style="265" customWidth="1" outlineLevel="1"/>
    <col min="7" max="7" width="12.140625" style="265" customWidth="1" outlineLevel="1"/>
    <col min="8" max="8" width="13" style="265" customWidth="1" outlineLevel="1"/>
    <col min="9" max="9" width="11.7109375" style="265" customWidth="1" outlineLevel="1"/>
    <col min="10" max="10" width="8.7109375" style="265" customWidth="1" outlineLevel="1"/>
    <col min="11" max="11" width="6.140625" style="265" customWidth="1" outlineLevel="1"/>
    <col min="12" max="12" width="6.28515625" style="265" customWidth="1" outlineLevel="1"/>
    <col min="13" max="13" width="6.140625" style="265" customWidth="1" outlineLevel="1"/>
    <col min="14" max="14" width="56.28515625" style="265" bestFit="1" customWidth="1"/>
    <col min="15" max="15" width="13.7109375" style="265" bestFit="1" customWidth="1"/>
    <col min="16" max="16" width="13" style="265" customWidth="1"/>
    <col min="17" max="17" width="12.5703125" style="265" customWidth="1"/>
    <col min="18" max="18" width="11.42578125" style="265" customWidth="1"/>
    <col min="19" max="19" width="12.140625" style="265" customWidth="1"/>
    <col min="20" max="20" width="11" style="265" customWidth="1"/>
    <col min="21" max="21" width="11.7109375" style="265" bestFit="1" customWidth="1"/>
    <col min="22" max="16384" width="9.140625" style="265"/>
  </cols>
  <sheetData>
    <row r="1" spans="1:21" ht="51.6" customHeight="1">
      <c r="A1" s="2231" t="s">
        <v>1636</v>
      </c>
      <c r="B1" s="2420" t="s">
        <v>3841</v>
      </c>
      <c r="C1" s="2420"/>
      <c r="D1" s="2420"/>
      <c r="E1" s="1116"/>
      <c r="F1" s="1117" t="s">
        <v>1323</v>
      </c>
      <c r="G1" s="1116"/>
      <c r="H1" s="1116"/>
      <c r="I1" s="1116"/>
      <c r="J1" s="1116"/>
      <c r="K1" s="1116"/>
      <c r="L1" s="1116"/>
      <c r="M1" s="1736" t="s">
        <v>3382</v>
      </c>
      <c r="N1" s="2420" t="s">
        <v>6615</v>
      </c>
      <c r="O1" s="2420"/>
      <c r="P1" s="2420"/>
      <c r="Q1" s="1116"/>
      <c r="R1" s="1117" t="s">
        <v>1323</v>
      </c>
      <c r="S1" s="1116"/>
      <c r="T1" s="1116"/>
      <c r="U1" s="1116"/>
    </row>
    <row r="2" spans="1:21" ht="13.15" customHeight="1">
      <c r="A2" s="2232"/>
      <c r="B2" s="266"/>
      <c r="C2" s="262">
        <f>НАЧАЛО!AA2</f>
        <v>41639</v>
      </c>
      <c r="D2" s="263" t="str">
        <f>CONCATENATE("31.12.",YEAR(C2)-1," г.")</f>
        <v>31.12.2012 г.</v>
      </c>
      <c r="N2" s="266"/>
      <c r="O2" s="262">
        <f>НАЧАЛО!AA2</f>
        <v>41639</v>
      </c>
      <c r="P2" s="263" t="str">
        <f>CONCATENATE("31.12.",YEAR(O2)-1," г.")</f>
        <v>31.12.2012 г.</v>
      </c>
    </row>
    <row r="3" spans="1:21" ht="25.5">
      <c r="A3" s="824" t="s">
        <v>1738</v>
      </c>
      <c r="B3" s="1118" t="s">
        <v>1568</v>
      </c>
      <c r="C3" s="277"/>
      <c r="D3" s="277"/>
      <c r="N3" s="1118" t="s">
        <v>6616</v>
      </c>
      <c r="O3" s="277">
        <f>C3</f>
        <v>0</v>
      </c>
      <c r="P3" s="277">
        <f>D3</f>
        <v>0</v>
      </c>
    </row>
    <row r="4" spans="1:21" ht="38.25">
      <c r="A4" s="825" t="s">
        <v>2610</v>
      </c>
      <c r="B4" s="1118" t="s">
        <v>3844</v>
      </c>
      <c r="C4" s="277"/>
      <c r="D4" s="277"/>
      <c r="N4" s="1118" t="s">
        <v>6622</v>
      </c>
      <c r="O4" s="277"/>
      <c r="P4" s="277"/>
    </row>
    <row r="5" spans="1:21" ht="38.25">
      <c r="B5" s="1118" t="s">
        <v>1510</v>
      </c>
      <c r="C5" s="277"/>
      <c r="D5" s="277"/>
      <c r="N5" s="1118" t="s">
        <v>6617</v>
      </c>
      <c r="O5" s="277"/>
      <c r="P5" s="277"/>
    </row>
    <row r="6" spans="1:21" ht="38.25">
      <c r="B6" s="1118" t="s">
        <v>1511</v>
      </c>
      <c r="C6" s="277"/>
      <c r="D6" s="277"/>
      <c r="N6" s="1118" t="s">
        <v>6626</v>
      </c>
      <c r="O6" s="277"/>
      <c r="P6" s="277"/>
    </row>
    <row r="7" spans="1:21" ht="38.25">
      <c r="B7" s="1118" t="s">
        <v>1512</v>
      </c>
      <c r="C7" s="277"/>
      <c r="D7" s="277"/>
      <c r="N7" s="1118" t="s">
        <v>6618</v>
      </c>
      <c r="O7" s="277"/>
      <c r="P7" s="277"/>
    </row>
    <row r="8" spans="1:21" ht="38.25">
      <c r="B8" s="1118" t="s">
        <v>1513</v>
      </c>
      <c r="C8" s="277"/>
      <c r="D8" s="277"/>
      <c r="N8" s="1118" t="s">
        <v>6619</v>
      </c>
      <c r="O8" s="277"/>
      <c r="P8" s="277"/>
    </row>
    <row r="9" spans="1:21">
      <c r="B9" s="1051" t="s">
        <v>71</v>
      </c>
      <c r="C9" s="1121">
        <f>SUM(C3:C8)-C5-C7</f>
        <v>0</v>
      </c>
      <c r="D9" s="1121">
        <f>SUM(D3:D8)-D5-D7</f>
        <v>0</v>
      </c>
      <c r="N9" s="1558" t="s">
        <v>1378</v>
      </c>
      <c r="O9" s="1121">
        <f>SUM(O3:O8)-O5-O7</f>
        <v>0</v>
      </c>
      <c r="P9" s="1121">
        <f>SUM(P3:P8)-P5-P7</f>
        <v>0</v>
      </c>
    </row>
    <row r="11" spans="1:21" ht="37.15" customHeight="1">
      <c r="A11" s="2231" t="s">
        <v>1636</v>
      </c>
      <c r="B11" s="2421" t="s">
        <v>3842</v>
      </c>
      <c r="C11" s="2421"/>
      <c r="D11" s="2421"/>
      <c r="N11" s="2421" t="s">
        <v>6620</v>
      </c>
      <c r="O11" s="2421"/>
      <c r="P11" s="2421"/>
    </row>
    <row r="12" spans="1:21">
      <c r="A12" s="2232"/>
      <c r="B12" s="266"/>
      <c r="C12" s="262">
        <f>НАЧАЛО!AA2</f>
        <v>41639</v>
      </c>
      <c r="D12" s="263" t="str">
        <f>CONCATENATE("31.12.",YEAR(C12)-1," г.")</f>
        <v>31.12.2012 г.</v>
      </c>
      <c r="N12" s="266"/>
      <c r="O12" s="262">
        <f>НАЧАЛО!AA2</f>
        <v>41639</v>
      </c>
      <c r="P12" s="263" t="str">
        <f>CONCATENATE("31.12.",YEAR(O12)-1," г.")</f>
        <v>31.12.2012 г.</v>
      </c>
    </row>
    <row r="13" spans="1:21" ht="25.5">
      <c r="A13" s="824" t="s">
        <v>1738</v>
      </c>
      <c r="B13" s="1118" t="s">
        <v>1569</v>
      </c>
      <c r="C13" s="277"/>
      <c r="D13" s="277"/>
      <c r="N13" s="1118" t="s">
        <v>6621</v>
      </c>
      <c r="O13" s="277"/>
      <c r="P13" s="277"/>
    </row>
    <row r="14" spans="1:21" ht="38.25">
      <c r="B14" s="1118" t="s">
        <v>3843</v>
      </c>
      <c r="C14" s="277"/>
      <c r="D14" s="277"/>
      <c r="N14" s="1118" t="s">
        <v>6623</v>
      </c>
      <c r="O14" s="277"/>
      <c r="P14" s="277"/>
    </row>
    <row r="15" spans="1:21" ht="38.25">
      <c r="B15" s="1118" t="s">
        <v>1570</v>
      </c>
      <c r="C15" s="277"/>
      <c r="D15" s="277"/>
      <c r="N15" s="1118" t="s">
        <v>6624</v>
      </c>
      <c r="O15" s="277"/>
      <c r="P15" s="277"/>
    </row>
    <row r="16" spans="1:21" ht="38.25">
      <c r="B16" s="1118" t="s">
        <v>1571</v>
      </c>
      <c r="C16" s="277"/>
      <c r="D16" s="277"/>
      <c r="N16" s="1118" t="s">
        <v>6625</v>
      </c>
      <c r="O16" s="277"/>
      <c r="P16" s="277"/>
    </row>
    <row r="17" spans="1:21" ht="38.25">
      <c r="B17" s="1118" t="s">
        <v>1572</v>
      </c>
      <c r="C17" s="277"/>
      <c r="D17" s="277"/>
      <c r="N17" s="1118" t="s">
        <v>6627</v>
      </c>
      <c r="O17" s="277"/>
      <c r="P17" s="277"/>
    </row>
    <row r="18" spans="1:21" ht="38.25">
      <c r="B18" s="1118" t="s">
        <v>1573</v>
      </c>
      <c r="C18" s="277"/>
      <c r="D18" s="277"/>
      <c r="N18" s="1118" t="s">
        <v>6628</v>
      </c>
      <c r="O18" s="277"/>
      <c r="P18" s="277"/>
    </row>
    <row r="19" spans="1:21">
      <c r="B19" s="1051" t="s">
        <v>71</v>
      </c>
      <c r="C19" s="1121">
        <f>SUM(C13:C18)-C15-C17</f>
        <v>0</v>
      </c>
      <c r="D19" s="1121">
        <f>SUM(D13:D18)-D15-D17</f>
        <v>0</v>
      </c>
      <c r="N19" s="1558" t="s">
        <v>1378</v>
      </c>
      <c r="O19" s="1121">
        <f>SUM(O13:O18)-O15-O17</f>
        <v>0</v>
      </c>
      <c r="P19" s="1121">
        <f>SUM(P13:P18)-P15-P17</f>
        <v>0</v>
      </c>
    </row>
    <row r="22" spans="1:21" ht="14.25">
      <c r="A22" s="2231" t="s">
        <v>1636</v>
      </c>
      <c r="B22" s="2396" t="s">
        <v>1720</v>
      </c>
      <c r="C22" s="2396"/>
      <c r="D22" s="2396"/>
      <c r="E22" s="2396"/>
      <c r="F22" s="2396"/>
      <c r="G22" s="2396"/>
      <c r="H22" s="2396"/>
      <c r="I22" s="2396"/>
      <c r="N22" s="2396"/>
      <c r="O22" s="2396"/>
      <c r="P22" s="2396"/>
      <c r="Q22" s="2396"/>
      <c r="R22" s="2396"/>
      <c r="S22" s="2396"/>
      <c r="T22" s="2396"/>
      <c r="U22" s="2396"/>
    </row>
    <row r="23" spans="1:21" ht="43.5" customHeight="1">
      <c r="A23" s="2232"/>
      <c r="B23" s="2422">
        <f>НАЧАЛО!AA2</f>
        <v>41639</v>
      </c>
      <c r="C23" s="2424" t="s">
        <v>1721</v>
      </c>
      <c r="D23" s="2425"/>
      <c r="E23" s="2424" t="s">
        <v>1722</v>
      </c>
      <c r="F23" s="2425"/>
      <c r="G23" s="2424" t="s">
        <v>1723</v>
      </c>
      <c r="H23" s="2425"/>
      <c r="I23" s="1142"/>
      <c r="N23" s="2422">
        <f>НАЧАЛО!AA2</f>
        <v>41639</v>
      </c>
      <c r="O23" s="2424" t="s">
        <v>6645</v>
      </c>
      <c r="P23" s="2425"/>
      <c r="Q23" s="2424" t="s">
        <v>6648</v>
      </c>
      <c r="R23" s="2425"/>
      <c r="S23" s="2424" t="s">
        <v>6649</v>
      </c>
      <c r="T23" s="2425"/>
      <c r="U23" s="1142"/>
    </row>
    <row r="24" spans="1:21" ht="24">
      <c r="A24" s="824" t="s">
        <v>1738</v>
      </c>
      <c r="B24" s="2423"/>
      <c r="C24" s="1143" t="s">
        <v>1724</v>
      </c>
      <c r="D24" s="1143" t="s">
        <v>1725</v>
      </c>
      <c r="E24" s="1143" t="s">
        <v>1724</v>
      </c>
      <c r="F24" s="1143" t="s">
        <v>1725</v>
      </c>
      <c r="G24" s="1143" t="s">
        <v>1724</v>
      </c>
      <c r="H24" s="1143" t="s">
        <v>1725</v>
      </c>
      <c r="I24" s="1142" t="s">
        <v>71</v>
      </c>
      <c r="N24" s="2423"/>
      <c r="O24" s="1143" t="s">
        <v>6646</v>
      </c>
      <c r="P24" s="1143" t="s">
        <v>6647</v>
      </c>
      <c r="Q24" s="1143" t="s">
        <v>6646</v>
      </c>
      <c r="R24" s="1143" t="s">
        <v>6647</v>
      </c>
      <c r="S24" s="1143" t="s">
        <v>6646</v>
      </c>
      <c r="T24" s="1143" t="s">
        <v>6647</v>
      </c>
      <c r="U24" s="1142" t="s">
        <v>1378</v>
      </c>
    </row>
    <row r="25" spans="1:21">
      <c r="B25" s="1144" t="s">
        <v>388</v>
      </c>
      <c r="C25" s="993">
        <f>SUM(C26:C33)</f>
        <v>0</v>
      </c>
      <c r="D25" s="993">
        <f t="shared" ref="D25:I25" si="0">SUM(D26:D33)</f>
        <v>0</v>
      </c>
      <c r="E25" s="993">
        <f t="shared" si="0"/>
        <v>0</v>
      </c>
      <c r="F25" s="993">
        <f t="shared" si="0"/>
        <v>0</v>
      </c>
      <c r="G25" s="993">
        <f t="shared" si="0"/>
        <v>0</v>
      </c>
      <c r="H25" s="993">
        <f t="shared" si="0"/>
        <v>0</v>
      </c>
      <c r="I25" s="993">
        <f t="shared" si="0"/>
        <v>0</v>
      </c>
      <c r="N25" s="1144" t="s">
        <v>4317</v>
      </c>
      <c r="O25" s="993">
        <f>SUM(O26:O33)</f>
        <v>0</v>
      </c>
      <c r="P25" s="993">
        <f t="shared" ref="P25:U25" si="1">SUM(P26:P33)</f>
        <v>0</v>
      </c>
      <c r="Q25" s="993">
        <f t="shared" si="1"/>
        <v>0</v>
      </c>
      <c r="R25" s="993">
        <f t="shared" si="1"/>
        <v>0</v>
      </c>
      <c r="S25" s="993">
        <f t="shared" si="1"/>
        <v>0</v>
      </c>
      <c r="T25" s="993">
        <f t="shared" si="1"/>
        <v>0</v>
      </c>
      <c r="U25" s="993">
        <f t="shared" si="1"/>
        <v>0</v>
      </c>
    </row>
    <row r="26" spans="1:21">
      <c r="B26" s="995" t="s">
        <v>383</v>
      </c>
      <c r="C26" s="986"/>
      <c r="D26" s="986"/>
      <c r="E26" s="986"/>
      <c r="F26" s="986"/>
      <c r="G26" s="986"/>
      <c r="H26" s="986"/>
      <c r="I26" s="986">
        <f>SUM(C26:H26)</f>
        <v>0</v>
      </c>
      <c r="N26" s="995" t="s">
        <v>5828</v>
      </c>
      <c r="O26" s="986"/>
      <c r="P26" s="986"/>
      <c r="Q26" s="986"/>
      <c r="R26" s="986"/>
      <c r="S26" s="986"/>
      <c r="T26" s="986"/>
      <c r="U26" s="986">
        <f t="shared" ref="U26:U33" si="2">SUM(O26:T26)</f>
        <v>0</v>
      </c>
    </row>
    <row r="27" spans="1:21">
      <c r="B27" s="995" t="s">
        <v>1733</v>
      </c>
      <c r="C27" s="986"/>
      <c r="D27" s="986"/>
      <c r="E27" s="986"/>
      <c r="F27" s="986"/>
      <c r="G27" s="986"/>
      <c r="H27" s="986"/>
      <c r="I27" s="986">
        <f t="shared" ref="I27:I42" si="3">SUM(C27:H27)</f>
        <v>0</v>
      </c>
      <c r="N27" s="995" t="s">
        <v>6629</v>
      </c>
      <c r="O27" s="986"/>
      <c r="P27" s="986"/>
      <c r="Q27" s="986"/>
      <c r="R27" s="986"/>
      <c r="S27" s="986"/>
      <c r="T27" s="986"/>
      <c r="U27" s="986">
        <f t="shared" si="2"/>
        <v>0</v>
      </c>
    </row>
    <row r="28" spans="1:21">
      <c r="B28" s="995" t="s">
        <v>1726</v>
      </c>
      <c r="C28" s="986"/>
      <c r="D28" s="986"/>
      <c r="E28" s="986"/>
      <c r="F28" s="986"/>
      <c r="G28" s="986"/>
      <c r="H28" s="986"/>
      <c r="I28" s="986">
        <f t="shared" si="3"/>
        <v>0</v>
      </c>
      <c r="N28" s="995" t="s">
        <v>6630</v>
      </c>
      <c r="O28" s="986"/>
      <c r="P28" s="986"/>
      <c r="Q28" s="986"/>
      <c r="R28" s="986"/>
      <c r="S28" s="986"/>
      <c r="T28" s="986"/>
      <c r="U28" s="986">
        <f t="shared" si="2"/>
        <v>0</v>
      </c>
    </row>
    <row r="29" spans="1:21" ht="25.5">
      <c r="B29" s="995" t="s">
        <v>1727</v>
      </c>
      <c r="C29" s="986"/>
      <c r="D29" s="986"/>
      <c r="E29" s="986"/>
      <c r="F29" s="986"/>
      <c r="G29" s="986"/>
      <c r="H29" s="986"/>
      <c r="I29" s="986">
        <f t="shared" si="3"/>
        <v>0</v>
      </c>
      <c r="N29" s="995" t="s">
        <v>6631</v>
      </c>
      <c r="O29" s="986"/>
      <c r="P29" s="986"/>
      <c r="Q29" s="986"/>
      <c r="R29" s="986"/>
      <c r="S29" s="986"/>
      <c r="T29" s="986"/>
      <c r="U29" s="986">
        <f t="shared" si="2"/>
        <v>0</v>
      </c>
    </row>
    <row r="30" spans="1:21">
      <c r="B30" s="995" t="s">
        <v>1729</v>
      </c>
      <c r="C30" s="986"/>
      <c r="D30" s="986"/>
      <c r="E30" s="986"/>
      <c r="F30" s="986"/>
      <c r="G30" s="986"/>
      <c r="H30" s="986"/>
      <c r="I30" s="986">
        <f t="shared" si="3"/>
        <v>0</v>
      </c>
      <c r="N30" s="995" t="s">
        <v>6632</v>
      </c>
      <c r="O30" s="986"/>
      <c r="P30" s="986"/>
      <c r="Q30" s="986"/>
      <c r="R30" s="986"/>
      <c r="S30" s="986"/>
      <c r="T30" s="986"/>
      <c r="U30" s="986">
        <f t="shared" si="2"/>
        <v>0</v>
      </c>
    </row>
    <row r="31" spans="1:21">
      <c r="B31" s="995" t="s">
        <v>1734</v>
      </c>
      <c r="C31" s="986"/>
      <c r="D31" s="986"/>
      <c r="E31" s="986"/>
      <c r="F31" s="986"/>
      <c r="G31" s="986"/>
      <c r="H31" s="986"/>
      <c r="I31" s="986">
        <f t="shared" si="3"/>
        <v>0</v>
      </c>
      <c r="N31" s="995" t="s">
        <v>6633</v>
      </c>
      <c r="O31" s="986"/>
      <c r="P31" s="986"/>
      <c r="Q31" s="986"/>
      <c r="R31" s="986"/>
      <c r="S31" s="986"/>
      <c r="T31" s="986"/>
      <c r="U31" s="986">
        <f t="shared" si="2"/>
        <v>0</v>
      </c>
    </row>
    <row r="32" spans="1:21" ht="25.5">
      <c r="B32" s="995" t="s">
        <v>1728</v>
      </c>
      <c r="C32" s="986"/>
      <c r="D32" s="986"/>
      <c r="E32" s="986"/>
      <c r="F32" s="986"/>
      <c r="G32" s="986"/>
      <c r="H32" s="986"/>
      <c r="I32" s="986">
        <f t="shared" si="3"/>
        <v>0</v>
      </c>
      <c r="N32" s="995" t="s">
        <v>6634</v>
      </c>
      <c r="O32" s="986"/>
      <c r="P32" s="986"/>
      <c r="Q32" s="986"/>
      <c r="R32" s="986"/>
      <c r="S32" s="986"/>
      <c r="T32" s="986"/>
      <c r="U32" s="986">
        <f t="shared" si="2"/>
        <v>0</v>
      </c>
    </row>
    <row r="33" spans="2:21" ht="25.5">
      <c r="B33" s="995" t="s">
        <v>1735</v>
      </c>
      <c r="C33" s="986"/>
      <c r="D33" s="986"/>
      <c r="E33" s="986"/>
      <c r="F33" s="986"/>
      <c r="G33" s="986"/>
      <c r="H33" s="986"/>
      <c r="I33" s="986">
        <f t="shared" si="3"/>
        <v>0</v>
      </c>
      <c r="N33" s="995" t="s">
        <v>6635</v>
      </c>
      <c r="O33" s="986"/>
      <c r="P33" s="986"/>
      <c r="Q33" s="986"/>
      <c r="R33" s="986"/>
      <c r="S33" s="986"/>
      <c r="T33" s="986"/>
      <c r="U33" s="986">
        <f t="shared" si="2"/>
        <v>0</v>
      </c>
    </row>
    <row r="34" spans="2:21">
      <c r="B34" s="1144" t="s">
        <v>29</v>
      </c>
      <c r="C34" s="993">
        <f>SUM(C35:C42)</f>
        <v>0</v>
      </c>
      <c r="D34" s="993">
        <f t="shared" ref="D34:I34" si="4">SUM(D35:D42)</f>
        <v>0</v>
      </c>
      <c r="E34" s="993">
        <f t="shared" si="4"/>
        <v>0</v>
      </c>
      <c r="F34" s="993">
        <f t="shared" si="4"/>
        <v>0</v>
      </c>
      <c r="G34" s="993">
        <f t="shared" si="4"/>
        <v>0</v>
      </c>
      <c r="H34" s="993">
        <f t="shared" si="4"/>
        <v>0</v>
      </c>
      <c r="I34" s="993">
        <f t="shared" si="4"/>
        <v>0</v>
      </c>
      <c r="N34" s="1144" t="s">
        <v>4320</v>
      </c>
      <c r="O34" s="993">
        <f>SUM(O35:O42)</f>
        <v>0</v>
      </c>
      <c r="P34" s="993">
        <f t="shared" ref="P34:U34" si="5">SUM(P35:P42)</f>
        <v>0</v>
      </c>
      <c r="Q34" s="993">
        <f t="shared" si="5"/>
        <v>0</v>
      </c>
      <c r="R34" s="993">
        <f t="shared" si="5"/>
        <v>0</v>
      </c>
      <c r="S34" s="993">
        <f t="shared" si="5"/>
        <v>0</v>
      </c>
      <c r="T34" s="993">
        <f t="shared" si="5"/>
        <v>0</v>
      </c>
      <c r="U34" s="993">
        <f t="shared" si="5"/>
        <v>0</v>
      </c>
    </row>
    <row r="35" spans="2:21">
      <c r="B35" s="995" t="s">
        <v>400</v>
      </c>
      <c r="C35" s="986"/>
      <c r="D35" s="986"/>
      <c r="E35" s="986"/>
      <c r="F35" s="986"/>
      <c r="G35" s="986"/>
      <c r="H35" s="986"/>
      <c r="I35" s="986">
        <f t="shared" si="3"/>
        <v>0</v>
      </c>
      <c r="N35" s="995" t="s">
        <v>6636</v>
      </c>
      <c r="O35" s="986"/>
      <c r="P35" s="986"/>
      <c r="Q35" s="986"/>
      <c r="R35" s="986"/>
      <c r="S35" s="986"/>
      <c r="T35" s="986"/>
      <c r="U35" s="986">
        <f t="shared" ref="U35:U42" si="6">SUM(O35:T35)</f>
        <v>0</v>
      </c>
    </row>
    <row r="36" spans="2:21">
      <c r="B36" s="995" t="s">
        <v>1730</v>
      </c>
      <c r="C36" s="986"/>
      <c r="D36" s="986"/>
      <c r="E36" s="986"/>
      <c r="F36" s="986"/>
      <c r="G36" s="986"/>
      <c r="H36" s="986"/>
      <c r="I36" s="986">
        <f t="shared" si="3"/>
        <v>0</v>
      </c>
      <c r="N36" s="995" t="s">
        <v>6637</v>
      </c>
      <c r="O36" s="986"/>
      <c r="P36" s="986"/>
      <c r="Q36" s="986"/>
      <c r="R36" s="986"/>
      <c r="S36" s="986"/>
      <c r="T36" s="986"/>
      <c r="U36" s="986">
        <f t="shared" si="6"/>
        <v>0</v>
      </c>
    </row>
    <row r="37" spans="2:21">
      <c r="B37" s="995" t="s">
        <v>1880</v>
      </c>
      <c r="C37" s="986"/>
      <c r="D37" s="986"/>
      <c r="E37" s="986"/>
      <c r="F37" s="986"/>
      <c r="G37" s="986"/>
      <c r="H37" s="986"/>
      <c r="I37" s="986">
        <f t="shared" si="3"/>
        <v>0</v>
      </c>
      <c r="N37" s="995" t="s">
        <v>6638</v>
      </c>
      <c r="O37" s="986"/>
      <c r="P37" s="986"/>
      <c r="Q37" s="986"/>
      <c r="R37" s="986"/>
      <c r="S37" s="986"/>
      <c r="T37" s="986"/>
      <c r="U37" s="986">
        <f t="shared" si="6"/>
        <v>0</v>
      </c>
    </row>
    <row r="38" spans="2:21" ht="25.5">
      <c r="B38" s="995" t="s">
        <v>1732</v>
      </c>
      <c r="C38" s="986"/>
      <c r="D38" s="986"/>
      <c r="E38" s="986"/>
      <c r="F38" s="986"/>
      <c r="G38" s="986"/>
      <c r="H38" s="986"/>
      <c r="I38" s="986">
        <f t="shared" si="3"/>
        <v>0</v>
      </c>
      <c r="N38" s="995" t="s">
        <v>6639</v>
      </c>
      <c r="O38" s="986"/>
      <c r="P38" s="986"/>
      <c r="Q38" s="986"/>
      <c r="R38" s="986"/>
      <c r="S38" s="986"/>
      <c r="T38" s="986"/>
      <c r="U38" s="986">
        <f t="shared" si="6"/>
        <v>0</v>
      </c>
    </row>
    <row r="39" spans="2:21">
      <c r="B39" s="995" t="s">
        <v>382</v>
      </c>
      <c r="C39" s="986"/>
      <c r="D39" s="986"/>
      <c r="E39" s="986"/>
      <c r="F39" s="986"/>
      <c r="G39" s="986"/>
      <c r="H39" s="986"/>
      <c r="I39" s="986">
        <f t="shared" si="3"/>
        <v>0</v>
      </c>
      <c r="N39" s="995" t="s">
        <v>6642</v>
      </c>
      <c r="O39" s="986"/>
      <c r="P39" s="986"/>
      <c r="Q39" s="986"/>
      <c r="R39" s="986"/>
      <c r="S39" s="986"/>
      <c r="T39" s="986"/>
      <c r="U39" s="986">
        <f t="shared" si="6"/>
        <v>0</v>
      </c>
    </row>
    <row r="40" spans="2:21">
      <c r="B40" s="995" t="s">
        <v>3873</v>
      </c>
      <c r="C40" s="986"/>
      <c r="D40" s="986"/>
      <c r="E40" s="986"/>
      <c r="F40" s="986"/>
      <c r="G40" s="986"/>
      <c r="H40" s="986"/>
      <c r="I40" s="986">
        <f t="shared" si="3"/>
        <v>0</v>
      </c>
      <c r="N40" s="995" t="s">
        <v>6640</v>
      </c>
      <c r="O40" s="986"/>
      <c r="P40" s="986"/>
      <c r="Q40" s="986"/>
      <c r="R40" s="986"/>
      <c r="S40" s="986"/>
      <c r="T40" s="986"/>
      <c r="U40" s="986">
        <f t="shared" si="6"/>
        <v>0</v>
      </c>
    </row>
    <row r="41" spans="2:21">
      <c r="B41" s="995" t="s">
        <v>3874</v>
      </c>
      <c r="C41" s="986"/>
      <c r="D41" s="986"/>
      <c r="E41" s="986"/>
      <c r="F41" s="986"/>
      <c r="G41" s="986"/>
      <c r="H41" s="986"/>
      <c r="I41" s="986">
        <f t="shared" si="3"/>
        <v>0</v>
      </c>
      <c r="N41" s="995" t="s">
        <v>6643</v>
      </c>
      <c r="O41" s="986"/>
      <c r="P41" s="986"/>
      <c r="Q41" s="986"/>
      <c r="R41" s="986"/>
      <c r="S41" s="986"/>
      <c r="T41" s="986"/>
      <c r="U41" s="986">
        <f t="shared" si="6"/>
        <v>0</v>
      </c>
    </row>
    <row r="42" spans="2:21" ht="25.5">
      <c r="B42" s="995" t="s">
        <v>3875</v>
      </c>
      <c r="C42" s="986"/>
      <c r="D42" s="986"/>
      <c r="E42" s="986"/>
      <c r="F42" s="986"/>
      <c r="G42" s="986"/>
      <c r="H42" s="986"/>
      <c r="I42" s="986">
        <f t="shared" si="3"/>
        <v>0</v>
      </c>
      <c r="N42" s="995" t="s">
        <v>6641</v>
      </c>
      <c r="O42" s="986"/>
      <c r="P42" s="986"/>
      <c r="Q42" s="986"/>
      <c r="R42" s="986"/>
      <c r="S42" s="986"/>
      <c r="T42" s="986"/>
      <c r="U42" s="986">
        <f t="shared" si="6"/>
        <v>0</v>
      </c>
    </row>
    <row r="43" spans="2:21">
      <c r="B43" s="1051" t="s">
        <v>1507</v>
      </c>
      <c r="C43" s="992">
        <f t="shared" ref="C43:I43" si="7">C25+C34</f>
        <v>0</v>
      </c>
      <c r="D43" s="992">
        <f t="shared" si="7"/>
        <v>0</v>
      </c>
      <c r="E43" s="992">
        <f t="shared" si="7"/>
        <v>0</v>
      </c>
      <c r="F43" s="992">
        <f t="shared" si="7"/>
        <v>0</v>
      </c>
      <c r="G43" s="992">
        <f t="shared" si="7"/>
        <v>0</v>
      </c>
      <c r="H43" s="992">
        <f t="shared" si="7"/>
        <v>0</v>
      </c>
      <c r="I43" s="992">
        <f t="shared" si="7"/>
        <v>0</v>
      </c>
      <c r="N43" s="1558" t="s">
        <v>6644</v>
      </c>
      <c r="O43" s="992">
        <f t="shared" ref="O43:U43" si="8">O25+O34</f>
        <v>0</v>
      </c>
      <c r="P43" s="992">
        <f t="shared" si="8"/>
        <v>0</v>
      </c>
      <c r="Q43" s="992">
        <f t="shared" si="8"/>
        <v>0</v>
      </c>
      <c r="R43" s="992">
        <f t="shared" si="8"/>
        <v>0</v>
      </c>
      <c r="S43" s="992">
        <f t="shared" si="8"/>
        <v>0</v>
      </c>
      <c r="T43" s="992">
        <f t="shared" si="8"/>
        <v>0</v>
      </c>
      <c r="U43" s="992">
        <f t="shared" si="8"/>
        <v>0</v>
      </c>
    </row>
  </sheetData>
  <sheetProtection formatCells="0" formatColumns="0" formatRows="0" insertColumns="0" insertRows="0"/>
  <mergeCells count="17">
    <mergeCell ref="N1:P1"/>
    <mergeCell ref="N11:P11"/>
    <mergeCell ref="N22:U22"/>
    <mergeCell ref="N23:N24"/>
    <mergeCell ref="O23:P23"/>
    <mergeCell ref="Q23:R23"/>
    <mergeCell ref="S23:T23"/>
    <mergeCell ref="A1:A2"/>
    <mergeCell ref="A11:A12"/>
    <mergeCell ref="A22:A23"/>
    <mergeCell ref="B1:D1"/>
    <mergeCell ref="B11:D11"/>
    <mergeCell ref="B22:I22"/>
    <mergeCell ref="B23:B24"/>
    <mergeCell ref="C23:D23"/>
    <mergeCell ref="E23:F23"/>
    <mergeCell ref="G23:H23"/>
  </mergeCells>
  <conditionalFormatting sqref="A4">
    <cfRule type="expression" dxfId="9" priority="1">
      <formula>TODAY()&gt;DATE(2013,9,30)</formula>
    </cfRule>
  </conditionalFormatting>
  <hyperlinks>
    <hyperlink ref="F1" location="'Съдържание 1'!A1" display="'Съдържание 1'!A1"/>
    <hyperlink ref="A4" location="'More information'!A431" display="More information'!A423"/>
    <hyperlink ref="R1" location="'Съдържание 1'!A1" display="'Съдържание 1'!A1"/>
  </hyperlinks>
  <pageMargins left="0.7" right="0.7" top="0.75" bottom="0.75" header="0.3" footer="0.3"/>
  <ignoredErrors>
    <ignoredError sqref="C2:D2 C12:D12" unlockedFormula="1"/>
  </ignoredErrors>
</worksheet>
</file>

<file path=xl/worksheets/sheet51.xml><?xml version="1.0" encoding="utf-8"?>
<worksheet xmlns="http://schemas.openxmlformats.org/spreadsheetml/2006/main" xmlns:r="http://schemas.openxmlformats.org/officeDocument/2006/relationships">
  <sheetPr codeName="Sheet34">
    <tabColor theme="8" tint="0.39997558519241921"/>
  </sheetPr>
  <dimension ref="A1:N26"/>
  <sheetViews>
    <sheetView topLeftCell="B1" workbookViewId="0">
      <selection activeCell="I10" sqref="I10"/>
    </sheetView>
  </sheetViews>
  <sheetFormatPr defaultRowHeight="12.75" outlineLevelCol="1"/>
  <cols>
    <col min="1" max="1" width="15" style="265" customWidth="1"/>
    <col min="2" max="2" width="56.28515625" style="265" bestFit="1" customWidth="1"/>
    <col min="3" max="3" width="13.42578125" style="265" bestFit="1" customWidth="1"/>
    <col min="4" max="4" width="13" style="265" customWidth="1"/>
    <col min="5" max="5" width="11.7109375" style="265" customWidth="1" outlineLevel="1"/>
    <col min="6" max="6" width="10.85546875" style="265" customWidth="1" outlineLevel="1"/>
    <col min="7" max="7" width="11.7109375" style="265" customWidth="1" outlineLevel="1"/>
    <col min="8" max="8" width="8.7109375" style="265" customWidth="1" outlineLevel="1"/>
    <col min="9" max="9" width="11.7109375" style="265" customWidth="1" outlineLevel="1"/>
    <col min="10" max="10" width="10.140625" style="265" customWidth="1" outlineLevel="1"/>
    <col min="11" max="11" width="56.28515625" style="265" bestFit="1" customWidth="1"/>
    <col min="12" max="12" width="13.7109375" style="265" bestFit="1" customWidth="1"/>
    <col min="13" max="13" width="13" style="265" customWidth="1"/>
    <col min="14" max="14" width="5" style="265" customWidth="1"/>
    <col min="15" max="16384" width="9.140625" style="265"/>
  </cols>
  <sheetData>
    <row r="1" spans="1:14" ht="75" customHeight="1">
      <c r="A1" s="2113" t="s">
        <v>1636</v>
      </c>
      <c r="B1" s="2420" t="s">
        <v>2058</v>
      </c>
      <c r="C1" s="2420"/>
      <c r="D1" s="2420"/>
      <c r="E1" s="1116"/>
      <c r="F1" s="1117" t="s">
        <v>1323</v>
      </c>
      <c r="G1" s="1116"/>
      <c r="H1" s="1116"/>
      <c r="I1" s="1116"/>
      <c r="J1" s="1736" t="s">
        <v>3382</v>
      </c>
      <c r="K1" s="2420" t="s">
        <v>6651</v>
      </c>
      <c r="L1" s="2420"/>
      <c r="M1" s="2420"/>
      <c r="N1" s="1116"/>
    </row>
    <row r="2" spans="1:14" ht="51">
      <c r="A2" s="2113"/>
      <c r="B2" s="266" t="s">
        <v>1581</v>
      </c>
      <c r="C2" s="262">
        <f>НАЧАЛО!AA$2</f>
        <v>41639</v>
      </c>
      <c r="D2" s="263" t="str">
        <f>CONCATENATE("31.12.",YEAR(C2)-1," г.")</f>
        <v>31.12.2012 г.</v>
      </c>
      <c r="K2" s="266" t="s">
        <v>6650</v>
      </c>
      <c r="L2" s="262">
        <f>НАЧАЛО!AA$2</f>
        <v>41639</v>
      </c>
      <c r="M2" s="263" t="str">
        <f>CONCATENATE("31.12.",YEAR(L2)-1," г.")</f>
        <v>31.12.2012 г.</v>
      </c>
    </row>
    <row r="3" spans="1:14" ht="15">
      <c r="A3" s="824" t="s">
        <v>778</v>
      </c>
      <c r="B3" s="1118" t="s">
        <v>999</v>
      </c>
      <c r="C3" s="277" t="s">
        <v>27</v>
      </c>
      <c r="D3" s="277"/>
      <c r="K3" s="1118" t="s">
        <v>999</v>
      </c>
      <c r="L3" s="277" t="s">
        <v>27</v>
      </c>
      <c r="M3" s="277"/>
    </row>
    <row r="4" spans="1:14">
      <c r="A4" s="825" t="s">
        <v>2576</v>
      </c>
      <c r="B4" s="1118" t="s">
        <v>999</v>
      </c>
      <c r="C4" s="277"/>
      <c r="D4" s="277"/>
      <c r="K4" s="1118" t="s">
        <v>999</v>
      </c>
      <c r="L4" s="277"/>
      <c r="M4" s="277"/>
    </row>
    <row r="5" spans="1:14">
      <c r="B5" s="1118" t="s">
        <v>999</v>
      </c>
      <c r="C5" s="277"/>
      <c r="D5" s="277"/>
      <c r="K5" s="1118" t="s">
        <v>999</v>
      </c>
      <c r="L5" s="277"/>
      <c r="M5" s="277"/>
    </row>
    <row r="6" spans="1:14">
      <c r="B6" s="1118" t="s">
        <v>999</v>
      </c>
      <c r="C6" s="277"/>
      <c r="D6" s="277"/>
      <c r="K6" s="1118" t="s">
        <v>999</v>
      </c>
      <c r="L6" s="277"/>
      <c r="M6" s="277"/>
    </row>
    <row r="7" spans="1:14">
      <c r="B7" s="1051"/>
      <c r="C7" s="1121">
        <f>SUM(C3:C6)</f>
        <v>0</v>
      </c>
      <c r="D7" s="1121">
        <f>SUM(D3:D6)</f>
        <v>0</v>
      </c>
      <c r="K7" s="1558"/>
      <c r="L7" s="1121">
        <f>SUM(L3:L6)</f>
        <v>0</v>
      </c>
      <c r="M7" s="1121">
        <f>SUM(M3:M6)</f>
        <v>0</v>
      </c>
    </row>
    <row r="9" spans="1:14" ht="63.75">
      <c r="B9" s="266" t="s">
        <v>1580</v>
      </c>
      <c r="C9" s="262">
        <f>НАЧАЛО!AA$2</f>
        <v>41639</v>
      </c>
      <c r="D9" s="263" t="str">
        <f>CONCATENATE("31.12.",YEAR(C9)-1," г.")</f>
        <v>31.12.2012 г.</v>
      </c>
      <c r="K9" s="266" t="s">
        <v>6657</v>
      </c>
      <c r="L9" s="262">
        <f>НАЧАЛО!AA$2</f>
        <v>41639</v>
      </c>
      <c r="M9" s="263" t="str">
        <f>CONCATENATE("31.12.",YEAR(L9)-1," г.")</f>
        <v>31.12.2012 г.</v>
      </c>
    </row>
    <row r="10" spans="1:14" ht="51">
      <c r="B10" s="1145" t="s">
        <v>1576</v>
      </c>
      <c r="C10" s="1121">
        <f>C11+C12</f>
        <v>0</v>
      </c>
      <c r="D10" s="1121">
        <f>D11+D12</f>
        <v>0</v>
      </c>
      <c r="K10" s="1145" t="s">
        <v>6652</v>
      </c>
      <c r="L10" s="1121">
        <f>L11+L12</f>
        <v>0</v>
      </c>
      <c r="M10" s="1121">
        <f>M11+M12</f>
        <v>0</v>
      </c>
    </row>
    <row r="11" spans="1:14" ht="25.5">
      <c r="B11" s="1118" t="s">
        <v>1577</v>
      </c>
      <c r="C11" s="277"/>
      <c r="D11" s="277"/>
      <c r="K11" s="1118" t="s">
        <v>6653</v>
      </c>
      <c r="L11" s="277"/>
      <c r="M11" s="277"/>
    </row>
    <row r="12" spans="1:14" ht="25.5">
      <c r="B12" s="1118" t="s">
        <v>1578</v>
      </c>
      <c r="C12" s="277"/>
      <c r="D12" s="277"/>
      <c r="K12" s="1118" t="s">
        <v>6654</v>
      </c>
      <c r="L12" s="277"/>
      <c r="M12" s="277"/>
    </row>
    <row r="13" spans="1:14" ht="38.25">
      <c r="B13" s="1145" t="s">
        <v>1579</v>
      </c>
      <c r="C13" s="1121">
        <f>C14+C15</f>
        <v>0</v>
      </c>
      <c r="D13" s="1121">
        <f>D14+D15</f>
        <v>0</v>
      </c>
      <c r="K13" s="1145" t="s">
        <v>6656</v>
      </c>
      <c r="L13" s="1121">
        <f>L14+L15</f>
        <v>0</v>
      </c>
      <c r="M13" s="1121">
        <f>M14+M15</f>
        <v>0</v>
      </c>
    </row>
    <row r="14" spans="1:14">
      <c r="B14" s="1118" t="s">
        <v>999</v>
      </c>
      <c r="C14" s="277"/>
      <c r="D14" s="277"/>
      <c r="K14" s="1118" t="s">
        <v>999</v>
      </c>
      <c r="L14" s="277"/>
      <c r="M14" s="277"/>
    </row>
    <row r="15" spans="1:14">
      <c r="B15" s="1118" t="s">
        <v>999</v>
      </c>
      <c r="C15" s="277"/>
      <c r="D15" s="277"/>
      <c r="K15" s="1118" t="s">
        <v>999</v>
      </c>
      <c r="L15" s="277"/>
      <c r="M15" s="277"/>
    </row>
    <row r="18" spans="2:13" ht="89.25">
      <c r="B18" s="266" t="s">
        <v>1582</v>
      </c>
      <c r="C18" s="262">
        <f>НАЧАЛО!AA$2</f>
        <v>41639</v>
      </c>
      <c r="D18" s="263" t="str">
        <f>CONCATENATE("31.12.",YEAR(C18)-1," г.")</f>
        <v>31.12.2012 г.</v>
      </c>
      <c r="K18" s="266" t="s">
        <v>6655</v>
      </c>
      <c r="L18" s="262">
        <f>НАЧАЛО!AA$2</f>
        <v>41639</v>
      </c>
      <c r="M18" s="263" t="str">
        <f>CONCATENATE("31.12.",YEAR(L18)-1," г.")</f>
        <v>31.12.2012 г.</v>
      </c>
    </row>
    <row r="19" spans="2:13" ht="38.25">
      <c r="B19" s="1118" t="s">
        <v>1515</v>
      </c>
      <c r="C19" s="277"/>
      <c r="D19" s="277"/>
      <c r="K19" s="1118" t="s">
        <v>6658</v>
      </c>
      <c r="L19" s="277"/>
      <c r="M19" s="277"/>
    </row>
    <row r="20" spans="2:13">
      <c r="B20" s="1118" t="s">
        <v>999</v>
      </c>
      <c r="C20" s="277"/>
      <c r="D20" s="277"/>
      <c r="K20" s="1118" t="s">
        <v>999</v>
      </c>
      <c r="L20" s="277"/>
      <c r="M20" s="277"/>
    </row>
    <row r="21" spans="2:13">
      <c r="B21" s="1118" t="s">
        <v>999</v>
      </c>
      <c r="C21" s="277"/>
      <c r="D21" s="277"/>
      <c r="K21" s="1118" t="s">
        <v>999</v>
      </c>
      <c r="L21" s="277"/>
      <c r="M21" s="277"/>
    </row>
    <row r="22" spans="2:13">
      <c r="B22" s="1051"/>
      <c r="C22" s="1121">
        <f>C20+C21</f>
        <v>0</v>
      </c>
      <c r="D22" s="1121">
        <f>D20+D21</f>
        <v>0</v>
      </c>
      <c r="K22" s="1558"/>
      <c r="L22" s="1121">
        <f>L20+L21</f>
        <v>0</v>
      </c>
      <c r="M22" s="1121">
        <f>M20+M21</f>
        <v>0</v>
      </c>
    </row>
    <row r="23" spans="2:13" ht="51">
      <c r="B23" s="1118" t="s">
        <v>1516</v>
      </c>
      <c r="C23" s="277"/>
      <c r="D23" s="277"/>
      <c r="K23" s="1118" t="s">
        <v>6659</v>
      </c>
      <c r="L23" s="277"/>
      <c r="M23" s="277"/>
    </row>
    <row r="24" spans="2:13">
      <c r="B24" s="1118" t="s">
        <v>999</v>
      </c>
      <c r="C24" s="277"/>
      <c r="D24" s="277"/>
      <c r="K24" s="1118" t="s">
        <v>999</v>
      </c>
      <c r="L24" s="277"/>
      <c r="M24" s="277"/>
    </row>
    <row r="25" spans="2:13">
      <c r="B25" s="1118" t="s">
        <v>999</v>
      </c>
      <c r="C25" s="277"/>
      <c r="D25" s="277"/>
      <c r="K25" s="1118" t="s">
        <v>999</v>
      </c>
      <c r="L25" s="277"/>
      <c r="M25" s="277"/>
    </row>
    <row r="26" spans="2:13">
      <c r="B26" s="1051"/>
      <c r="C26" s="1121">
        <f>C24+C25</f>
        <v>0</v>
      </c>
      <c r="D26" s="1121">
        <f>D24+D25</f>
        <v>0</v>
      </c>
      <c r="K26" s="1558"/>
      <c r="L26" s="1121">
        <f>L24+L25</f>
        <v>0</v>
      </c>
      <c r="M26" s="1121">
        <f>M24+M25</f>
        <v>0</v>
      </c>
    </row>
  </sheetData>
  <sheetProtection formatCells="0" formatColumns="0" formatRows="0" insertColumns="0" insertRows="0"/>
  <mergeCells count="3">
    <mergeCell ref="B1:D1"/>
    <mergeCell ref="A1:A2"/>
    <mergeCell ref="K1:M1"/>
  </mergeCells>
  <hyperlinks>
    <hyperlink ref="F1" location="'Съдържание 1'!A1" display="'Съдържание 1'!A1"/>
    <hyperlink ref="A4" location="'More information'!A129" display="'More information'!A129"/>
  </hyperlinks>
  <pageMargins left="0.7" right="0.7" top="0.75" bottom="0.75" header="0.3" footer="0.3"/>
  <ignoredErrors>
    <ignoredError sqref="D2 C2 C8 C10:D10 C4:C6" unlockedFormula="1"/>
  </ignoredErrors>
</worksheet>
</file>

<file path=xl/worksheets/sheet52.xml><?xml version="1.0" encoding="utf-8"?>
<worksheet xmlns="http://schemas.openxmlformats.org/spreadsheetml/2006/main" xmlns:r="http://schemas.openxmlformats.org/officeDocument/2006/relationships">
  <sheetPr codeName="Sheet35">
    <tabColor theme="8" tint="0.39997558519241921"/>
  </sheetPr>
  <dimension ref="A1:N37"/>
  <sheetViews>
    <sheetView topLeftCell="B27" workbookViewId="0">
      <selection activeCell="L46" sqref="L46"/>
    </sheetView>
  </sheetViews>
  <sheetFormatPr defaultRowHeight="12.75"/>
  <cols>
    <col min="1" max="1" width="19.42578125" style="265" customWidth="1"/>
    <col min="2" max="2" width="56.28515625" style="265" bestFit="1" customWidth="1"/>
    <col min="3" max="3" width="13.42578125" style="265" bestFit="1" customWidth="1"/>
    <col min="4" max="4" width="13" style="265" customWidth="1"/>
    <col min="5" max="5" width="11.7109375" style="265" bestFit="1" customWidth="1"/>
    <col min="6" max="6" width="10.85546875" style="265" customWidth="1"/>
    <col min="7" max="7" width="11.7109375" style="265" bestFit="1" customWidth="1"/>
    <col min="8" max="8" width="8.7109375" style="265" bestFit="1" customWidth="1"/>
    <col min="9" max="9" width="11.7109375" style="265" bestFit="1" customWidth="1"/>
    <col min="10" max="10" width="56.28515625" style="265" bestFit="1" customWidth="1"/>
    <col min="11" max="11" width="13.7109375" style="265" bestFit="1" customWidth="1"/>
    <col min="12" max="12" width="13" style="265" customWidth="1"/>
    <col min="13" max="13" width="6.140625" style="265" customWidth="1"/>
    <col min="14" max="14" width="5" style="265" customWidth="1"/>
    <col min="15" max="16384" width="9.140625" style="265"/>
  </cols>
  <sheetData>
    <row r="1" spans="1:14" ht="51.6" customHeight="1">
      <c r="A1" s="2231" t="s">
        <v>1636</v>
      </c>
      <c r="B1" s="2426" t="s">
        <v>1987</v>
      </c>
      <c r="C1" s="2426"/>
      <c r="D1" s="2426"/>
      <c r="E1" s="1116"/>
      <c r="F1" s="1117" t="s">
        <v>1323</v>
      </c>
      <c r="G1" s="1116"/>
      <c r="H1" s="1116"/>
      <c r="I1" s="1736" t="s">
        <v>3382</v>
      </c>
      <c r="J1" s="2426" t="s">
        <v>5862</v>
      </c>
      <c r="K1" s="2426"/>
      <c r="L1" s="2426"/>
      <c r="M1" s="1116"/>
      <c r="N1" s="1116"/>
    </row>
    <row r="2" spans="1:14">
      <c r="A2" s="2232"/>
      <c r="B2" s="277"/>
      <c r="C2" s="276">
        <f>НАЧАЛО!AA$2</f>
        <v>41639</v>
      </c>
      <c r="D2" s="263" t="str">
        <f>CONCATENATE("31.12.",YEAR(C2)-1," г.")</f>
        <v>31.12.2012 г.</v>
      </c>
      <c r="J2" s="277"/>
      <c r="K2" s="276">
        <f>НАЧАЛО!AA$2</f>
        <v>41639</v>
      </c>
      <c r="L2" s="263" t="str">
        <f>CONCATENATE("31.12.",YEAR(K2)-1," г.")</f>
        <v>31.12.2012 г.</v>
      </c>
    </row>
    <row r="3" spans="1:14" ht="25.5">
      <c r="A3" s="824" t="s">
        <v>1768</v>
      </c>
      <c r="B3" s="1146" t="s">
        <v>1517</v>
      </c>
      <c r="C3" s="1110"/>
      <c r="D3" s="1110"/>
      <c r="J3" s="1146" t="s">
        <v>5863</v>
      </c>
      <c r="K3" s="1110">
        <f>C3</f>
        <v>0</v>
      </c>
      <c r="L3" s="1110">
        <f>D3</f>
        <v>0</v>
      </c>
    </row>
    <row r="4" spans="1:14" ht="25.5">
      <c r="A4" s="826" t="s">
        <v>2630</v>
      </c>
      <c r="B4" s="1146" t="s">
        <v>1518</v>
      </c>
      <c r="C4" s="1110"/>
      <c r="D4" s="1110"/>
      <c r="J4" s="1146" t="s">
        <v>5864</v>
      </c>
      <c r="K4" s="1110">
        <f t="shared" ref="K4:K37" si="0">C4</f>
        <v>0</v>
      </c>
      <c r="L4" s="1110">
        <f t="shared" ref="L4:L37" si="1">D4</f>
        <v>0</v>
      </c>
    </row>
    <row r="5" spans="1:14" ht="25.5">
      <c r="B5" s="1146" t="s">
        <v>1519</v>
      </c>
      <c r="C5" s="1110"/>
      <c r="D5" s="1110"/>
      <c r="J5" s="1146" t="s">
        <v>5865</v>
      </c>
      <c r="K5" s="1110">
        <f t="shared" si="0"/>
        <v>0</v>
      </c>
      <c r="L5" s="1110">
        <f t="shared" si="1"/>
        <v>0</v>
      </c>
    </row>
    <row r="6" spans="1:14" ht="25.5">
      <c r="B6" s="1146" t="s">
        <v>1520</v>
      </c>
      <c r="C6" s="1110"/>
      <c r="D6" s="1110"/>
      <c r="J6" s="1146" t="s">
        <v>5866</v>
      </c>
      <c r="K6" s="1110">
        <f t="shared" si="0"/>
        <v>0</v>
      </c>
      <c r="L6" s="1110">
        <f t="shared" si="1"/>
        <v>0</v>
      </c>
    </row>
    <row r="7" spans="1:14">
      <c r="B7" s="1146" t="s">
        <v>1521</v>
      </c>
      <c r="C7" s="1110"/>
      <c r="D7" s="1110"/>
      <c r="J7" s="1146" t="s">
        <v>5867</v>
      </c>
      <c r="K7" s="1110">
        <f t="shared" si="0"/>
        <v>0</v>
      </c>
      <c r="L7" s="1110">
        <f t="shared" si="1"/>
        <v>0</v>
      </c>
    </row>
    <row r="8" spans="1:14">
      <c r="B8" s="1146" t="s">
        <v>1522</v>
      </c>
      <c r="C8" s="1110"/>
      <c r="D8" s="1110"/>
      <c r="J8" s="1146" t="s">
        <v>5868</v>
      </c>
      <c r="K8" s="1110">
        <f t="shared" si="0"/>
        <v>0</v>
      </c>
      <c r="L8" s="1110">
        <f t="shared" si="1"/>
        <v>0</v>
      </c>
    </row>
    <row r="9" spans="1:14">
      <c r="B9" s="1146" t="s">
        <v>1523</v>
      </c>
      <c r="C9" s="1110"/>
      <c r="D9" s="1110"/>
      <c r="J9" s="1146" t="s">
        <v>5869</v>
      </c>
      <c r="K9" s="1110">
        <f t="shared" si="0"/>
        <v>0</v>
      </c>
      <c r="L9" s="1110">
        <f t="shared" si="1"/>
        <v>0</v>
      </c>
    </row>
    <row r="10" spans="1:14" ht="25.5">
      <c r="B10" s="1146" t="s">
        <v>1524</v>
      </c>
      <c r="C10" s="1110"/>
      <c r="D10" s="1110"/>
      <c r="J10" s="1146" t="s">
        <v>5870</v>
      </c>
      <c r="K10" s="1110">
        <f t="shared" si="0"/>
        <v>0</v>
      </c>
      <c r="L10" s="1110">
        <f t="shared" si="1"/>
        <v>0</v>
      </c>
    </row>
    <row r="11" spans="1:14" ht="38.25">
      <c r="B11" s="1146" t="s">
        <v>3845</v>
      </c>
      <c r="C11" s="1110"/>
      <c r="D11" s="1110"/>
      <c r="J11" s="1146" t="s">
        <v>5871</v>
      </c>
      <c r="K11" s="1110">
        <f t="shared" si="0"/>
        <v>0</v>
      </c>
      <c r="L11" s="1110">
        <f t="shared" si="1"/>
        <v>0</v>
      </c>
    </row>
    <row r="12" spans="1:14" ht="38.25">
      <c r="B12" s="1146" t="s">
        <v>3846</v>
      </c>
      <c r="C12" s="1110"/>
      <c r="D12" s="1110"/>
      <c r="J12" s="1146" t="s">
        <v>5872</v>
      </c>
      <c r="K12" s="1110">
        <f t="shared" si="0"/>
        <v>0</v>
      </c>
      <c r="L12" s="1110">
        <f t="shared" si="1"/>
        <v>0</v>
      </c>
    </row>
    <row r="13" spans="1:14" ht="25.5">
      <c r="B13" s="1146" t="s">
        <v>1525</v>
      </c>
      <c r="C13" s="1110"/>
      <c r="D13" s="1110"/>
      <c r="J13" s="1146" t="s">
        <v>5873</v>
      </c>
      <c r="K13" s="1110">
        <f t="shared" si="0"/>
        <v>0</v>
      </c>
      <c r="L13" s="1110">
        <f t="shared" si="1"/>
        <v>0</v>
      </c>
    </row>
    <row r="14" spans="1:14" ht="38.25">
      <c r="B14" s="1146" t="s">
        <v>3847</v>
      </c>
      <c r="C14" s="1110"/>
      <c r="D14" s="1110"/>
      <c r="J14" s="1146" t="s">
        <v>5874</v>
      </c>
      <c r="K14" s="1110">
        <f t="shared" si="0"/>
        <v>0</v>
      </c>
      <c r="L14" s="1110">
        <f t="shared" si="1"/>
        <v>0</v>
      </c>
    </row>
    <row r="15" spans="1:14" ht="51">
      <c r="B15" s="1146" t="s">
        <v>1526</v>
      </c>
      <c r="C15" s="1110"/>
      <c r="D15" s="1110"/>
      <c r="J15" s="1146" t="s">
        <v>5875</v>
      </c>
      <c r="K15" s="1110">
        <f t="shared" si="0"/>
        <v>0</v>
      </c>
      <c r="L15" s="1110">
        <f t="shared" si="1"/>
        <v>0</v>
      </c>
    </row>
    <row r="16" spans="1:14" ht="51">
      <c r="B16" s="1146" t="s">
        <v>1527</v>
      </c>
      <c r="C16" s="1110"/>
      <c r="D16" s="1110"/>
      <c r="J16" s="1146" t="s">
        <v>5876</v>
      </c>
      <c r="K16" s="1110">
        <f t="shared" si="0"/>
        <v>0</v>
      </c>
      <c r="L16" s="1110">
        <f t="shared" si="1"/>
        <v>0</v>
      </c>
    </row>
    <row r="17" spans="2:12" ht="51">
      <c r="B17" s="1146" t="s">
        <v>3848</v>
      </c>
      <c r="C17" s="1110"/>
      <c r="D17" s="1110"/>
      <c r="J17" s="1146" t="s">
        <v>5877</v>
      </c>
      <c r="K17" s="1110">
        <f t="shared" si="0"/>
        <v>0</v>
      </c>
      <c r="L17" s="1110">
        <f t="shared" si="1"/>
        <v>0</v>
      </c>
    </row>
    <row r="18" spans="2:12" ht="51">
      <c r="B18" s="1146" t="s">
        <v>1528</v>
      </c>
      <c r="C18" s="1110"/>
      <c r="D18" s="1110"/>
      <c r="J18" s="1146" t="s">
        <v>5878</v>
      </c>
      <c r="K18" s="1110">
        <f t="shared" si="0"/>
        <v>0</v>
      </c>
      <c r="L18" s="1110">
        <f t="shared" si="1"/>
        <v>0</v>
      </c>
    </row>
    <row r="19" spans="2:12" ht="51">
      <c r="B19" s="1146" t="s">
        <v>3849</v>
      </c>
      <c r="C19" s="1110"/>
      <c r="D19" s="1110"/>
      <c r="J19" s="1146" t="s">
        <v>5879</v>
      </c>
      <c r="K19" s="1110">
        <f t="shared" si="0"/>
        <v>0</v>
      </c>
      <c r="L19" s="1110">
        <f t="shared" si="1"/>
        <v>0</v>
      </c>
    </row>
    <row r="20" spans="2:12" ht="38.25">
      <c r="B20" s="1146" t="s">
        <v>1529</v>
      </c>
      <c r="C20" s="1110"/>
      <c r="D20" s="1110"/>
      <c r="J20" s="1146" t="s">
        <v>5880</v>
      </c>
      <c r="K20" s="1110">
        <f t="shared" si="0"/>
        <v>0</v>
      </c>
      <c r="L20" s="1110">
        <f t="shared" si="1"/>
        <v>0</v>
      </c>
    </row>
    <row r="21" spans="2:12" ht="51">
      <c r="B21" s="1146" t="s">
        <v>3850</v>
      </c>
      <c r="C21" s="1110"/>
      <c r="D21" s="1110"/>
      <c r="J21" s="1146" t="s">
        <v>5881</v>
      </c>
      <c r="K21" s="1110">
        <f t="shared" si="0"/>
        <v>0</v>
      </c>
      <c r="L21" s="1110">
        <f t="shared" si="1"/>
        <v>0</v>
      </c>
    </row>
    <row r="22" spans="2:12" ht="38.25">
      <c r="B22" s="1146" t="s">
        <v>1530</v>
      </c>
      <c r="C22" s="1110"/>
      <c r="D22" s="1110"/>
      <c r="J22" s="1146" t="s">
        <v>5882</v>
      </c>
      <c r="K22" s="1110">
        <f t="shared" si="0"/>
        <v>0</v>
      </c>
      <c r="L22" s="1110">
        <f t="shared" si="1"/>
        <v>0</v>
      </c>
    </row>
    <row r="23" spans="2:12" ht="51">
      <c r="B23" s="1146" t="s">
        <v>1531</v>
      </c>
      <c r="C23" s="1110"/>
      <c r="D23" s="1110"/>
      <c r="J23" s="1146" t="s">
        <v>5883</v>
      </c>
      <c r="K23" s="1110">
        <f t="shared" si="0"/>
        <v>0</v>
      </c>
      <c r="L23" s="1110">
        <f t="shared" si="1"/>
        <v>0</v>
      </c>
    </row>
    <row r="24" spans="2:12" ht="38.25">
      <c r="B24" s="1146" t="s">
        <v>1532</v>
      </c>
      <c r="C24" s="1110" t="s">
        <v>27</v>
      </c>
      <c r="D24" s="1110"/>
      <c r="J24" s="1146" t="s">
        <v>5884</v>
      </c>
      <c r="K24" s="1110" t="str">
        <f t="shared" si="0"/>
        <v/>
      </c>
      <c r="L24" s="1110">
        <f t="shared" si="1"/>
        <v>0</v>
      </c>
    </row>
    <row r="25" spans="2:12" ht="38.25">
      <c r="B25" s="1146" t="s">
        <v>3851</v>
      </c>
      <c r="C25" s="1110"/>
      <c r="D25" s="1110"/>
      <c r="J25" s="1146" t="s">
        <v>5885</v>
      </c>
      <c r="K25" s="1110">
        <f t="shared" si="0"/>
        <v>0</v>
      </c>
      <c r="L25" s="1110">
        <f t="shared" si="1"/>
        <v>0</v>
      </c>
    </row>
    <row r="26" spans="2:12" ht="38.25">
      <c r="B26" s="1146" t="s">
        <v>3852</v>
      </c>
      <c r="C26" s="1110"/>
      <c r="D26" s="1110"/>
      <c r="J26" s="1146" t="s">
        <v>5886</v>
      </c>
      <c r="K26" s="1110">
        <f t="shared" si="0"/>
        <v>0</v>
      </c>
      <c r="L26" s="1110">
        <f t="shared" si="1"/>
        <v>0</v>
      </c>
    </row>
    <row r="27" spans="2:12" ht="38.25">
      <c r="B27" s="1146" t="s">
        <v>1533</v>
      </c>
      <c r="C27" s="1110"/>
      <c r="D27" s="1110"/>
      <c r="J27" s="1146" t="s">
        <v>5887</v>
      </c>
      <c r="K27" s="1110">
        <f t="shared" si="0"/>
        <v>0</v>
      </c>
      <c r="L27" s="1110">
        <f t="shared" si="1"/>
        <v>0</v>
      </c>
    </row>
    <row r="28" spans="2:12" ht="38.25">
      <c r="B28" s="1146" t="s">
        <v>1534</v>
      </c>
      <c r="C28" s="1110"/>
      <c r="D28" s="1110"/>
      <c r="J28" s="1146" t="s">
        <v>5888</v>
      </c>
      <c r="K28" s="1110">
        <f t="shared" si="0"/>
        <v>0</v>
      </c>
      <c r="L28" s="1110">
        <f t="shared" si="1"/>
        <v>0</v>
      </c>
    </row>
    <row r="29" spans="2:12" ht="25.5">
      <c r="B29" s="1146" t="s">
        <v>1535</v>
      </c>
      <c r="C29" s="1110"/>
      <c r="D29" s="1110"/>
      <c r="J29" s="1146" t="s">
        <v>5889</v>
      </c>
      <c r="K29" s="1110">
        <f t="shared" si="0"/>
        <v>0</v>
      </c>
      <c r="L29" s="1110">
        <f t="shared" si="1"/>
        <v>0</v>
      </c>
    </row>
    <row r="30" spans="2:12" ht="25.5">
      <c r="B30" s="1146" t="s">
        <v>1536</v>
      </c>
      <c r="C30" s="1110"/>
      <c r="D30" s="1110"/>
      <c r="J30" s="1146" t="s">
        <v>5890</v>
      </c>
      <c r="K30" s="1110">
        <f t="shared" si="0"/>
        <v>0</v>
      </c>
      <c r="L30" s="1110">
        <f t="shared" si="1"/>
        <v>0</v>
      </c>
    </row>
    <row r="31" spans="2:12" ht="25.5">
      <c r="B31" s="1146" t="s">
        <v>1537</v>
      </c>
      <c r="C31" s="1110"/>
      <c r="D31" s="1110"/>
      <c r="J31" s="1146" t="s">
        <v>5891</v>
      </c>
      <c r="K31" s="1110">
        <f t="shared" si="0"/>
        <v>0</v>
      </c>
      <c r="L31" s="1110">
        <f t="shared" si="1"/>
        <v>0</v>
      </c>
    </row>
    <row r="32" spans="2:12" ht="25.5">
      <c r="B32" s="1146" t="s">
        <v>3853</v>
      </c>
      <c r="C32" s="1110"/>
      <c r="D32" s="1110"/>
      <c r="J32" s="1146" t="s">
        <v>5892</v>
      </c>
      <c r="K32" s="1110">
        <f t="shared" si="0"/>
        <v>0</v>
      </c>
      <c r="L32" s="1110">
        <f t="shared" si="1"/>
        <v>0</v>
      </c>
    </row>
    <row r="33" spans="2:12" ht="25.5">
      <c r="B33" s="1146" t="s">
        <v>3854</v>
      </c>
      <c r="C33" s="1110"/>
      <c r="D33" s="1110"/>
      <c r="J33" s="1146" t="s">
        <v>5893</v>
      </c>
      <c r="K33" s="1110">
        <f t="shared" si="0"/>
        <v>0</v>
      </c>
      <c r="L33" s="1110">
        <f t="shared" si="1"/>
        <v>0</v>
      </c>
    </row>
    <row r="34" spans="2:12" ht="25.5">
      <c r="B34" s="1146" t="s">
        <v>1538</v>
      </c>
      <c r="C34" s="1110"/>
      <c r="D34" s="1110"/>
      <c r="J34" s="1146" t="s">
        <v>5894</v>
      </c>
      <c r="K34" s="1110">
        <f t="shared" si="0"/>
        <v>0</v>
      </c>
      <c r="L34" s="1110">
        <f t="shared" si="1"/>
        <v>0</v>
      </c>
    </row>
    <row r="35" spans="2:12" ht="25.5">
      <c r="B35" s="1146" t="s">
        <v>3855</v>
      </c>
      <c r="C35" s="1110"/>
      <c r="D35" s="1110"/>
      <c r="J35" s="1146" t="s">
        <v>5895</v>
      </c>
      <c r="K35" s="1110">
        <f t="shared" si="0"/>
        <v>0</v>
      </c>
      <c r="L35" s="1110">
        <f t="shared" si="1"/>
        <v>0</v>
      </c>
    </row>
    <row r="36" spans="2:12" ht="25.5">
      <c r="B36" s="1146" t="s">
        <v>3856</v>
      </c>
      <c r="C36" s="1110"/>
      <c r="D36" s="1110"/>
      <c r="J36" s="1146" t="s">
        <v>5896</v>
      </c>
      <c r="K36" s="1110">
        <f t="shared" si="0"/>
        <v>0</v>
      </c>
      <c r="L36" s="1110">
        <f t="shared" si="1"/>
        <v>0</v>
      </c>
    </row>
    <row r="37" spans="2:12" ht="38.25">
      <c r="B37" s="1146" t="s">
        <v>1539</v>
      </c>
      <c r="C37" s="1110"/>
      <c r="D37" s="1110"/>
      <c r="J37" s="1146" t="s">
        <v>5897</v>
      </c>
      <c r="K37" s="1110">
        <f t="shared" si="0"/>
        <v>0</v>
      </c>
      <c r="L37" s="1110">
        <f t="shared" si="1"/>
        <v>0</v>
      </c>
    </row>
  </sheetData>
  <sheetProtection formatCells="0" formatColumns="0" formatRows="0" insertColumns="0" insertRows="0"/>
  <mergeCells count="3">
    <mergeCell ref="B1:D1"/>
    <mergeCell ref="A1:A2"/>
    <mergeCell ref="J1:L1"/>
  </mergeCells>
  <conditionalFormatting sqref="A4">
    <cfRule type="expression" dxfId="8" priority="1">
      <formula>TODAY()&gt;DATE(2013,9,30)</formula>
    </cfRule>
  </conditionalFormatting>
  <hyperlinks>
    <hyperlink ref="F1" location="'Съдържание 1'!A1" display="'Съдържание 1'!A1"/>
    <hyperlink ref="A4" location="Apendix!A128" display="Apendix!A128"/>
  </hyperlinks>
  <pageMargins left="0.7" right="0.7" top="0.75" bottom="0.75" header="0.3" footer="0.3"/>
  <ignoredErrors>
    <ignoredError sqref="C2:D2" unlockedFormula="1"/>
  </ignoredErrors>
</worksheet>
</file>

<file path=xl/worksheets/sheet53.xml><?xml version="1.0" encoding="utf-8"?>
<worksheet xmlns="http://schemas.openxmlformats.org/spreadsheetml/2006/main" xmlns:r="http://schemas.openxmlformats.org/officeDocument/2006/relationships">
  <sheetPr codeName="Sheet36">
    <tabColor theme="8" tint="0.39997558519241921"/>
  </sheetPr>
  <dimension ref="A1:N25"/>
  <sheetViews>
    <sheetView topLeftCell="D1" workbookViewId="0">
      <selection activeCell="L1" sqref="L1"/>
    </sheetView>
  </sheetViews>
  <sheetFormatPr defaultRowHeight="12.75" outlineLevelCol="1"/>
  <cols>
    <col min="1" max="1" width="12.7109375" style="265" customWidth="1"/>
    <col min="2" max="2" width="56.28515625" style="265" bestFit="1" customWidth="1"/>
    <col min="3" max="3" width="13.42578125" style="265" bestFit="1" customWidth="1"/>
    <col min="4" max="4" width="13" style="265" customWidth="1"/>
    <col min="5" max="5" width="71.28515625" style="265" customWidth="1" outlineLevel="1"/>
    <col min="6" max="6" width="10.85546875" style="265" customWidth="1" outlineLevel="1"/>
    <col min="7" max="7" width="11.7109375" style="265" customWidth="1" outlineLevel="1"/>
    <col min="8" max="8" width="8.7109375" style="265" customWidth="1" outlineLevel="1"/>
    <col min="9" max="9" width="56.28515625" style="265" bestFit="1" customWidth="1"/>
    <col min="10" max="10" width="13.7109375" style="265" bestFit="1" customWidth="1"/>
    <col min="11" max="11" width="13" style="265" customWidth="1"/>
    <col min="12" max="12" width="71.28515625" style="265" customWidth="1"/>
    <col min="13" max="13" width="6.140625" style="265" customWidth="1"/>
    <col min="14" max="14" width="5" style="265" customWidth="1"/>
    <col min="15" max="16384" width="9.140625" style="265"/>
  </cols>
  <sheetData>
    <row r="1" spans="1:14" ht="32.450000000000003" customHeight="1">
      <c r="A1" s="2231" t="s">
        <v>1636</v>
      </c>
      <c r="B1" s="2427" t="s">
        <v>1540</v>
      </c>
      <c r="C1" s="2428"/>
      <c r="D1" s="2428"/>
      <c r="E1" s="1117" t="s">
        <v>1323</v>
      </c>
      <c r="F1" s="1116"/>
      <c r="G1" s="1116"/>
      <c r="H1" s="1736" t="s">
        <v>3382</v>
      </c>
      <c r="I1" s="2427" t="s">
        <v>6660</v>
      </c>
      <c r="J1" s="2428"/>
      <c r="K1" s="2428"/>
      <c r="M1" s="1116"/>
      <c r="N1" s="1116"/>
    </row>
    <row r="2" spans="1:14">
      <c r="A2" s="2232"/>
      <c r="B2" s="266"/>
      <c r="C2" s="262">
        <f>НАЧАЛО!AA$2</f>
        <v>41639</v>
      </c>
      <c r="D2" s="263" t="str">
        <f>CONCATENATE("31.12.",YEAR(C2)-1," г.")</f>
        <v>31.12.2012 г.</v>
      </c>
      <c r="I2" s="266"/>
      <c r="J2" s="262">
        <f>НАЧАЛО!AA$2</f>
        <v>41639</v>
      </c>
      <c r="K2" s="263" t="str">
        <f>CONCATENATE("31.12.",YEAR(J2)-1," г.")</f>
        <v>31.12.2012 г.</v>
      </c>
    </row>
    <row r="3" spans="1:14" ht="25.5">
      <c r="A3" s="1147" t="s">
        <v>550</v>
      </c>
      <c r="B3" s="275" t="s">
        <v>1540</v>
      </c>
      <c r="C3" s="262"/>
      <c r="D3" s="263"/>
      <c r="I3" s="275" t="s">
        <v>6660</v>
      </c>
      <c r="J3" s="262"/>
      <c r="K3" s="263"/>
    </row>
    <row r="4" spans="1:14">
      <c r="A4" s="825" t="s">
        <v>2592</v>
      </c>
      <c r="B4" s="1118" t="s">
        <v>999</v>
      </c>
      <c r="C4" s="262"/>
      <c r="D4" s="263"/>
      <c r="I4" s="1118" t="s">
        <v>999</v>
      </c>
      <c r="J4" s="262"/>
      <c r="K4" s="263"/>
    </row>
    <row r="5" spans="1:14">
      <c r="B5" s="1118" t="s">
        <v>999</v>
      </c>
      <c r="C5" s="262"/>
      <c r="D5" s="263"/>
      <c r="I5" s="1118" t="s">
        <v>999</v>
      </c>
      <c r="J5" s="262"/>
      <c r="K5" s="263"/>
    </row>
    <row r="6" spans="1:14">
      <c r="B6" s="1118" t="s">
        <v>999</v>
      </c>
      <c r="C6" s="262"/>
      <c r="D6" s="263"/>
      <c r="I6" s="1118" t="s">
        <v>999</v>
      </c>
      <c r="J6" s="262"/>
      <c r="K6" s="263"/>
    </row>
    <row r="7" spans="1:14">
      <c r="B7" s="1051"/>
      <c r="C7" s="1121"/>
      <c r="D7" s="1121"/>
      <c r="I7" s="1558"/>
      <c r="J7" s="1121"/>
      <c r="K7" s="1121"/>
    </row>
    <row r="10" spans="1:14" ht="25.5">
      <c r="B10" s="266"/>
      <c r="C10" s="262">
        <f>НАЧАЛО!AA$2</f>
        <v>41639</v>
      </c>
      <c r="D10" s="263" t="str">
        <f>CONCATENATE("31.12.",YEAR(C10)-1," г.")</f>
        <v>31.12.2012 г.</v>
      </c>
      <c r="E10" s="278" t="s">
        <v>1541</v>
      </c>
      <c r="I10" s="266"/>
      <c r="J10" s="262">
        <f>НАЧАЛО!AA$2</f>
        <v>41639</v>
      </c>
      <c r="K10" s="263" t="str">
        <f>CONCATENATE("31.12.",YEAR(J10)-1," г.")</f>
        <v>31.12.2012 г.</v>
      </c>
      <c r="L10" s="278" t="s">
        <v>6665</v>
      </c>
    </row>
    <row r="11" spans="1:14" ht="25.5">
      <c r="B11" s="275" t="s">
        <v>1540</v>
      </c>
      <c r="C11" s="262"/>
      <c r="D11" s="263"/>
      <c r="E11" s="262"/>
      <c r="I11" s="275" t="s">
        <v>6660</v>
      </c>
      <c r="J11" s="262"/>
      <c r="K11" s="263"/>
      <c r="L11" s="262"/>
    </row>
    <row r="12" spans="1:14">
      <c r="B12" s="1118" t="s">
        <v>999</v>
      </c>
      <c r="C12" s="262"/>
      <c r="D12" s="263"/>
      <c r="E12" s="262"/>
      <c r="I12" s="1118" t="s">
        <v>999</v>
      </c>
      <c r="J12" s="262"/>
      <c r="K12" s="263"/>
      <c r="L12" s="262"/>
    </row>
    <row r="13" spans="1:14">
      <c r="B13" s="1118" t="s">
        <v>999</v>
      </c>
      <c r="C13" s="262"/>
      <c r="D13" s="263"/>
      <c r="E13" s="262"/>
      <c r="I13" s="1118" t="s">
        <v>999</v>
      </c>
      <c r="J13" s="262"/>
      <c r="K13" s="263"/>
      <c r="L13" s="262"/>
    </row>
    <row r="14" spans="1:14">
      <c r="B14" s="1118" t="s">
        <v>999</v>
      </c>
      <c r="C14" s="262"/>
      <c r="D14" s="263"/>
      <c r="E14" s="262"/>
      <c r="I14" s="1118" t="s">
        <v>999</v>
      </c>
      <c r="J14" s="262"/>
      <c r="K14" s="263"/>
      <c r="L14" s="262"/>
    </row>
    <row r="15" spans="1:14">
      <c r="B15" s="1051"/>
      <c r="C15" s="1121"/>
      <c r="D15" s="1121"/>
      <c r="E15" s="1121"/>
      <c r="I15" s="1558"/>
      <c r="J15" s="1121"/>
      <c r="K15" s="1121"/>
      <c r="L15" s="1121"/>
    </row>
    <row r="17" spans="2:12" ht="64.5" customHeight="1">
      <c r="B17" s="2428" t="s">
        <v>1583</v>
      </c>
      <c r="C17" s="2428"/>
      <c r="D17" s="2428"/>
      <c r="I17" s="2429" t="s">
        <v>6663</v>
      </c>
      <c r="J17" s="2429"/>
      <c r="K17" s="2429"/>
    </row>
    <row r="18" spans="2:12" ht="40.5" customHeight="1">
      <c r="B18" s="266"/>
      <c r="C18" s="262">
        <f>НАЧАЛО!AA$2</f>
        <v>41639</v>
      </c>
      <c r="D18" s="263" t="str">
        <f>CONCATENATE("31.12.",YEAR(C18)-1," г.")</f>
        <v>31.12.2012 г.</v>
      </c>
      <c r="E18" s="278" t="s">
        <v>1586</v>
      </c>
      <c r="I18" s="266"/>
      <c r="J18" s="262">
        <f>НАЧАЛО!AA$2</f>
        <v>41639</v>
      </c>
      <c r="K18" s="263" t="str">
        <f>CONCATENATE("31.12.",YEAR(J18)-1," г.")</f>
        <v>31.12.2012 г.</v>
      </c>
      <c r="L18" s="278" t="s">
        <v>6664</v>
      </c>
    </row>
    <row r="19" spans="2:12">
      <c r="B19" s="275" t="s">
        <v>1584</v>
      </c>
      <c r="C19" s="272">
        <f>C20+C21</f>
        <v>0</v>
      </c>
      <c r="D19" s="272">
        <f>D20+D21</f>
        <v>0</v>
      </c>
      <c r="E19" s="262"/>
      <c r="I19" s="275" t="s">
        <v>6661</v>
      </c>
      <c r="J19" s="272">
        <f>J20+J21</f>
        <v>0</v>
      </c>
      <c r="K19" s="272">
        <f>K20+K21</f>
        <v>0</v>
      </c>
      <c r="L19" s="262"/>
    </row>
    <row r="20" spans="2:12">
      <c r="B20" s="1118" t="s">
        <v>999</v>
      </c>
      <c r="C20" s="262"/>
      <c r="D20" s="263"/>
      <c r="E20" s="262"/>
      <c r="I20" s="1118" t="s">
        <v>999</v>
      </c>
      <c r="J20" s="262"/>
      <c r="K20" s="263"/>
      <c r="L20" s="262"/>
    </row>
    <row r="21" spans="2:12">
      <c r="B21" s="1118" t="s">
        <v>999</v>
      </c>
      <c r="C21" s="262"/>
      <c r="D21" s="263"/>
      <c r="E21" s="262"/>
      <c r="I21" s="1118" t="s">
        <v>999</v>
      </c>
      <c r="J21" s="262"/>
      <c r="K21" s="263"/>
      <c r="L21" s="262"/>
    </row>
    <row r="22" spans="2:12" ht="38.25">
      <c r="B22" s="1118" t="s">
        <v>1585</v>
      </c>
      <c r="C22" s="272">
        <f>C23+C24</f>
        <v>0</v>
      </c>
      <c r="D22" s="272">
        <f>D23+D24</f>
        <v>0</v>
      </c>
      <c r="E22" s="262"/>
      <c r="I22" s="1118" t="s">
        <v>6662</v>
      </c>
      <c r="J22" s="272">
        <f>J23+J24</f>
        <v>0</v>
      </c>
      <c r="K22" s="272">
        <f>K23+K24</f>
        <v>0</v>
      </c>
      <c r="L22" s="262"/>
    </row>
    <row r="23" spans="2:12">
      <c r="B23" s="1118" t="s">
        <v>999</v>
      </c>
      <c r="C23" s="262"/>
      <c r="D23" s="263"/>
      <c r="E23" s="262"/>
      <c r="I23" s="1118" t="s">
        <v>999</v>
      </c>
      <c r="J23" s="262"/>
      <c r="K23" s="263"/>
      <c r="L23" s="262"/>
    </row>
    <row r="24" spans="2:12">
      <c r="B24" s="1118" t="s">
        <v>999</v>
      </c>
      <c r="C24" s="262"/>
      <c r="D24" s="263"/>
      <c r="E24" s="262"/>
      <c r="I24" s="1118" t="s">
        <v>999</v>
      </c>
      <c r="J24" s="262"/>
      <c r="K24" s="263"/>
      <c r="L24" s="262"/>
    </row>
    <row r="25" spans="2:12">
      <c r="B25" s="1051"/>
      <c r="C25" s="1121">
        <f>C19+C22</f>
        <v>0</v>
      </c>
      <c r="D25" s="1121">
        <f>D19+D22</f>
        <v>0</v>
      </c>
      <c r="E25" s="1121"/>
      <c r="I25" s="1558"/>
      <c r="J25" s="1121">
        <f>J19+J22</f>
        <v>0</v>
      </c>
      <c r="K25" s="1121">
        <f>K19+K22</f>
        <v>0</v>
      </c>
      <c r="L25" s="1121"/>
    </row>
  </sheetData>
  <sheetProtection formatCells="0" formatColumns="0" formatRows="0" insertColumns="0" insertRows="0"/>
  <mergeCells count="5">
    <mergeCell ref="B1:D1"/>
    <mergeCell ref="B17:D17"/>
    <mergeCell ref="A1:A2"/>
    <mergeCell ref="I1:K1"/>
    <mergeCell ref="I17:K17"/>
  </mergeCells>
  <conditionalFormatting sqref="A4">
    <cfRule type="expression" dxfId="7" priority="1">
      <formula>TODAY()&gt;DATE(2013,9,30)</formula>
    </cfRule>
  </conditionalFormatting>
  <hyperlinks>
    <hyperlink ref="E1" location="'Съдържание 1'!A1" display="'Съдържание 1'!A1"/>
    <hyperlink ref="A4" location="'More information'!A196" display="More information'!A192"/>
  </hyperlinks>
  <pageMargins left="0.7" right="0.7" top="0.75" bottom="0.75" header="0.3" footer="0.3"/>
  <pageSetup paperSize="9" orientation="portrait" r:id="rId1"/>
  <ignoredErrors>
    <ignoredError sqref="D2 C2 C18:D18 C10:D10 C19:D22" unlockedFormula="1"/>
  </ignoredErrors>
</worksheet>
</file>

<file path=xl/worksheets/sheet54.xml><?xml version="1.0" encoding="utf-8"?>
<worksheet xmlns="http://schemas.openxmlformats.org/spreadsheetml/2006/main" xmlns:r="http://schemas.openxmlformats.org/officeDocument/2006/relationships">
  <sheetPr codeName="Sheet38">
    <tabColor theme="8" tint="0.39997558519241921"/>
  </sheetPr>
  <dimension ref="A1:AJ86"/>
  <sheetViews>
    <sheetView zoomScale="80" zoomScaleNormal="80" workbookViewId="0">
      <selection activeCell="A25" sqref="A25"/>
    </sheetView>
  </sheetViews>
  <sheetFormatPr defaultRowHeight="12.75"/>
  <cols>
    <col min="1" max="1" width="28.85546875" style="265" customWidth="1"/>
    <col min="2" max="2" width="45.28515625" style="265" customWidth="1"/>
    <col min="3" max="16" width="20.7109375" style="265" customWidth="1"/>
    <col min="17" max="21" width="9.140625" style="265"/>
    <col min="22" max="22" width="45.28515625" style="265" customWidth="1"/>
    <col min="23" max="36" width="20.7109375" style="265" customWidth="1"/>
    <col min="37" max="16384" width="9.140625" style="265"/>
  </cols>
  <sheetData>
    <row r="1" spans="1:36" ht="15">
      <c r="A1" s="2231" t="s">
        <v>1636</v>
      </c>
      <c r="B1" s="1148" t="s">
        <v>4384</v>
      </c>
      <c r="R1" s="825" t="s">
        <v>1323</v>
      </c>
      <c r="U1" s="1736" t="s">
        <v>3382</v>
      </c>
      <c r="V1" s="1148" t="s">
        <v>6679</v>
      </c>
    </row>
    <row r="2" spans="1:36" ht="66" customHeight="1">
      <c r="A2" s="2232"/>
      <c r="B2" s="2434"/>
      <c r="C2" s="2433" t="s">
        <v>1285</v>
      </c>
      <c r="D2" s="2433"/>
      <c r="E2" s="2433" t="s">
        <v>1284</v>
      </c>
      <c r="F2" s="2433"/>
      <c r="G2" s="2433" t="s">
        <v>1559</v>
      </c>
      <c r="H2" s="2433"/>
      <c r="I2" s="2433" t="s">
        <v>522</v>
      </c>
      <c r="J2" s="2433"/>
      <c r="K2" s="2433" t="s">
        <v>1308</v>
      </c>
      <c r="L2" s="2433"/>
      <c r="M2" s="2433" t="s">
        <v>1309</v>
      </c>
      <c r="N2" s="2433"/>
      <c r="O2" s="2433" t="s">
        <v>1310</v>
      </c>
      <c r="P2" s="2433"/>
      <c r="V2" s="2434"/>
      <c r="W2" s="2433" t="s">
        <v>4914</v>
      </c>
      <c r="X2" s="2433"/>
      <c r="Y2" s="2433" t="s">
        <v>4915</v>
      </c>
      <c r="Z2" s="2433"/>
      <c r="AA2" s="2433" t="s">
        <v>6666</v>
      </c>
      <c r="AB2" s="2433"/>
      <c r="AC2" s="2433" t="s">
        <v>4917</v>
      </c>
      <c r="AD2" s="2433"/>
      <c r="AE2" s="2433" t="s">
        <v>4918</v>
      </c>
      <c r="AF2" s="2433"/>
      <c r="AG2" s="2433" t="s">
        <v>5018</v>
      </c>
      <c r="AH2" s="2433"/>
      <c r="AI2" s="2433" t="s">
        <v>4920</v>
      </c>
      <c r="AJ2" s="2433"/>
    </row>
    <row r="3" spans="1:36" ht="25.5">
      <c r="A3" s="824" t="s">
        <v>1746</v>
      </c>
      <c r="B3" s="2435"/>
      <c r="C3" s="1140" t="s">
        <v>1599</v>
      </c>
      <c r="D3" s="1140" t="s">
        <v>1600</v>
      </c>
      <c r="E3" s="1140" t="s">
        <v>1599</v>
      </c>
      <c r="F3" s="1140" t="s">
        <v>1600</v>
      </c>
      <c r="G3" s="1140" t="s">
        <v>1599</v>
      </c>
      <c r="H3" s="1140" t="s">
        <v>1600</v>
      </c>
      <c r="I3" s="1140" t="s">
        <v>1599</v>
      </c>
      <c r="J3" s="1140" t="s">
        <v>1600</v>
      </c>
      <c r="K3" s="1140" t="s">
        <v>1599</v>
      </c>
      <c r="L3" s="1140" t="s">
        <v>1600</v>
      </c>
      <c r="M3" s="1140" t="s">
        <v>1599</v>
      </c>
      <c r="N3" s="1140" t="s">
        <v>1600</v>
      </c>
      <c r="O3" s="1140" t="s">
        <v>1599</v>
      </c>
      <c r="P3" s="1140" t="s">
        <v>1600</v>
      </c>
      <c r="V3" s="2435"/>
      <c r="W3" s="1963" t="s">
        <v>6683</v>
      </c>
      <c r="X3" s="1963" t="s">
        <v>3082</v>
      </c>
      <c r="Y3" s="1963" t="s">
        <v>4737</v>
      </c>
      <c r="Z3" s="1963" t="s">
        <v>3082</v>
      </c>
      <c r="AA3" s="1963" t="s">
        <v>4737</v>
      </c>
      <c r="AB3" s="1963" t="s">
        <v>3082</v>
      </c>
      <c r="AC3" s="1963" t="s">
        <v>4737</v>
      </c>
      <c r="AD3" s="1963" t="s">
        <v>3082</v>
      </c>
      <c r="AE3" s="1963" t="s">
        <v>4737</v>
      </c>
      <c r="AF3" s="1963" t="s">
        <v>3082</v>
      </c>
      <c r="AG3" s="1963" t="s">
        <v>4737</v>
      </c>
      <c r="AH3" s="1963" t="s">
        <v>3082</v>
      </c>
      <c r="AI3" s="1963" t="s">
        <v>4737</v>
      </c>
      <c r="AJ3" s="1963" t="s">
        <v>3082</v>
      </c>
    </row>
    <row r="4" spans="1:36" ht="51">
      <c r="A4" s="825" t="s">
        <v>2616</v>
      </c>
      <c r="B4" s="1149" t="str">
        <f>CONCATENATE("Финансови активи представени в отчетът за финансовото състояние, които са просрочени или обезценени в края на периода ",НАЧАЛО!AC$1-1)</f>
        <v>Финансови активи представени в отчетът за финансовото състояние, които са просрочени или обезценени в края на периода 2012</v>
      </c>
      <c r="C4" s="1140"/>
      <c r="D4" s="1140"/>
      <c r="E4" s="1140"/>
      <c r="F4" s="1140"/>
      <c r="G4" s="1140"/>
      <c r="H4" s="1140"/>
      <c r="I4" s="1140"/>
      <c r="J4" s="1140"/>
      <c r="K4" s="1140"/>
      <c r="L4" s="1140"/>
      <c r="M4" s="1140"/>
      <c r="N4" s="1140"/>
      <c r="O4" s="1140"/>
      <c r="P4" s="1140"/>
      <c r="V4" s="1149" t="s">
        <v>6674</v>
      </c>
      <c r="W4" s="1140"/>
      <c r="X4" s="1140"/>
      <c r="Y4" s="1140"/>
      <c r="Z4" s="1140"/>
      <c r="AA4" s="1140"/>
      <c r="AB4" s="1140"/>
      <c r="AC4" s="1140"/>
      <c r="AD4" s="1140"/>
      <c r="AE4" s="1140"/>
      <c r="AF4" s="1140"/>
      <c r="AG4" s="1140"/>
      <c r="AH4" s="1140"/>
      <c r="AI4" s="1140"/>
      <c r="AJ4" s="1140"/>
    </row>
    <row r="5" spans="1:36">
      <c r="B5" s="1118" t="s">
        <v>1592</v>
      </c>
      <c r="C5" s="1118"/>
      <c r="D5" s="1140"/>
      <c r="E5" s="1118"/>
      <c r="F5" s="1140"/>
      <c r="G5" s="1118"/>
      <c r="H5" s="1140"/>
      <c r="I5" s="1118"/>
      <c r="J5" s="1140"/>
      <c r="K5" s="1118"/>
      <c r="L5" s="1140"/>
      <c r="M5" s="1118"/>
      <c r="N5" s="1140"/>
      <c r="O5" s="1118"/>
      <c r="P5" s="1140"/>
      <c r="V5" s="1118" t="s">
        <v>6667</v>
      </c>
      <c r="W5" s="1118"/>
      <c r="X5" s="1140"/>
      <c r="Y5" s="1118"/>
      <c r="Z5" s="1140"/>
      <c r="AA5" s="1118"/>
      <c r="AB5" s="1140"/>
      <c r="AC5" s="1118"/>
      <c r="AD5" s="1140"/>
      <c r="AE5" s="1118"/>
      <c r="AF5" s="1140"/>
      <c r="AG5" s="1118"/>
      <c r="AH5" s="1140"/>
      <c r="AI5" s="1118"/>
      <c r="AJ5" s="1140"/>
    </row>
    <row r="6" spans="1:36">
      <c r="B6" s="1118" t="s">
        <v>1593</v>
      </c>
      <c r="C6" s="1118"/>
      <c r="D6" s="1118"/>
      <c r="E6" s="1141"/>
      <c r="F6" s="1141"/>
      <c r="G6" s="1141"/>
      <c r="H6" s="1141"/>
      <c r="I6" s="1141"/>
      <c r="J6" s="1141"/>
      <c r="K6" s="1141"/>
      <c r="L6" s="1141"/>
      <c r="M6" s="1141"/>
      <c r="N6" s="1141"/>
      <c r="O6" s="1141"/>
      <c r="P6" s="1141"/>
      <c r="V6" s="1118" t="s">
        <v>6668</v>
      </c>
      <c r="W6" s="1118"/>
      <c r="X6" s="1118"/>
      <c r="Y6" s="1141"/>
      <c r="Z6" s="1141"/>
      <c r="AA6" s="1141"/>
      <c r="AB6" s="1141"/>
      <c r="AC6" s="1141"/>
      <c r="AD6" s="1141"/>
      <c r="AE6" s="1141"/>
      <c r="AF6" s="1141"/>
      <c r="AG6" s="1141"/>
      <c r="AH6" s="1141"/>
      <c r="AI6" s="1141"/>
      <c r="AJ6" s="1141"/>
    </row>
    <row r="7" spans="1:36">
      <c r="B7" s="1118" t="s">
        <v>1594</v>
      </c>
      <c r="C7" s="1118"/>
      <c r="D7" s="1118"/>
      <c r="E7" s="1141"/>
      <c r="F7" s="1141"/>
      <c r="G7" s="1141"/>
      <c r="H7" s="1141"/>
      <c r="I7" s="1141"/>
      <c r="J7" s="1141"/>
      <c r="K7" s="1141"/>
      <c r="L7" s="1141"/>
      <c r="M7" s="1141"/>
      <c r="N7" s="1141"/>
      <c r="O7" s="1141"/>
      <c r="P7" s="1141"/>
      <c r="V7" s="1118" t="s">
        <v>6669</v>
      </c>
      <c r="W7" s="1118"/>
      <c r="X7" s="1118"/>
      <c r="Y7" s="1141"/>
      <c r="Z7" s="1141"/>
      <c r="AA7" s="1141"/>
      <c r="AB7" s="1141"/>
      <c r="AC7" s="1141"/>
      <c r="AD7" s="1141"/>
      <c r="AE7" s="1141"/>
      <c r="AF7" s="1141"/>
      <c r="AG7" s="1141"/>
      <c r="AH7" s="1141"/>
      <c r="AI7" s="1141"/>
      <c r="AJ7" s="1141"/>
    </row>
    <row r="8" spans="1:36">
      <c r="B8" s="1118" t="s">
        <v>1595</v>
      </c>
      <c r="C8" s="1118"/>
      <c r="D8" s="1118"/>
      <c r="E8" s="1141"/>
      <c r="F8" s="1141"/>
      <c r="G8" s="1141"/>
      <c r="H8" s="1141"/>
      <c r="I8" s="1141"/>
      <c r="J8" s="1141"/>
      <c r="K8" s="1141"/>
      <c r="L8" s="1141"/>
      <c r="M8" s="1141"/>
      <c r="N8" s="1141"/>
      <c r="O8" s="1141"/>
      <c r="P8" s="1141"/>
      <c r="V8" s="1118" t="s">
        <v>6670</v>
      </c>
      <c r="W8" s="1118"/>
      <c r="X8" s="1118"/>
      <c r="Y8" s="1141"/>
      <c r="Z8" s="1141"/>
      <c r="AA8" s="1141"/>
      <c r="AB8" s="1141"/>
      <c r="AC8" s="1141"/>
      <c r="AD8" s="1141"/>
      <c r="AE8" s="1141"/>
      <c r="AF8" s="1141"/>
      <c r="AG8" s="1141"/>
      <c r="AH8" s="1141"/>
      <c r="AI8" s="1141"/>
      <c r="AJ8" s="1141"/>
    </row>
    <row r="9" spans="1:36">
      <c r="B9" s="1118" t="s">
        <v>1596</v>
      </c>
      <c r="C9" s="1118"/>
      <c r="D9" s="1118"/>
      <c r="E9" s="1141"/>
      <c r="F9" s="1141"/>
      <c r="G9" s="1141"/>
      <c r="H9" s="1141"/>
      <c r="I9" s="1141"/>
      <c r="J9" s="1141"/>
      <c r="K9" s="1141"/>
      <c r="L9" s="1141"/>
      <c r="M9" s="1141"/>
      <c r="N9" s="1141"/>
      <c r="O9" s="1141"/>
      <c r="P9" s="1141"/>
      <c r="V9" s="1118" t="s">
        <v>6671</v>
      </c>
      <c r="W9" s="1118"/>
      <c r="X9" s="1118"/>
      <c r="Y9" s="1141"/>
      <c r="Z9" s="1141"/>
      <c r="AA9" s="1141"/>
      <c r="AB9" s="1141"/>
      <c r="AC9" s="1141"/>
      <c r="AD9" s="1141"/>
      <c r="AE9" s="1141"/>
      <c r="AF9" s="1141"/>
      <c r="AG9" s="1141"/>
      <c r="AH9" s="1141"/>
      <c r="AI9" s="1141"/>
      <c r="AJ9" s="1141"/>
    </row>
    <row r="10" spans="1:36">
      <c r="B10" s="1118" t="s">
        <v>1597</v>
      </c>
      <c r="C10" s="1118"/>
      <c r="D10" s="1118"/>
      <c r="E10" s="1141"/>
      <c r="F10" s="1141"/>
      <c r="G10" s="1141"/>
      <c r="H10" s="1141"/>
      <c r="I10" s="1141"/>
      <c r="J10" s="1141"/>
      <c r="K10" s="1141"/>
      <c r="L10" s="1141"/>
      <c r="M10" s="1141"/>
      <c r="N10" s="1141"/>
      <c r="O10" s="1141"/>
      <c r="P10" s="1141"/>
      <c r="V10" s="1118" t="s">
        <v>6672</v>
      </c>
      <c r="W10" s="1118"/>
      <c r="X10" s="1118"/>
      <c r="Y10" s="1141"/>
      <c r="Z10" s="1141"/>
      <c r="AA10" s="1141"/>
      <c r="AB10" s="1141"/>
      <c r="AC10" s="1141"/>
      <c r="AD10" s="1141"/>
      <c r="AE10" s="1141"/>
      <c r="AF10" s="1141"/>
      <c r="AG10" s="1141"/>
      <c r="AH10" s="1141"/>
      <c r="AI10" s="1141"/>
      <c r="AJ10" s="1141"/>
    </row>
    <row r="11" spans="1:36">
      <c r="B11" s="1118" t="s">
        <v>1598</v>
      </c>
      <c r="C11" s="1118"/>
      <c r="D11" s="1118"/>
      <c r="E11" s="1141"/>
      <c r="F11" s="1141"/>
      <c r="G11" s="1141"/>
      <c r="H11" s="1141"/>
      <c r="I11" s="1141"/>
      <c r="J11" s="1141"/>
      <c r="K11" s="1141"/>
      <c r="L11" s="1141"/>
      <c r="M11" s="1141"/>
      <c r="N11" s="1141"/>
      <c r="O11" s="1141"/>
      <c r="P11" s="1141"/>
      <c r="V11" s="1118" t="s">
        <v>6673</v>
      </c>
      <c r="W11" s="1118"/>
      <c r="X11" s="1118"/>
      <c r="Y11" s="1141"/>
      <c r="Z11" s="1141"/>
      <c r="AA11" s="1141"/>
      <c r="AB11" s="1141"/>
      <c r="AC11" s="1141"/>
      <c r="AD11" s="1141"/>
      <c r="AE11" s="1141"/>
      <c r="AF11" s="1141"/>
      <c r="AG11" s="1141"/>
      <c r="AH11" s="1141"/>
      <c r="AI11" s="1141"/>
      <c r="AJ11" s="1141"/>
    </row>
    <row r="12" spans="1:36">
      <c r="B12" s="1051" t="s">
        <v>71</v>
      </c>
      <c r="C12" s="1051">
        <f>SUM(C5:C11)</f>
        <v>0</v>
      </c>
      <c r="D12" s="1051">
        <f t="shared" ref="D12:P12" si="0">SUM(D5:D11)</f>
        <v>0</v>
      </c>
      <c r="E12" s="1051">
        <f t="shared" si="0"/>
        <v>0</v>
      </c>
      <c r="F12" s="1051">
        <f t="shared" si="0"/>
        <v>0</v>
      </c>
      <c r="G12" s="1051">
        <f t="shared" si="0"/>
        <v>0</v>
      </c>
      <c r="H12" s="1051">
        <f t="shared" si="0"/>
        <v>0</v>
      </c>
      <c r="I12" s="1051">
        <f t="shared" si="0"/>
        <v>0</v>
      </c>
      <c r="J12" s="1051">
        <f t="shared" si="0"/>
        <v>0</v>
      </c>
      <c r="K12" s="1051">
        <f t="shared" si="0"/>
        <v>0</v>
      </c>
      <c r="L12" s="1051">
        <f t="shared" si="0"/>
        <v>0</v>
      </c>
      <c r="M12" s="1051">
        <f t="shared" si="0"/>
        <v>0</v>
      </c>
      <c r="N12" s="1051">
        <f t="shared" si="0"/>
        <v>0</v>
      </c>
      <c r="O12" s="1051">
        <f t="shared" si="0"/>
        <v>0</v>
      </c>
      <c r="P12" s="1051">
        <f t="shared" si="0"/>
        <v>0</v>
      </c>
      <c r="V12" s="1558" t="s">
        <v>1378</v>
      </c>
      <c r="W12" s="1558">
        <f>SUM(W5:W11)</f>
        <v>0</v>
      </c>
      <c r="X12" s="1558">
        <f t="shared" ref="X12:AJ12" si="1">SUM(X5:X11)</f>
        <v>0</v>
      </c>
      <c r="Y12" s="1558">
        <f t="shared" si="1"/>
        <v>0</v>
      </c>
      <c r="Z12" s="1558">
        <f t="shared" si="1"/>
        <v>0</v>
      </c>
      <c r="AA12" s="1558">
        <f t="shared" si="1"/>
        <v>0</v>
      </c>
      <c r="AB12" s="1558">
        <f t="shared" si="1"/>
        <v>0</v>
      </c>
      <c r="AC12" s="1558">
        <f t="shared" si="1"/>
        <v>0</v>
      </c>
      <c r="AD12" s="1558">
        <f t="shared" si="1"/>
        <v>0</v>
      </c>
      <c r="AE12" s="1558">
        <f t="shared" si="1"/>
        <v>0</v>
      </c>
      <c r="AF12" s="1558">
        <f t="shared" si="1"/>
        <v>0</v>
      </c>
      <c r="AG12" s="1558">
        <f t="shared" si="1"/>
        <v>0</v>
      </c>
      <c r="AH12" s="1558">
        <f t="shared" si="1"/>
        <v>0</v>
      </c>
      <c r="AI12" s="1558">
        <f t="shared" si="1"/>
        <v>0</v>
      </c>
      <c r="AJ12" s="1558">
        <f t="shared" si="1"/>
        <v>0</v>
      </c>
    </row>
    <row r="13" spans="1:36" ht="51">
      <c r="B13" s="1969" t="str">
        <f>CONCATENATE("Финансови активи представени в отчетът за финансовото състояние, които са просрочени или обезценени в началото на периода ",НАЧАЛО!AC$1)</f>
        <v>Финансови активи представени в отчетът за финансовото състояние, които са просрочени или обезценени в началото на периода 2013</v>
      </c>
      <c r="C13" s="1149"/>
      <c r="D13" s="1149"/>
      <c r="E13" s="955"/>
      <c r="F13" s="955"/>
      <c r="G13" s="955"/>
      <c r="H13" s="955"/>
      <c r="I13" s="955"/>
      <c r="J13" s="955"/>
      <c r="K13" s="955"/>
      <c r="L13" s="955"/>
      <c r="M13" s="955"/>
      <c r="N13" s="955"/>
      <c r="O13" s="955"/>
      <c r="P13" s="955"/>
      <c r="V13" s="1149" t="s">
        <v>6675</v>
      </c>
      <c r="W13" s="1149"/>
      <c r="X13" s="1149"/>
      <c r="Y13" s="955"/>
      <c r="Z13" s="955"/>
      <c r="AA13" s="955"/>
      <c r="AB13" s="955"/>
      <c r="AC13" s="955"/>
      <c r="AD13" s="955"/>
      <c r="AE13" s="955"/>
      <c r="AF13" s="955"/>
      <c r="AG13" s="955"/>
      <c r="AH13" s="955"/>
      <c r="AI13" s="955"/>
      <c r="AJ13" s="955"/>
    </row>
    <row r="14" spans="1:36">
      <c r="B14" s="1118" t="s">
        <v>1592</v>
      </c>
      <c r="C14" s="1118"/>
      <c r="D14" s="1118"/>
      <c r="E14" s="1141"/>
      <c r="F14" s="1141"/>
      <c r="G14" s="1141"/>
      <c r="H14" s="1141"/>
      <c r="I14" s="1141"/>
      <c r="J14" s="1141"/>
      <c r="K14" s="1141"/>
      <c r="L14" s="1141"/>
      <c r="M14" s="1141"/>
      <c r="N14" s="1141"/>
      <c r="O14" s="1141"/>
      <c r="P14" s="1141"/>
      <c r="V14" s="1118" t="s">
        <v>6667</v>
      </c>
      <c r="W14" s="1118"/>
      <c r="X14" s="1118"/>
      <c r="Y14" s="1141"/>
      <c r="Z14" s="1141"/>
      <c r="AA14" s="1141"/>
      <c r="AB14" s="1141"/>
      <c r="AC14" s="1141"/>
      <c r="AD14" s="1141"/>
      <c r="AE14" s="1141"/>
      <c r="AF14" s="1141"/>
      <c r="AG14" s="1141"/>
      <c r="AH14" s="1141"/>
      <c r="AI14" s="1141"/>
      <c r="AJ14" s="1141"/>
    </row>
    <row r="15" spans="1:36">
      <c r="B15" s="1118" t="s">
        <v>1593</v>
      </c>
      <c r="C15" s="1118"/>
      <c r="D15" s="1118"/>
      <c r="E15" s="1141"/>
      <c r="F15" s="1141"/>
      <c r="G15" s="1141"/>
      <c r="H15" s="1141"/>
      <c r="I15" s="1141"/>
      <c r="J15" s="1141"/>
      <c r="K15" s="1141"/>
      <c r="L15" s="1141"/>
      <c r="M15" s="1141"/>
      <c r="N15" s="1141"/>
      <c r="O15" s="1141"/>
      <c r="P15" s="1141"/>
      <c r="V15" s="1118" t="s">
        <v>6668</v>
      </c>
      <c r="W15" s="1118"/>
      <c r="X15" s="1118"/>
      <c r="Y15" s="1141"/>
      <c r="Z15" s="1141"/>
      <c r="AA15" s="1141"/>
      <c r="AB15" s="1141"/>
      <c r="AC15" s="1141"/>
      <c r="AD15" s="1141"/>
      <c r="AE15" s="1141"/>
      <c r="AF15" s="1141"/>
      <c r="AG15" s="1141"/>
      <c r="AH15" s="1141"/>
      <c r="AI15" s="1141"/>
      <c r="AJ15" s="1141"/>
    </row>
    <row r="16" spans="1:36">
      <c r="B16" s="1118" t="s">
        <v>1594</v>
      </c>
      <c r="C16" s="1118"/>
      <c r="D16" s="1118"/>
      <c r="E16" s="1141"/>
      <c r="F16" s="1141"/>
      <c r="G16" s="1141"/>
      <c r="H16" s="1141"/>
      <c r="I16" s="1141"/>
      <c r="J16" s="1141"/>
      <c r="K16" s="1141"/>
      <c r="L16" s="1141"/>
      <c r="M16" s="1141"/>
      <c r="N16" s="1141"/>
      <c r="O16" s="1141"/>
      <c r="P16" s="1141"/>
      <c r="V16" s="1118" t="s">
        <v>6669</v>
      </c>
      <c r="W16" s="1118"/>
      <c r="X16" s="1118"/>
      <c r="Y16" s="1141"/>
      <c r="Z16" s="1141"/>
      <c r="AA16" s="1141"/>
      <c r="AB16" s="1141"/>
      <c r="AC16" s="1141"/>
      <c r="AD16" s="1141"/>
      <c r="AE16" s="1141"/>
      <c r="AF16" s="1141"/>
      <c r="AG16" s="1141"/>
      <c r="AH16" s="1141"/>
      <c r="AI16" s="1141"/>
      <c r="AJ16" s="1141"/>
    </row>
    <row r="17" spans="2:36">
      <c r="B17" s="1118" t="s">
        <v>1595</v>
      </c>
      <c r="C17" s="1118"/>
      <c r="D17" s="1118"/>
      <c r="E17" s="1141"/>
      <c r="F17" s="1141"/>
      <c r="G17" s="1141"/>
      <c r="H17" s="1141"/>
      <c r="I17" s="1141"/>
      <c r="J17" s="1141"/>
      <c r="K17" s="1141"/>
      <c r="L17" s="1141"/>
      <c r="M17" s="1141"/>
      <c r="N17" s="1141"/>
      <c r="O17" s="1141"/>
      <c r="P17" s="1141"/>
      <c r="V17" s="1118" t="s">
        <v>6670</v>
      </c>
      <c r="W17" s="1118"/>
      <c r="X17" s="1118"/>
      <c r="Y17" s="1141"/>
      <c r="Z17" s="1141"/>
      <c r="AA17" s="1141"/>
      <c r="AB17" s="1141"/>
      <c r="AC17" s="1141"/>
      <c r="AD17" s="1141"/>
      <c r="AE17" s="1141"/>
      <c r="AF17" s="1141"/>
      <c r="AG17" s="1141"/>
      <c r="AH17" s="1141"/>
      <c r="AI17" s="1141"/>
      <c r="AJ17" s="1141"/>
    </row>
    <row r="18" spans="2:36">
      <c r="B18" s="1118" t="s">
        <v>1596</v>
      </c>
      <c r="C18" s="1118"/>
      <c r="D18" s="1118"/>
      <c r="E18" s="1141"/>
      <c r="F18" s="1141"/>
      <c r="G18" s="1141"/>
      <c r="H18" s="1141"/>
      <c r="I18" s="1141"/>
      <c r="J18" s="1141"/>
      <c r="K18" s="1141"/>
      <c r="L18" s="1141"/>
      <c r="M18" s="1141"/>
      <c r="N18" s="1141"/>
      <c r="O18" s="1141"/>
      <c r="P18" s="1141"/>
      <c r="V18" s="1118" t="s">
        <v>6671</v>
      </c>
      <c r="W18" s="1118"/>
      <c r="X18" s="1118"/>
      <c r="Y18" s="1141"/>
      <c r="Z18" s="1141"/>
      <c r="AA18" s="1141"/>
      <c r="AB18" s="1141"/>
      <c r="AC18" s="1141"/>
      <c r="AD18" s="1141"/>
      <c r="AE18" s="1141"/>
      <c r="AF18" s="1141"/>
      <c r="AG18" s="1141"/>
      <c r="AH18" s="1141"/>
      <c r="AI18" s="1141"/>
      <c r="AJ18" s="1141"/>
    </row>
    <row r="19" spans="2:36">
      <c r="B19" s="1118" t="s">
        <v>1597</v>
      </c>
      <c r="C19" s="1118"/>
      <c r="D19" s="1118"/>
      <c r="E19" s="1141"/>
      <c r="F19" s="1141"/>
      <c r="G19" s="1141"/>
      <c r="H19" s="1141"/>
      <c r="I19" s="1141"/>
      <c r="J19" s="1141"/>
      <c r="K19" s="1141"/>
      <c r="L19" s="1141"/>
      <c r="M19" s="1141"/>
      <c r="N19" s="1141"/>
      <c r="O19" s="1141"/>
      <c r="P19" s="1141"/>
      <c r="V19" s="1118" t="s">
        <v>6672</v>
      </c>
      <c r="W19" s="1118"/>
      <c r="X19" s="1118"/>
      <c r="Y19" s="1141"/>
      <c r="Z19" s="1141"/>
      <c r="AA19" s="1141"/>
      <c r="AB19" s="1141"/>
      <c r="AC19" s="1141"/>
      <c r="AD19" s="1141"/>
      <c r="AE19" s="1141"/>
      <c r="AF19" s="1141"/>
      <c r="AG19" s="1141"/>
      <c r="AH19" s="1141"/>
      <c r="AI19" s="1141"/>
      <c r="AJ19" s="1141"/>
    </row>
    <row r="20" spans="2:36">
      <c r="B20" s="1118" t="s">
        <v>1598</v>
      </c>
      <c r="C20" s="1118"/>
      <c r="D20" s="1118"/>
      <c r="E20" s="1141"/>
      <c r="F20" s="1141"/>
      <c r="G20" s="1141"/>
      <c r="H20" s="1141"/>
      <c r="I20" s="1141"/>
      <c r="J20" s="1141"/>
      <c r="K20" s="1141"/>
      <c r="L20" s="1141"/>
      <c r="M20" s="1141"/>
      <c r="N20" s="1141"/>
      <c r="O20" s="1141"/>
      <c r="P20" s="1141"/>
      <c r="V20" s="1118" t="s">
        <v>6673</v>
      </c>
      <c r="W20" s="1118"/>
      <c r="X20" s="1118"/>
      <c r="Y20" s="1141"/>
      <c r="Z20" s="1141"/>
      <c r="AA20" s="1141"/>
      <c r="AB20" s="1141"/>
      <c r="AC20" s="1141"/>
      <c r="AD20" s="1141"/>
      <c r="AE20" s="1141"/>
      <c r="AF20" s="1141"/>
      <c r="AG20" s="1141"/>
      <c r="AH20" s="1141"/>
      <c r="AI20" s="1141"/>
      <c r="AJ20" s="1141"/>
    </row>
    <row r="21" spans="2:36">
      <c r="B21" s="1051" t="s">
        <v>71</v>
      </c>
      <c r="C21" s="1051">
        <f t="shared" ref="C21:P21" si="2">SUM(C14:C20)</f>
        <v>0</v>
      </c>
      <c r="D21" s="1051">
        <f t="shared" si="2"/>
        <v>0</v>
      </c>
      <c r="E21" s="1051">
        <f t="shared" si="2"/>
        <v>0</v>
      </c>
      <c r="F21" s="1051">
        <f t="shared" si="2"/>
        <v>0</v>
      </c>
      <c r="G21" s="1051">
        <f t="shared" si="2"/>
        <v>0</v>
      </c>
      <c r="H21" s="1051">
        <f t="shared" si="2"/>
        <v>0</v>
      </c>
      <c r="I21" s="1051">
        <f t="shared" si="2"/>
        <v>0</v>
      </c>
      <c r="J21" s="1051">
        <f t="shared" si="2"/>
        <v>0</v>
      </c>
      <c r="K21" s="1051">
        <f t="shared" si="2"/>
        <v>0</v>
      </c>
      <c r="L21" s="1051">
        <f t="shared" si="2"/>
        <v>0</v>
      </c>
      <c r="M21" s="1051">
        <f t="shared" si="2"/>
        <v>0</v>
      </c>
      <c r="N21" s="1051">
        <f t="shared" si="2"/>
        <v>0</v>
      </c>
      <c r="O21" s="1051">
        <f t="shared" si="2"/>
        <v>0</v>
      </c>
      <c r="P21" s="1051">
        <f t="shared" si="2"/>
        <v>0</v>
      </c>
      <c r="V21" s="1558" t="s">
        <v>1378</v>
      </c>
      <c r="W21" s="1558">
        <f t="shared" ref="W21:AJ21" si="3">SUM(W14:W20)</f>
        <v>0</v>
      </c>
      <c r="X21" s="1558">
        <f t="shared" si="3"/>
        <v>0</v>
      </c>
      <c r="Y21" s="1558">
        <f t="shared" si="3"/>
        <v>0</v>
      </c>
      <c r="Z21" s="1558">
        <f t="shared" si="3"/>
        <v>0</v>
      </c>
      <c r="AA21" s="1558">
        <f t="shared" si="3"/>
        <v>0</v>
      </c>
      <c r="AB21" s="1558">
        <f t="shared" si="3"/>
        <v>0</v>
      </c>
      <c r="AC21" s="1558">
        <f t="shared" si="3"/>
        <v>0</v>
      </c>
      <c r="AD21" s="1558">
        <f t="shared" si="3"/>
        <v>0</v>
      </c>
      <c r="AE21" s="1558">
        <f t="shared" si="3"/>
        <v>0</v>
      </c>
      <c r="AF21" s="1558">
        <f t="shared" si="3"/>
        <v>0</v>
      </c>
      <c r="AG21" s="1558">
        <f t="shared" si="3"/>
        <v>0</v>
      </c>
      <c r="AH21" s="1558">
        <f t="shared" si="3"/>
        <v>0</v>
      </c>
      <c r="AI21" s="1558">
        <f t="shared" si="3"/>
        <v>0</v>
      </c>
      <c r="AJ21" s="1558">
        <f t="shared" si="3"/>
        <v>0</v>
      </c>
    </row>
    <row r="23" spans="2:36" ht="15">
      <c r="B23" s="280" t="s">
        <v>3857</v>
      </c>
      <c r="V23" s="1148" t="s">
        <v>6678</v>
      </c>
    </row>
    <row r="24" spans="2:36" ht="66" customHeight="1">
      <c r="B24" s="929"/>
      <c r="C24" s="279" t="s">
        <v>1285</v>
      </c>
      <c r="D24" s="279" t="s">
        <v>1284</v>
      </c>
      <c r="E24" s="279" t="s">
        <v>1559</v>
      </c>
      <c r="F24" s="279" t="s">
        <v>522</v>
      </c>
      <c r="G24" s="279" t="s">
        <v>1308</v>
      </c>
      <c r="H24" s="279" t="s">
        <v>1309</v>
      </c>
      <c r="I24" s="279" t="s">
        <v>1310</v>
      </c>
      <c r="V24" s="929"/>
      <c r="W24" s="279" t="s">
        <v>4914</v>
      </c>
      <c r="X24" s="279" t="s">
        <v>4915</v>
      </c>
      <c r="Y24" s="279" t="s">
        <v>6666</v>
      </c>
      <c r="Z24" s="279" t="s">
        <v>4917</v>
      </c>
      <c r="AA24" s="279" t="s">
        <v>4918</v>
      </c>
      <c r="AB24" s="279" t="s">
        <v>5018</v>
      </c>
      <c r="AC24" s="279" t="s">
        <v>4920</v>
      </c>
    </row>
    <row r="25" spans="2:36" ht="51">
      <c r="B25" s="1149" t="str">
        <f>CONCATENATE("Финансови активи представени в отчетът за финансовото състояние, които са просрочени но не са обезценени в края на периода ",НАЧАЛО!AC$1-1)</f>
        <v>Финансови активи представени в отчетът за финансовото състояние, които са просрочени но не са обезценени в края на периода 2012</v>
      </c>
      <c r="C25" s="1140"/>
      <c r="D25" s="1140"/>
      <c r="E25" s="1140"/>
      <c r="F25" s="1140"/>
      <c r="G25" s="1140"/>
      <c r="H25" s="1140"/>
      <c r="I25" s="1140"/>
      <c r="V25" s="1149" t="s">
        <v>6676</v>
      </c>
      <c r="W25" s="1140"/>
      <c r="X25" s="1140"/>
      <c r="Y25" s="1140"/>
      <c r="Z25" s="1140"/>
      <c r="AA25" s="1140"/>
      <c r="AB25" s="1140"/>
      <c r="AC25" s="1140"/>
    </row>
    <row r="26" spans="2:36">
      <c r="B26" s="1118" t="s">
        <v>1592</v>
      </c>
      <c r="C26" s="1118"/>
      <c r="D26" s="1118"/>
      <c r="E26" s="1118"/>
      <c r="F26" s="1118"/>
      <c r="G26" s="1118"/>
      <c r="H26" s="1118"/>
      <c r="I26" s="1118"/>
      <c r="V26" s="1118" t="s">
        <v>6667</v>
      </c>
      <c r="W26" s="1118"/>
      <c r="X26" s="1118"/>
      <c r="Y26" s="1118"/>
      <c r="Z26" s="1118"/>
      <c r="AA26" s="1118"/>
      <c r="AB26" s="1118"/>
      <c r="AC26" s="1118"/>
    </row>
    <row r="27" spans="2:36">
      <c r="B27" s="1118" t="s">
        <v>1593</v>
      </c>
      <c r="C27" s="1118"/>
      <c r="D27" s="1141"/>
      <c r="E27" s="1141"/>
      <c r="F27" s="1141"/>
      <c r="G27" s="1141"/>
      <c r="H27" s="1141"/>
      <c r="I27" s="1141"/>
      <c r="V27" s="1118" t="s">
        <v>6668</v>
      </c>
      <c r="W27" s="1118"/>
      <c r="X27" s="1141"/>
      <c r="Y27" s="1141"/>
      <c r="Z27" s="1141"/>
      <c r="AA27" s="1141"/>
      <c r="AB27" s="1141"/>
      <c r="AC27" s="1141"/>
    </row>
    <row r="28" spans="2:36">
      <c r="B28" s="1118" t="s">
        <v>1594</v>
      </c>
      <c r="C28" s="1118"/>
      <c r="D28" s="1141"/>
      <c r="E28" s="1141"/>
      <c r="F28" s="1141"/>
      <c r="G28" s="1141"/>
      <c r="H28" s="1141"/>
      <c r="I28" s="1141"/>
      <c r="V28" s="1118" t="s">
        <v>6669</v>
      </c>
      <c r="W28" s="1118"/>
      <c r="X28" s="1141"/>
      <c r="Y28" s="1141"/>
      <c r="Z28" s="1141"/>
      <c r="AA28" s="1141"/>
      <c r="AB28" s="1141"/>
      <c r="AC28" s="1141"/>
    </row>
    <row r="29" spans="2:36">
      <c r="B29" s="1118" t="s">
        <v>1595</v>
      </c>
      <c r="C29" s="1118"/>
      <c r="D29" s="1141"/>
      <c r="E29" s="1141"/>
      <c r="F29" s="1141"/>
      <c r="G29" s="1141"/>
      <c r="H29" s="1141"/>
      <c r="I29" s="1141"/>
      <c r="V29" s="1118" t="s">
        <v>6670</v>
      </c>
      <c r="W29" s="1118"/>
      <c r="X29" s="1141"/>
      <c r="Y29" s="1141"/>
      <c r="Z29" s="1141"/>
      <c r="AA29" s="1141"/>
      <c r="AB29" s="1141"/>
      <c r="AC29" s="1141"/>
    </row>
    <row r="30" spans="2:36">
      <c r="B30" s="1118" t="s">
        <v>1596</v>
      </c>
      <c r="C30" s="1118"/>
      <c r="D30" s="1141"/>
      <c r="E30" s="1141"/>
      <c r="F30" s="1141"/>
      <c r="G30" s="1141"/>
      <c r="H30" s="1141"/>
      <c r="I30" s="1141"/>
      <c r="V30" s="1118" t="s">
        <v>6671</v>
      </c>
      <c r="W30" s="1118"/>
      <c r="X30" s="1141"/>
      <c r="Y30" s="1141"/>
      <c r="Z30" s="1141"/>
      <c r="AA30" s="1141"/>
      <c r="AB30" s="1141"/>
      <c r="AC30" s="1141"/>
    </row>
    <row r="31" spans="2:36">
      <c r="B31" s="1118" t="s">
        <v>1597</v>
      </c>
      <c r="C31" s="1118"/>
      <c r="D31" s="1141"/>
      <c r="E31" s="1141"/>
      <c r="F31" s="1141"/>
      <c r="G31" s="1141"/>
      <c r="H31" s="1141"/>
      <c r="I31" s="1141"/>
      <c r="V31" s="1118" t="s">
        <v>6672</v>
      </c>
      <c r="W31" s="1118"/>
      <c r="X31" s="1141"/>
      <c r="Y31" s="1141"/>
      <c r="Z31" s="1141"/>
      <c r="AA31" s="1141"/>
      <c r="AB31" s="1141"/>
      <c r="AC31" s="1141"/>
    </row>
    <row r="32" spans="2:36">
      <c r="B32" s="1118" t="s">
        <v>1598</v>
      </c>
      <c r="C32" s="1118"/>
      <c r="D32" s="1141"/>
      <c r="E32" s="1141"/>
      <c r="F32" s="1141"/>
      <c r="G32" s="1141"/>
      <c r="H32" s="1141"/>
      <c r="I32" s="1141"/>
      <c r="V32" s="1118" t="s">
        <v>6673</v>
      </c>
      <c r="W32" s="1118"/>
      <c r="X32" s="1141"/>
      <c r="Y32" s="1141"/>
      <c r="Z32" s="1141"/>
      <c r="AA32" s="1141"/>
      <c r="AB32" s="1141"/>
      <c r="AC32" s="1141"/>
    </row>
    <row r="33" spans="2:36">
      <c r="B33" s="1051" t="s">
        <v>71</v>
      </c>
      <c r="C33" s="1051">
        <f t="shared" ref="C33:I33" si="4">SUM(C26:C32)</f>
        <v>0</v>
      </c>
      <c r="D33" s="1051">
        <f t="shared" si="4"/>
        <v>0</v>
      </c>
      <c r="E33" s="1051">
        <f t="shared" si="4"/>
        <v>0</v>
      </c>
      <c r="F33" s="1051">
        <f t="shared" si="4"/>
        <v>0</v>
      </c>
      <c r="G33" s="1051">
        <f t="shared" si="4"/>
        <v>0</v>
      </c>
      <c r="H33" s="1051">
        <f t="shared" si="4"/>
        <v>0</v>
      </c>
      <c r="I33" s="1051">
        <f t="shared" si="4"/>
        <v>0</v>
      </c>
      <c r="V33" s="1558" t="s">
        <v>1378</v>
      </c>
      <c r="W33" s="1558">
        <f t="shared" ref="W33:AC33" si="5">SUM(W26:W32)</f>
        <v>0</v>
      </c>
      <c r="X33" s="1558">
        <f t="shared" si="5"/>
        <v>0</v>
      </c>
      <c r="Y33" s="1558">
        <f t="shared" si="5"/>
        <v>0</v>
      </c>
      <c r="Z33" s="1558">
        <f t="shared" si="5"/>
        <v>0</v>
      </c>
      <c r="AA33" s="1558">
        <f t="shared" si="5"/>
        <v>0</v>
      </c>
      <c r="AB33" s="1558">
        <f t="shared" si="5"/>
        <v>0</v>
      </c>
      <c r="AC33" s="1558">
        <f t="shared" si="5"/>
        <v>0</v>
      </c>
    </row>
    <row r="34" spans="2:36" ht="51">
      <c r="B34" s="1149" t="str">
        <f>CONCATENATE("Финансови активи представени в отчетът за финансовото състояние, които са просрочени но не са обезценени в края на периода ",НАЧАЛО!AC$1)</f>
        <v>Финансови активи представени в отчетът за финансовото състояние, които са просрочени но не са обезценени в края на периода 2013</v>
      </c>
      <c r="C34" s="1149"/>
      <c r="D34" s="955"/>
      <c r="E34" s="955"/>
      <c r="F34" s="955"/>
      <c r="G34" s="955"/>
      <c r="H34" s="955"/>
      <c r="I34" s="955"/>
      <c r="V34" s="1149" t="s">
        <v>6677</v>
      </c>
      <c r="W34" s="1149"/>
      <c r="X34" s="955"/>
      <c r="Y34" s="955"/>
      <c r="Z34" s="955"/>
      <c r="AA34" s="955"/>
      <c r="AB34" s="955"/>
      <c r="AC34" s="955"/>
    </row>
    <row r="35" spans="2:36">
      <c r="B35" s="1118" t="s">
        <v>1592</v>
      </c>
      <c r="C35" s="1118"/>
      <c r="D35" s="1141"/>
      <c r="E35" s="1141"/>
      <c r="F35" s="1141"/>
      <c r="G35" s="1141"/>
      <c r="H35" s="1141"/>
      <c r="I35" s="1141"/>
      <c r="V35" s="1118" t="s">
        <v>6667</v>
      </c>
      <c r="W35" s="1118"/>
      <c r="X35" s="1141"/>
      <c r="Y35" s="1141"/>
      <c r="Z35" s="1141"/>
      <c r="AA35" s="1141"/>
      <c r="AB35" s="1141"/>
      <c r="AC35" s="1141"/>
    </row>
    <row r="36" spans="2:36">
      <c r="B36" s="1118" t="s">
        <v>1593</v>
      </c>
      <c r="C36" s="1118"/>
      <c r="D36" s="1141"/>
      <c r="E36" s="1141"/>
      <c r="F36" s="1141"/>
      <c r="G36" s="1141"/>
      <c r="H36" s="1141"/>
      <c r="I36" s="1141"/>
      <c r="V36" s="1118" t="s">
        <v>6668</v>
      </c>
      <c r="W36" s="1118"/>
      <c r="X36" s="1141"/>
      <c r="Y36" s="1141"/>
      <c r="Z36" s="1141"/>
      <c r="AA36" s="1141"/>
      <c r="AB36" s="1141"/>
      <c r="AC36" s="1141"/>
    </row>
    <row r="37" spans="2:36">
      <c r="B37" s="1118" t="s">
        <v>1594</v>
      </c>
      <c r="C37" s="1118"/>
      <c r="D37" s="1141"/>
      <c r="E37" s="1141"/>
      <c r="F37" s="1141"/>
      <c r="G37" s="1141"/>
      <c r="H37" s="1141"/>
      <c r="I37" s="1141"/>
      <c r="V37" s="1118" t="s">
        <v>6669</v>
      </c>
      <c r="W37" s="1118"/>
      <c r="X37" s="1141"/>
      <c r="Y37" s="1141"/>
      <c r="Z37" s="1141"/>
      <c r="AA37" s="1141"/>
      <c r="AB37" s="1141"/>
      <c r="AC37" s="1141"/>
    </row>
    <row r="38" spans="2:36">
      <c r="B38" s="1118" t="s">
        <v>1595</v>
      </c>
      <c r="C38" s="1118"/>
      <c r="D38" s="1141"/>
      <c r="E38" s="1141"/>
      <c r="F38" s="1141"/>
      <c r="G38" s="1141"/>
      <c r="H38" s="1141"/>
      <c r="I38" s="1141"/>
      <c r="V38" s="1118" t="s">
        <v>6670</v>
      </c>
      <c r="W38" s="1118"/>
      <c r="X38" s="1141"/>
      <c r="Y38" s="1141"/>
      <c r="Z38" s="1141"/>
      <c r="AA38" s="1141"/>
      <c r="AB38" s="1141"/>
      <c r="AC38" s="1141"/>
    </row>
    <row r="39" spans="2:36">
      <c r="B39" s="1118" t="s">
        <v>1596</v>
      </c>
      <c r="C39" s="1118"/>
      <c r="D39" s="1141"/>
      <c r="E39" s="1141"/>
      <c r="F39" s="1141"/>
      <c r="G39" s="1141"/>
      <c r="H39" s="1141"/>
      <c r="I39" s="1141"/>
      <c r="V39" s="1118" t="s">
        <v>6671</v>
      </c>
      <c r="W39" s="1118"/>
      <c r="X39" s="1141"/>
      <c r="Y39" s="1141"/>
      <c r="Z39" s="1141"/>
      <c r="AA39" s="1141"/>
      <c r="AB39" s="1141"/>
      <c r="AC39" s="1141"/>
    </row>
    <row r="40" spans="2:36">
      <c r="B40" s="1118" t="s">
        <v>1597</v>
      </c>
      <c r="C40" s="1118"/>
      <c r="D40" s="1141"/>
      <c r="E40" s="1141"/>
      <c r="F40" s="1141"/>
      <c r="G40" s="1141"/>
      <c r="H40" s="1141"/>
      <c r="I40" s="1141"/>
      <c r="V40" s="1118" t="s">
        <v>6672</v>
      </c>
      <c r="W40" s="1118"/>
      <c r="X40" s="1141"/>
      <c r="Y40" s="1141"/>
      <c r="Z40" s="1141"/>
      <c r="AA40" s="1141"/>
      <c r="AB40" s="1141"/>
      <c r="AC40" s="1141"/>
    </row>
    <row r="41" spans="2:36">
      <c r="B41" s="1118" t="s">
        <v>1598</v>
      </c>
      <c r="C41" s="1118"/>
      <c r="D41" s="1141"/>
      <c r="E41" s="1141"/>
      <c r="F41" s="1141"/>
      <c r="G41" s="1141"/>
      <c r="H41" s="1141"/>
      <c r="I41" s="1141"/>
      <c r="V41" s="1118" t="s">
        <v>6673</v>
      </c>
      <c r="W41" s="1118"/>
      <c r="X41" s="1141"/>
      <c r="Y41" s="1141"/>
      <c r="Z41" s="1141"/>
      <c r="AA41" s="1141"/>
      <c r="AB41" s="1141"/>
      <c r="AC41" s="1141"/>
    </row>
    <row r="42" spans="2:36">
      <c r="B42" s="1051" t="s">
        <v>71</v>
      </c>
      <c r="C42" s="1051">
        <f t="shared" ref="C42:I42" si="6">SUM(C35:C41)</f>
        <v>0</v>
      </c>
      <c r="D42" s="1051">
        <f t="shared" si="6"/>
        <v>0</v>
      </c>
      <c r="E42" s="1051">
        <f t="shared" si="6"/>
        <v>0</v>
      </c>
      <c r="F42" s="1051">
        <f t="shared" si="6"/>
        <v>0</v>
      </c>
      <c r="G42" s="1051">
        <f t="shared" si="6"/>
        <v>0</v>
      </c>
      <c r="H42" s="1051">
        <f t="shared" si="6"/>
        <v>0</v>
      </c>
      <c r="I42" s="1051">
        <f t="shared" si="6"/>
        <v>0</v>
      </c>
      <c r="V42" s="1558" t="s">
        <v>1378</v>
      </c>
      <c r="W42" s="1558">
        <f t="shared" ref="W42:AC42" si="7">SUM(W35:W41)</f>
        <v>0</v>
      </c>
      <c r="X42" s="1558">
        <f t="shared" si="7"/>
        <v>0</v>
      </c>
      <c r="Y42" s="1558">
        <f t="shared" si="7"/>
        <v>0</v>
      </c>
      <c r="Z42" s="1558">
        <f t="shared" si="7"/>
        <v>0</v>
      </c>
      <c r="AA42" s="1558">
        <f t="shared" si="7"/>
        <v>0</v>
      </c>
      <c r="AB42" s="1558">
        <f t="shared" si="7"/>
        <v>0</v>
      </c>
      <c r="AC42" s="1558">
        <f t="shared" si="7"/>
        <v>0</v>
      </c>
    </row>
    <row r="44" spans="2:36" ht="15">
      <c r="B44" s="280" t="s">
        <v>1601</v>
      </c>
      <c r="V44" s="1148" t="s">
        <v>6680</v>
      </c>
    </row>
    <row r="45" spans="2:36" ht="66" customHeight="1">
      <c r="B45" s="2434"/>
      <c r="C45" s="2431" t="s">
        <v>1285</v>
      </c>
      <c r="D45" s="2432"/>
      <c r="E45" s="2431" t="s">
        <v>1284</v>
      </c>
      <c r="F45" s="2432"/>
      <c r="G45" s="2431" t="s">
        <v>1559</v>
      </c>
      <c r="H45" s="2432"/>
      <c r="I45" s="2431" t="s">
        <v>522</v>
      </c>
      <c r="J45" s="2432"/>
      <c r="K45" s="2431" t="s">
        <v>1308</v>
      </c>
      <c r="L45" s="2432"/>
      <c r="M45" s="2431" t="s">
        <v>1309</v>
      </c>
      <c r="N45" s="2432"/>
      <c r="O45" s="2431" t="s">
        <v>1310</v>
      </c>
      <c r="P45" s="2432"/>
      <c r="V45" s="2434"/>
      <c r="W45" s="2433" t="s">
        <v>4914</v>
      </c>
      <c r="X45" s="2433"/>
      <c r="Y45" s="2433" t="s">
        <v>4915</v>
      </c>
      <c r="Z45" s="2433"/>
      <c r="AA45" s="2433" t="s">
        <v>6666</v>
      </c>
      <c r="AB45" s="2433"/>
      <c r="AC45" s="2433" t="s">
        <v>4917</v>
      </c>
      <c r="AD45" s="2433"/>
      <c r="AE45" s="2433" t="s">
        <v>4918</v>
      </c>
      <c r="AF45" s="2433"/>
      <c r="AG45" s="2433" t="s">
        <v>5018</v>
      </c>
      <c r="AH45" s="2433"/>
      <c r="AI45" s="2433" t="s">
        <v>4920</v>
      </c>
      <c r="AJ45" s="2433"/>
    </row>
    <row r="46" spans="2:36" ht="25.5">
      <c r="B46" s="2435"/>
      <c r="C46" s="1963" t="s">
        <v>1599</v>
      </c>
      <c r="D46" s="1963" t="s">
        <v>1600</v>
      </c>
      <c r="E46" s="1963" t="s">
        <v>1599</v>
      </c>
      <c r="F46" s="1963" t="s">
        <v>1600</v>
      </c>
      <c r="G46" s="1963" t="s">
        <v>1599</v>
      </c>
      <c r="H46" s="1963" t="s">
        <v>1600</v>
      </c>
      <c r="I46" s="1963" t="s">
        <v>1599</v>
      </c>
      <c r="J46" s="1963" t="s">
        <v>1600</v>
      </c>
      <c r="K46" s="1963" t="s">
        <v>1599</v>
      </c>
      <c r="L46" s="1963" t="s">
        <v>1600</v>
      </c>
      <c r="M46" s="1963" t="s">
        <v>1599</v>
      </c>
      <c r="N46" s="1963" t="s">
        <v>1600</v>
      </c>
      <c r="O46" s="1963" t="s">
        <v>1599</v>
      </c>
      <c r="P46" s="1963" t="s">
        <v>1600</v>
      </c>
      <c r="V46" s="2435"/>
      <c r="W46" s="1963" t="s">
        <v>6683</v>
      </c>
      <c r="X46" s="1963" t="s">
        <v>3082</v>
      </c>
      <c r="Y46" s="1963" t="s">
        <v>4737</v>
      </c>
      <c r="Z46" s="1963" t="s">
        <v>3082</v>
      </c>
      <c r="AA46" s="1963" t="s">
        <v>4737</v>
      </c>
      <c r="AB46" s="1963" t="s">
        <v>3082</v>
      </c>
      <c r="AC46" s="1963" t="s">
        <v>4737</v>
      </c>
      <c r="AD46" s="1963" t="s">
        <v>3082</v>
      </c>
      <c r="AE46" s="1963" t="s">
        <v>4737</v>
      </c>
      <c r="AF46" s="1963" t="s">
        <v>3082</v>
      </c>
      <c r="AG46" s="1963" t="s">
        <v>4737</v>
      </c>
      <c r="AH46" s="1963" t="s">
        <v>3082</v>
      </c>
      <c r="AI46" s="1963" t="s">
        <v>4737</v>
      </c>
      <c r="AJ46" s="1963" t="s">
        <v>3082</v>
      </c>
    </row>
    <row r="47" spans="2:36" ht="54" customHeight="1">
      <c r="B47" s="1149" t="str">
        <f>CONCATENATE("Финансови активи представени в отчетът за финансовото състояние, които са индивидуално определени да бъдат обезценени в края на периода ",НАЧАЛО!AC$1-1)</f>
        <v>Финансови активи представени в отчетът за финансовото състояние, които са индивидуално определени да бъдат обезценени в края на периода 2012</v>
      </c>
      <c r="C47" s="1140"/>
      <c r="D47" s="1140"/>
      <c r="E47" s="1140"/>
      <c r="F47" s="1140"/>
      <c r="G47" s="1140"/>
      <c r="H47" s="1140"/>
      <c r="I47" s="1140"/>
      <c r="J47" s="1140"/>
      <c r="K47" s="1140"/>
      <c r="L47" s="1140"/>
      <c r="M47" s="1140"/>
      <c r="N47" s="1140"/>
      <c r="O47" s="1140"/>
      <c r="P47" s="1140"/>
      <c r="V47" s="1149" t="s">
        <v>6681</v>
      </c>
      <c r="W47" s="1140"/>
      <c r="X47" s="1140"/>
      <c r="Y47" s="1140"/>
      <c r="Z47" s="1140"/>
      <c r="AA47" s="1140"/>
      <c r="AB47" s="1140"/>
      <c r="AC47" s="1140"/>
      <c r="AD47" s="1140"/>
      <c r="AE47" s="1140"/>
      <c r="AF47" s="1140"/>
      <c r="AG47" s="1140"/>
      <c r="AH47" s="1140"/>
      <c r="AI47" s="1140"/>
      <c r="AJ47" s="1140"/>
    </row>
    <row r="48" spans="2:36">
      <c r="B48" s="1118" t="s">
        <v>1592</v>
      </c>
      <c r="C48" s="1118"/>
      <c r="D48" s="1140"/>
      <c r="E48" s="1118"/>
      <c r="F48" s="1140"/>
      <c r="G48" s="1118"/>
      <c r="H48" s="1140"/>
      <c r="I48" s="1118"/>
      <c r="J48" s="1140"/>
      <c r="K48" s="1118"/>
      <c r="L48" s="1140"/>
      <c r="M48" s="1118"/>
      <c r="N48" s="1140"/>
      <c r="O48" s="1118"/>
      <c r="P48" s="1140"/>
      <c r="V48" s="1118" t="s">
        <v>6667</v>
      </c>
      <c r="W48" s="1118"/>
      <c r="X48" s="1140"/>
      <c r="Y48" s="1118"/>
      <c r="Z48" s="1140"/>
      <c r="AA48" s="1118"/>
      <c r="AB48" s="1140"/>
      <c r="AC48" s="1118"/>
      <c r="AD48" s="1140"/>
      <c r="AE48" s="1118"/>
      <c r="AF48" s="1140"/>
      <c r="AG48" s="1118"/>
      <c r="AH48" s="1140"/>
      <c r="AI48" s="1118"/>
      <c r="AJ48" s="1140"/>
    </row>
    <row r="49" spans="2:36">
      <c r="B49" s="1118" t="s">
        <v>1593</v>
      </c>
      <c r="C49" s="1118"/>
      <c r="D49" s="1118"/>
      <c r="E49" s="1141"/>
      <c r="F49" s="1141"/>
      <c r="G49" s="1141"/>
      <c r="H49" s="1141"/>
      <c r="I49" s="1141"/>
      <c r="J49" s="1141"/>
      <c r="K49" s="1141"/>
      <c r="L49" s="1141"/>
      <c r="M49" s="1141"/>
      <c r="N49" s="1141"/>
      <c r="O49" s="1141"/>
      <c r="P49" s="1141"/>
      <c r="V49" s="1118" t="s">
        <v>6668</v>
      </c>
      <c r="W49" s="1118"/>
      <c r="X49" s="1118"/>
      <c r="Y49" s="1141"/>
      <c r="Z49" s="1141"/>
      <c r="AA49" s="1141"/>
      <c r="AB49" s="1141"/>
      <c r="AC49" s="1141"/>
      <c r="AD49" s="1141"/>
      <c r="AE49" s="1141"/>
      <c r="AF49" s="1141"/>
      <c r="AG49" s="1141"/>
      <c r="AH49" s="1141"/>
      <c r="AI49" s="1141"/>
      <c r="AJ49" s="1141"/>
    </row>
    <row r="50" spans="2:36">
      <c r="B50" s="1118" t="s">
        <v>1594</v>
      </c>
      <c r="C50" s="1118"/>
      <c r="D50" s="1118"/>
      <c r="E50" s="1141"/>
      <c r="F50" s="1141"/>
      <c r="G50" s="1141"/>
      <c r="H50" s="1141"/>
      <c r="I50" s="1141"/>
      <c r="J50" s="1141"/>
      <c r="K50" s="1141"/>
      <c r="L50" s="1141"/>
      <c r="M50" s="1141"/>
      <c r="N50" s="1141"/>
      <c r="O50" s="1141"/>
      <c r="P50" s="1141"/>
      <c r="V50" s="1118" t="s">
        <v>6669</v>
      </c>
      <c r="W50" s="1118"/>
      <c r="X50" s="1118"/>
      <c r="Y50" s="1141"/>
      <c r="Z50" s="1141"/>
      <c r="AA50" s="1141"/>
      <c r="AB50" s="1141"/>
      <c r="AC50" s="1141"/>
      <c r="AD50" s="1141"/>
      <c r="AE50" s="1141"/>
      <c r="AF50" s="1141"/>
      <c r="AG50" s="1141"/>
      <c r="AH50" s="1141"/>
      <c r="AI50" s="1141"/>
      <c r="AJ50" s="1141"/>
    </row>
    <row r="51" spans="2:36">
      <c r="B51" s="1118" t="s">
        <v>1595</v>
      </c>
      <c r="C51" s="1118"/>
      <c r="D51" s="1118"/>
      <c r="E51" s="1141"/>
      <c r="F51" s="1141"/>
      <c r="G51" s="1141"/>
      <c r="H51" s="1141"/>
      <c r="I51" s="1141"/>
      <c r="J51" s="1141"/>
      <c r="K51" s="1141"/>
      <c r="L51" s="1141"/>
      <c r="M51" s="1141"/>
      <c r="N51" s="1141"/>
      <c r="O51" s="1141"/>
      <c r="P51" s="1141"/>
      <c r="V51" s="1118" t="s">
        <v>6670</v>
      </c>
      <c r="W51" s="1118"/>
      <c r="X51" s="1118"/>
      <c r="Y51" s="1141"/>
      <c r="Z51" s="1141"/>
      <c r="AA51" s="1141"/>
      <c r="AB51" s="1141"/>
      <c r="AC51" s="1141"/>
      <c r="AD51" s="1141"/>
      <c r="AE51" s="1141"/>
      <c r="AF51" s="1141"/>
      <c r="AG51" s="1141"/>
      <c r="AH51" s="1141"/>
      <c r="AI51" s="1141"/>
      <c r="AJ51" s="1141"/>
    </row>
    <row r="52" spans="2:36">
      <c r="B52" s="1118" t="s">
        <v>1596</v>
      </c>
      <c r="C52" s="1118"/>
      <c r="D52" s="1118"/>
      <c r="E52" s="1141"/>
      <c r="F52" s="1141"/>
      <c r="G52" s="1141"/>
      <c r="H52" s="1141"/>
      <c r="I52" s="1141"/>
      <c r="J52" s="1141"/>
      <c r="K52" s="1141"/>
      <c r="L52" s="1141"/>
      <c r="M52" s="1141"/>
      <c r="N52" s="1141"/>
      <c r="O52" s="1141"/>
      <c r="P52" s="1141"/>
      <c r="V52" s="1118" t="s">
        <v>6671</v>
      </c>
      <c r="W52" s="1118"/>
      <c r="X52" s="1118"/>
      <c r="Y52" s="1141"/>
      <c r="Z52" s="1141"/>
      <c r="AA52" s="1141"/>
      <c r="AB52" s="1141"/>
      <c r="AC52" s="1141"/>
      <c r="AD52" s="1141"/>
      <c r="AE52" s="1141"/>
      <c r="AF52" s="1141"/>
      <c r="AG52" s="1141"/>
      <c r="AH52" s="1141"/>
      <c r="AI52" s="1141"/>
      <c r="AJ52" s="1141"/>
    </row>
    <row r="53" spans="2:36">
      <c r="B53" s="1118" t="s">
        <v>1597</v>
      </c>
      <c r="C53" s="1118"/>
      <c r="D53" s="1118"/>
      <c r="E53" s="1141"/>
      <c r="F53" s="1141"/>
      <c r="G53" s="1141"/>
      <c r="H53" s="1141"/>
      <c r="I53" s="1141"/>
      <c r="J53" s="1141"/>
      <c r="K53" s="1141"/>
      <c r="L53" s="1141"/>
      <c r="M53" s="1141"/>
      <c r="N53" s="1141"/>
      <c r="O53" s="1141"/>
      <c r="P53" s="1141"/>
      <c r="V53" s="1118" t="s">
        <v>6672</v>
      </c>
      <c r="W53" s="1118"/>
      <c r="X53" s="1118"/>
      <c r="Y53" s="1141"/>
      <c r="Z53" s="1141"/>
      <c r="AA53" s="1141"/>
      <c r="AB53" s="1141"/>
      <c r="AC53" s="1141"/>
      <c r="AD53" s="1141"/>
      <c r="AE53" s="1141"/>
      <c r="AF53" s="1141"/>
      <c r="AG53" s="1141"/>
      <c r="AH53" s="1141"/>
      <c r="AI53" s="1141"/>
      <c r="AJ53" s="1141"/>
    </row>
    <row r="54" spans="2:36">
      <c r="B54" s="1118" t="s">
        <v>1598</v>
      </c>
      <c r="C54" s="1118"/>
      <c r="D54" s="1118"/>
      <c r="E54" s="1141"/>
      <c r="F54" s="1141"/>
      <c r="G54" s="1141"/>
      <c r="H54" s="1141"/>
      <c r="I54" s="1141"/>
      <c r="J54" s="1141"/>
      <c r="K54" s="1141"/>
      <c r="L54" s="1141"/>
      <c r="M54" s="1141"/>
      <c r="N54" s="1141"/>
      <c r="O54" s="1141"/>
      <c r="P54" s="1141"/>
      <c r="V54" s="1118" t="s">
        <v>6673</v>
      </c>
      <c r="W54" s="1118"/>
      <c r="X54" s="1118"/>
      <c r="Y54" s="1141"/>
      <c r="Z54" s="1141"/>
      <c r="AA54" s="1141"/>
      <c r="AB54" s="1141"/>
      <c r="AC54" s="1141"/>
      <c r="AD54" s="1141"/>
      <c r="AE54" s="1141"/>
      <c r="AF54" s="1141"/>
      <c r="AG54" s="1141"/>
      <c r="AH54" s="1141"/>
      <c r="AI54" s="1141"/>
      <c r="AJ54" s="1141"/>
    </row>
    <row r="55" spans="2:36">
      <c r="B55" s="1051" t="s">
        <v>71</v>
      </c>
      <c r="C55" s="1051">
        <f t="shared" ref="C55:P55" si="8">SUM(C48:C54)</f>
        <v>0</v>
      </c>
      <c r="D55" s="1051">
        <f t="shared" si="8"/>
        <v>0</v>
      </c>
      <c r="E55" s="1051">
        <f t="shared" si="8"/>
        <v>0</v>
      </c>
      <c r="F55" s="1051">
        <f t="shared" si="8"/>
        <v>0</v>
      </c>
      <c r="G55" s="1051">
        <f t="shared" si="8"/>
        <v>0</v>
      </c>
      <c r="H55" s="1051">
        <f t="shared" si="8"/>
        <v>0</v>
      </c>
      <c r="I55" s="1051">
        <f t="shared" si="8"/>
        <v>0</v>
      </c>
      <c r="J55" s="1051">
        <f t="shared" si="8"/>
        <v>0</v>
      </c>
      <c r="K55" s="1051">
        <f t="shared" si="8"/>
        <v>0</v>
      </c>
      <c r="L55" s="1051">
        <f t="shared" si="8"/>
        <v>0</v>
      </c>
      <c r="M55" s="1051">
        <f t="shared" si="8"/>
        <v>0</v>
      </c>
      <c r="N55" s="1051">
        <f t="shared" si="8"/>
        <v>0</v>
      </c>
      <c r="O55" s="1051">
        <f t="shared" si="8"/>
        <v>0</v>
      </c>
      <c r="P55" s="1051">
        <f t="shared" si="8"/>
        <v>0</v>
      </c>
      <c r="V55" s="1558" t="s">
        <v>1378</v>
      </c>
      <c r="W55" s="1558">
        <f t="shared" ref="W55:AJ55" si="9">SUM(W48:W54)</f>
        <v>0</v>
      </c>
      <c r="X55" s="1558">
        <f t="shared" si="9"/>
        <v>0</v>
      </c>
      <c r="Y55" s="1558">
        <f t="shared" si="9"/>
        <v>0</v>
      </c>
      <c r="Z55" s="1558">
        <f t="shared" si="9"/>
        <v>0</v>
      </c>
      <c r="AA55" s="1558">
        <f t="shared" si="9"/>
        <v>0</v>
      </c>
      <c r="AB55" s="1558">
        <f t="shared" si="9"/>
        <v>0</v>
      </c>
      <c r="AC55" s="1558">
        <f t="shared" si="9"/>
        <v>0</v>
      </c>
      <c r="AD55" s="1558">
        <f t="shared" si="9"/>
        <v>0</v>
      </c>
      <c r="AE55" s="1558">
        <f t="shared" si="9"/>
        <v>0</v>
      </c>
      <c r="AF55" s="1558">
        <f t="shared" si="9"/>
        <v>0</v>
      </c>
      <c r="AG55" s="1558">
        <f t="shared" si="9"/>
        <v>0</v>
      </c>
      <c r="AH55" s="1558">
        <f t="shared" si="9"/>
        <v>0</v>
      </c>
      <c r="AI55" s="1558">
        <f t="shared" si="9"/>
        <v>0</v>
      </c>
      <c r="AJ55" s="1558">
        <f t="shared" si="9"/>
        <v>0</v>
      </c>
    </row>
    <row r="56" spans="2:36" ht="63.75">
      <c r="B56" s="1149" t="str">
        <f>CONCATENATE("Финансови активи представени в отчетът за финансовото състояние, които са индивидуално определени да бъдат обезценени в края на периода ",НАЧАЛО!AC$1)</f>
        <v>Финансови активи представени в отчетът за финансовото състояние, които са индивидуално определени да бъдат обезценени в края на периода 2013</v>
      </c>
      <c r="C56" s="1149"/>
      <c r="D56" s="1149"/>
      <c r="E56" s="955"/>
      <c r="F56" s="955"/>
      <c r="G56" s="955"/>
      <c r="H56" s="955"/>
      <c r="I56" s="955"/>
      <c r="J56" s="955"/>
      <c r="K56" s="955"/>
      <c r="L56" s="955"/>
      <c r="M56" s="955"/>
      <c r="N56" s="955"/>
      <c r="O56" s="955"/>
      <c r="P56" s="955"/>
      <c r="V56" s="1149" t="s">
        <v>6682</v>
      </c>
      <c r="W56" s="1149"/>
      <c r="X56" s="1149"/>
      <c r="Y56" s="955"/>
      <c r="Z56" s="955"/>
      <c r="AA56" s="955"/>
      <c r="AB56" s="955"/>
      <c r="AC56" s="955"/>
      <c r="AD56" s="955"/>
      <c r="AE56" s="955"/>
      <c r="AF56" s="955"/>
      <c r="AG56" s="955"/>
      <c r="AH56" s="955"/>
      <c r="AI56" s="955"/>
      <c r="AJ56" s="955"/>
    </row>
    <row r="57" spans="2:36">
      <c r="B57" s="1118" t="s">
        <v>1592</v>
      </c>
      <c r="C57" s="1118"/>
      <c r="D57" s="1118"/>
      <c r="E57" s="1141"/>
      <c r="F57" s="1141"/>
      <c r="G57" s="1141"/>
      <c r="H57" s="1141"/>
      <c r="I57" s="1141"/>
      <c r="J57" s="1141"/>
      <c r="K57" s="1141"/>
      <c r="L57" s="1141"/>
      <c r="M57" s="1141"/>
      <c r="N57" s="1141"/>
      <c r="O57" s="1141"/>
      <c r="P57" s="1141"/>
      <c r="V57" s="1118" t="s">
        <v>6667</v>
      </c>
      <c r="W57" s="1118"/>
      <c r="X57" s="1118"/>
      <c r="Y57" s="1141"/>
      <c r="Z57" s="1141"/>
      <c r="AA57" s="1141"/>
      <c r="AB57" s="1141"/>
      <c r="AC57" s="1141"/>
      <c r="AD57" s="1141"/>
      <c r="AE57" s="1141"/>
      <c r="AF57" s="1141"/>
      <c r="AG57" s="1141"/>
      <c r="AH57" s="1141"/>
      <c r="AI57" s="1141"/>
      <c r="AJ57" s="1141"/>
    </row>
    <row r="58" spans="2:36">
      <c r="B58" s="1118" t="s">
        <v>1593</v>
      </c>
      <c r="C58" s="1118"/>
      <c r="D58" s="1118"/>
      <c r="E58" s="1141"/>
      <c r="F58" s="1141"/>
      <c r="G58" s="1141"/>
      <c r="H58" s="1141"/>
      <c r="I58" s="1141"/>
      <c r="J58" s="1141"/>
      <c r="K58" s="1141"/>
      <c r="L58" s="1141"/>
      <c r="M58" s="1141"/>
      <c r="N58" s="1141"/>
      <c r="O58" s="1141"/>
      <c r="P58" s="1141"/>
      <c r="V58" s="1118" t="s">
        <v>6668</v>
      </c>
      <c r="W58" s="1118"/>
      <c r="X58" s="1118"/>
      <c r="Y58" s="1141"/>
      <c r="Z58" s="1141"/>
      <c r="AA58" s="1141"/>
      <c r="AB58" s="1141"/>
      <c r="AC58" s="1141"/>
      <c r="AD58" s="1141"/>
      <c r="AE58" s="1141"/>
      <c r="AF58" s="1141"/>
      <c r="AG58" s="1141"/>
      <c r="AH58" s="1141"/>
      <c r="AI58" s="1141"/>
      <c r="AJ58" s="1141"/>
    </row>
    <row r="59" spans="2:36">
      <c r="B59" s="1118" t="s">
        <v>1594</v>
      </c>
      <c r="C59" s="1118"/>
      <c r="D59" s="1118"/>
      <c r="E59" s="1141"/>
      <c r="F59" s="1141"/>
      <c r="G59" s="1141"/>
      <c r="H59" s="1141"/>
      <c r="I59" s="1141"/>
      <c r="J59" s="1141"/>
      <c r="K59" s="1141"/>
      <c r="L59" s="1141"/>
      <c r="M59" s="1141"/>
      <c r="N59" s="1141"/>
      <c r="O59" s="1141"/>
      <c r="P59" s="1141"/>
      <c r="V59" s="1118" t="s">
        <v>6669</v>
      </c>
      <c r="W59" s="1118"/>
      <c r="X59" s="1118"/>
      <c r="Y59" s="1141"/>
      <c r="Z59" s="1141"/>
      <c r="AA59" s="1141"/>
      <c r="AB59" s="1141"/>
      <c r="AC59" s="1141"/>
      <c r="AD59" s="1141"/>
      <c r="AE59" s="1141"/>
      <c r="AF59" s="1141"/>
      <c r="AG59" s="1141"/>
      <c r="AH59" s="1141"/>
      <c r="AI59" s="1141"/>
      <c r="AJ59" s="1141"/>
    </row>
    <row r="60" spans="2:36">
      <c r="B60" s="1118" t="s">
        <v>1595</v>
      </c>
      <c r="C60" s="1118"/>
      <c r="D60" s="1118"/>
      <c r="E60" s="1141"/>
      <c r="F60" s="1141"/>
      <c r="G60" s="1141"/>
      <c r="H60" s="1141"/>
      <c r="I60" s="1141"/>
      <c r="J60" s="1141"/>
      <c r="K60" s="1141"/>
      <c r="L60" s="1141"/>
      <c r="M60" s="1141"/>
      <c r="N60" s="1141"/>
      <c r="O60" s="1141"/>
      <c r="P60" s="1141"/>
      <c r="V60" s="1118" t="s">
        <v>6670</v>
      </c>
      <c r="W60" s="1118"/>
      <c r="X60" s="1118"/>
      <c r="Y60" s="1141"/>
      <c r="Z60" s="1141"/>
      <c r="AA60" s="1141"/>
      <c r="AB60" s="1141"/>
      <c r="AC60" s="1141"/>
      <c r="AD60" s="1141"/>
      <c r="AE60" s="1141"/>
      <c r="AF60" s="1141"/>
      <c r="AG60" s="1141"/>
      <c r="AH60" s="1141"/>
      <c r="AI60" s="1141"/>
      <c r="AJ60" s="1141"/>
    </row>
    <row r="61" spans="2:36">
      <c r="B61" s="1118" t="s">
        <v>1596</v>
      </c>
      <c r="C61" s="1118"/>
      <c r="D61" s="1118"/>
      <c r="E61" s="1141"/>
      <c r="F61" s="1141"/>
      <c r="G61" s="1141"/>
      <c r="H61" s="1141"/>
      <c r="I61" s="1141"/>
      <c r="J61" s="1141"/>
      <c r="K61" s="1141"/>
      <c r="L61" s="1141"/>
      <c r="M61" s="1141"/>
      <c r="N61" s="1141"/>
      <c r="O61" s="1141"/>
      <c r="P61" s="1141"/>
      <c r="V61" s="1118" t="s">
        <v>6671</v>
      </c>
      <c r="W61" s="1118"/>
      <c r="X61" s="1118"/>
      <c r="Y61" s="1141"/>
      <c r="Z61" s="1141"/>
      <c r="AA61" s="1141"/>
      <c r="AB61" s="1141"/>
      <c r="AC61" s="1141"/>
      <c r="AD61" s="1141"/>
      <c r="AE61" s="1141"/>
      <c r="AF61" s="1141"/>
      <c r="AG61" s="1141"/>
      <c r="AH61" s="1141"/>
      <c r="AI61" s="1141"/>
      <c r="AJ61" s="1141"/>
    </row>
    <row r="62" spans="2:36">
      <c r="B62" s="1118" t="s">
        <v>1597</v>
      </c>
      <c r="C62" s="1118"/>
      <c r="D62" s="1118"/>
      <c r="E62" s="1141"/>
      <c r="F62" s="1141"/>
      <c r="G62" s="1141"/>
      <c r="H62" s="1141"/>
      <c r="I62" s="1141"/>
      <c r="J62" s="1141"/>
      <c r="K62" s="1141"/>
      <c r="L62" s="1141"/>
      <c r="M62" s="1141"/>
      <c r="N62" s="1141"/>
      <c r="O62" s="1141"/>
      <c r="P62" s="1141"/>
      <c r="V62" s="1118" t="s">
        <v>6672</v>
      </c>
      <c r="W62" s="1118"/>
      <c r="X62" s="1118"/>
      <c r="Y62" s="1141"/>
      <c r="Z62" s="1141"/>
      <c r="AA62" s="1141"/>
      <c r="AB62" s="1141"/>
      <c r="AC62" s="1141"/>
      <c r="AD62" s="1141"/>
      <c r="AE62" s="1141"/>
      <c r="AF62" s="1141"/>
      <c r="AG62" s="1141"/>
      <c r="AH62" s="1141"/>
      <c r="AI62" s="1141"/>
      <c r="AJ62" s="1141"/>
    </row>
    <row r="63" spans="2:36">
      <c r="B63" s="1118" t="s">
        <v>1598</v>
      </c>
      <c r="C63" s="1118"/>
      <c r="D63" s="1118"/>
      <c r="E63" s="1141"/>
      <c r="F63" s="1141"/>
      <c r="G63" s="1141"/>
      <c r="H63" s="1141"/>
      <c r="I63" s="1141"/>
      <c r="J63" s="1141"/>
      <c r="K63" s="1141"/>
      <c r="L63" s="1141"/>
      <c r="M63" s="1141"/>
      <c r="N63" s="1141"/>
      <c r="O63" s="1141"/>
      <c r="P63" s="1141"/>
      <c r="V63" s="1118" t="s">
        <v>6673</v>
      </c>
      <c r="W63" s="1118"/>
      <c r="X63" s="1118"/>
      <c r="Y63" s="1141"/>
      <c r="Z63" s="1141"/>
      <c r="AA63" s="1141"/>
      <c r="AB63" s="1141"/>
      <c r="AC63" s="1141"/>
      <c r="AD63" s="1141"/>
      <c r="AE63" s="1141"/>
      <c r="AF63" s="1141"/>
      <c r="AG63" s="1141"/>
      <c r="AH63" s="1141"/>
      <c r="AI63" s="1141"/>
      <c r="AJ63" s="1141"/>
    </row>
    <row r="64" spans="2:36">
      <c r="B64" s="1051" t="s">
        <v>71</v>
      </c>
      <c r="C64" s="1051">
        <f t="shared" ref="C64:P64" si="10">SUM(C57:C63)</f>
        <v>0</v>
      </c>
      <c r="D64" s="1051">
        <f t="shared" si="10"/>
        <v>0</v>
      </c>
      <c r="E64" s="1051">
        <f t="shared" si="10"/>
        <v>0</v>
      </c>
      <c r="F64" s="1051">
        <f t="shared" si="10"/>
        <v>0</v>
      </c>
      <c r="G64" s="1051">
        <f t="shared" si="10"/>
        <v>0</v>
      </c>
      <c r="H64" s="1051">
        <f t="shared" si="10"/>
        <v>0</v>
      </c>
      <c r="I64" s="1051">
        <f t="shared" si="10"/>
        <v>0</v>
      </c>
      <c r="J64" s="1051">
        <f t="shared" si="10"/>
        <v>0</v>
      </c>
      <c r="K64" s="1051">
        <f t="shared" si="10"/>
        <v>0</v>
      </c>
      <c r="L64" s="1051">
        <f t="shared" si="10"/>
        <v>0</v>
      </c>
      <c r="M64" s="1051">
        <f t="shared" si="10"/>
        <v>0</v>
      </c>
      <c r="N64" s="1051">
        <f t="shared" si="10"/>
        <v>0</v>
      </c>
      <c r="O64" s="1051">
        <f t="shared" si="10"/>
        <v>0</v>
      </c>
      <c r="P64" s="1051">
        <f t="shared" si="10"/>
        <v>0</v>
      </c>
      <c r="V64" s="1558" t="s">
        <v>1378</v>
      </c>
      <c r="W64" s="1558">
        <f t="shared" ref="W64:AJ64" si="11">SUM(W57:W63)</f>
        <v>0</v>
      </c>
      <c r="X64" s="1558">
        <f t="shared" si="11"/>
        <v>0</v>
      </c>
      <c r="Y64" s="1558">
        <f t="shared" si="11"/>
        <v>0</v>
      </c>
      <c r="Z64" s="1558">
        <f t="shared" si="11"/>
        <v>0</v>
      </c>
      <c r="AA64" s="1558">
        <f t="shared" si="11"/>
        <v>0</v>
      </c>
      <c r="AB64" s="1558">
        <f t="shared" si="11"/>
        <v>0</v>
      </c>
      <c r="AC64" s="1558">
        <f t="shared" si="11"/>
        <v>0</v>
      </c>
      <c r="AD64" s="1558">
        <f t="shared" si="11"/>
        <v>0</v>
      </c>
      <c r="AE64" s="1558">
        <f t="shared" si="11"/>
        <v>0</v>
      </c>
      <c r="AF64" s="1558">
        <f t="shared" si="11"/>
        <v>0</v>
      </c>
      <c r="AG64" s="1558">
        <f t="shared" si="11"/>
        <v>0</v>
      </c>
      <c r="AH64" s="1558">
        <f t="shared" si="11"/>
        <v>0</v>
      </c>
      <c r="AI64" s="1558">
        <f t="shared" si="11"/>
        <v>0</v>
      </c>
      <c r="AJ64" s="1558">
        <f t="shared" si="11"/>
        <v>0</v>
      </c>
    </row>
    <row r="66" spans="2:24" ht="52.15" customHeight="1">
      <c r="B66" s="2430" t="s">
        <v>1544</v>
      </c>
      <c r="C66" s="2430"/>
      <c r="D66" s="2430"/>
      <c r="V66" s="2430" t="s">
        <v>6684</v>
      </c>
      <c r="W66" s="2430"/>
      <c r="X66" s="2430"/>
    </row>
    <row r="67" spans="2:24">
      <c r="B67" s="264"/>
      <c r="C67" s="262">
        <f>НАЧАЛО!AA$2</f>
        <v>41639</v>
      </c>
      <c r="D67" s="263" t="str">
        <f>CONCATENATE("31.12.",YEAR(C67)-1," г.")</f>
        <v>31.12.2012 г.</v>
      </c>
      <c r="V67" s="264"/>
      <c r="W67" s="263">
        <v>2012</v>
      </c>
      <c r="X67" s="263">
        <v>2013</v>
      </c>
    </row>
    <row r="68" spans="2:24" ht="51">
      <c r="B68" s="273" t="s">
        <v>1544</v>
      </c>
      <c r="C68" s="262"/>
      <c r="D68" s="263"/>
      <c r="V68" s="273" t="s">
        <v>6684</v>
      </c>
      <c r="W68" s="262"/>
      <c r="X68" s="263"/>
    </row>
    <row r="69" spans="2:24">
      <c r="B69" s="1118" t="s">
        <v>999</v>
      </c>
      <c r="C69" s="272"/>
      <c r="D69" s="272"/>
      <c r="V69" s="1118" t="s">
        <v>999</v>
      </c>
      <c r="W69" s="272"/>
      <c r="X69" s="272"/>
    </row>
    <row r="70" spans="2:24">
      <c r="B70" s="1118" t="s">
        <v>999</v>
      </c>
      <c r="C70" s="1110"/>
      <c r="D70" s="1110"/>
      <c r="V70" s="1118" t="s">
        <v>999</v>
      </c>
      <c r="W70" s="1110"/>
      <c r="X70" s="1110"/>
    </row>
    <row r="71" spans="2:24">
      <c r="B71" s="1118" t="s">
        <v>999</v>
      </c>
      <c r="C71" s="262"/>
      <c r="D71" s="263"/>
      <c r="V71" s="1118" t="s">
        <v>999</v>
      </c>
      <c r="W71" s="262"/>
      <c r="X71" s="263"/>
    </row>
    <row r="72" spans="2:24" ht="51">
      <c r="B72" s="1118" t="s">
        <v>1545</v>
      </c>
      <c r="C72" s="262"/>
      <c r="D72" s="263"/>
      <c r="V72" s="1118" t="s">
        <v>6685</v>
      </c>
      <c r="W72" s="262"/>
      <c r="X72" s="263"/>
    </row>
    <row r="73" spans="2:24">
      <c r="B73" s="1118" t="s">
        <v>999</v>
      </c>
      <c r="C73" s="262"/>
      <c r="D73" s="263"/>
      <c r="V73" s="1118" t="s">
        <v>999</v>
      </c>
      <c r="W73" s="262"/>
      <c r="X73" s="263"/>
    </row>
    <row r="74" spans="2:24">
      <c r="B74" s="1118" t="s">
        <v>999</v>
      </c>
      <c r="C74" s="262"/>
      <c r="D74" s="263"/>
      <c r="V74" s="1118" t="s">
        <v>999</v>
      </c>
      <c r="W74" s="262"/>
      <c r="X74" s="263"/>
    </row>
    <row r="75" spans="2:24">
      <c r="B75" s="1118" t="s">
        <v>999</v>
      </c>
      <c r="C75" s="262"/>
      <c r="D75" s="263"/>
      <c r="V75" s="1118" t="s">
        <v>999</v>
      </c>
      <c r="W75" s="262"/>
      <c r="X75" s="263"/>
    </row>
    <row r="76" spans="2:24">
      <c r="B76" s="1051" t="s">
        <v>71</v>
      </c>
      <c r="C76" s="1120">
        <f>SUM(C69:C71)</f>
        <v>0</v>
      </c>
      <c r="D76" s="1120">
        <f>SUM(D69:D71)</f>
        <v>0</v>
      </c>
      <c r="V76" s="1558" t="s">
        <v>1378</v>
      </c>
      <c r="W76" s="1120">
        <f>SUM(W69:W71)</f>
        <v>0</v>
      </c>
      <c r="X76" s="1120">
        <f>SUM(X69:X71)</f>
        <v>0</v>
      </c>
    </row>
    <row r="78" spans="2:24" ht="35.450000000000003" customHeight="1">
      <c r="B78" s="2430" t="s">
        <v>1546</v>
      </c>
      <c r="C78" s="2430"/>
      <c r="D78" s="2430"/>
      <c r="V78" s="2430" t="s">
        <v>6686</v>
      </c>
      <c r="W78" s="2430"/>
      <c r="X78" s="2430"/>
    </row>
    <row r="79" spans="2:24">
      <c r="B79" s="264"/>
      <c r="C79" s="262">
        <f>НАЧАЛО!AA$2</f>
        <v>41639</v>
      </c>
      <c r="D79" s="263" t="str">
        <f>CONCATENATE("31.12.",YEAR(C79)-1," г.")</f>
        <v>31.12.2012 г.</v>
      </c>
      <c r="V79" s="264"/>
      <c r="W79" s="263">
        <v>2012</v>
      </c>
      <c r="X79" s="263">
        <v>2013</v>
      </c>
    </row>
    <row r="80" spans="2:24" ht="38.25">
      <c r="B80" s="273" t="s">
        <v>1547</v>
      </c>
      <c r="C80" s="262"/>
      <c r="D80" s="263"/>
      <c r="V80" s="273" t="s">
        <v>6687</v>
      </c>
      <c r="W80" s="262"/>
      <c r="X80" s="263"/>
    </row>
    <row r="81" spans="2:24">
      <c r="B81" s="1118" t="s">
        <v>999</v>
      </c>
      <c r="C81" s="272"/>
      <c r="D81" s="272"/>
      <c r="V81" s="1118" t="s">
        <v>999</v>
      </c>
      <c r="W81" s="272"/>
      <c r="X81" s="272"/>
    </row>
    <row r="82" spans="2:24">
      <c r="B82" s="1118" t="s">
        <v>999</v>
      </c>
      <c r="C82" s="1110"/>
      <c r="D82" s="1110"/>
      <c r="V82" s="1118" t="s">
        <v>999</v>
      </c>
      <c r="W82" s="1110"/>
      <c r="X82" s="1110"/>
    </row>
    <row r="83" spans="2:24">
      <c r="B83" s="1118" t="s">
        <v>999</v>
      </c>
      <c r="C83" s="262"/>
      <c r="D83" s="263"/>
      <c r="V83" s="1118" t="s">
        <v>999</v>
      </c>
      <c r="W83" s="262"/>
      <c r="X83" s="263"/>
    </row>
    <row r="84" spans="2:24">
      <c r="B84" s="1051" t="s">
        <v>71</v>
      </c>
      <c r="C84" s="1120">
        <f>SUM(C81:C83)</f>
        <v>0</v>
      </c>
      <c r="D84" s="1120">
        <f>SUM(D81:D83)</f>
        <v>0</v>
      </c>
      <c r="V84" s="1558" t="s">
        <v>1378</v>
      </c>
      <c r="W84" s="1120">
        <f>SUM(W81:W83)</f>
        <v>0</v>
      </c>
      <c r="X84" s="1120">
        <f>SUM(X81:X83)</f>
        <v>0</v>
      </c>
    </row>
    <row r="86" spans="2:24">
      <c r="B86" s="535" t="s">
        <v>1602</v>
      </c>
      <c r="V86" s="535" t="s">
        <v>6688</v>
      </c>
    </row>
  </sheetData>
  <sheetProtection formatCells="0" formatColumns="0" formatRows="0" insertColumns="0" insertRows="0"/>
  <mergeCells count="37">
    <mergeCell ref="V66:X66"/>
    <mergeCell ref="V78:X78"/>
    <mergeCell ref="AG2:AH2"/>
    <mergeCell ref="AI2:AJ2"/>
    <mergeCell ref="V45:V46"/>
    <mergeCell ref="W45:X45"/>
    <mergeCell ref="Y45:Z45"/>
    <mergeCell ref="AA45:AB45"/>
    <mergeCell ref="AC45:AD45"/>
    <mergeCell ref="AE45:AF45"/>
    <mergeCell ref="E45:F45"/>
    <mergeCell ref="G45:H45"/>
    <mergeCell ref="I2:J2"/>
    <mergeCell ref="AG45:AH45"/>
    <mergeCell ref="AI45:AJ45"/>
    <mergeCell ref="V2:V3"/>
    <mergeCell ref="W2:X2"/>
    <mergeCell ref="Y2:Z2"/>
    <mergeCell ref="AA2:AB2"/>
    <mergeCell ref="AC2:AD2"/>
    <mergeCell ref="AE2:AF2"/>
    <mergeCell ref="B78:D78"/>
    <mergeCell ref="A1:A2"/>
    <mergeCell ref="B66:D66"/>
    <mergeCell ref="M45:N45"/>
    <mergeCell ref="O45:P45"/>
    <mergeCell ref="M2:N2"/>
    <mergeCell ref="O2:P2"/>
    <mergeCell ref="B2:B3"/>
    <mergeCell ref="C2:D2"/>
    <mergeCell ref="E2:F2"/>
    <mergeCell ref="G2:H2"/>
    <mergeCell ref="K2:L2"/>
    <mergeCell ref="I45:J45"/>
    <mergeCell ref="K45:L45"/>
    <mergeCell ref="B45:B46"/>
    <mergeCell ref="C45:D45"/>
  </mergeCells>
  <hyperlinks>
    <hyperlink ref="R1" location="'Съдържание 1'!A1" display="'Съдържание 1'!A1"/>
    <hyperlink ref="A4" location="'More information'!A465" display="'More information'!A465"/>
  </hyperlinks>
  <pageMargins left="0.7" right="0.7" top="0.75" bottom="0.75" header="0.3" footer="0.3"/>
  <ignoredErrors>
    <ignoredError sqref="C67:D67" unlockedFormula="1"/>
  </ignoredErrors>
</worksheet>
</file>

<file path=xl/worksheets/sheet55.xml><?xml version="1.0" encoding="utf-8"?>
<worksheet xmlns="http://schemas.openxmlformats.org/spreadsheetml/2006/main" xmlns:r="http://schemas.openxmlformats.org/officeDocument/2006/relationships">
  <sheetPr codeName="Sheet39">
    <tabColor theme="8" tint="0.39997558519241921"/>
  </sheetPr>
  <dimension ref="A1:O50"/>
  <sheetViews>
    <sheetView workbookViewId="0">
      <selection sqref="A1:A2"/>
    </sheetView>
  </sheetViews>
  <sheetFormatPr defaultRowHeight="12.75"/>
  <cols>
    <col min="1" max="1" width="25.7109375" style="265" customWidth="1"/>
    <col min="2" max="2" width="56.28515625" style="265" bestFit="1" customWidth="1"/>
    <col min="3" max="3" width="13.42578125" style="265" bestFit="1" customWidth="1"/>
    <col min="4" max="4" width="13.42578125" style="265" customWidth="1"/>
    <col min="5" max="5" width="13" style="265" customWidth="1"/>
    <col min="6" max="6" width="15.28515625" style="265" customWidth="1"/>
    <col min="7" max="7" width="11.7109375" style="265" bestFit="1" customWidth="1"/>
    <col min="8" max="8" width="8.7109375" style="265" bestFit="1" customWidth="1"/>
    <col min="9" max="9" width="11.7109375" style="265" bestFit="1" customWidth="1"/>
    <col min="10" max="10" width="11.7109375" style="265" customWidth="1"/>
    <col min="11" max="11" width="56.28515625" style="265" bestFit="1" customWidth="1"/>
    <col min="12" max="12" width="13.42578125" style="265" bestFit="1" customWidth="1"/>
    <col min="13" max="13" width="13.42578125" style="265" customWidth="1"/>
    <col min="14" max="14" width="13" style="265" customWidth="1"/>
    <col min="15" max="15" width="15.28515625" style="265" customWidth="1"/>
    <col min="16" max="16384" width="9.140625" style="265"/>
  </cols>
  <sheetData>
    <row r="1" spans="1:15" ht="13.9" customHeight="1">
      <c r="A1" s="2231" t="s">
        <v>1636</v>
      </c>
      <c r="B1" s="1150" t="s">
        <v>1604</v>
      </c>
      <c r="C1" s="1150"/>
      <c r="D1" s="1150"/>
      <c r="E1" s="1150"/>
      <c r="F1" s="1116"/>
      <c r="G1" s="1117" t="s">
        <v>1323</v>
      </c>
      <c r="H1" s="1116"/>
      <c r="I1" s="1116"/>
      <c r="J1" s="1736" t="s">
        <v>3382</v>
      </c>
      <c r="K1" s="1970" t="s">
        <v>6694</v>
      </c>
      <c r="L1" s="1150"/>
      <c r="M1" s="1150"/>
      <c r="N1" s="1150"/>
      <c r="O1" s="1116"/>
    </row>
    <row r="2" spans="1:15" ht="66" customHeight="1">
      <c r="A2" s="2232"/>
      <c r="B2" s="2434"/>
      <c r="C2" s="2431" t="s">
        <v>1608</v>
      </c>
      <c r="D2" s="2436"/>
      <c r="E2" s="2436"/>
      <c r="F2" s="2436"/>
      <c r="K2" s="2434"/>
      <c r="L2" s="2431" t="s">
        <v>6689</v>
      </c>
      <c r="M2" s="2436"/>
      <c r="N2" s="2436"/>
      <c r="O2" s="2436"/>
    </row>
    <row r="3" spans="1:15" ht="15">
      <c r="A3" s="824" t="s">
        <v>1746</v>
      </c>
      <c r="B3" s="2435"/>
      <c r="C3" s="279" t="s">
        <v>1607</v>
      </c>
      <c r="D3" s="279" t="s">
        <v>1607</v>
      </c>
      <c r="E3" s="279" t="s">
        <v>1607</v>
      </c>
      <c r="F3" s="279" t="s">
        <v>1607</v>
      </c>
      <c r="K3" s="2435"/>
      <c r="L3" s="279" t="s">
        <v>1607</v>
      </c>
      <c r="M3" s="279" t="s">
        <v>1607</v>
      </c>
      <c r="N3" s="279" t="s">
        <v>1607</v>
      </c>
      <c r="O3" s="279" t="s">
        <v>1607</v>
      </c>
    </row>
    <row r="4" spans="1:15" ht="25.5">
      <c r="A4" s="825" t="s">
        <v>2614</v>
      </c>
      <c r="B4" s="1149" t="str">
        <f>CONCATENATE("Недериватвни финансови пасиви в края на ",НАЧАЛО!AC$1-1)</f>
        <v>Недериватвни финансови пасиви в края на 2012</v>
      </c>
      <c r="C4" s="1140"/>
      <c r="D4" s="1140"/>
      <c r="E4" s="1140"/>
      <c r="F4" s="1140"/>
      <c r="K4" s="1149" t="s">
        <v>6690</v>
      </c>
      <c r="L4" s="1140"/>
      <c r="M4" s="1140"/>
      <c r="N4" s="1140"/>
      <c r="O4" s="1140"/>
    </row>
    <row r="5" spans="1:15">
      <c r="B5" s="1149" t="s">
        <v>72</v>
      </c>
      <c r="C5" s="1140"/>
      <c r="D5" s="1140"/>
      <c r="E5" s="1140"/>
      <c r="F5" s="1140"/>
      <c r="K5" s="1149" t="s">
        <v>4737</v>
      </c>
      <c r="L5" s="1140"/>
      <c r="M5" s="1140"/>
      <c r="N5" s="1140"/>
      <c r="O5" s="1140"/>
    </row>
    <row r="6" spans="1:15">
      <c r="B6" s="1149" t="s">
        <v>1603</v>
      </c>
      <c r="C6" s="1140"/>
      <c r="D6" s="1140"/>
      <c r="E6" s="1140"/>
      <c r="F6" s="1140"/>
      <c r="K6" s="1149" t="s">
        <v>6691</v>
      </c>
      <c r="L6" s="1140"/>
      <c r="M6" s="1140"/>
      <c r="N6" s="1140"/>
      <c r="O6" s="1140"/>
    </row>
    <row r="7" spans="1:15">
      <c r="B7" s="1118" t="s">
        <v>1592</v>
      </c>
      <c r="C7" s="1118"/>
      <c r="D7" s="1118"/>
      <c r="E7" s="1140"/>
      <c r="F7" s="1118"/>
      <c r="K7" s="1118" t="s">
        <v>6667</v>
      </c>
      <c r="L7" s="1118"/>
      <c r="M7" s="1118"/>
      <c r="N7" s="1140"/>
      <c r="O7" s="1118"/>
    </row>
    <row r="8" spans="1:15">
      <c r="B8" s="1118" t="s">
        <v>1593</v>
      </c>
      <c r="C8" s="1118"/>
      <c r="D8" s="1118"/>
      <c r="E8" s="1118"/>
      <c r="F8" s="1141"/>
      <c r="K8" s="1118" t="s">
        <v>6709</v>
      </c>
      <c r="L8" s="1118"/>
      <c r="M8" s="1118"/>
      <c r="N8" s="1118"/>
      <c r="O8" s="1141"/>
    </row>
    <row r="9" spans="1:15">
      <c r="B9" s="1118" t="s">
        <v>1594</v>
      </c>
      <c r="C9" s="1118"/>
      <c r="D9" s="1118"/>
      <c r="E9" s="1118"/>
      <c r="F9" s="1141"/>
      <c r="K9" s="1118" t="s">
        <v>6710</v>
      </c>
      <c r="L9" s="1118"/>
      <c r="M9" s="1118"/>
      <c r="N9" s="1118"/>
      <c r="O9" s="1141"/>
    </row>
    <row r="10" spans="1:15">
      <c r="B10" s="1118" t="s">
        <v>1595</v>
      </c>
      <c r="C10" s="1118"/>
      <c r="D10" s="1118"/>
      <c r="E10" s="1118"/>
      <c r="F10" s="1141"/>
      <c r="K10" s="1118" t="s">
        <v>6711</v>
      </c>
      <c r="L10" s="1118"/>
      <c r="M10" s="1118"/>
      <c r="N10" s="1118"/>
      <c r="O10" s="1141"/>
    </row>
    <row r="11" spans="1:15">
      <c r="B11" s="1118" t="s">
        <v>1596</v>
      </c>
      <c r="C11" s="1118"/>
      <c r="D11" s="1118"/>
      <c r="E11" s="1118"/>
      <c r="F11" s="1141"/>
      <c r="K11" s="1118" t="s">
        <v>6712</v>
      </c>
      <c r="L11" s="1118"/>
      <c r="M11" s="1118"/>
      <c r="N11" s="1118"/>
      <c r="O11" s="1141"/>
    </row>
    <row r="12" spans="1:15">
      <c r="B12" s="1118" t="s">
        <v>1597</v>
      </c>
      <c r="C12" s="1118"/>
      <c r="D12" s="1118"/>
      <c r="E12" s="1118"/>
      <c r="F12" s="1141"/>
      <c r="K12" s="1118" t="s">
        <v>6713</v>
      </c>
      <c r="L12" s="1118"/>
      <c r="M12" s="1118"/>
      <c r="N12" s="1118"/>
      <c r="O12" s="1141"/>
    </row>
    <row r="13" spans="1:15">
      <c r="B13" s="1118" t="s">
        <v>1598</v>
      </c>
      <c r="C13" s="1118"/>
      <c r="D13" s="1118"/>
      <c r="E13" s="1118"/>
      <c r="F13" s="1141"/>
      <c r="K13" s="1118" t="s">
        <v>6714</v>
      </c>
      <c r="L13" s="1118"/>
      <c r="M13" s="1118"/>
      <c r="N13" s="1118"/>
      <c r="O13" s="1141"/>
    </row>
    <row r="15" spans="1:15" ht="25.5">
      <c r="B15" s="1149" t="str">
        <f>CONCATENATE("Недериватвни финансови пасиви в края на ",НАЧАЛО!AC$1)</f>
        <v>Недериватвни финансови пасиви в края на 2013</v>
      </c>
      <c r="C15" s="1149"/>
      <c r="D15" s="1149"/>
      <c r="E15" s="1149"/>
      <c r="F15" s="955"/>
      <c r="K15" s="1149" t="s">
        <v>6692</v>
      </c>
      <c r="L15" s="1149"/>
      <c r="M15" s="1149"/>
      <c r="N15" s="1149"/>
      <c r="O15" s="955"/>
    </row>
    <row r="16" spans="1:15">
      <c r="B16" s="1149" t="s">
        <v>72</v>
      </c>
      <c r="C16" s="1140"/>
      <c r="D16" s="1140"/>
      <c r="E16" s="1140"/>
      <c r="F16" s="1140"/>
      <c r="K16" s="1149" t="s">
        <v>4737</v>
      </c>
      <c r="L16" s="1140"/>
      <c r="M16" s="1140"/>
      <c r="N16" s="1140"/>
      <c r="O16" s="1140"/>
    </row>
    <row r="17" spans="2:15">
      <c r="B17" s="1149" t="s">
        <v>1603</v>
      </c>
      <c r="C17" s="1140"/>
      <c r="D17" s="1140"/>
      <c r="E17" s="1140"/>
      <c r="F17" s="1140"/>
      <c r="K17" s="1149" t="s">
        <v>6691</v>
      </c>
      <c r="L17" s="1140"/>
      <c r="M17" s="1140"/>
      <c r="N17" s="1140"/>
      <c r="O17" s="1140"/>
    </row>
    <row r="18" spans="2:15">
      <c r="B18" s="1118" t="s">
        <v>1592</v>
      </c>
      <c r="C18" s="1118"/>
      <c r="D18" s="1118"/>
      <c r="E18" s="1118"/>
      <c r="F18" s="1141"/>
      <c r="K18" s="1118" t="s">
        <v>6667</v>
      </c>
      <c r="L18" s="1118"/>
      <c r="M18" s="1118"/>
      <c r="N18" s="1118"/>
      <c r="O18" s="1141"/>
    </row>
    <row r="19" spans="2:15">
      <c r="B19" s="1118" t="s">
        <v>1593</v>
      </c>
      <c r="C19" s="1118"/>
      <c r="D19" s="1118"/>
      <c r="E19" s="1118"/>
      <c r="F19" s="1141"/>
      <c r="K19" s="1118" t="s">
        <v>6709</v>
      </c>
      <c r="L19" s="1118"/>
      <c r="M19" s="1118"/>
      <c r="N19" s="1118"/>
      <c r="O19" s="1141"/>
    </row>
    <row r="20" spans="2:15">
      <c r="B20" s="1118" t="s">
        <v>1594</v>
      </c>
      <c r="C20" s="1118"/>
      <c r="D20" s="1118"/>
      <c r="E20" s="1118"/>
      <c r="F20" s="1141"/>
      <c r="K20" s="1118" t="s">
        <v>6710</v>
      </c>
      <c r="L20" s="1118"/>
      <c r="M20" s="1118"/>
      <c r="N20" s="1118"/>
      <c r="O20" s="1141"/>
    </row>
    <row r="21" spans="2:15">
      <c r="B21" s="1118" t="s">
        <v>1595</v>
      </c>
      <c r="C21" s="1118"/>
      <c r="D21" s="1118"/>
      <c r="E21" s="1118"/>
      <c r="F21" s="1141"/>
      <c r="K21" s="1118" t="s">
        <v>6711</v>
      </c>
      <c r="L21" s="1118"/>
      <c r="M21" s="1118"/>
      <c r="N21" s="1118"/>
      <c r="O21" s="1141"/>
    </row>
    <row r="22" spans="2:15">
      <c r="B22" s="1118" t="s">
        <v>1596</v>
      </c>
      <c r="C22" s="1118"/>
      <c r="D22" s="1118"/>
      <c r="E22" s="1118"/>
      <c r="F22" s="1141"/>
      <c r="K22" s="1118" t="s">
        <v>6712</v>
      </c>
      <c r="L22" s="1118"/>
      <c r="M22" s="1118"/>
      <c r="N22" s="1118"/>
      <c r="O22" s="1141"/>
    </row>
    <row r="23" spans="2:15">
      <c r="B23" s="1118" t="s">
        <v>1597</v>
      </c>
      <c r="C23" s="1118"/>
      <c r="D23" s="1118"/>
      <c r="E23" s="1118"/>
      <c r="F23" s="1141"/>
      <c r="K23" s="1118" t="s">
        <v>6713</v>
      </c>
      <c r="L23" s="1118"/>
      <c r="M23" s="1118"/>
      <c r="N23" s="1118"/>
      <c r="O23" s="1141"/>
    </row>
    <row r="24" spans="2:15">
      <c r="B24" s="1118" t="s">
        <v>1598</v>
      </c>
      <c r="C24" s="1118"/>
      <c r="D24" s="1118"/>
      <c r="E24" s="1118"/>
      <c r="F24" s="1141"/>
      <c r="K24" s="1118" t="s">
        <v>6714</v>
      </c>
      <c r="L24" s="1118"/>
      <c r="M24" s="1118"/>
      <c r="N24" s="1118"/>
      <c r="O24" s="1141"/>
    </row>
    <row r="27" spans="2:15" ht="28.5">
      <c r="B27" s="1150" t="s">
        <v>1605</v>
      </c>
      <c r="C27" s="1150"/>
      <c r="D27" s="1150"/>
      <c r="E27" s="1150"/>
      <c r="F27" s="1116"/>
      <c r="K27" s="1150" t="s">
        <v>6693</v>
      </c>
      <c r="L27" s="1150"/>
      <c r="M27" s="1150"/>
      <c r="N27" s="1150"/>
      <c r="O27" s="1116"/>
    </row>
    <row r="28" spans="2:15" ht="79.150000000000006" customHeight="1">
      <c r="B28" s="2434"/>
      <c r="C28" s="2431" t="s">
        <v>1606</v>
      </c>
      <c r="D28" s="2436"/>
      <c r="E28" s="2436"/>
      <c r="F28" s="2436"/>
      <c r="K28" s="2434"/>
      <c r="L28" s="2431" t="s">
        <v>6695</v>
      </c>
      <c r="M28" s="2436"/>
      <c r="N28" s="2436"/>
      <c r="O28" s="2436"/>
    </row>
    <row r="29" spans="2:15">
      <c r="B29" s="2435"/>
      <c r="C29" s="279" t="s">
        <v>1607</v>
      </c>
      <c r="D29" s="279" t="s">
        <v>1607</v>
      </c>
      <c r="E29" s="279" t="s">
        <v>1607</v>
      </c>
      <c r="F29" s="279" t="s">
        <v>1607</v>
      </c>
      <c r="K29" s="2435"/>
      <c r="L29" s="279" t="s">
        <v>1607</v>
      </c>
      <c r="M29" s="279" t="s">
        <v>1607</v>
      </c>
      <c r="N29" s="279" t="s">
        <v>1607</v>
      </c>
      <c r="O29" s="279" t="s">
        <v>1607</v>
      </c>
    </row>
    <row r="30" spans="2:15">
      <c r="B30" s="1149" t="str">
        <f>CONCATENATE("Дериватвни финансови пасиви в края на ",НАЧАЛО!AC$1-1)</f>
        <v>Дериватвни финансови пасиви в края на 2012</v>
      </c>
      <c r="C30" s="1140"/>
      <c r="D30" s="1140"/>
      <c r="E30" s="1140"/>
      <c r="F30" s="1140"/>
      <c r="K30" s="1149" t="s">
        <v>6696</v>
      </c>
      <c r="L30" s="1140"/>
      <c r="M30" s="1140"/>
      <c r="N30" s="1140"/>
      <c r="O30" s="1140"/>
    </row>
    <row r="31" spans="2:15">
      <c r="B31" s="1149" t="s">
        <v>72</v>
      </c>
      <c r="C31" s="1140"/>
      <c r="D31" s="1140"/>
      <c r="E31" s="1140"/>
      <c r="F31" s="1140"/>
      <c r="K31" s="1149" t="s">
        <v>4737</v>
      </c>
      <c r="L31" s="1140"/>
      <c r="M31" s="1140"/>
      <c r="N31" s="1140"/>
      <c r="O31" s="1140"/>
    </row>
    <row r="32" spans="2:15">
      <c r="B32" s="1149" t="s">
        <v>1603</v>
      </c>
      <c r="C32" s="1140"/>
      <c r="D32" s="1140"/>
      <c r="E32" s="1140"/>
      <c r="F32" s="1140"/>
      <c r="K32" s="1149" t="s">
        <v>6691</v>
      </c>
      <c r="L32" s="1140"/>
      <c r="M32" s="1140"/>
      <c r="N32" s="1140"/>
      <c r="O32" s="1140"/>
    </row>
    <row r="33" spans="2:15">
      <c r="B33" s="1118" t="s">
        <v>1592</v>
      </c>
      <c r="C33" s="1118"/>
      <c r="D33" s="1118"/>
      <c r="E33" s="1140"/>
      <c r="F33" s="1118"/>
      <c r="K33" s="1118" t="s">
        <v>6667</v>
      </c>
      <c r="L33" s="1118"/>
      <c r="M33" s="1118"/>
      <c r="N33" s="1140"/>
      <c r="O33" s="1118"/>
    </row>
    <row r="34" spans="2:15">
      <c r="B34" s="1118" t="s">
        <v>1593</v>
      </c>
      <c r="C34" s="1118"/>
      <c r="D34" s="1118"/>
      <c r="E34" s="1118"/>
      <c r="F34" s="1141"/>
      <c r="K34" s="1118" t="s">
        <v>6709</v>
      </c>
      <c r="L34" s="1118"/>
      <c r="M34" s="1118"/>
      <c r="N34" s="1118"/>
      <c r="O34" s="1141"/>
    </row>
    <row r="35" spans="2:15">
      <c r="B35" s="1118" t="s">
        <v>1594</v>
      </c>
      <c r="C35" s="1118"/>
      <c r="D35" s="1118"/>
      <c r="E35" s="1118"/>
      <c r="F35" s="1141"/>
      <c r="K35" s="1118" t="s">
        <v>6710</v>
      </c>
      <c r="L35" s="1118"/>
      <c r="M35" s="1118"/>
      <c r="N35" s="1118"/>
      <c r="O35" s="1141"/>
    </row>
    <row r="36" spans="2:15">
      <c r="B36" s="1118" t="s">
        <v>1595</v>
      </c>
      <c r="C36" s="1118"/>
      <c r="D36" s="1118"/>
      <c r="E36" s="1118"/>
      <c r="F36" s="1141"/>
      <c r="K36" s="1118" t="s">
        <v>6711</v>
      </c>
      <c r="L36" s="1118"/>
      <c r="M36" s="1118"/>
      <c r="N36" s="1118"/>
      <c r="O36" s="1141"/>
    </row>
    <row r="37" spans="2:15">
      <c r="B37" s="1118" t="s">
        <v>1596</v>
      </c>
      <c r="C37" s="1118"/>
      <c r="D37" s="1118"/>
      <c r="E37" s="1118"/>
      <c r="F37" s="1141"/>
      <c r="K37" s="1118" t="s">
        <v>6712</v>
      </c>
      <c r="L37" s="1118"/>
      <c r="M37" s="1118"/>
      <c r="N37" s="1118"/>
      <c r="O37" s="1141"/>
    </row>
    <row r="38" spans="2:15">
      <c r="B38" s="1118" t="s">
        <v>1597</v>
      </c>
      <c r="C38" s="1118"/>
      <c r="D38" s="1118"/>
      <c r="E38" s="1118"/>
      <c r="F38" s="1141"/>
      <c r="K38" s="1118" t="s">
        <v>6713</v>
      </c>
      <c r="L38" s="1118"/>
      <c r="M38" s="1118"/>
      <c r="N38" s="1118"/>
      <c r="O38" s="1141"/>
    </row>
    <row r="39" spans="2:15">
      <c r="B39" s="1118" t="s">
        <v>1598</v>
      </c>
      <c r="C39" s="1118"/>
      <c r="D39" s="1118"/>
      <c r="E39" s="1118"/>
      <c r="F39" s="1141"/>
      <c r="K39" s="1118" t="s">
        <v>6714</v>
      </c>
      <c r="L39" s="1118"/>
      <c r="M39" s="1118"/>
      <c r="N39" s="1118"/>
      <c r="O39" s="1141"/>
    </row>
    <row r="41" spans="2:15">
      <c r="B41" s="1149" t="str">
        <f>CONCATENATE("Дериватвни финансови пасиви в края на ",НАЧАЛО!AC$1)</f>
        <v>Дериватвни финансови пасиви в края на 2013</v>
      </c>
      <c r="C41" s="1149"/>
      <c r="D41" s="1149"/>
      <c r="E41" s="1149"/>
      <c r="F41" s="955"/>
      <c r="K41" s="1149" t="s">
        <v>6697</v>
      </c>
      <c r="L41" s="1149"/>
      <c r="M41" s="1149"/>
      <c r="N41" s="1149"/>
      <c r="O41" s="955"/>
    </row>
    <row r="42" spans="2:15">
      <c r="B42" s="1149" t="s">
        <v>72</v>
      </c>
      <c r="C42" s="1140"/>
      <c r="D42" s="1140"/>
      <c r="E42" s="1140"/>
      <c r="F42" s="1140"/>
      <c r="K42" s="1149" t="s">
        <v>4737</v>
      </c>
      <c r="L42" s="1140"/>
      <c r="M42" s="1140"/>
      <c r="N42" s="1140"/>
      <c r="O42" s="1140"/>
    </row>
    <row r="43" spans="2:15">
      <c r="B43" s="1149" t="s">
        <v>1603</v>
      </c>
      <c r="C43" s="1140"/>
      <c r="D43" s="1140"/>
      <c r="E43" s="1140"/>
      <c r="F43" s="1140"/>
      <c r="K43" s="1149" t="s">
        <v>6691</v>
      </c>
      <c r="L43" s="1140"/>
      <c r="M43" s="1140"/>
      <c r="N43" s="1140"/>
      <c r="O43" s="1140"/>
    </row>
    <row r="44" spans="2:15">
      <c r="B44" s="1118" t="s">
        <v>1592</v>
      </c>
      <c r="C44" s="1118"/>
      <c r="D44" s="1118"/>
      <c r="E44" s="1118"/>
      <c r="F44" s="1141"/>
      <c r="K44" s="1118" t="s">
        <v>6667</v>
      </c>
      <c r="L44" s="1118"/>
      <c r="M44" s="1118"/>
      <c r="N44" s="1118"/>
      <c r="O44" s="1141"/>
    </row>
    <row r="45" spans="2:15">
      <c r="B45" s="1118" t="s">
        <v>1593</v>
      </c>
      <c r="C45" s="1118"/>
      <c r="D45" s="1118"/>
      <c r="E45" s="1118"/>
      <c r="F45" s="1141"/>
      <c r="K45" s="1118" t="s">
        <v>6709</v>
      </c>
      <c r="L45" s="1118"/>
      <c r="M45" s="1118"/>
      <c r="N45" s="1118"/>
      <c r="O45" s="1141"/>
    </row>
    <row r="46" spans="2:15">
      <c r="B46" s="1118" t="s">
        <v>1594</v>
      </c>
      <c r="C46" s="1118"/>
      <c r="D46" s="1118"/>
      <c r="E46" s="1118"/>
      <c r="F46" s="1141"/>
      <c r="K46" s="1118" t="s">
        <v>6710</v>
      </c>
      <c r="L46" s="1118"/>
      <c r="M46" s="1118"/>
      <c r="N46" s="1118"/>
      <c r="O46" s="1141"/>
    </row>
    <row r="47" spans="2:15">
      <c r="B47" s="1118" t="s">
        <v>1595</v>
      </c>
      <c r="C47" s="1118"/>
      <c r="D47" s="1118"/>
      <c r="E47" s="1118"/>
      <c r="F47" s="1141"/>
      <c r="K47" s="1118" t="s">
        <v>6711</v>
      </c>
      <c r="L47" s="1118"/>
      <c r="M47" s="1118"/>
      <c r="N47" s="1118"/>
      <c r="O47" s="1141"/>
    </row>
    <row r="48" spans="2:15">
      <c r="B48" s="1118" t="s">
        <v>1596</v>
      </c>
      <c r="C48" s="1118"/>
      <c r="D48" s="1118"/>
      <c r="E48" s="1118"/>
      <c r="F48" s="1141"/>
      <c r="K48" s="1118" t="s">
        <v>6712</v>
      </c>
      <c r="L48" s="1118"/>
      <c r="M48" s="1118"/>
      <c r="N48" s="1118"/>
      <c r="O48" s="1141"/>
    </row>
    <row r="49" spans="2:15">
      <c r="B49" s="1118" t="s">
        <v>1597</v>
      </c>
      <c r="C49" s="1118"/>
      <c r="D49" s="1118"/>
      <c r="E49" s="1118"/>
      <c r="F49" s="1141"/>
      <c r="K49" s="1118" t="s">
        <v>6713</v>
      </c>
      <c r="L49" s="1118"/>
      <c r="M49" s="1118"/>
      <c r="N49" s="1118"/>
      <c r="O49" s="1141"/>
    </row>
    <row r="50" spans="2:15">
      <c r="B50" s="1118" t="s">
        <v>1598</v>
      </c>
      <c r="C50" s="1118"/>
      <c r="D50" s="1118"/>
      <c r="E50" s="1118"/>
      <c r="F50" s="1141"/>
      <c r="K50" s="1118" t="s">
        <v>6714</v>
      </c>
      <c r="L50" s="1118"/>
      <c r="M50" s="1118"/>
      <c r="N50" s="1118"/>
      <c r="O50" s="1141"/>
    </row>
  </sheetData>
  <sheetProtection formatCells="0" formatColumns="0" formatRows="0" insertColumns="0" insertRows="0"/>
  <mergeCells count="9">
    <mergeCell ref="A1:A2"/>
    <mergeCell ref="K2:K3"/>
    <mergeCell ref="L2:O2"/>
    <mergeCell ref="K28:K29"/>
    <mergeCell ref="L28:O28"/>
    <mergeCell ref="C28:F28"/>
    <mergeCell ref="C2:F2"/>
    <mergeCell ref="B2:B3"/>
    <mergeCell ref="B28:B29"/>
  </mergeCells>
  <hyperlinks>
    <hyperlink ref="G1" location="'Съдържание 1'!A1" display="'Съдържание 1'!A1"/>
    <hyperlink ref="A4" location="'More information'!A459" display="'More information'!A459"/>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codeName="Sheet40">
    <tabColor theme="8" tint="0.39997558519241921"/>
  </sheetPr>
  <dimension ref="A1:W24"/>
  <sheetViews>
    <sheetView workbookViewId="0">
      <selection activeCell="A29" sqref="A29"/>
    </sheetView>
  </sheetViews>
  <sheetFormatPr defaultRowHeight="12.75"/>
  <cols>
    <col min="1" max="1" width="21.42578125" style="265" customWidth="1"/>
    <col min="2" max="2" width="56.28515625" style="265" bestFit="1" customWidth="1"/>
    <col min="3" max="3" width="13.42578125" style="265" bestFit="1" customWidth="1"/>
    <col min="4" max="4" width="13" style="265" customWidth="1"/>
    <col min="5" max="5" width="15.28515625" style="265" customWidth="1"/>
    <col min="6" max="6" width="11.7109375" style="265" bestFit="1" customWidth="1"/>
    <col min="7" max="7" width="8.7109375" style="265" customWidth="1"/>
    <col min="8" max="8" width="11.7109375" style="265" bestFit="1" customWidth="1"/>
    <col min="9" max="9" width="22.5703125" style="265" bestFit="1" customWidth="1"/>
    <col min="10" max="10" width="6.140625" style="265" customWidth="1"/>
    <col min="11" max="11" width="6.28515625" style="265" customWidth="1"/>
    <col min="12" max="12" width="6.140625" style="265" customWidth="1"/>
    <col min="13" max="13" width="5" style="265" customWidth="1"/>
    <col min="14" max="15" width="9.140625" style="265"/>
    <col min="16" max="16" width="56.28515625" style="265" bestFit="1" customWidth="1"/>
    <col min="17" max="17" width="13.42578125" style="265" bestFit="1" customWidth="1"/>
    <col min="18" max="18" width="13" style="265" customWidth="1"/>
    <col min="19" max="19" width="15.28515625" style="265" customWidth="1"/>
    <col min="20" max="20" width="11.7109375" style="265" bestFit="1" customWidth="1"/>
    <col min="21" max="21" width="8.7109375" style="265" customWidth="1"/>
    <col min="22" max="22" width="11.7109375" style="265" bestFit="1" customWidth="1"/>
    <col min="23" max="23" width="22.5703125" style="265" bestFit="1" customWidth="1"/>
    <col min="24" max="16384" width="9.140625" style="265"/>
  </cols>
  <sheetData>
    <row r="1" spans="1:23" ht="13.9" customHeight="1">
      <c r="A1" s="2231" t="s">
        <v>1636</v>
      </c>
      <c r="B1" s="1150" t="s">
        <v>1609</v>
      </c>
      <c r="C1" s="1151"/>
      <c r="D1" s="1151"/>
      <c r="E1" s="1116"/>
      <c r="F1" s="1116"/>
      <c r="G1" s="1116"/>
      <c r="H1" s="1116"/>
      <c r="I1" s="1116"/>
      <c r="J1" s="1116"/>
      <c r="K1" s="1117" t="s">
        <v>1323</v>
      </c>
      <c r="L1" s="1116"/>
      <c r="M1" s="1116"/>
      <c r="O1" s="1736" t="s">
        <v>3382</v>
      </c>
      <c r="P1" s="1150" t="s">
        <v>6698</v>
      </c>
      <c r="Q1" s="1151"/>
      <c r="R1" s="1151"/>
      <c r="S1" s="1116"/>
      <c r="T1" s="1116"/>
      <c r="U1" s="1116"/>
      <c r="V1" s="1116"/>
      <c r="W1" s="1116"/>
    </row>
    <row r="2" spans="1:23" ht="66" customHeight="1">
      <c r="A2" s="2232"/>
      <c r="B2" s="2439"/>
      <c r="C2" s="2433" t="s">
        <v>504</v>
      </c>
      <c r="D2" s="2433"/>
      <c r="E2" s="2433"/>
      <c r="F2" s="2433"/>
      <c r="G2" s="2437" t="s">
        <v>1610</v>
      </c>
      <c r="H2" s="2438"/>
      <c r="I2" s="2438"/>
      <c r="P2" s="2439"/>
      <c r="Q2" s="2433" t="s">
        <v>4299</v>
      </c>
      <c r="R2" s="2433"/>
      <c r="S2" s="2433"/>
      <c r="T2" s="2433"/>
      <c r="U2" s="2437" t="s">
        <v>6699</v>
      </c>
      <c r="V2" s="2438"/>
      <c r="W2" s="2438"/>
    </row>
    <row r="3" spans="1:23" ht="15">
      <c r="A3" s="824" t="s">
        <v>1746</v>
      </c>
      <c r="B3" s="2440"/>
      <c r="C3" s="274" t="s">
        <v>1607</v>
      </c>
      <c r="D3" s="274" t="s">
        <v>1607</v>
      </c>
      <c r="E3" s="274" t="s">
        <v>1607</v>
      </c>
      <c r="F3" s="274" t="s">
        <v>1607</v>
      </c>
      <c r="G3" s="274" t="s">
        <v>1607</v>
      </c>
      <c r="H3" s="274" t="s">
        <v>1607</v>
      </c>
      <c r="I3" s="274" t="s">
        <v>1607</v>
      </c>
      <c r="P3" s="2440"/>
      <c r="Q3" s="274" t="s">
        <v>1607</v>
      </c>
      <c r="R3" s="274" t="s">
        <v>1607</v>
      </c>
      <c r="S3" s="274" t="s">
        <v>1607</v>
      </c>
      <c r="T3" s="274" t="s">
        <v>1607</v>
      </c>
      <c r="U3" s="274" t="s">
        <v>1607</v>
      </c>
      <c r="V3" s="274" t="s">
        <v>1607</v>
      </c>
      <c r="W3" s="274" t="s">
        <v>1607</v>
      </c>
    </row>
    <row r="4" spans="1:23">
      <c r="A4" s="825" t="s">
        <v>2615</v>
      </c>
      <c r="B4" s="1149" t="str">
        <f>CONCATENATE("Финансови активи в края на ",НАЧАЛО!AC$1-1)</f>
        <v>Финансови активи в края на 2012</v>
      </c>
      <c r="C4" s="930"/>
      <c r="D4" s="930"/>
      <c r="E4" s="930"/>
      <c r="F4" s="930"/>
      <c r="G4" s="930"/>
      <c r="H4" s="930"/>
      <c r="I4" s="930"/>
      <c r="P4" s="1149" t="s">
        <v>6700</v>
      </c>
      <c r="Q4" s="930"/>
      <c r="R4" s="930"/>
      <c r="S4" s="930"/>
      <c r="T4" s="930"/>
      <c r="U4" s="930"/>
      <c r="V4" s="930"/>
      <c r="W4" s="930"/>
    </row>
    <row r="5" spans="1:23">
      <c r="B5" s="1149" t="s">
        <v>72</v>
      </c>
      <c r="C5" s="930"/>
      <c r="D5" s="930"/>
      <c r="E5" s="930"/>
      <c r="F5" s="930"/>
      <c r="G5" s="930"/>
      <c r="H5" s="930"/>
      <c r="I5" s="930"/>
      <c r="P5" s="1149" t="s">
        <v>4737</v>
      </c>
      <c r="Q5" s="930"/>
      <c r="R5" s="930"/>
      <c r="S5" s="930"/>
      <c r="T5" s="930"/>
      <c r="U5" s="930"/>
      <c r="V5" s="930"/>
      <c r="W5" s="930"/>
    </row>
    <row r="6" spans="1:23">
      <c r="B6" s="1149" t="s">
        <v>1603</v>
      </c>
      <c r="C6" s="930"/>
      <c r="D6" s="930"/>
      <c r="E6" s="930"/>
      <c r="F6" s="930"/>
      <c r="G6" s="930"/>
      <c r="H6" s="930"/>
      <c r="I6" s="930"/>
      <c r="P6" s="1149" t="s">
        <v>6691</v>
      </c>
      <c r="Q6" s="930"/>
      <c r="R6" s="930"/>
      <c r="S6" s="930"/>
      <c r="T6" s="930"/>
      <c r="U6" s="930"/>
      <c r="V6" s="930"/>
      <c r="W6" s="930"/>
    </row>
    <row r="7" spans="1:23">
      <c r="B7" s="1118" t="s">
        <v>1592</v>
      </c>
      <c r="C7" s="277"/>
      <c r="D7" s="277"/>
      <c r="E7" s="930"/>
      <c r="F7" s="277"/>
      <c r="G7" s="277"/>
      <c r="H7" s="930"/>
      <c r="I7" s="277"/>
      <c r="P7" s="1118" t="s">
        <v>6667</v>
      </c>
      <c r="Q7" s="277"/>
      <c r="R7" s="277"/>
      <c r="S7" s="930"/>
      <c r="T7" s="277"/>
      <c r="U7" s="277"/>
      <c r="V7" s="930"/>
      <c r="W7" s="277"/>
    </row>
    <row r="8" spans="1:23">
      <c r="B8" s="1118" t="s">
        <v>1593</v>
      </c>
      <c r="C8" s="277"/>
      <c r="D8" s="277"/>
      <c r="E8" s="277"/>
      <c r="F8" s="1141"/>
      <c r="G8" s="277"/>
      <c r="H8" s="277"/>
      <c r="I8" s="1141"/>
      <c r="P8" s="1118" t="s">
        <v>6709</v>
      </c>
      <c r="Q8" s="277"/>
      <c r="R8" s="277"/>
      <c r="S8" s="277"/>
      <c r="T8" s="1141"/>
      <c r="U8" s="277"/>
      <c r="V8" s="277"/>
      <c r="W8" s="1141"/>
    </row>
    <row r="9" spans="1:23">
      <c r="B9" s="1118" t="s">
        <v>1594</v>
      </c>
      <c r="C9" s="277"/>
      <c r="D9" s="277"/>
      <c r="E9" s="277"/>
      <c r="F9" s="1141"/>
      <c r="G9" s="277"/>
      <c r="H9" s="277"/>
      <c r="I9" s="1141"/>
      <c r="P9" s="1118" t="s">
        <v>6710</v>
      </c>
      <c r="Q9" s="277"/>
      <c r="R9" s="277"/>
      <c r="S9" s="277"/>
      <c r="T9" s="1141"/>
      <c r="U9" s="277"/>
      <c r="V9" s="277"/>
      <c r="W9" s="1141"/>
    </row>
    <row r="10" spans="1:23">
      <c r="B10" s="1118" t="s">
        <v>1595</v>
      </c>
      <c r="C10" s="277"/>
      <c r="D10" s="277"/>
      <c r="E10" s="277"/>
      <c r="F10" s="1141"/>
      <c r="G10" s="277"/>
      <c r="H10" s="277"/>
      <c r="I10" s="1141"/>
      <c r="P10" s="1118" t="s">
        <v>6711</v>
      </c>
      <c r="Q10" s="277"/>
      <c r="R10" s="277"/>
      <c r="S10" s="277"/>
      <c r="T10" s="1141"/>
      <c r="U10" s="277"/>
      <c r="V10" s="277"/>
      <c r="W10" s="1141"/>
    </row>
    <row r="11" spans="1:23">
      <c r="B11" s="1118" t="s">
        <v>1596</v>
      </c>
      <c r="C11" s="277"/>
      <c r="D11" s="277"/>
      <c r="E11" s="277"/>
      <c r="F11" s="1141"/>
      <c r="G11" s="277"/>
      <c r="H11" s="277"/>
      <c r="I11" s="1141"/>
      <c r="P11" s="1118" t="s">
        <v>6712</v>
      </c>
      <c r="Q11" s="277"/>
      <c r="R11" s="277"/>
      <c r="S11" s="277"/>
      <c r="T11" s="1141"/>
      <c r="U11" s="277"/>
      <c r="V11" s="277"/>
      <c r="W11" s="1141"/>
    </row>
    <row r="12" spans="1:23">
      <c r="B12" s="1118" t="s">
        <v>1597</v>
      </c>
      <c r="C12" s="277"/>
      <c r="D12" s="277"/>
      <c r="E12" s="277"/>
      <c r="F12" s="1141"/>
      <c r="G12" s="277"/>
      <c r="H12" s="277"/>
      <c r="I12" s="1141"/>
      <c r="P12" s="1118" t="s">
        <v>6713</v>
      </c>
      <c r="Q12" s="277"/>
      <c r="R12" s="277"/>
      <c r="S12" s="277"/>
      <c r="T12" s="1141"/>
      <c r="U12" s="277"/>
      <c r="V12" s="277"/>
      <c r="W12" s="1141"/>
    </row>
    <row r="13" spans="1:23">
      <c r="B13" s="1118" t="s">
        <v>1598</v>
      </c>
      <c r="C13" s="277"/>
      <c r="D13" s="277"/>
      <c r="E13" s="277"/>
      <c r="F13" s="1141"/>
      <c r="G13" s="277"/>
      <c r="H13" s="277"/>
      <c r="I13" s="1141"/>
      <c r="P13" s="1118" t="s">
        <v>6714</v>
      </c>
      <c r="Q13" s="277"/>
      <c r="R13" s="277"/>
      <c r="S13" s="277"/>
      <c r="T13" s="1141"/>
      <c r="U13" s="277"/>
      <c r="V13" s="277"/>
      <c r="W13" s="1141"/>
    </row>
    <row r="14" spans="1:23">
      <c r="B14" s="657"/>
      <c r="C14" s="1152"/>
      <c r="D14" s="1152"/>
      <c r="E14" s="1152"/>
      <c r="F14" s="1152"/>
      <c r="G14" s="1152"/>
      <c r="H14" s="1152"/>
      <c r="I14" s="1152"/>
      <c r="P14" s="657"/>
      <c r="Q14" s="1152"/>
      <c r="R14" s="1152"/>
      <c r="S14" s="1152"/>
      <c r="T14" s="1152"/>
      <c r="U14" s="1152"/>
      <c r="V14" s="1152"/>
      <c r="W14" s="1152"/>
    </row>
    <row r="15" spans="1:23">
      <c r="B15" s="1149" t="str">
        <f>CONCATENATE("Финансови активи в края на ",НАЧАЛО!AC$1)</f>
        <v>Финансови активи в края на 2013</v>
      </c>
      <c r="C15" s="1153"/>
      <c r="D15" s="1153"/>
      <c r="E15" s="1153"/>
      <c r="F15" s="955"/>
      <c r="G15" s="1153"/>
      <c r="H15" s="1153"/>
      <c r="I15" s="955"/>
      <c r="P15" s="1149" t="s">
        <v>6701</v>
      </c>
      <c r="Q15" s="1153"/>
      <c r="R15" s="1153"/>
      <c r="S15" s="1153"/>
      <c r="T15" s="955"/>
      <c r="U15" s="1153"/>
      <c r="V15" s="1153"/>
      <c r="W15" s="955"/>
    </row>
    <row r="16" spans="1:23">
      <c r="B16" s="1149" t="s">
        <v>72</v>
      </c>
      <c r="C16" s="930"/>
      <c r="D16" s="930"/>
      <c r="E16" s="930"/>
      <c r="F16" s="930"/>
      <c r="G16" s="930"/>
      <c r="H16" s="930"/>
      <c r="I16" s="930"/>
      <c r="P16" s="1149" t="s">
        <v>4737</v>
      </c>
      <c r="Q16" s="930"/>
      <c r="R16" s="930"/>
      <c r="S16" s="930"/>
      <c r="T16" s="930"/>
      <c r="U16" s="930"/>
      <c r="V16" s="930"/>
      <c r="W16" s="930"/>
    </row>
    <row r="17" spans="2:23">
      <c r="B17" s="1149" t="s">
        <v>1603</v>
      </c>
      <c r="C17" s="930"/>
      <c r="D17" s="930"/>
      <c r="E17" s="930"/>
      <c r="F17" s="930"/>
      <c r="G17" s="930"/>
      <c r="H17" s="930"/>
      <c r="I17" s="930"/>
      <c r="P17" s="1149" t="s">
        <v>6691</v>
      </c>
      <c r="Q17" s="930"/>
      <c r="R17" s="930"/>
      <c r="S17" s="930"/>
      <c r="T17" s="930"/>
      <c r="U17" s="930"/>
      <c r="V17" s="930"/>
      <c r="W17" s="930"/>
    </row>
    <row r="18" spans="2:23">
      <c r="B18" s="1118" t="s">
        <v>1592</v>
      </c>
      <c r="C18" s="277"/>
      <c r="D18" s="277"/>
      <c r="E18" s="277"/>
      <c r="F18" s="1141"/>
      <c r="G18" s="277"/>
      <c r="H18" s="277"/>
      <c r="I18" s="1141"/>
      <c r="P18" s="1118" t="s">
        <v>6667</v>
      </c>
      <c r="Q18" s="277"/>
      <c r="R18" s="277"/>
      <c r="S18" s="277"/>
      <c r="T18" s="1141"/>
      <c r="U18" s="277"/>
      <c r="V18" s="277"/>
      <c r="W18" s="1141"/>
    </row>
    <row r="19" spans="2:23">
      <c r="B19" s="1118" t="s">
        <v>1593</v>
      </c>
      <c r="C19" s="277"/>
      <c r="D19" s="277"/>
      <c r="E19" s="277"/>
      <c r="F19" s="1141"/>
      <c r="G19" s="277"/>
      <c r="H19" s="277"/>
      <c r="I19" s="1141"/>
      <c r="P19" s="1118" t="s">
        <v>6709</v>
      </c>
      <c r="Q19" s="277"/>
      <c r="R19" s="277"/>
      <c r="S19" s="277"/>
      <c r="T19" s="1141"/>
      <c r="U19" s="277"/>
      <c r="V19" s="277"/>
      <c r="W19" s="1141"/>
    </row>
    <row r="20" spans="2:23">
      <c r="B20" s="1118" t="s">
        <v>1594</v>
      </c>
      <c r="C20" s="277"/>
      <c r="D20" s="277"/>
      <c r="E20" s="277"/>
      <c r="F20" s="1141"/>
      <c r="G20" s="277"/>
      <c r="H20" s="277"/>
      <c r="I20" s="1141"/>
      <c r="P20" s="1118" t="s">
        <v>6710</v>
      </c>
      <c r="Q20" s="277"/>
      <c r="R20" s="277"/>
      <c r="S20" s="277"/>
      <c r="T20" s="1141"/>
      <c r="U20" s="277"/>
      <c r="V20" s="277"/>
      <c r="W20" s="1141"/>
    </row>
    <row r="21" spans="2:23">
      <c r="B21" s="1118" t="s">
        <v>1595</v>
      </c>
      <c r="C21" s="277"/>
      <c r="D21" s="277"/>
      <c r="E21" s="277"/>
      <c r="F21" s="1141"/>
      <c r="G21" s="277"/>
      <c r="H21" s="277"/>
      <c r="I21" s="1141"/>
      <c r="P21" s="1118" t="s">
        <v>6711</v>
      </c>
      <c r="Q21" s="277"/>
      <c r="R21" s="277"/>
      <c r="S21" s="277"/>
      <c r="T21" s="1141"/>
      <c r="U21" s="277"/>
      <c r="V21" s="277"/>
      <c r="W21" s="1141"/>
    </row>
    <row r="22" spans="2:23">
      <c r="B22" s="1118" t="s">
        <v>1596</v>
      </c>
      <c r="C22" s="277"/>
      <c r="D22" s="277"/>
      <c r="E22" s="277"/>
      <c r="F22" s="1141"/>
      <c r="G22" s="277"/>
      <c r="H22" s="277"/>
      <c r="I22" s="1141"/>
      <c r="P22" s="1118" t="s">
        <v>6712</v>
      </c>
      <c r="Q22" s="277"/>
      <c r="R22" s="277"/>
      <c r="S22" s="277"/>
      <c r="T22" s="1141"/>
      <c r="U22" s="277"/>
      <c r="V22" s="277"/>
      <c r="W22" s="1141"/>
    </row>
    <row r="23" spans="2:23">
      <c r="B23" s="1118" t="s">
        <v>1597</v>
      </c>
      <c r="C23" s="277"/>
      <c r="D23" s="277"/>
      <c r="E23" s="277"/>
      <c r="F23" s="1141"/>
      <c r="G23" s="277"/>
      <c r="H23" s="277"/>
      <c r="I23" s="1141"/>
      <c r="P23" s="1118" t="s">
        <v>6713</v>
      </c>
      <c r="Q23" s="277"/>
      <c r="R23" s="277"/>
      <c r="S23" s="277"/>
      <c r="T23" s="1141"/>
      <c r="U23" s="277"/>
      <c r="V23" s="277"/>
      <c r="W23" s="1141"/>
    </row>
    <row r="24" spans="2:23">
      <c r="B24" s="1118" t="s">
        <v>1598</v>
      </c>
      <c r="C24" s="277"/>
      <c r="D24" s="277"/>
      <c r="E24" s="277"/>
      <c r="F24" s="1141"/>
      <c r="G24" s="277"/>
      <c r="H24" s="277"/>
      <c r="I24" s="1141"/>
      <c r="P24" s="1118" t="s">
        <v>6714</v>
      </c>
      <c r="Q24" s="277"/>
      <c r="R24" s="277"/>
      <c r="S24" s="277"/>
      <c r="T24" s="1141"/>
      <c r="U24" s="277"/>
      <c r="V24" s="277"/>
      <c r="W24" s="1141"/>
    </row>
  </sheetData>
  <sheetProtection formatCells="0" formatColumns="0" formatRows="0" insertColumns="0" insertRows="0"/>
  <mergeCells count="7">
    <mergeCell ref="U2:W2"/>
    <mergeCell ref="B2:B3"/>
    <mergeCell ref="C2:F2"/>
    <mergeCell ref="G2:I2"/>
    <mergeCell ref="A1:A2"/>
    <mergeCell ref="P2:P3"/>
    <mergeCell ref="Q2:T2"/>
  </mergeCells>
  <conditionalFormatting sqref="A4">
    <cfRule type="expression" dxfId="6" priority="1">
      <formula>TODAY()&gt;DATE(2013,9,30)</formula>
    </cfRule>
  </conditionalFormatting>
  <hyperlinks>
    <hyperlink ref="K1" location="'Съдържание 1'!A1" display="'Съдържание 1'!A1"/>
    <hyperlink ref="A4" location="'More information'!A467" display="More information'!A461"/>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codeName="Sheet41">
    <tabColor theme="8" tint="0.39997558519241921"/>
  </sheetPr>
  <dimension ref="A1:X54"/>
  <sheetViews>
    <sheetView topLeftCell="A10" workbookViewId="0">
      <selection activeCell="A18" sqref="A18"/>
    </sheetView>
  </sheetViews>
  <sheetFormatPr defaultRowHeight="14.25"/>
  <cols>
    <col min="1" max="1" width="18.28515625" style="291" customWidth="1"/>
    <col min="2" max="2" width="51.28515625" style="291" bestFit="1" customWidth="1"/>
    <col min="3" max="3" width="14" style="291" bestFit="1" customWidth="1"/>
    <col min="4" max="4" width="13.140625" style="291" bestFit="1" customWidth="1"/>
    <col min="5" max="5" width="11.42578125" style="291" customWidth="1"/>
    <col min="6" max="6" width="11.5703125" style="291" customWidth="1"/>
    <col min="7" max="7" width="11.42578125" style="291" customWidth="1"/>
    <col min="8" max="8" width="12" style="291" customWidth="1"/>
    <col min="9" max="15" width="9.140625" style="291"/>
    <col min="16" max="16" width="51.28515625" style="291" bestFit="1" customWidth="1"/>
    <col min="17" max="17" width="14" style="291" bestFit="1" customWidth="1"/>
    <col min="18" max="18" width="13.140625" style="291" bestFit="1" customWidth="1"/>
    <col min="19" max="19" width="11.42578125" style="291" customWidth="1"/>
    <col min="20" max="20" width="11.5703125" style="291" customWidth="1"/>
    <col min="21" max="21" width="11.42578125" style="291" customWidth="1"/>
    <col min="22" max="22" width="12" style="291" customWidth="1"/>
    <col min="23" max="16384" width="9.140625" style="291"/>
  </cols>
  <sheetData>
    <row r="1" spans="1:24">
      <c r="A1" s="2231" t="s">
        <v>1636</v>
      </c>
      <c r="B1" s="1154" t="s">
        <v>1878</v>
      </c>
      <c r="C1" s="1115"/>
      <c r="D1" s="1115"/>
      <c r="E1" s="1115"/>
      <c r="F1" s="1115"/>
      <c r="G1" s="1115"/>
      <c r="H1" s="1115"/>
      <c r="I1" s="1115"/>
      <c r="J1" s="1115"/>
      <c r="L1" s="825" t="s">
        <v>1323</v>
      </c>
      <c r="M1" s="265"/>
      <c r="N1" s="265"/>
      <c r="O1" s="1736" t="s">
        <v>3382</v>
      </c>
      <c r="P1" s="1154" t="s">
        <v>6702</v>
      </c>
      <c r="Q1" s="1115"/>
      <c r="R1" s="1115"/>
      <c r="S1" s="1115"/>
      <c r="T1" s="1115"/>
      <c r="U1" s="1115"/>
      <c r="V1" s="1115"/>
      <c r="W1" s="1115"/>
      <c r="X1" s="1115"/>
    </row>
    <row r="2" spans="1:24" ht="41.45" customHeight="1">
      <c r="A2" s="2232"/>
      <c r="B2" s="1155" t="s">
        <v>27</v>
      </c>
      <c r="C2" s="1155" t="s">
        <v>1592</v>
      </c>
      <c r="D2" s="1155" t="s">
        <v>1593</v>
      </c>
      <c r="E2" s="1155" t="s">
        <v>1594</v>
      </c>
      <c r="F2" s="1155" t="s">
        <v>1595</v>
      </c>
      <c r="G2" s="1155" t="s">
        <v>1596</v>
      </c>
      <c r="H2" s="1155" t="s">
        <v>1597</v>
      </c>
      <c r="I2" s="1155" t="s">
        <v>1598</v>
      </c>
      <c r="J2" s="1155" t="s">
        <v>71</v>
      </c>
      <c r="P2" s="1155" t="s">
        <v>27</v>
      </c>
      <c r="Q2" s="1155" t="s">
        <v>6667</v>
      </c>
      <c r="R2" s="1155" t="s">
        <v>6703</v>
      </c>
      <c r="S2" s="1155" t="s">
        <v>6704</v>
      </c>
      <c r="T2" s="1155" t="s">
        <v>6705</v>
      </c>
      <c r="U2" s="1155" t="s">
        <v>6706</v>
      </c>
      <c r="V2" s="1155" t="s">
        <v>6707</v>
      </c>
      <c r="W2" s="1155" t="s">
        <v>6708</v>
      </c>
      <c r="X2" s="1155" t="s">
        <v>1378</v>
      </c>
    </row>
    <row r="3" spans="1:24" ht="30">
      <c r="A3" s="1156" t="s">
        <v>1746</v>
      </c>
      <c r="B3" s="1157" t="s">
        <v>388</v>
      </c>
      <c r="C3" s="1032">
        <f t="shared" ref="C3:J3" si="0">SUM(C4:C7)</f>
        <v>0</v>
      </c>
      <c r="D3" s="1032">
        <f t="shared" si="0"/>
        <v>0</v>
      </c>
      <c r="E3" s="1032">
        <f t="shared" si="0"/>
        <v>0</v>
      </c>
      <c r="F3" s="1032">
        <f t="shared" si="0"/>
        <v>0</v>
      </c>
      <c r="G3" s="1032">
        <f t="shared" si="0"/>
        <v>0</v>
      </c>
      <c r="H3" s="1032">
        <f t="shared" si="0"/>
        <v>0</v>
      </c>
      <c r="I3" s="1032">
        <f t="shared" si="0"/>
        <v>0</v>
      </c>
      <c r="J3" s="1032">
        <f t="shared" si="0"/>
        <v>0</v>
      </c>
      <c r="P3" s="1157" t="s">
        <v>4317</v>
      </c>
      <c r="Q3" s="1032">
        <f t="shared" ref="Q3:X3" si="1">SUM(Q4:Q7)</f>
        <v>0</v>
      </c>
      <c r="R3" s="1032">
        <f t="shared" si="1"/>
        <v>0</v>
      </c>
      <c r="S3" s="1032">
        <f t="shared" si="1"/>
        <v>0</v>
      </c>
      <c r="T3" s="1032">
        <f t="shared" si="1"/>
        <v>0</v>
      </c>
      <c r="U3" s="1032">
        <f t="shared" si="1"/>
        <v>0</v>
      </c>
      <c r="V3" s="1032">
        <f t="shared" si="1"/>
        <v>0</v>
      </c>
      <c r="W3" s="1032">
        <f t="shared" si="1"/>
        <v>0</v>
      </c>
      <c r="X3" s="1032">
        <f t="shared" si="1"/>
        <v>0</v>
      </c>
    </row>
    <row r="4" spans="1:24" ht="15" customHeight="1">
      <c r="A4" s="825" t="s">
        <v>2612</v>
      </c>
      <c r="B4" s="1158" t="s">
        <v>383</v>
      </c>
      <c r="C4" s="1030"/>
      <c r="D4" s="1030"/>
      <c r="E4" s="1030"/>
      <c r="F4" s="1030"/>
      <c r="G4" s="1030"/>
      <c r="H4" s="1030"/>
      <c r="I4" s="1030"/>
      <c r="J4" s="1030">
        <f>SUM(C4:I4)</f>
        <v>0</v>
      </c>
      <c r="P4" s="1158" t="s">
        <v>5828</v>
      </c>
      <c r="Q4" s="1030"/>
      <c r="R4" s="1030"/>
      <c r="S4" s="1030"/>
      <c r="T4" s="1030"/>
      <c r="U4" s="1030"/>
      <c r="V4" s="1030"/>
      <c r="W4" s="1030"/>
      <c r="X4" s="1030">
        <f>SUM(Q4:W4)</f>
        <v>0</v>
      </c>
    </row>
    <row r="5" spans="1:24" ht="15" customHeight="1">
      <c r="B5" s="1158" t="s">
        <v>1726</v>
      </c>
      <c r="C5" s="1030"/>
      <c r="D5" s="1030"/>
      <c r="E5" s="1030"/>
      <c r="F5" s="1030"/>
      <c r="G5" s="1030"/>
      <c r="H5" s="1030"/>
      <c r="I5" s="1030"/>
      <c r="J5" s="1030">
        <f>SUM(C5:I5)</f>
        <v>0</v>
      </c>
      <c r="P5" s="1158" t="s">
        <v>6630</v>
      </c>
      <c r="Q5" s="1030"/>
      <c r="R5" s="1030"/>
      <c r="S5" s="1030"/>
      <c r="T5" s="1030"/>
      <c r="U5" s="1030"/>
      <c r="V5" s="1030"/>
      <c r="W5" s="1030"/>
      <c r="X5" s="1030">
        <f>SUM(Q5:W5)</f>
        <v>0</v>
      </c>
    </row>
    <row r="6" spans="1:24">
      <c r="B6" s="1158" t="s">
        <v>1729</v>
      </c>
      <c r="C6" s="1030"/>
      <c r="D6" s="1030"/>
      <c r="E6" s="1030"/>
      <c r="F6" s="1030"/>
      <c r="G6" s="1030"/>
      <c r="H6" s="1030"/>
      <c r="I6" s="1030"/>
      <c r="J6" s="1030">
        <f>SUM(C6:I6)</f>
        <v>0</v>
      </c>
      <c r="P6" s="1158" t="s">
        <v>6715</v>
      </c>
      <c r="Q6" s="1030"/>
      <c r="R6" s="1030"/>
      <c r="S6" s="1030"/>
      <c r="T6" s="1030"/>
      <c r="U6" s="1030"/>
      <c r="V6" s="1030"/>
      <c r="W6" s="1030"/>
      <c r="X6" s="1030">
        <f>SUM(Q6:W6)</f>
        <v>0</v>
      </c>
    </row>
    <row r="7" spans="1:24" ht="28.5">
      <c r="B7" s="1158" t="s">
        <v>1728</v>
      </c>
      <c r="C7" s="1030"/>
      <c r="D7" s="1030"/>
      <c r="E7" s="1030"/>
      <c r="F7" s="1030"/>
      <c r="G7" s="1030"/>
      <c r="H7" s="1030"/>
      <c r="I7" s="1030"/>
      <c r="J7" s="1030">
        <f>SUM(C7:I7)</f>
        <v>0</v>
      </c>
      <c r="P7" s="1158" t="s">
        <v>6716</v>
      </c>
      <c r="Q7" s="1030"/>
      <c r="R7" s="1030"/>
      <c r="S7" s="1030"/>
      <c r="T7" s="1030"/>
      <c r="U7" s="1030"/>
      <c r="V7" s="1030"/>
      <c r="W7" s="1030"/>
      <c r="X7" s="1030">
        <f>SUM(Q7:W7)</f>
        <v>0</v>
      </c>
    </row>
    <row r="8" spans="1:24">
      <c r="B8" s="1157" t="s">
        <v>1879</v>
      </c>
      <c r="C8" s="1032">
        <f t="shared" ref="C8:J8" si="2">SUM(C9:C12)</f>
        <v>0</v>
      </c>
      <c r="D8" s="1032">
        <f t="shared" si="2"/>
        <v>0</v>
      </c>
      <c r="E8" s="1032">
        <f t="shared" si="2"/>
        <v>0</v>
      </c>
      <c r="F8" s="1032">
        <f t="shared" si="2"/>
        <v>0</v>
      </c>
      <c r="G8" s="1032">
        <f t="shared" si="2"/>
        <v>0</v>
      </c>
      <c r="H8" s="1032">
        <f t="shared" si="2"/>
        <v>0</v>
      </c>
      <c r="I8" s="1032">
        <f t="shared" si="2"/>
        <v>0</v>
      </c>
      <c r="J8" s="1032">
        <f t="shared" si="2"/>
        <v>0</v>
      </c>
      <c r="P8" s="1157" t="s">
        <v>4331</v>
      </c>
      <c r="Q8" s="1032">
        <f t="shared" ref="Q8:X8" si="3">SUM(Q9:Q12)</f>
        <v>0</v>
      </c>
      <c r="R8" s="1032">
        <f t="shared" si="3"/>
        <v>0</v>
      </c>
      <c r="S8" s="1032">
        <f t="shared" si="3"/>
        <v>0</v>
      </c>
      <c r="T8" s="1032">
        <f t="shared" si="3"/>
        <v>0</v>
      </c>
      <c r="U8" s="1032">
        <f t="shared" si="3"/>
        <v>0</v>
      </c>
      <c r="V8" s="1032">
        <f t="shared" si="3"/>
        <v>0</v>
      </c>
      <c r="W8" s="1032">
        <f t="shared" si="3"/>
        <v>0</v>
      </c>
      <c r="X8" s="1032">
        <f t="shared" si="3"/>
        <v>0</v>
      </c>
    </row>
    <row r="9" spans="1:24">
      <c r="B9" s="1158" t="s">
        <v>53</v>
      </c>
      <c r="C9" s="1030"/>
      <c r="D9" s="1030"/>
      <c r="E9" s="1030"/>
      <c r="F9" s="1030"/>
      <c r="G9" s="1030"/>
      <c r="H9" s="1030"/>
      <c r="I9" s="1030"/>
      <c r="J9" s="1030">
        <f>SUM(C9:I9)</f>
        <v>0</v>
      </c>
      <c r="P9" s="1158" t="s">
        <v>5224</v>
      </c>
      <c r="Q9" s="1030"/>
      <c r="R9" s="1030"/>
      <c r="S9" s="1030"/>
      <c r="T9" s="1030"/>
      <c r="U9" s="1030"/>
      <c r="V9" s="1030"/>
      <c r="W9" s="1030"/>
      <c r="X9" s="1030">
        <f>SUM(Q9:W9)</f>
        <v>0</v>
      </c>
    </row>
    <row r="10" spans="1:24">
      <c r="B10" s="1158" t="s">
        <v>2059</v>
      </c>
      <c r="C10" s="1030"/>
      <c r="D10" s="1030"/>
      <c r="E10" s="1030"/>
      <c r="F10" s="1030"/>
      <c r="G10" s="1030"/>
      <c r="H10" s="1030"/>
      <c r="I10" s="1030"/>
      <c r="J10" s="1030">
        <f>SUM(C10:I10)</f>
        <v>0</v>
      </c>
      <c r="P10" s="1158" t="s">
        <v>6719</v>
      </c>
      <c r="Q10" s="1030"/>
      <c r="R10" s="1030"/>
      <c r="S10" s="1030"/>
      <c r="T10" s="1030"/>
      <c r="U10" s="1030"/>
      <c r="V10" s="1030"/>
      <c r="W10" s="1030"/>
      <c r="X10" s="1030">
        <f>SUM(Q10:W10)</f>
        <v>0</v>
      </c>
    </row>
    <row r="11" spans="1:24">
      <c r="B11" s="1158" t="s">
        <v>387</v>
      </c>
      <c r="C11" s="1030"/>
      <c r="D11" s="1030"/>
      <c r="E11" s="1030"/>
      <c r="F11" s="1030"/>
      <c r="G11" s="1030"/>
      <c r="H11" s="1030"/>
      <c r="I11" s="1030"/>
      <c r="J11" s="1030">
        <f>SUM(C11:I11)</f>
        <v>0</v>
      </c>
      <c r="P11" s="1158" t="s">
        <v>6717</v>
      </c>
      <c r="Q11" s="1030"/>
      <c r="R11" s="1030"/>
      <c r="S11" s="1030"/>
      <c r="T11" s="1030"/>
      <c r="U11" s="1030"/>
      <c r="V11" s="1030"/>
      <c r="W11" s="1030"/>
      <c r="X11" s="1030">
        <f>SUM(Q11:W11)</f>
        <v>0</v>
      </c>
    </row>
    <row r="12" spans="1:24" ht="28.5">
      <c r="B12" s="1158" t="s">
        <v>2060</v>
      </c>
      <c r="C12" s="1030"/>
      <c r="D12" s="1030"/>
      <c r="E12" s="1030"/>
      <c r="F12" s="1030"/>
      <c r="G12" s="1030"/>
      <c r="H12" s="1030"/>
      <c r="I12" s="1030"/>
      <c r="J12" s="1030">
        <f>SUM(C12:I12)</f>
        <v>0</v>
      </c>
      <c r="P12" s="1158" t="s">
        <v>6718</v>
      </c>
      <c r="Q12" s="1030"/>
      <c r="R12" s="1030"/>
      <c r="S12" s="1030"/>
      <c r="T12" s="1030"/>
      <c r="U12" s="1030"/>
      <c r="V12" s="1030"/>
      <c r="W12" s="1030"/>
      <c r="X12" s="1030">
        <f>SUM(Q12:W12)</f>
        <v>0</v>
      </c>
    </row>
    <row r="13" spans="1:24">
      <c r="B13" s="1159" t="s">
        <v>1884</v>
      </c>
      <c r="C13" s="1029">
        <f t="shared" ref="C13:J13" si="4">C3-C8</f>
        <v>0</v>
      </c>
      <c r="D13" s="1029">
        <f t="shared" si="4"/>
        <v>0</v>
      </c>
      <c r="E13" s="1029">
        <f t="shared" si="4"/>
        <v>0</v>
      </c>
      <c r="F13" s="1029">
        <f t="shared" si="4"/>
        <v>0</v>
      </c>
      <c r="G13" s="1029">
        <f t="shared" si="4"/>
        <v>0</v>
      </c>
      <c r="H13" s="1029">
        <f t="shared" si="4"/>
        <v>0</v>
      </c>
      <c r="I13" s="1029">
        <f t="shared" si="4"/>
        <v>0</v>
      </c>
      <c r="J13" s="1029">
        <f t="shared" si="4"/>
        <v>0</v>
      </c>
      <c r="P13" s="1159" t="s">
        <v>6720</v>
      </c>
      <c r="Q13" s="1029">
        <f t="shared" ref="Q13:X13" si="5">Q3-Q8</f>
        <v>0</v>
      </c>
      <c r="R13" s="1029">
        <f t="shared" si="5"/>
        <v>0</v>
      </c>
      <c r="S13" s="1029">
        <f t="shared" si="5"/>
        <v>0</v>
      </c>
      <c r="T13" s="1029">
        <f t="shared" si="5"/>
        <v>0</v>
      </c>
      <c r="U13" s="1029">
        <f t="shared" si="5"/>
        <v>0</v>
      </c>
      <c r="V13" s="1029">
        <f t="shared" si="5"/>
        <v>0</v>
      </c>
      <c r="W13" s="1029">
        <f t="shared" si="5"/>
        <v>0</v>
      </c>
      <c r="X13" s="1029">
        <f t="shared" si="5"/>
        <v>0</v>
      </c>
    </row>
    <row r="14" spans="1:24">
      <c r="B14" s="1157" t="s">
        <v>29</v>
      </c>
      <c r="C14" s="1032">
        <f t="shared" ref="C14:J14" si="6">SUM(C15:C19)</f>
        <v>0</v>
      </c>
      <c r="D14" s="1032">
        <f t="shared" si="6"/>
        <v>0</v>
      </c>
      <c r="E14" s="1032">
        <f t="shared" si="6"/>
        <v>0</v>
      </c>
      <c r="F14" s="1032">
        <f t="shared" si="6"/>
        <v>0</v>
      </c>
      <c r="G14" s="1032">
        <f t="shared" si="6"/>
        <v>0</v>
      </c>
      <c r="H14" s="1032">
        <f t="shared" si="6"/>
        <v>0</v>
      </c>
      <c r="I14" s="1032">
        <f t="shared" si="6"/>
        <v>0</v>
      </c>
      <c r="J14" s="1032">
        <f t="shared" si="6"/>
        <v>0</v>
      </c>
      <c r="P14" s="1157" t="s">
        <v>4320</v>
      </c>
      <c r="Q14" s="1032">
        <f t="shared" ref="Q14:X14" si="7">SUM(Q15:Q19)</f>
        <v>0</v>
      </c>
      <c r="R14" s="1032">
        <f t="shared" si="7"/>
        <v>0</v>
      </c>
      <c r="S14" s="1032">
        <f t="shared" si="7"/>
        <v>0</v>
      </c>
      <c r="T14" s="1032">
        <f t="shared" si="7"/>
        <v>0</v>
      </c>
      <c r="U14" s="1032">
        <f t="shared" si="7"/>
        <v>0</v>
      </c>
      <c r="V14" s="1032">
        <f t="shared" si="7"/>
        <v>0</v>
      </c>
      <c r="W14" s="1032">
        <f t="shared" si="7"/>
        <v>0</v>
      </c>
      <c r="X14" s="1032">
        <f t="shared" si="7"/>
        <v>0</v>
      </c>
    </row>
    <row r="15" spans="1:24">
      <c r="B15" s="1158" t="s">
        <v>400</v>
      </c>
      <c r="C15" s="1030"/>
      <c r="D15" s="1030"/>
      <c r="E15" s="1030"/>
      <c r="F15" s="1030"/>
      <c r="G15" s="1030"/>
      <c r="H15" s="1030"/>
      <c r="I15" s="1030"/>
      <c r="J15" s="1030">
        <f>SUM(C15:I15)</f>
        <v>0</v>
      </c>
      <c r="P15" s="1158" t="s">
        <v>6636</v>
      </c>
      <c r="Q15" s="1030"/>
      <c r="R15" s="1030"/>
      <c r="S15" s="1030"/>
      <c r="T15" s="1030"/>
      <c r="U15" s="1030"/>
      <c r="V15" s="1030"/>
      <c r="W15" s="1030"/>
      <c r="X15" s="1030">
        <f>SUM(Q15:W15)</f>
        <v>0</v>
      </c>
    </row>
    <row r="16" spans="1:24">
      <c r="B16" s="1158" t="s">
        <v>1880</v>
      </c>
      <c r="C16" s="1030"/>
      <c r="D16" s="1030"/>
      <c r="E16" s="1030"/>
      <c r="F16" s="1030"/>
      <c r="G16" s="1030"/>
      <c r="H16" s="1030"/>
      <c r="I16" s="1030"/>
      <c r="J16" s="1030">
        <f>SUM(C16:I16)</f>
        <v>0</v>
      </c>
      <c r="P16" s="1158" t="s">
        <v>6721</v>
      </c>
      <c r="Q16" s="1030"/>
      <c r="R16" s="1030"/>
      <c r="S16" s="1030"/>
      <c r="T16" s="1030"/>
      <c r="U16" s="1030"/>
      <c r="V16" s="1030"/>
      <c r="W16" s="1030"/>
      <c r="X16" s="1030">
        <f>SUM(Q16:W16)</f>
        <v>0</v>
      </c>
    </row>
    <row r="17" spans="1:24">
      <c r="B17" s="1158" t="s">
        <v>382</v>
      </c>
      <c r="C17" s="1030"/>
      <c r="D17" s="1030"/>
      <c r="E17" s="1030"/>
      <c r="F17" s="1030"/>
      <c r="G17" s="1030"/>
      <c r="H17" s="1030"/>
      <c r="I17" s="1030"/>
      <c r="J17" s="1030">
        <f>SUM(C17:I17)</f>
        <v>0</v>
      </c>
      <c r="P17" s="1158" t="s">
        <v>6715</v>
      </c>
      <c r="Q17" s="1030"/>
      <c r="R17" s="1030"/>
      <c r="S17" s="1030"/>
      <c r="T17" s="1030"/>
      <c r="U17" s="1030"/>
      <c r="V17" s="1030"/>
      <c r="W17" s="1030"/>
      <c r="X17" s="1030">
        <f>SUM(Q17:W17)</f>
        <v>0</v>
      </c>
    </row>
    <row r="18" spans="1:24" ht="15" customHeight="1">
      <c r="B18" s="1158" t="s">
        <v>1881</v>
      </c>
      <c r="C18" s="1030"/>
      <c r="D18" s="1030"/>
      <c r="E18" s="1030"/>
      <c r="F18" s="1030"/>
      <c r="G18" s="1030"/>
      <c r="H18" s="1030"/>
      <c r="I18" s="1030"/>
      <c r="J18" s="1030">
        <f>SUM(C18:I18)</f>
        <v>0</v>
      </c>
      <c r="P18" s="1158" t="s">
        <v>6722</v>
      </c>
      <c r="Q18" s="1030"/>
      <c r="R18" s="1030"/>
      <c r="S18" s="1030"/>
      <c r="T18" s="1030"/>
      <c r="U18" s="1030"/>
      <c r="V18" s="1030"/>
      <c r="W18" s="1030"/>
      <c r="X18" s="1030">
        <f>SUM(Q18:W18)</f>
        <v>0</v>
      </c>
    </row>
    <row r="19" spans="1:24">
      <c r="B19" s="1158" t="s">
        <v>1882</v>
      </c>
      <c r="C19" s="1030"/>
      <c r="D19" s="1030"/>
      <c r="E19" s="1030"/>
      <c r="F19" s="1030"/>
      <c r="G19" s="1030"/>
      <c r="H19" s="1030"/>
      <c r="I19" s="1030"/>
      <c r="J19" s="1030">
        <f>SUM(C19:I19)</f>
        <v>0</v>
      </c>
      <c r="P19" s="1158" t="s">
        <v>3171</v>
      </c>
      <c r="Q19" s="1030"/>
      <c r="R19" s="1030"/>
      <c r="S19" s="1030"/>
      <c r="T19" s="1030"/>
      <c r="U19" s="1030"/>
      <c r="V19" s="1030"/>
      <c r="W19" s="1030"/>
      <c r="X19" s="1030">
        <f>SUM(Q19:W19)</f>
        <v>0</v>
      </c>
    </row>
    <row r="20" spans="1:24">
      <c r="B20" s="1157" t="s">
        <v>1883</v>
      </c>
      <c r="C20" s="1032">
        <f t="shared" ref="C20:J20" si="8">SUM(C21:C24)</f>
        <v>0</v>
      </c>
      <c r="D20" s="1032">
        <f t="shared" si="8"/>
        <v>0</v>
      </c>
      <c r="E20" s="1032">
        <f t="shared" si="8"/>
        <v>0</v>
      </c>
      <c r="F20" s="1032">
        <f t="shared" si="8"/>
        <v>0</v>
      </c>
      <c r="G20" s="1032">
        <f t="shared" si="8"/>
        <v>0</v>
      </c>
      <c r="H20" s="1032">
        <f t="shared" si="8"/>
        <v>0</v>
      </c>
      <c r="I20" s="1032">
        <f t="shared" si="8"/>
        <v>0</v>
      </c>
      <c r="J20" s="1032">
        <f t="shared" si="8"/>
        <v>0</v>
      </c>
      <c r="P20" s="1157" t="s">
        <v>4336</v>
      </c>
      <c r="Q20" s="1032">
        <f t="shared" ref="Q20:X20" si="9">SUM(Q21:Q24)</f>
        <v>0</v>
      </c>
      <c r="R20" s="1032">
        <f t="shared" si="9"/>
        <v>0</v>
      </c>
      <c r="S20" s="1032">
        <f t="shared" si="9"/>
        <v>0</v>
      </c>
      <c r="T20" s="1032">
        <f t="shared" si="9"/>
        <v>0</v>
      </c>
      <c r="U20" s="1032">
        <f t="shared" si="9"/>
        <v>0</v>
      </c>
      <c r="V20" s="1032">
        <f t="shared" si="9"/>
        <v>0</v>
      </c>
      <c r="W20" s="1032">
        <f t="shared" si="9"/>
        <v>0</v>
      </c>
      <c r="X20" s="1032">
        <f t="shared" si="9"/>
        <v>0</v>
      </c>
    </row>
    <row r="21" spans="1:24">
      <c r="B21" s="1158" t="s">
        <v>55</v>
      </c>
      <c r="C21" s="1030"/>
      <c r="D21" s="1030"/>
      <c r="E21" s="1030"/>
      <c r="F21" s="1030"/>
      <c r="G21" s="1030"/>
      <c r="H21" s="1030"/>
      <c r="I21" s="1030"/>
      <c r="J21" s="1030">
        <f>SUM(C21:I21)</f>
        <v>0</v>
      </c>
      <c r="P21" s="1158" t="s">
        <v>5285</v>
      </c>
      <c r="Q21" s="1030"/>
      <c r="R21" s="1030"/>
      <c r="S21" s="1030"/>
      <c r="T21" s="1030"/>
      <c r="U21" s="1030"/>
      <c r="V21" s="1030"/>
      <c r="W21" s="1030"/>
      <c r="X21" s="1030">
        <f>SUM(Q21:W21)</f>
        <v>0</v>
      </c>
    </row>
    <row r="22" spans="1:24">
      <c r="B22" s="1158" t="s">
        <v>1731</v>
      </c>
      <c r="C22" s="1030"/>
      <c r="D22" s="1030"/>
      <c r="E22" s="1030"/>
      <c r="F22" s="1030"/>
      <c r="G22" s="1030"/>
      <c r="H22" s="1030"/>
      <c r="I22" s="1030"/>
      <c r="J22" s="1030">
        <f>SUM(C22:I22)</f>
        <v>0</v>
      </c>
      <c r="P22" s="1158" t="s">
        <v>6723</v>
      </c>
      <c r="Q22" s="1030"/>
      <c r="R22" s="1030"/>
      <c r="S22" s="1030"/>
      <c r="T22" s="1030"/>
      <c r="U22" s="1030"/>
      <c r="V22" s="1030"/>
      <c r="W22" s="1030"/>
      <c r="X22" s="1030">
        <f>SUM(Q22:W22)</f>
        <v>0</v>
      </c>
    </row>
    <row r="23" spans="1:24">
      <c r="B23" s="1158" t="s">
        <v>771</v>
      </c>
      <c r="C23" s="1030"/>
      <c r="D23" s="1030"/>
      <c r="E23" s="1030"/>
      <c r="F23" s="1030"/>
      <c r="G23" s="1030"/>
      <c r="H23" s="1030"/>
      <c r="I23" s="1030"/>
      <c r="J23" s="1030">
        <f>SUM(C23:I23)</f>
        <v>0</v>
      </c>
      <c r="P23" s="1158" t="s">
        <v>6717</v>
      </c>
      <c r="Q23" s="1030"/>
      <c r="R23" s="1030"/>
      <c r="S23" s="1030"/>
      <c r="T23" s="1030"/>
      <c r="U23" s="1030"/>
      <c r="V23" s="1030"/>
      <c r="W23" s="1030"/>
      <c r="X23" s="1030">
        <f>SUM(Q23:W23)</f>
        <v>0</v>
      </c>
    </row>
    <row r="24" spans="1:24" ht="28.5">
      <c r="B24" s="1158" t="s">
        <v>2061</v>
      </c>
      <c r="C24" s="1030"/>
      <c r="D24" s="1030"/>
      <c r="E24" s="1030"/>
      <c r="F24" s="1030"/>
      <c r="G24" s="1030"/>
      <c r="H24" s="1030"/>
      <c r="I24" s="1030"/>
      <c r="J24" s="1030">
        <f>SUM(C24:I24)</f>
        <v>0</v>
      </c>
      <c r="P24" s="1158" t="s">
        <v>6724</v>
      </c>
      <c r="Q24" s="1030"/>
      <c r="R24" s="1030"/>
      <c r="S24" s="1030"/>
      <c r="T24" s="1030"/>
      <c r="U24" s="1030"/>
      <c r="V24" s="1030"/>
      <c r="W24" s="1030"/>
      <c r="X24" s="1030">
        <f>SUM(Q24:W24)</f>
        <v>0</v>
      </c>
    </row>
    <row r="25" spans="1:24">
      <c r="B25" s="1159" t="s">
        <v>1886</v>
      </c>
      <c r="C25" s="1029">
        <f t="shared" ref="C25:J25" si="10">C14-C20</f>
        <v>0</v>
      </c>
      <c r="D25" s="1029">
        <f t="shared" si="10"/>
        <v>0</v>
      </c>
      <c r="E25" s="1029">
        <f t="shared" si="10"/>
        <v>0</v>
      </c>
      <c r="F25" s="1029">
        <f t="shared" si="10"/>
        <v>0</v>
      </c>
      <c r="G25" s="1029">
        <f t="shared" si="10"/>
        <v>0</v>
      </c>
      <c r="H25" s="1029">
        <f t="shared" si="10"/>
        <v>0</v>
      </c>
      <c r="I25" s="1029">
        <f t="shared" si="10"/>
        <v>0</v>
      </c>
      <c r="J25" s="1029">
        <f t="shared" si="10"/>
        <v>0</v>
      </c>
      <c r="P25" s="1159" t="s">
        <v>6725</v>
      </c>
      <c r="Q25" s="1029">
        <f t="shared" ref="Q25:X25" si="11">Q14-Q20</f>
        <v>0</v>
      </c>
      <c r="R25" s="1029">
        <f t="shared" si="11"/>
        <v>0</v>
      </c>
      <c r="S25" s="1029">
        <f t="shared" si="11"/>
        <v>0</v>
      </c>
      <c r="T25" s="1029">
        <f t="shared" si="11"/>
        <v>0</v>
      </c>
      <c r="U25" s="1029">
        <f t="shared" si="11"/>
        <v>0</v>
      </c>
      <c r="V25" s="1029">
        <f t="shared" si="11"/>
        <v>0</v>
      </c>
      <c r="W25" s="1029">
        <f t="shared" si="11"/>
        <v>0</v>
      </c>
      <c r="X25" s="1029">
        <f t="shared" si="11"/>
        <v>0</v>
      </c>
    </row>
    <row r="26" spans="1:24">
      <c r="B26" s="1160" t="s">
        <v>1507</v>
      </c>
      <c r="C26" s="1029">
        <f t="shared" ref="C26:J26" si="12">C3+C14</f>
        <v>0</v>
      </c>
      <c r="D26" s="1029">
        <f t="shared" si="12"/>
        <v>0</v>
      </c>
      <c r="E26" s="1029">
        <f t="shared" si="12"/>
        <v>0</v>
      </c>
      <c r="F26" s="1029">
        <f t="shared" si="12"/>
        <v>0</v>
      </c>
      <c r="G26" s="1029">
        <f t="shared" si="12"/>
        <v>0</v>
      </c>
      <c r="H26" s="1029">
        <f t="shared" si="12"/>
        <v>0</v>
      </c>
      <c r="I26" s="1029">
        <f t="shared" si="12"/>
        <v>0</v>
      </c>
      <c r="J26" s="1029">
        <f t="shared" si="12"/>
        <v>0</v>
      </c>
      <c r="P26" s="1160" t="s">
        <v>6644</v>
      </c>
      <c r="Q26" s="1029">
        <f t="shared" ref="Q26:X26" si="13">Q3+Q14</f>
        <v>0</v>
      </c>
      <c r="R26" s="1029">
        <f t="shared" si="13"/>
        <v>0</v>
      </c>
      <c r="S26" s="1029">
        <f t="shared" si="13"/>
        <v>0</v>
      </c>
      <c r="T26" s="1029">
        <f t="shared" si="13"/>
        <v>0</v>
      </c>
      <c r="U26" s="1029">
        <f t="shared" si="13"/>
        <v>0</v>
      </c>
      <c r="V26" s="1029">
        <f t="shared" si="13"/>
        <v>0</v>
      </c>
      <c r="W26" s="1029">
        <f t="shared" si="13"/>
        <v>0</v>
      </c>
      <c r="X26" s="1029">
        <f t="shared" si="13"/>
        <v>0</v>
      </c>
    </row>
    <row r="27" spans="1:24" ht="16.149999999999999" customHeight="1">
      <c r="B27" s="1159" t="s">
        <v>1509</v>
      </c>
      <c r="C27" s="1029">
        <f t="shared" ref="C27:J27" si="14">C8+C20</f>
        <v>0</v>
      </c>
      <c r="D27" s="1029">
        <f t="shared" si="14"/>
        <v>0</v>
      </c>
      <c r="E27" s="1029">
        <f t="shared" si="14"/>
        <v>0</v>
      </c>
      <c r="F27" s="1029">
        <f t="shared" si="14"/>
        <v>0</v>
      </c>
      <c r="G27" s="1029">
        <f t="shared" si="14"/>
        <v>0</v>
      </c>
      <c r="H27" s="1029">
        <f t="shared" si="14"/>
        <v>0</v>
      </c>
      <c r="I27" s="1029">
        <f t="shared" si="14"/>
        <v>0</v>
      </c>
      <c r="J27" s="1029">
        <f t="shared" si="14"/>
        <v>0</v>
      </c>
      <c r="P27" s="1159" t="s">
        <v>6726</v>
      </c>
      <c r="Q27" s="1029">
        <f t="shared" ref="Q27:X27" si="15">Q8+Q20</f>
        <v>0</v>
      </c>
      <c r="R27" s="1029">
        <f t="shared" si="15"/>
        <v>0</v>
      </c>
      <c r="S27" s="1029">
        <f t="shared" si="15"/>
        <v>0</v>
      </c>
      <c r="T27" s="1029">
        <f t="shared" si="15"/>
        <v>0</v>
      </c>
      <c r="U27" s="1029">
        <f t="shared" si="15"/>
        <v>0</v>
      </c>
      <c r="V27" s="1029">
        <f t="shared" si="15"/>
        <v>0</v>
      </c>
      <c r="W27" s="1029">
        <f t="shared" si="15"/>
        <v>0</v>
      </c>
      <c r="X27" s="1029">
        <f t="shared" si="15"/>
        <v>0</v>
      </c>
    </row>
    <row r="28" spans="1:24">
      <c r="B28" s="1159" t="s">
        <v>1885</v>
      </c>
      <c r="C28" s="1029">
        <f t="shared" ref="C28:I28" si="16">C26-C27</f>
        <v>0</v>
      </c>
      <c r="D28" s="1029">
        <f t="shared" si="16"/>
        <v>0</v>
      </c>
      <c r="E28" s="1029">
        <f t="shared" si="16"/>
        <v>0</v>
      </c>
      <c r="F28" s="1029">
        <f t="shared" si="16"/>
        <v>0</v>
      </c>
      <c r="G28" s="1029">
        <f t="shared" si="16"/>
        <v>0</v>
      </c>
      <c r="H28" s="1029">
        <f t="shared" si="16"/>
        <v>0</v>
      </c>
      <c r="I28" s="1029">
        <f t="shared" si="16"/>
        <v>0</v>
      </c>
      <c r="J28" s="1029">
        <f>SUM(C28:I28)</f>
        <v>0</v>
      </c>
      <c r="P28" s="1159" t="s">
        <v>6764</v>
      </c>
      <c r="Q28" s="1029">
        <f t="shared" ref="Q28:W28" si="17">Q26-Q27</f>
        <v>0</v>
      </c>
      <c r="R28" s="1029">
        <f t="shared" si="17"/>
        <v>0</v>
      </c>
      <c r="S28" s="1029">
        <f t="shared" si="17"/>
        <v>0</v>
      </c>
      <c r="T28" s="1029">
        <f t="shared" si="17"/>
        <v>0</v>
      </c>
      <c r="U28" s="1029">
        <f t="shared" si="17"/>
        <v>0</v>
      </c>
      <c r="V28" s="1029">
        <f t="shared" si="17"/>
        <v>0</v>
      </c>
      <c r="W28" s="1029">
        <f t="shared" si="17"/>
        <v>0</v>
      </c>
      <c r="X28" s="1029">
        <f>SUM(Q28:W28)</f>
        <v>0</v>
      </c>
    </row>
    <row r="30" spans="1:24">
      <c r="A30" s="2231" t="s">
        <v>1636</v>
      </c>
    </row>
    <row r="31" spans="1:24">
      <c r="A31" s="2232"/>
      <c r="B31" s="1154" t="s">
        <v>1928</v>
      </c>
      <c r="P31" s="1154" t="s">
        <v>6727</v>
      </c>
    </row>
    <row r="32" spans="1:24" ht="30">
      <c r="A32" s="1156" t="s">
        <v>1746</v>
      </c>
      <c r="B32" s="296"/>
      <c r="C32" s="262">
        <f>НАЧАЛО!AA2</f>
        <v>41639</v>
      </c>
      <c r="D32" s="263" t="str">
        <f>CONCATENATE("31.12.",YEAR(C32)-1," г.")</f>
        <v>31.12.2012 г.</v>
      </c>
      <c r="E32" s="1161" t="s">
        <v>1947</v>
      </c>
      <c r="P32" s="296"/>
      <c r="Q32" s="1971">
        <v>41639</v>
      </c>
      <c r="R32" s="1971">
        <v>41274</v>
      </c>
      <c r="S32" s="1161" t="s">
        <v>1947</v>
      </c>
    </row>
    <row r="33" spans="2:18">
      <c r="B33" s="1162" t="s">
        <v>1929</v>
      </c>
      <c r="C33" s="1032" t="s">
        <v>27</v>
      </c>
      <c r="D33" s="1032" t="s">
        <v>27</v>
      </c>
      <c r="P33" s="1162" t="s">
        <v>6728</v>
      </c>
      <c r="Q33" s="1032"/>
      <c r="R33" s="1032" t="s">
        <v>27</v>
      </c>
    </row>
    <row r="34" spans="2:18">
      <c r="B34" s="1162" t="s">
        <v>1930</v>
      </c>
      <c r="C34" s="1032" t="s">
        <v>27</v>
      </c>
      <c r="D34" s="1032" t="s">
        <v>27</v>
      </c>
      <c r="P34" s="1162" t="s">
        <v>6729</v>
      </c>
      <c r="Q34" s="1032" t="s">
        <v>27</v>
      </c>
      <c r="R34" s="1032" t="s">
        <v>27</v>
      </c>
    </row>
    <row r="35" spans="2:18">
      <c r="B35" s="1163" t="s">
        <v>1931</v>
      </c>
      <c r="C35" s="1030" t="s">
        <v>27</v>
      </c>
      <c r="D35" s="1030" t="s">
        <v>27</v>
      </c>
      <c r="P35" s="1163" t="s">
        <v>6731</v>
      </c>
      <c r="Q35" s="1030" t="s">
        <v>27</v>
      </c>
      <c r="R35" s="1030" t="s">
        <v>27</v>
      </c>
    </row>
    <row r="36" spans="2:18">
      <c r="B36" s="1163" t="s">
        <v>3858</v>
      </c>
      <c r="C36" s="1030" t="s">
        <v>27</v>
      </c>
      <c r="D36" s="1030" t="s">
        <v>27</v>
      </c>
      <c r="P36" s="1163" t="s">
        <v>6732</v>
      </c>
      <c r="Q36" s="1030" t="s">
        <v>27</v>
      </c>
      <c r="R36" s="1030" t="s">
        <v>27</v>
      </c>
    </row>
    <row r="37" spans="2:18">
      <c r="B37" s="1163" t="s">
        <v>1932</v>
      </c>
      <c r="C37" s="1030" t="s">
        <v>27</v>
      </c>
      <c r="D37" s="1030" t="s">
        <v>27</v>
      </c>
      <c r="P37" s="1163" t="s">
        <v>6733</v>
      </c>
      <c r="Q37" s="1030" t="s">
        <v>27</v>
      </c>
      <c r="R37" s="1030" t="s">
        <v>27</v>
      </c>
    </row>
    <row r="38" spans="2:18" ht="25.5">
      <c r="B38" s="1164" t="s">
        <v>3859</v>
      </c>
      <c r="C38" s="1030" t="s">
        <v>27</v>
      </c>
      <c r="D38" s="1030" t="s">
        <v>27</v>
      </c>
      <c r="P38" s="1164" t="s">
        <v>6734</v>
      </c>
      <c r="Q38" s="1030" t="s">
        <v>27</v>
      </c>
      <c r="R38" s="1030" t="s">
        <v>27</v>
      </c>
    </row>
    <row r="39" spans="2:18">
      <c r="B39" s="1163" t="s">
        <v>1933</v>
      </c>
      <c r="C39" s="1030" t="s">
        <v>27</v>
      </c>
      <c r="D39" s="1030" t="s">
        <v>27</v>
      </c>
      <c r="P39" s="1163" t="s">
        <v>6735</v>
      </c>
      <c r="Q39" s="1030" t="s">
        <v>27</v>
      </c>
      <c r="R39" s="1030" t="s">
        <v>27</v>
      </c>
    </row>
    <row r="40" spans="2:18">
      <c r="B40" s="1163" t="s">
        <v>1934</v>
      </c>
      <c r="C40" s="1030" t="s">
        <v>27</v>
      </c>
      <c r="D40" s="1030" t="s">
        <v>27</v>
      </c>
      <c r="P40" s="1163" t="s">
        <v>6736</v>
      </c>
      <c r="Q40" s="1030" t="s">
        <v>27</v>
      </c>
      <c r="R40" s="1030" t="s">
        <v>27</v>
      </c>
    </row>
    <row r="41" spans="2:18">
      <c r="B41" s="1163" t="s">
        <v>1935</v>
      </c>
      <c r="C41" s="1030" t="s">
        <v>27</v>
      </c>
      <c r="D41" s="1030" t="s">
        <v>27</v>
      </c>
      <c r="P41" s="1163" t="s">
        <v>6738</v>
      </c>
      <c r="Q41" s="1030" t="s">
        <v>27</v>
      </c>
      <c r="R41" s="1030" t="s">
        <v>27</v>
      </c>
    </row>
    <row r="42" spans="2:18" ht="25.5">
      <c r="B42" s="1164" t="s">
        <v>1936</v>
      </c>
      <c r="C42" s="1030" t="s">
        <v>27</v>
      </c>
      <c r="D42" s="1030" t="s">
        <v>27</v>
      </c>
      <c r="P42" s="1164" t="s">
        <v>6737</v>
      </c>
      <c r="Q42" s="1030" t="s">
        <v>27</v>
      </c>
      <c r="R42" s="1030" t="s">
        <v>27</v>
      </c>
    </row>
    <row r="43" spans="2:18" ht="25.5">
      <c r="B43" s="1164" t="s">
        <v>1937</v>
      </c>
      <c r="C43" s="1030" t="s">
        <v>27</v>
      </c>
      <c r="D43" s="1030" t="s">
        <v>27</v>
      </c>
      <c r="P43" s="1164" t="s">
        <v>6739</v>
      </c>
      <c r="Q43" s="1030" t="s">
        <v>27</v>
      </c>
      <c r="R43" s="1030" t="s">
        <v>27</v>
      </c>
    </row>
    <row r="44" spans="2:18" ht="25.5">
      <c r="B44" s="1164" t="s">
        <v>1938</v>
      </c>
      <c r="C44" s="1030" t="s">
        <v>27</v>
      </c>
      <c r="D44" s="1030" t="s">
        <v>27</v>
      </c>
      <c r="P44" s="1164" t="s">
        <v>6740</v>
      </c>
      <c r="Q44" s="1030" t="s">
        <v>27</v>
      </c>
      <c r="R44" s="1030" t="s">
        <v>27</v>
      </c>
    </row>
    <row r="45" spans="2:18">
      <c r="B45" s="1163" t="s">
        <v>1600</v>
      </c>
      <c r="C45" s="1030" t="s">
        <v>27</v>
      </c>
      <c r="D45" s="1030" t="s">
        <v>27</v>
      </c>
      <c r="P45" s="1163" t="s">
        <v>3082</v>
      </c>
      <c r="Q45" s="1030" t="s">
        <v>27</v>
      </c>
      <c r="R45" s="1030" t="s">
        <v>27</v>
      </c>
    </row>
    <row r="46" spans="2:18">
      <c r="B46" s="1163" t="s">
        <v>1946</v>
      </c>
      <c r="C46" s="1030" t="s">
        <v>27</v>
      </c>
      <c r="D46" s="1030" t="s">
        <v>27</v>
      </c>
      <c r="P46" s="1163" t="s">
        <v>6741</v>
      </c>
      <c r="Q46" s="1030" t="s">
        <v>27</v>
      </c>
      <c r="R46" s="1030" t="s">
        <v>27</v>
      </c>
    </row>
    <row r="47" spans="2:18">
      <c r="B47" s="1163" t="s">
        <v>1939</v>
      </c>
      <c r="C47" s="1030" t="s">
        <v>27</v>
      </c>
      <c r="D47" s="1030" t="s">
        <v>27</v>
      </c>
      <c r="P47" s="1163" t="s">
        <v>6742</v>
      </c>
      <c r="Q47" s="1030" t="s">
        <v>27</v>
      </c>
      <c r="R47" s="1030" t="s">
        <v>27</v>
      </c>
    </row>
    <row r="48" spans="2:18">
      <c r="B48" s="1163" t="s">
        <v>1940</v>
      </c>
      <c r="C48" s="1030" t="s">
        <v>27</v>
      </c>
      <c r="D48" s="1030" t="s">
        <v>27</v>
      </c>
      <c r="P48" s="1163" t="s">
        <v>6743</v>
      </c>
      <c r="Q48" s="1030" t="s">
        <v>27</v>
      </c>
      <c r="R48" s="1030" t="s">
        <v>27</v>
      </c>
    </row>
    <row r="49" spans="2:18">
      <c r="B49" s="1163" t="s">
        <v>1941</v>
      </c>
      <c r="C49" s="1030" t="s">
        <v>27</v>
      </c>
      <c r="D49" s="1030" t="s">
        <v>27</v>
      </c>
      <c r="P49" s="1163" t="s">
        <v>3318</v>
      </c>
      <c r="Q49" s="1030" t="s">
        <v>27</v>
      </c>
      <c r="R49" s="1030" t="s">
        <v>27</v>
      </c>
    </row>
    <row r="50" spans="2:18">
      <c r="B50" s="1163" t="s">
        <v>1942</v>
      </c>
      <c r="C50" s="1030" t="s">
        <v>27</v>
      </c>
      <c r="D50" s="1030" t="s">
        <v>27</v>
      </c>
      <c r="P50" s="1163" t="s">
        <v>6744</v>
      </c>
      <c r="Q50" s="1030" t="s">
        <v>27</v>
      </c>
      <c r="R50" s="1030" t="s">
        <v>27</v>
      </c>
    </row>
    <row r="51" spans="2:18">
      <c r="B51" s="1163" t="s">
        <v>1943</v>
      </c>
      <c r="C51" s="1030" t="s">
        <v>27</v>
      </c>
      <c r="D51" s="1030" t="s">
        <v>27</v>
      </c>
      <c r="P51" s="1163" t="s">
        <v>6745</v>
      </c>
      <c r="Q51" s="1030" t="s">
        <v>27</v>
      </c>
      <c r="R51" s="1030" t="s">
        <v>27</v>
      </c>
    </row>
    <row r="52" spans="2:18">
      <c r="B52" s="1163" t="s">
        <v>1944</v>
      </c>
      <c r="C52" s="1030" t="s">
        <v>27</v>
      </c>
      <c r="D52" s="1030" t="s">
        <v>27</v>
      </c>
      <c r="P52" s="1163" t="s">
        <v>6746</v>
      </c>
      <c r="Q52" s="1030" t="s">
        <v>27</v>
      </c>
      <c r="R52" s="1030" t="s">
        <v>27</v>
      </c>
    </row>
    <row r="53" spans="2:18">
      <c r="B53" s="1163" t="s">
        <v>3879</v>
      </c>
      <c r="C53" s="1030" t="s">
        <v>27</v>
      </c>
      <c r="D53" s="1030" t="s">
        <v>27</v>
      </c>
      <c r="P53" s="1163" t="s">
        <v>6747</v>
      </c>
      <c r="Q53" s="1030" t="s">
        <v>27</v>
      </c>
      <c r="R53" s="1030" t="s">
        <v>27</v>
      </c>
    </row>
    <row r="54" spans="2:18">
      <c r="B54" s="1165" t="s">
        <v>1945</v>
      </c>
      <c r="C54" s="1029">
        <f>SUM(C33:C53)</f>
        <v>0</v>
      </c>
      <c r="D54" s="1029">
        <f>SUM(D33:D53)</f>
        <v>0</v>
      </c>
      <c r="P54" s="1165" t="s">
        <v>6730</v>
      </c>
      <c r="Q54" s="1029">
        <f>SUM(Q33:Q53)</f>
        <v>0</v>
      </c>
      <c r="R54" s="1029">
        <f>SUM(R33:R53)</f>
        <v>0</v>
      </c>
    </row>
  </sheetData>
  <sheetProtection formatCells="0" formatColumns="0" formatRows="0" insertColumns="0" insertRows="0"/>
  <mergeCells count="2">
    <mergeCell ref="A1:A2"/>
    <mergeCell ref="A30:A31"/>
  </mergeCells>
  <phoneticPr fontId="16" type="noConversion"/>
  <hyperlinks>
    <hyperlink ref="L1" location="'Съдържание 1'!A1" display="'Съдържание 1'!A1"/>
    <hyperlink ref="A4" location="'More information'!A457" display="'More information'!A457"/>
  </hyperlinks>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sheetPr codeName="Sheet42">
    <tabColor theme="8" tint="0.39997558519241921"/>
  </sheetPr>
  <dimension ref="A1:AD68"/>
  <sheetViews>
    <sheetView workbookViewId="0">
      <selection activeCell="G1" sqref="G1"/>
    </sheetView>
  </sheetViews>
  <sheetFormatPr defaultRowHeight="14.25"/>
  <cols>
    <col min="1" max="1" width="20.28515625" style="291" customWidth="1"/>
    <col min="2" max="2" width="51.28515625" style="291" bestFit="1" customWidth="1"/>
    <col min="3" max="3" width="14.140625" style="291" customWidth="1"/>
    <col min="4" max="4" width="11.140625" style="291" customWidth="1"/>
    <col min="5" max="5" width="11.42578125" style="291" customWidth="1"/>
    <col min="6" max="6" width="9.140625" style="291"/>
    <col min="7" max="7" width="11.42578125" style="291" customWidth="1"/>
    <col min="8" max="17" width="9.140625" style="291"/>
    <col min="18" max="18" width="51.28515625" style="291" bestFit="1" customWidth="1"/>
    <col min="19" max="19" width="14.140625" style="291" customWidth="1"/>
    <col min="20" max="20" width="11.140625" style="291" customWidth="1"/>
    <col min="21" max="21" width="11.42578125" style="291" customWidth="1"/>
    <col min="22" max="22" width="12.85546875" style="291" customWidth="1"/>
    <col min="23" max="23" width="11.42578125" style="291" customWidth="1"/>
    <col min="24" max="16384" width="9.140625" style="291"/>
  </cols>
  <sheetData>
    <row r="1" spans="1:30">
      <c r="A1" s="2231" t="s">
        <v>1636</v>
      </c>
      <c r="B1" s="2210" t="s">
        <v>1897</v>
      </c>
      <c r="C1" s="2211"/>
      <c r="D1" s="2211"/>
      <c r="E1" s="2211"/>
      <c r="F1" s="2211"/>
      <c r="G1" s="825" t="s">
        <v>1323</v>
      </c>
      <c r="H1" s="1085" t="s">
        <v>1908</v>
      </c>
      <c r="I1" s="1086"/>
      <c r="J1" s="1086"/>
      <c r="K1" s="1086"/>
      <c r="L1" s="1086"/>
      <c r="M1" s="1086"/>
      <c r="N1" s="1086"/>
      <c r="Q1" s="1736" t="s">
        <v>3382</v>
      </c>
      <c r="R1" s="2210" t="s">
        <v>6748</v>
      </c>
      <c r="S1" s="2211"/>
      <c r="T1" s="2211"/>
      <c r="U1" s="2211"/>
      <c r="V1" s="2211"/>
      <c r="W1" s="825" t="s">
        <v>1323</v>
      </c>
      <c r="X1" s="1085" t="s">
        <v>1908</v>
      </c>
      <c r="Y1" s="1086"/>
      <c r="Z1" s="1086"/>
      <c r="AA1" s="1086"/>
      <c r="AB1" s="1086"/>
      <c r="AC1" s="1086"/>
      <c r="AD1" s="1086"/>
    </row>
    <row r="2" spans="1:30" ht="41.45" customHeight="1">
      <c r="A2" s="2232"/>
      <c r="B2" s="1155" t="s">
        <v>27</v>
      </c>
      <c r="C2" s="1155" t="s">
        <v>1890</v>
      </c>
      <c r="D2" s="1155" t="s">
        <v>1891</v>
      </c>
      <c r="E2" s="1155" t="s">
        <v>1892</v>
      </c>
      <c r="F2" s="1155" t="s">
        <v>71</v>
      </c>
      <c r="G2" s="1166"/>
      <c r="H2" s="1166"/>
      <c r="I2" s="1087">
        <v>7.4999999999999997E-3</v>
      </c>
      <c r="J2" s="1087">
        <f>-I2</f>
        <v>-7.4999999999999997E-3</v>
      </c>
      <c r="R2" s="1155" t="s">
        <v>27</v>
      </c>
      <c r="S2" s="1155" t="s">
        <v>6749</v>
      </c>
      <c r="T2" s="1155" t="s">
        <v>6750</v>
      </c>
      <c r="U2" s="1155" t="s">
        <v>6751</v>
      </c>
      <c r="V2" s="1155" t="s">
        <v>1378</v>
      </c>
      <c r="W2" s="1166"/>
      <c r="X2" s="1166"/>
      <c r="Y2" s="1087">
        <v>7.4999999999999997E-3</v>
      </c>
      <c r="Z2" s="1087">
        <f>-Y2</f>
        <v>-7.4999999999999997E-3</v>
      </c>
    </row>
    <row r="3" spans="1:30" ht="15">
      <c r="A3" s="824" t="s">
        <v>1889</v>
      </c>
      <c r="B3" s="1157" t="s">
        <v>388</v>
      </c>
      <c r="C3" s="1032">
        <f>SUM(C4:C7)</f>
        <v>0</v>
      </c>
      <c r="D3" s="1032">
        <f>SUM(D4:D7)</f>
        <v>0</v>
      </c>
      <c r="E3" s="1032">
        <f>SUM(E4:E7)</f>
        <v>0</v>
      </c>
      <c r="F3" s="1032">
        <f>SUM(F4:F7)</f>
        <v>0</v>
      </c>
      <c r="G3" s="1166"/>
      <c r="H3" s="1166"/>
      <c r="I3" s="1099">
        <f>SUM(I4:I7)</f>
        <v>0</v>
      </c>
      <c r="J3" s="1099">
        <f>SUM(J4:J7)</f>
        <v>0</v>
      </c>
      <c r="R3" s="1157" t="s">
        <v>4317</v>
      </c>
      <c r="S3" s="1032">
        <f>SUM(S4:S7)</f>
        <v>0</v>
      </c>
      <c r="T3" s="1032">
        <f>SUM(T4:T7)</f>
        <v>0</v>
      </c>
      <c r="U3" s="1032">
        <f>SUM(U4:U7)</f>
        <v>0</v>
      </c>
      <c r="V3" s="1032">
        <f>SUM(V4:V7)</f>
        <v>0</v>
      </c>
      <c r="W3" s="1166"/>
      <c r="X3" s="1166"/>
      <c r="Y3" s="1099">
        <f>SUM(Y4:Y7)</f>
        <v>0</v>
      </c>
      <c r="Z3" s="1099">
        <f>SUM(Z4:Z7)</f>
        <v>0</v>
      </c>
    </row>
    <row r="4" spans="1:30" ht="15" customHeight="1">
      <c r="A4" s="825" t="s">
        <v>2618</v>
      </c>
      <c r="B4" s="1158" t="s">
        <v>383</v>
      </c>
      <c r="C4" s="1030"/>
      <c r="D4" s="1030"/>
      <c r="E4" s="1030"/>
      <c r="F4" s="1030">
        <f>SUM(C4:E4)</f>
        <v>0</v>
      </c>
      <c r="G4" s="1166"/>
      <c r="H4" s="1166"/>
      <c r="I4" s="1098">
        <f>D4*$I$2</f>
        <v>0</v>
      </c>
      <c r="J4" s="1098">
        <f>D4*$J$2</f>
        <v>0</v>
      </c>
      <c r="R4" s="1158" t="s">
        <v>5828</v>
      </c>
      <c r="S4" s="1030"/>
      <c r="T4" s="1030"/>
      <c r="U4" s="1030"/>
      <c r="V4" s="1030">
        <f>SUM(S4:U4)</f>
        <v>0</v>
      </c>
      <c r="W4" s="1166"/>
      <c r="X4" s="1166"/>
      <c r="Y4" s="1098">
        <f>T4*$I$2</f>
        <v>0</v>
      </c>
      <c r="Z4" s="1098">
        <f>T4*$J$2</f>
        <v>0</v>
      </c>
    </row>
    <row r="5" spans="1:30">
      <c r="B5" s="1158" t="s">
        <v>1726</v>
      </c>
      <c r="C5" s="1030"/>
      <c r="D5" s="1030"/>
      <c r="E5" s="1030"/>
      <c r="F5" s="1030">
        <f>SUM(C5:E5)</f>
        <v>0</v>
      </c>
      <c r="G5" s="1166"/>
      <c r="H5" s="1166"/>
      <c r="I5" s="1098">
        <f>D5*$I$2</f>
        <v>0</v>
      </c>
      <c r="J5" s="1098">
        <f>D5*$J$2</f>
        <v>0</v>
      </c>
      <c r="R5" s="1158" t="s">
        <v>6630</v>
      </c>
      <c r="S5" s="1030"/>
      <c r="T5" s="1030"/>
      <c r="U5" s="1030"/>
      <c r="V5" s="1030">
        <f>SUM(S5:U5)</f>
        <v>0</v>
      </c>
      <c r="W5" s="1166"/>
      <c r="X5" s="1166"/>
      <c r="Y5" s="1098">
        <f>T5*$I$2</f>
        <v>0</v>
      </c>
      <c r="Z5" s="1098">
        <f>T5*$J$2</f>
        <v>0</v>
      </c>
    </row>
    <row r="6" spans="1:30">
      <c r="B6" s="1158" t="s">
        <v>1729</v>
      </c>
      <c r="C6" s="1030"/>
      <c r="D6" s="1030"/>
      <c r="E6" s="1030"/>
      <c r="F6" s="1030">
        <f>SUM(C6:E6)</f>
        <v>0</v>
      </c>
      <c r="G6" s="1166"/>
      <c r="H6" s="1166"/>
      <c r="I6" s="1098">
        <f>D6*$I$2</f>
        <v>0</v>
      </c>
      <c r="J6" s="1098">
        <f>D6*$J$2</f>
        <v>0</v>
      </c>
      <c r="R6" s="1158" t="s">
        <v>6715</v>
      </c>
      <c r="S6" s="1030"/>
      <c r="T6" s="1030"/>
      <c r="U6" s="1030"/>
      <c r="V6" s="1030">
        <f>SUM(S6:U6)</f>
        <v>0</v>
      </c>
      <c r="W6" s="1166"/>
      <c r="X6" s="1166"/>
      <c r="Y6" s="1098">
        <f>T6*$I$2</f>
        <v>0</v>
      </c>
      <c r="Z6" s="1098">
        <f>T6*$J$2</f>
        <v>0</v>
      </c>
    </row>
    <row r="7" spans="1:30" ht="28.5">
      <c r="B7" s="1158" t="s">
        <v>1728</v>
      </c>
      <c r="C7" s="1030"/>
      <c r="D7" s="1030"/>
      <c r="E7" s="1030"/>
      <c r="F7" s="1030">
        <f>SUM(C7:E7)</f>
        <v>0</v>
      </c>
      <c r="G7" s="1166"/>
      <c r="H7" s="1166"/>
      <c r="I7" s="1098">
        <f>D7*$I$2</f>
        <v>0</v>
      </c>
      <c r="J7" s="1098">
        <f>D7*$J$2</f>
        <v>0</v>
      </c>
      <c r="R7" s="1158" t="s">
        <v>6716</v>
      </c>
      <c r="S7" s="1030"/>
      <c r="T7" s="1030"/>
      <c r="U7" s="1030"/>
      <c r="V7" s="1030">
        <f>SUM(S7:U7)</f>
        <v>0</v>
      </c>
      <c r="W7" s="1166"/>
      <c r="X7" s="1166"/>
      <c r="Y7" s="1098">
        <f>T7*$I$2</f>
        <v>0</v>
      </c>
      <c r="Z7" s="1098">
        <f>T7*$J$2</f>
        <v>0</v>
      </c>
    </row>
    <row r="8" spans="1:30">
      <c r="B8" s="1157" t="s">
        <v>1879</v>
      </c>
      <c r="C8" s="1032">
        <f>SUM(C9:C12)</f>
        <v>0</v>
      </c>
      <c r="D8" s="1032">
        <f>SUM(D9:D12)</f>
        <v>0</v>
      </c>
      <c r="E8" s="1032">
        <f>SUM(E9:E12)</f>
        <v>0</v>
      </c>
      <c r="F8" s="1032">
        <f>SUM(F9:F12)</f>
        <v>0</v>
      </c>
      <c r="G8" s="1166"/>
      <c r="H8" s="1166"/>
      <c r="I8" s="1099">
        <f>SUM(I9:I12)</f>
        <v>0</v>
      </c>
      <c r="J8" s="1099">
        <f>SUM(J9:J12)</f>
        <v>0</v>
      </c>
      <c r="R8" s="1157" t="s">
        <v>4331</v>
      </c>
      <c r="S8" s="1032">
        <f>SUM(S9:S12)</f>
        <v>0</v>
      </c>
      <c r="T8" s="1032">
        <f>SUM(T9:T12)</f>
        <v>0</v>
      </c>
      <c r="U8" s="1032">
        <f>SUM(U9:U12)</f>
        <v>0</v>
      </c>
      <c r="V8" s="1032">
        <f>SUM(V9:V12)</f>
        <v>0</v>
      </c>
      <c r="W8" s="1166"/>
      <c r="X8" s="1166"/>
      <c r="Y8" s="1099">
        <f>SUM(Y9:Y12)</f>
        <v>0</v>
      </c>
      <c r="Z8" s="1099">
        <f>SUM(Z9:Z12)</f>
        <v>0</v>
      </c>
    </row>
    <row r="9" spans="1:30">
      <c r="B9" s="1158" t="s">
        <v>53</v>
      </c>
      <c r="C9" s="1030"/>
      <c r="D9" s="1030"/>
      <c r="E9" s="1030"/>
      <c r="F9" s="1030">
        <f>SUM(C9:E9)</f>
        <v>0</v>
      </c>
      <c r="G9" s="1166"/>
      <c r="H9" s="1166"/>
      <c r="I9" s="1098">
        <f>D9*$I$2</f>
        <v>0</v>
      </c>
      <c r="J9" s="1098">
        <f>D9*$J$2</f>
        <v>0</v>
      </c>
      <c r="R9" s="1158" t="s">
        <v>5224</v>
      </c>
      <c r="S9" s="1030"/>
      <c r="T9" s="1030"/>
      <c r="U9" s="1030"/>
      <c r="V9" s="1030">
        <f>SUM(S9:U9)</f>
        <v>0</v>
      </c>
      <c r="W9" s="1166"/>
      <c r="X9" s="1166"/>
      <c r="Y9" s="1098">
        <f>T9*$I$2</f>
        <v>0</v>
      </c>
      <c r="Z9" s="1098">
        <f>T9*$J$2</f>
        <v>0</v>
      </c>
    </row>
    <row r="10" spans="1:30">
      <c r="B10" s="1158" t="s">
        <v>2059</v>
      </c>
      <c r="C10" s="1030"/>
      <c r="D10" s="1030"/>
      <c r="E10" s="1030"/>
      <c r="F10" s="1030">
        <f>SUM(C10:E10)</f>
        <v>0</v>
      </c>
      <c r="G10" s="1166"/>
      <c r="H10" s="1166"/>
      <c r="I10" s="1098">
        <f>D10*$I$2</f>
        <v>0</v>
      </c>
      <c r="J10" s="1098">
        <f>D10*$J$2</f>
        <v>0</v>
      </c>
      <c r="R10" s="1158" t="s">
        <v>6719</v>
      </c>
      <c r="S10" s="1030"/>
      <c r="T10" s="1030"/>
      <c r="U10" s="1030"/>
      <c r="V10" s="1030">
        <f>SUM(S10:U10)</f>
        <v>0</v>
      </c>
      <c r="W10" s="1166"/>
      <c r="X10" s="1166"/>
      <c r="Y10" s="1098">
        <f>T10*$I$2</f>
        <v>0</v>
      </c>
      <c r="Z10" s="1098">
        <f>T10*$J$2</f>
        <v>0</v>
      </c>
    </row>
    <row r="11" spans="1:30">
      <c r="B11" s="1158" t="s">
        <v>387</v>
      </c>
      <c r="C11" s="1030"/>
      <c r="D11" s="1030"/>
      <c r="E11" s="1030"/>
      <c r="F11" s="1030">
        <f>SUM(C11:E11)</f>
        <v>0</v>
      </c>
      <c r="G11" s="1166"/>
      <c r="H11" s="1166"/>
      <c r="I11" s="1098">
        <f>D11*$I$2</f>
        <v>0</v>
      </c>
      <c r="J11" s="1098">
        <f>D11*$J$2</f>
        <v>0</v>
      </c>
      <c r="R11" s="1158" t="s">
        <v>6717</v>
      </c>
      <c r="S11" s="1030"/>
      <c r="T11" s="1030"/>
      <c r="U11" s="1030"/>
      <c r="V11" s="1030">
        <f>SUM(S11:U11)</f>
        <v>0</v>
      </c>
      <c r="W11" s="1166"/>
      <c r="X11" s="1166"/>
      <c r="Y11" s="1098">
        <f>T11*$I$2</f>
        <v>0</v>
      </c>
      <c r="Z11" s="1098">
        <f>T11*$J$2</f>
        <v>0</v>
      </c>
    </row>
    <row r="12" spans="1:30" ht="28.5">
      <c r="B12" s="1158" t="s">
        <v>2060</v>
      </c>
      <c r="C12" s="1030"/>
      <c r="D12" s="1030"/>
      <c r="E12" s="1030"/>
      <c r="F12" s="1030">
        <f>SUM(C12:E12)</f>
        <v>0</v>
      </c>
      <c r="G12" s="1166"/>
      <c r="H12" s="1166"/>
      <c r="I12" s="1098">
        <f>D12*$I$2</f>
        <v>0</v>
      </c>
      <c r="J12" s="1098">
        <f>D12*$J$2</f>
        <v>0</v>
      </c>
      <c r="R12" s="1158" t="s">
        <v>6718</v>
      </c>
      <c r="S12" s="1030"/>
      <c r="T12" s="1030"/>
      <c r="U12" s="1030"/>
      <c r="V12" s="1030">
        <f>SUM(S12:U12)</f>
        <v>0</v>
      </c>
      <c r="W12" s="1166"/>
      <c r="X12" s="1166"/>
      <c r="Y12" s="1098">
        <f>T12*$I$2</f>
        <v>0</v>
      </c>
      <c r="Z12" s="1098">
        <f>T12*$J$2</f>
        <v>0</v>
      </c>
    </row>
    <row r="13" spans="1:30">
      <c r="B13" s="1159" t="s">
        <v>1895</v>
      </c>
      <c r="C13" s="1029">
        <f>C3-C8</f>
        <v>0</v>
      </c>
      <c r="D13" s="1029">
        <f>D3-D8</f>
        <v>0</v>
      </c>
      <c r="E13" s="1029">
        <f>E3-E8</f>
        <v>0</v>
      </c>
      <c r="F13" s="1029">
        <f>F3-F8</f>
        <v>0</v>
      </c>
      <c r="G13" s="1166"/>
      <c r="H13" s="1166"/>
      <c r="I13" s="1089"/>
      <c r="J13" s="1089"/>
      <c r="R13" s="1159" t="s">
        <v>6752</v>
      </c>
      <c r="S13" s="1029">
        <f>S3-S8</f>
        <v>0</v>
      </c>
      <c r="T13" s="1029">
        <f>T3-T8</f>
        <v>0</v>
      </c>
      <c r="U13" s="1029">
        <f>U3-U8</f>
        <v>0</v>
      </c>
      <c r="V13" s="1029">
        <f>V3-V8</f>
        <v>0</v>
      </c>
      <c r="W13" s="1166"/>
      <c r="X13" s="1166"/>
      <c r="Y13" s="1089"/>
      <c r="Z13" s="1089"/>
    </row>
    <row r="14" spans="1:30">
      <c r="B14" s="1157" t="s">
        <v>29</v>
      </c>
      <c r="C14" s="1032">
        <f>SUM(C15:C19)</f>
        <v>0</v>
      </c>
      <c r="D14" s="1032">
        <f>SUM(D15:D19)</f>
        <v>0</v>
      </c>
      <c r="E14" s="1032">
        <f>SUM(E15:E19)</f>
        <v>0</v>
      </c>
      <c r="F14" s="1032">
        <f>SUM(F15:F19)</f>
        <v>0</v>
      </c>
      <c r="G14" s="1166"/>
      <c r="H14" s="1166"/>
      <c r="I14" s="1099">
        <f>SUM(I15:I19)</f>
        <v>0</v>
      </c>
      <c r="J14" s="1099">
        <f>SUM(J15:J19)</f>
        <v>0</v>
      </c>
      <c r="R14" s="1157" t="s">
        <v>4320</v>
      </c>
      <c r="S14" s="1032">
        <f>SUM(S15:S19)</f>
        <v>0</v>
      </c>
      <c r="T14" s="1032">
        <f>SUM(T15:T19)</f>
        <v>0</v>
      </c>
      <c r="U14" s="1032">
        <f>SUM(U15:U19)</f>
        <v>0</v>
      </c>
      <c r="V14" s="1032">
        <f>SUM(V15:V19)</f>
        <v>0</v>
      </c>
      <c r="W14" s="1166"/>
      <c r="X14" s="1166"/>
      <c r="Y14" s="1099">
        <f>SUM(Y15:Y19)</f>
        <v>0</v>
      </c>
      <c r="Z14" s="1099">
        <f>SUM(Z15:Z19)</f>
        <v>0</v>
      </c>
    </row>
    <row r="15" spans="1:30">
      <c r="B15" s="1158" t="s">
        <v>400</v>
      </c>
      <c r="C15" s="1030"/>
      <c r="D15" s="1030"/>
      <c r="E15" s="1030"/>
      <c r="F15" s="1030">
        <f>SUM(C15:E15)</f>
        <v>0</v>
      </c>
      <c r="G15" s="1166"/>
      <c r="H15" s="1166"/>
      <c r="I15" s="1098">
        <f>D15*$I$2</f>
        <v>0</v>
      </c>
      <c r="J15" s="1098">
        <f>D15*$J$2</f>
        <v>0</v>
      </c>
      <c r="R15" s="1158" t="s">
        <v>6636</v>
      </c>
      <c r="S15" s="1030"/>
      <c r="T15" s="1030"/>
      <c r="U15" s="1030"/>
      <c r="V15" s="1030">
        <f>SUM(S15:U15)</f>
        <v>0</v>
      </c>
      <c r="W15" s="1166"/>
      <c r="X15" s="1166"/>
      <c r="Y15" s="1098">
        <f>T15*$I$2</f>
        <v>0</v>
      </c>
      <c r="Z15" s="1098">
        <f>T15*$J$2</f>
        <v>0</v>
      </c>
    </row>
    <row r="16" spans="1:30">
      <c r="B16" s="1158" t="s">
        <v>1880</v>
      </c>
      <c r="C16" s="1030"/>
      <c r="D16" s="1030"/>
      <c r="E16" s="1030"/>
      <c r="F16" s="1030">
        <f>SUM(C16:E16)</f>
        <v>0</v>
      </c>
      <c r="G16" s="1166"/>
      <c r="H16" s="1166"/>
      <c r="I16" s="1098">
        <f>D16*$I$2</f>
        <v>0</v>
      </c>
      <c r="J16" s="1098">
        <f>D16*$J$2</f>
        <v>0</v>
      </c>
      <c r="R16" s="1158" t="s">
        <v>6721</v>
      </c>
      <c r="S16" s="1030"/>
      <c r="T16" s="1030"/>
      <c r="U16" s="1030"/>
      <c r="V16" s="1030">
        <f>SUM(S16:U16)</f>
        <v>0</v>
      </c>
      <c r="W16" s="1166"/>
      <c r="X16" s="1166"/>
      <c r="Y16" s="1098">
        <f>T16*$I$2</f>
        <v>0</v>
      </c>
      <c r="Z16" s="1098">
        <f>T16*$J$2</f>
        <v>0</v>
      </c>
    </row>
    <row r="17" spans="2:26">
      <c r="B17" s="1158" t="s">
        <v>382</v>
      </c>
      <c r="C17" s="1030"/>
      <c r="D17" s="1030"/>
      <c r="E17" s="1030"/>
      <c r="F17" s="1030">
        <f>SUM(C17:E17)</f>
        <v>0</v>
      </c>
      <c r="G17" s="1166"/>
      <c r="H17" s="1166"/>
      <c r="I17" s="1098">
        <f>D17*$I$2</f>
        <v>0</v>
      </c>
      <c r="J17" s="1098">
        <f>D17*$J$2</f>
        <v>0</v>
      </c>
      <c r="R17" s="1158" t="s">
        <v>6715</v>
      </c>
      <c r="S17" s="1030"/>
      <c r="T17" s="1030"/>
      <c r="U17" s="1030"/>
      <c r="V17" s="1030">
        <f>SUM(S17:U17)</f>
        <v>0</v>
      </c>
      <c r="W17" s="1166"/>
      <c r="X17" s="1166"/>
      <c r="Y17" s="1098">
        <f>T17*$I$2</f>
        <v>0</v>
      </c>
      <c r="Z17" s="1098">
        <f>T17*$J$2</f>
        <v>0</v>
      </c>
    </row>
    <row r="18" spans="2:26" ht="28.5">
      <c r="B18" s="1158" t="s">
        <v>1881</v>
      </c>
      <c r="C18" s="1030"/>
      <c r="D18" s="1030"/>
      <c r="E18" s="1030"/>
      <c r="F18" s="1030">
        <f>SUM(C18:E18)</f>
        <v>0</v>
      </c>
      <c r="G18" s="1166"/>
      <c r="H18" s="1166"/>
      <c r="I18" s="1098">
        <f>D18*$I$2</f>
        <v>0</v>
      </c>
      <c r="J18" s="1098">
        <f>D18*$J$2</f>
        <v>0</v>
      </c>
      <c r="R18" s="1158" t="s">
        <v>6722</v>
      </c>
      <c r="S18" s="1030"/>
      <c r="T18" s="1030"/>
      <c r="U18" s="1030"/>
      <c r="V18" s="1030">
        <f>SUM(S18:U18)</f>
        <v>0</v>
      </c>
      <c r="W18" s="1166"/>
      <c r="X18" s="1166"/>
      <c r="Y18" s="1098">
        <f>T18*$I$2</f>
        <v>0</v>
      </c>
      <c r="Z18" s="1098">
        <f>T18*$J$2</f>
        <v>0</v>
      </c>
    </row>
    <row r="19" spans="2:26">
      <c r="B19" s="1158" t="s">
        <v>1882</v>
      </c>
      <c r="C19" s="1030"/>
      <c r="D19" s="1030"/>
      <c r="E19" s="1030"/>
      <c r="F19" s="1030">
        <f>SUM(C19:E19)</f>
        <v>0</v>
      </c>
      <c r="G19" s="1166"/>
      <c r="H19" s="1166"/>
      <c r="I19" s="1098">
        <f>D19*$I$2</f>
        <v>0</v>
      </c>
      <c r="J19" s="1098">
        <f>D19*$J$2</f>
        <v>0</v>
      </c>
      <c r="R19" s="1158" t="s">
        <v>3171</v>
      </c>
      <c r="S19" s="1030"/>
      <c r="T19" s="1030"/>
      <c r="U19" s="1030"/>
      <c r="V19" s="1030">
        <f>SUM(S19:U19)</f>
        <v>0</v>
      </c>
      <c r="W19" s="1166"/>
      <c r="X19" s="1166"/>
      <c r="Y19" s="1098">
        <f>T19*$I$2</f>
        <v>0</v>
      </c>
      <c r="Z19" s="1098">
        <f>T19*$J$2</f>
        <v>0</v>
      </c>
    </row>
    <row r="20" spans="2:26">
      <c r="B20" s="1157" t="s">
        <v>1883</v>
      </c>
      <c r="C20" s="1032">
        <f>SUM(C21:C24)</f>
        <v>0</v>
      </c>
      <c r="D20" s="1032">
        <f>SUM(D21:D24)</f>
        <v>0</v>
      </c>
      <c r="E20" s="1032">
        <f>SUM(E21:E24)</f>
        <v>0</v>
      </c>
      <c r="F20" s="1032">
        <f>SUM(F21:F24)</f>
        <v>0</v>
      </c>
      <c r="G20" s="1166"/>
      <c r="H20" s="1166"/>
      <c r="I20" s="1099">
        <f>SUM(I21:I24)</f>
        <v>0</v>
      </c>
      <c r="J20" s="1099">
        <f>SUM(J21:J24)</f>
        <v>0</v>
      </c>
      <c r="R20" s="1157" t="s">
        <v>4336</v>
      </c>
      <c r="S20" s="1032">
        <f>SUM(S21:S24)</f>
        <v>0</v>
      </c>
      <c r="T20" s="1032">
        <f>SUM(T21:T24)</f>
        <v>0</v>
      </c>
      <c r="U20" s="1032">
        <f>SUM(U21:U24)</f>
        <v>0</v>
      </c>
      <c r="V20" s="1032">
        <f>SUM(V21:V24)</f>
        <v>0</v>
      </c>
      <c r="W20" s="1166"/>
      <c r="X20" s="1166"/>
      <c r="Y20" s="1099">
        <f>SUM(Y21:Y24)</f>
        <v>0</v>
      </c>
      <c r="Z20" s="1099">
        <f>SUM(Z21:Z24)</f>
        <v>0</v>
      </c>
    </row>
    <row r="21" spans="2:26">
      <c r="B21" s="1158" t="s">
        <v>55</v>
      </c>
      <c r="C21" s="1030"/>
      <c r="D21" s="1030"/>
      <c r="E21" s="1030"/>
      <c r="F21" s="1030">
        <f>SUM(C21:E21)</f>
        <v>0</v>
      </c>
      <c r="G21" s="1166"/>
      <c r="H21" s="1166"/>
      <c r="I21" s="1098">
        <f>D21*$I$2</f>
        <v>0</v>
      </c>
      <c r="J21" s="1098">
        <f>D21*$J$2</f>
        <v>0</v>
      </c>
      <c r="R21" s="1158" t="s">
        <v>5285</v>
      </c>
      <c r="S21" s="1030"/>
      <c r="T21" s="1030"/>
      <c r="U21" s="1030"/>
      <c r="V21" s="1030">
        <f>SUM(S21:U21)</f>
        <v>0</v>
      </c>
      <c r="W21" s="1166"/>
      <c r="X21" s="1166"/>
      <c r="Y21" s="1098">
        <f>T21*$I$2</f>
        <v>0</v>
      </c>
      <c r="Z21" s="1098">
        <f>T21*$J$2</f>
        <v>0</v>
      </c>
    </row>
    <row r="22" spans="2:26">
      <c r="B22" s="1158" t="s">
        <v>1731</v>
      </c>
      <c r="C22" s="1030"/>
      <c r="D22" s="1030"/>
      <c r="E22" s="1030"/>
      <c r="F22" s="1030">
        <f>SUM(C22:E22)</f>
        <v>0</v>
      </c>
      <c r="G22" s="1166"/>
      <c r="H22" s="1166"/>
      <c r="I22" s="1098">
        <f>D22*$I$2</f>
        <v>0</v>
      </c>
      <c r="J22" s="1098">
        <f>D22*$J$2</f>
        <v>0</v>
      </c>
      <c r="R22" s="1158" t="s">
        <v>6723</v>
      </c>
      <c r="S22" s="1030"/>
      <c r="T22" s="1030"/>
      <c r="U22" s="1030"/>
      <c r="V22" s="1030">
        <f>SUM(S22:U22)</f>
        <v>0</v>
      </c>
      <c r="W22" s="1166"/>
      <c r="X22" s="1166"/>
      <c r="Y22" s="1098">
        <f>T22*$I$2</f>
        <v>0</v>
      </c>
      <c r="Z22" s="1098">
        <f>T22*$J$2</f>
        <v>0</v>
      </c>
    </row>
    <row r="23" spans="2:26">
      <c r="B23" s="1158" t="s">
        <v>771</v>
      </c>
      <c r="C23" s="1030"/>
      <c r="D23" s="1030"/>
      <c r="E23" s="1030"/>
      <c r="F23" s="1030">
        <f>SUM(C23:E23)</f>
        <v>0</v>
      </c>
      <c r="G23" s="1166"/>
      <c r="H23" s="1166"/>
      <c r="I23" s="1098">
        <f>D23*$I$2</f>
        <v>0</v>
      </c>
      <c r="J23" s="1098">
        <f>D23*$J$2</f>
        <v>0</v>
      </c>
      <c r="R23" s="1158" t="s">
        <v>6717</v>
      </c>
      <c r="S23" s="1030"/>
      <c r="T23" s="1030"/>
      <c r="U23" s="1030"/>
      <c r="V23" s="1030">
        <f>SUM(S23:U23)</f>
        <v>0</v>
      </c>
      <c r="W23" s="1166"/>
      <c r="X23" s="1166"/>
      <c r="Y23" s="1098">
        <f>T23*$I$2</f>
        <v>0</v>
      </c>
      <c r="Z23" s="1098">
        <f>T23*$J$2</f>
        <v>0</v>
      </c>
    </row>
    <row r="24" spans="2:26" ht="28.5">
      <c r="B24" s="1158" t="s">
        <v>2061</v>
      </c>
      <c r="C24" s="1030"/>
      <c r="D24" s="1030"/>
      <c r="E24" s="1030"/>
      <c r="F24" s="1030">
        <f>SUM(C24:E24)</f>
        <v>0</v>
      </c>
      <c r="G24" s="1166"/>
      <c r="H24" s="1166"/>
      <c r="I24" s="1098">
        <f>D24*$I$2</f>
        <v>0</v>
      </c>
      <c r="J24" s="1098">
        <f>D24*$J$2</f>
        <v>0</v>
      </c>
      <c r="R24" s="1158" t="s">
        <v>6724</v>
      </c>
      <c r="S24" s="1030"/>
      <c r="T24" s="1030"/>
      <c r="U24" s="1030"/>
      <c r="V24" s="1030">
        <f>SUM(S24:U24)</f>
        <v>0</v>
      </c>
      <c r="W24" s="1166"/>
      <c r="X24" s="1166"/>
      <c r="Y24" s="1098">
        <f>T24*$I$2</f>
        <v>0</v>
      </c>
      <c r="Z24" s="1098">
        <f>T24*$J$2</f>
        <v>0</v>
      </c>
    </row>
    <row r="25" spans="2:26">
      <c r="B25" s="1159" t="s">
        <v>1896</v>
      </c>
      <c r="C25" s="1029">
        <f>C14-C20</f>
        <v>0</v>
      </c>
      <c r="D25" s="1029">
        <f>D14-D20</f>
        <v>0</v>
      </c>
      <c r="E25" s="1029">
        <f>E14-E20</f>
        <v>0</v>
      </c>
      <c r="F25" s="1029">
        <f>F14-F20</f>
        <v>0</v>
      </c>
      <c r="G25" s="1166"/>
      <c r="H25" s="1166"/>
      <c r="I25" s="1100"/>
      <c r="J25" s="1100"/>
      <c r="R25" s="1159" t="s">
        <v>6753</v>
      </c>
      <c r="S25" s="1029">
        <f>S14-S20</f>
        <v>0</v>
      </c>
      <c r="T25" s="1029">
        <f>T14-T20</f>
        <v>0</v>
      </c>
      <c r="U25" s="1029">
        <f>U14-U20</f>
        <v>0</v>
      </c>
      <c r="V25" s="1029">
        <f>V14-V20</f>
        <v>0</v>
      </c>
      <c r="W25" s="1166"/>
      <c r="X25" s="1166"/>
      <c r="Y25" s="1100"/>
      <c r="Z25" s="1100"/>
    </row>
    <row r="26" spans="2:26">
      <c r="B26" s="1159" t="s">
        <v>1507</v>
      </c>
      <c r="C26" s="1029">
        <f>C3+C14</f>
        <v>0</v>
      </c>
      <c r="D26" s="1029">
        <f>D3+D14</f>
        <v>0</v>
      </c>
      <c r="E26" s="1029">
        <f>E3+E14</f>
        <v>0</v>
      </c>
      <c r="F26" s="1029">
        <f>F3+F14</f>
        <v>0</v>
      </c>
      <c r="G26" s="1088"/>
      <c r="H26" s="1090" t="s">
        <v>1905</v>
      </c>
      <c r="I26" s="1099">
        <f>I3-I8+I14-I20</f>
        <v>0</v>
      </c>
      <c r="J26" s="1099">
        <f>J3-J8+J14-J20</f>
        <v>0</v>
      </c>
      <c r="R26" s="1160" t="s">
        <v>6644</v>
      </c>
      <c r="S26" s="1029">
        <f>S3+S14</f>
        <v>0</v>
      </c>
      <c r="T26" s="1029">
        <f>T3+T14</f>
        <v>0</v>
      </c>
      <c r="U26" s="1029">
        <f>U3+U14</f>
        <v>0</v>
      </c>
      <c r="V26" s="1029">
        <f>V3+V14</f>
        <v>0</v>
      </c>
      <c r="W26" s="1088"/>
      <c r="X26" s="1090" t="s">
        <v>1905</v>
      </c>
      <c r="Y26" s="1099">
        <f>Y3-Y8+Y14-Y20</f>
        <v>0</v>
      </c>
      <c r="Z26" s="1099">
        <f>Z3-Z8+Z14-Z20</f>
        <v>0</v>
      </c>
    </row>
    <row r="27" spans="2:26" ht="16.149999999999999" customHeight="1">
      <c r="B27" s="1159" t="s">
        <v>1509</v>
      </c>
      <c r="C27" s="1029">
        <f>C8+C20</f>
        <v>0</v>
      </c>
      <c r="D27" s="1029">
        <f>D8+D20</f>
        <v>0</v>
      </c>
      <c r="E27" s="1029">
        <f>E8+E20</f>
        <v>0</v>
      </c>
      <c r="F27" s="1029">
        <f>F8+F20</f>
        <v>0</v>
      </c>
      <c r="G27" s="1088"/>
      <c r="H27" s="1091" t="s">
        <v>1906</v>
      </c>
      <c r="I27" s="1101">
        <f>I26*10%</f>
        <v>0</v>
      </c>
      <c r="J27" s="1101">
        <f>J26*10%</f>
        <v>0</v>
      </c>
      <c r="R27" s="1159" t="s">
        <v>6726</v>
      </c>
      <c r="S27" s="1029">
        <f>S8+S20</f>
        <v>0</v>
      </c>
      <c r="T27" s="1029">
        <f>T8+T20</f>
        <v>0</v>
      </c>
      <c r="U27" s="1029">
        <f>U8+U20</f>
        <v>0</v>
      </c>
      <c r="V27" s="1029">
        <f>V8+V20</f>
        <v>0</v>
      </c>
      <c r="W27" s="1088"/>
      <c r="X27" s="1091" t="s">
        <v>1906</v>
      </c>
      <c r="Y27" s="1101">
        <f>Y26*10%</f>
        <v>0</v>
      </c>
      <c r="Z27" s="1101">
        <f>Z26*10%</f>
        <v>0</v>
      </c>
    </row>
    <row r="28" spans="2:26">
      <c r="B28" s="1159" t="s">
        <v>1904</v>
      </c>
      <c r="C28" s="1029">
        <f>C26-C27</f>
        <v>0</v>
      </c>
      <c r="D28" s="1029">
        <f>D26-D27</f>
        <v>0</v>
      </c>
      <c r="E28" s="1029">
        <f>E26-E27</f>
        <v>0</v>
      </c>
      <c r="F28" s="1029">
        <f>SUM(C28:E28)</f>
        <v>0</v>
      </c>
      <c r="G28" s="1088"/>
      <c r="H28" s="1090" t="s">
        <v>1907</v>
      </c>
      <c r="I28" s="1099">
        <f>I26-I27</f>
        <v>0</v>
      </c>
      <c r="J28" s="1099">
        <f>J26-J27</f>
        <v>0</v>
      </c>
      <c r="R28" s="1159" t="s">
        <v>6763</v>
      </c>
      <c r="S28" s="1029">
        <f>S26-S27</f>
        <v>0</v>
      </c>
      <c r="T28" s="1029">
        <f>T26-T27</f>
        <v>0</v>
      </c>
      <c r="U28" s="1029">
        <f>U26-U27</f>
        <v>0</v>
      </c>
      <c r="V28" s="1029">
        <f>SUM(S28:U28)</f>
        <v>0</v>
      </c>
      <c r="W28" s="1088"/>
      <c r="X28" s="1090" t="s">
        <v>1907</v>
      </c>
      <c r="Y28" s="1099">
        <f>Y26-Y27</f>
        <v>0</v>
      </c>
      <c r="Z28" s="1099">
        <f>Z26-Z27</f>
        <v>0</v>
      </c>
    </row>
    <row r="30" spans="2:26">
      <c r="B30" s="1085" t="s">
        <v>1893</v>
      </c>
      <c r="C30" s="265"/>
      <c r="R30" s="1085" t="s">
        <v>6754</v>
      </c>
      <c r="S30" s="265"/>
    </row>
    <row r="31" spans="2:26">
      <c r="B31" s="1167" t="s">
        <v>1894</v>
      </c>
      <c r="C31" s="1142">
        <f>НАЧАЛО!AA2</f>
        <v>41639</v>
      </c>
      <c r="R31" s="1167" t="s">
        <v>6755</v>
      </c>
      <c r="S31" s="1972">
        <v>41639</v>
      </c>
    </row>
    <row r="32" spans="2:26">
      <c r="B32" s="1167" t="str">
        <f>CONCATENATE("При увеличение на лихвени нива с ",I2*100,"%")</f>
        <v>При увеличение на лихвени нива с 0,75%</v>
      </c>
      <c r="C32" s="986">
        <f>I28</f>
        <v>0</v>
      </c>
      <c r="R32" s="1167" t="s">
        <v>6756</v>
      </c>
      <c r="S32" s="986">
        <f>Y28</f>
        <v>0</v>
      </c>
    </row>
    <row r="33" spans="1:30">
      <c r="B33" s="1167" t="str">
        <f>CONCATENATE("При намаление на лихвени нива с ",J2*100*-1,"%")</f>
        <v>При намаление на лихвени нива с 0,75%</v>
      </c>
      <c r="C33" s="986">
        <f>J28</f>
        <v>0</v>
      </c>
      <c r="R33" s="1167" t="s">
        <v>6757</v>
      </c>
      <c r="S33" s="986">
        <f>Z28</f>
        <v>0</v>
      </c>
    </row>
    <row r="36" spans="1:30">
      <c r="A36" s="2231" t="s">
        <v>1636</v>
      </c>
      <c r="B36" s="2210" t="s">
        <v>523</v>
      </c>
      <c r="C36" s="2211"/>
      <c r="D36" s="2211"/>
      <c r="E36" s="2211"/>
      <c r="F36" s="2211"/>
      <c r="H36" s="1086" t="s">
        <v>27</v>
      </c>
      <c r="I36" s="1092" t="s">
        <v>1909</v>
      </c>
      <c r="J36" s="1092"/>
      <c r="K36" s="1092"/>
      <c r="L36" s="1092"/>
      <c r="M36" s="1092"/>
      <c r="N36" s="1092"/>
      <c r="O36" s="1086"/>
      <c r="R36" s="2210" t="s">
        <v>6758</v>
      </c>
      <c r="S36" s="2211"/>
      <c r="T36" s="2211"/>
      <c r="U36" s="2211"/>
      <c r="V36" s="2211"/>
      <c r="X36" s="1086" t="s">
        <v>27</v>
      </c>
      <c r="Y36" s="1092" t="s">
        <v>1909</v>
      </c>
      <c r="Z36" s="1092"/>
      <c r="AA36" s="1092"/>
      <c r="AB36" s="1092"/>
      <c r="AC36" s="1092"/>
      <c r="AD36" s="1092"/>
    </row>
    <row r="37" spans="1:30" ht="36">
      <c r="A37" s="2232"/>
      <c r="B37" s="1155" t="s">
        <v>27</v>
      </c>
      <c r="C37" s="1155" t="s">
        <v>1900</v>
      </c>
      <c r="D37" s="1155" t="s">
        <v>1901</v>
      </c>
      <c r="E37" s="1155" t="s">
        <v>1902</v>
      </c>
      <c r="F37" s="1155" t="s">
        <v>1903</v>
      </c>
      <c r="G37" s="1155" t="s">
        <v>71</v>
      </c>
      <c r="H37" s="1093" t="s">
        <v>1910</v>
      </c>
      <c r="I37" s="1094" t="s">
        <v>1911</v>
      </c>
      <c r="J37" s="1094" t="s">
        <v>1912</v>
      </c>
      <c r="K37" s="1094" t="s">
        <v>1913</v>
      </c>
      <c r="L37" s="1094" t="s">
        <v>1914</v>
      </c>
      <c r="M37" s="1094" t="s">
        <v>1915</v>
      </c>
      <c r="N37" s="1094" t="s">
        <v>1915</v>
      </c>
      <c r="O37" s="1086"/>
      <c r="R37" s="1155" t="s">
        <v>27</v>
      </c>
      <c r="S37" s="1155" t="s">
        <v>5064</v>
      </c>
      <c r="T37" s="1155" t="s">
        <v>6759</v>
      </c>
      <c r="U37" s="1155" t="s">
        <v>6760</v>
      </c>
      <c r="V37" s="1155" t="s">
        <v>6761</v>
      </c>
      <c r="W37" s="1155" t="s">
        <v>1378</v>
      </c>
      <c r="X37" s="1093" t="s">
        <v>1910</v>
      </c>
      <c r="Y37" s="1094" t="s">
        <v>1911</v>
      </c>
      <c r="Z37" s="1094" t="s">
        <v>1912</v>
      </c>
      <c r="AA37" s="1094" t="s">
        <v>1913</v>
      </c>
      <c r="AB37" s="1094" t="s">
        <v>1914</v>
      </c>
      <c r="AC37" s="1094" t="s">
        <v>1915</v>
      </c>
      <c r="AD37" s="1094" t="s">
        <v>1915</v>
      </c>
    </row>
    <row r="38" spans="1:30" ht="15">
      <c r="A38" s="824" t="s">
        <v>1918</v>
      </c>
      <c r="B38" s="1157" t="s">
        <v>388</v>
      </c>
      <c r="C38" s="1032">
        <f>SUM(C39:C42)</f>
        <v>0</v>
      </c>
      <c r="D38" s="1032">
        <f>SUM(D39:D42)</f>
        <v>0</v>
      </c>
      <c r="E38" s="1032">
        <f>SUM(E39:E42)</f>
        <v>0</v>
      </c>
      <c r="F38" s="1032">
        <f>SUM(F39:F42)</f>
        <v>0</v>
      </c>
      <c r="G38" s="1032">
        <f>SUM(G39:G42)</f>
        <v>0</v>
      </c>
      <c r="H38" s="1095">
        <v>1.5111300000000001</v>
      </c>
      <c r="I38" s="1096">
        <f>SUM(I39:I47)</f>
        <v>0</v>
      </c>
      <c r="J38" s="1097"/>
      <c r="K38" s="1097"/>
      <c r="L38" s="1097"/>
      <c r="M38" s="1096">
        <f>SUM(M39:M42)</f>
        <v>0</v>
      </c>
      <c r="N38" s="1096">
        <f>SUM(N39:N42)</f>
        <v>0</v>
      </c>
      <c r="O38" s="1086"/>
      <c r="R38" s="1157" t="s">
        <v>4317</v>
      </c>
      <c r="S38" s="1032">
        <f>SUM(S39:S42)</f>
        <v>0</v>
      </c>
      <c r="T38" s="1032">
        <f>SUM(T39:T42)</f>
        <v>0</v>
      </c>
      <c r="U38" s="1032">
        <f>SUM(U39:U42)</f>
        <v>0</v>
      </c>
      <c r="V38" s="1032">
        <f>SUM(V39:V42)</f>
        <v>0</v>
      </c>
      <c r="W38" s="1032">
        <f>SUM(W39:W42)</f>
        <v>0</v>
      </c>
      <c r="X38" s="1095">
        <v>1.5111300000000001</v>
      </c>
      <c r="Y38" s="1096">
        <f>SUM(Y39:Y47)</f>
        <v>0</v>
      </c>
      <c r="Z38" s="1097"/>
      <c r="AA38" s="1097"/>
      <c r="AB38" s="1097"/>
      <c r="AC38" s="1096">
        <f>SUM(AC39:AC42)</f>
        <v>0</v>
      </c>
      <c r="AD38" s="1096">
        <f>SUM(AD39:AD42)</f>
        <v>0</v>
      </c>
    </row>
    <row r="39" spans="1:30">
      <c r="A39" s="825" t="s">
        <v>2619</v>
      </c>
      <c r="B39" s="1158" t="s">
        <v>383</v>
      </c>
      <c r="C39" s="1030"/>
      <c r="D39" s="1030"/>
      <c r="E39" s="1030">
        <v>0</v>
      </c>
      <c r="F39" s="1030"/>
      <c r="G39" s="1030">
        <f>SUM(C39:F39)</f>
        <v>0</v>
      </c>
      <c r="H39" s="1086"/>
      <c r="I39" s="1102">
        <f>ROUND(E39/J39,0.1)</f>
        <v>0</v>
      </c>
      <c r="J39" s="1089">
        <f>H38</f>
        <v>1.5111300000000001</v>
      </c>
      <c r="K39" s="1089">
        <f>J39+J39*10%</f>
        <v>1.6622430000000001</v>
      </c>
      <c r="L39" s="1089">
        <f>J39-J39*10%</f>
        <v>1.360017</v>
      </c>
      <c r="M39" s="1102">
        <f>ROUND(I39*K39,0.1)-E39</f>
        <v>0</v>
      </c>
      <c r="N39" s="1102">
        <f>ROUND(I39*L39,0.1)-E39</f>
        <v>0</v>
      </c>
      <c r="O39" s="1086"/>
      <c r="R39" s="1158" t="s">
        <v>5828</v>
      </c>
      <c r="S39" s="1030"/>
      <c r="T39" s="1030"/>
      <c r="U39" s="1030">
        <v>0</v>
      </c>
      <c r="V39" s="1030"/>
      <c r="W39" s="1030">
        <f>SUM(S39:V39)</f>
        <v>0</v>
      </c>
      <c r="X39" s="1086"/>
      <c r="Y39" s="1102">
        <f>ROUND(U39/Z39,0.1)</f>
        <v>0</v>
      </c>
      <c r="Z39" s="1089">
        <f>X38</f>
        <v>1.5111300000000001</v>
      </c>
      <c r="AA39" s="1089">
        <f>Z39+Z39*10%</f>
        <v>1.6622430000000001</v>
      </c>
      <c r="AB39" s="1089">
        <f>Z39-Z39*10%</f>
        <v>1.360017</v>
      </c>
      <c r="AC39" s="1102">
        <f>ROUND(Y39*AA39,0.1)-U39</f>
        <v>0</v>
      </c>
      <c r="AD39" s="1102">
        <f>ROUND(Y39*AB39,0.1)-U39</f>
        <v>0</v>
      </c>
    </row>
    <row r="40" spans="1:30">
      <c r="B40" s="1158" t="s">
        <v>1726</v>
      </c>
      <c r="C40" s="1030"/>
      <c r="D40" s="1030"/>
      <c r="E40" s="1030"/>
      <c r="F40" s="1030"/>
      <c r="G40" s="1030">
        <f>SUM(C40:F40)</f>
        <v>0</v>
      </c>
      <c r="H40" s="1086"/>
      <c r="I40" s="1102">
        <f>ROUND(E40/J40,0.1)</f>
        <v>0</v>
      </c>
      <c r="J40" s="1089">
        <f>J39</f>
        <v>1.5111300000000001</v>
      </c>
      <c r="K40" s="1089">
        <f>J40+J40*10%</f>
        <v>1.6622430000000001</v>
      </c>
      <c r="L40" s="1089">
        <f>J40-J40*10%</f>
        <v>1.360017</v>
      </c>
      <c r="M40" s="1102">
        <f>ROUND(I40*K40,0.1)-E40</f>
        <v>0</v>
      </c>
      <c r="N40" s="1102">
        <f>ROUND(I40*L40,0.1)-E40</f>
        <v>0</v>
      </c>
      <c r="O40" s="1086"/>
      <c r="R40" s="1158" t="s">
        <v>6630</v>
      </c>
      <c r="S40" s="1030"/>
      <c r="T40" s="1030"/>
      <c r="U40" s="1030"/>
      <c r="V40" s="1030"/>
      <c r="W40" s="1030">
        <f>SUM(S40:V40)</f>
        <v>0</v>
      </c>
      <c r="X40" s="1086"/>
      <c r="Y40" s="1102">
        <f>ROUND(U40/Z40,0.1)</f>
        <v>0</v>
      </c>
      <c r="Z40" s="1089">
        <f>Z39</f>
        <v>1.5111300000000001</v>
      </c>
      <c r="AA40" s="1089">
        <f>Z40+Z40*10%</f>
        <v>1.6622430000000001</v>
      </c>
      <c r="AB40" s="1089">
        <f>Z40-Z40*10%</f>
        <v>1.360017</v>
      </c>
      <c r="AC40" s="1102">
        <f>ROUND(Y40*AA40,0.1)-U40</f>
        <v>0</v>
      </c>
      <c r="AD40" s="1102">
        <f>ROUND(Y40*AB40,0.1)-U40</f>
        <v>0</v>
      </c>
    </row>
    <row r="41" spans="1:30">
      <c r="B41" s="1158" t="s">
        <v>1729</v>
      </c>
      <c r="C41" s="1030"/>
      <c r="D41" s="1030"/>
      <c r="E41" s="1030"/>
      <c r="F41" s="1030"/>
      <c r="G41" s="1030">
        <f>SUM(C41:F41)</f>
        <v>0</v>
      </c>
      <c r="H41" s="1086"/>
      <c r="I41" s="1102">
        <f>ROUND(E41/J41,0.1)</f>
        <v>0</v>
      </c>
      <c r="J41" s="1089">
        <f>J40</f>
        <v>1.5111300000000001</v>
      </c>
      <c r="K41" s="1089">
        <f>J41+J41*10%</f>
        <v>1.6622430000000001</v>
      </c>
      <c r="L41" s="1089">
        <f>J41-J41*10%</f>
        <v>1.360017</v>
      </c>
      <c r="M41" s="1102">
        <f>ROUND(I41*K41,0.1)-E41</f>
        <v>0</v>
      </c>
      <c r="N41" s="1102">
        <f>ROUND(I41*L41,0.1)-E41</f>
        <v>0</v>
      </c>
      <c r="O41" s="1086"/>
      <c r="R41" s="1158" t="s">
        <v>6715</v>
      </c>
      <c r="S41" s="1030"/>
      <c r="T41" s="1030"/>
      <c r="U41" s="1030"/>
      <c r="V41" s="1030"/>
      <c r="W41" s="1030">
        <f>SUM(S41:V41)</f>
        <v>0</v>
      </c>
      <c r="X41" s="1086"/>
      <c r="Y41" s="1102">
        <f>ROUND(U41/Z41,0.1)</f>
        <v>0</v>
      </c>
      <c r="Z41" s="1089">
        <f>Z40</f>
        <v>1.5111300000000001</v>
      </c>
      <c r="AA41" s="1089">
        <f>Z41+Z41*10%</f>
        <v>1.6622430000000001</v>
      </c>
      <c r="AB41" s="1089">
        <f>Z41-Z41*10%</f>
        <v>1.360017</v>
      </c>
      <c r="AC41" s="1102">
        <f>ROUND(Y41*AA41,0.1)-U41</f>
        <v>0</v>
      </c>
      <c r="AD41" s="1102">
        <f>ROUND(Y41*AB41,0.1)-U41</f>
        <v>0</v>
      </c>
    </row>
    <row r="42" spans="1:30" ht="28.5">
      <c r="B42" s="1158" t="s">
        <v>1728</v>
      </c>
      <c r="C42" s="1030"/>
      <c r="D42" s="1030"/>
      <c r="E42" s="1030"/>
      <c r="F42" s="1030"/>
      <c r="G42" s="1030">
        <f>SUM(C42:F42)</f>
        <v>0</v>
      </c>
      <c r="H42" s="1086"/>
      <c r="I42" s="1102">
        <f>ROUND(E42/J42,0.1)</f>
        <v>0</v>
      </c>
      <c r="J42" s="1089">
        <f>J41</f>
        <v>1.5111300000000001</v>
      </c>
      <c r="K42" s="1089">
        <f>J42+J42*10%</f>
        <v>1.6622430000000001</v>
      </c>
      <c r="L42" s="1089">
        <f>J42-J42*10%</f>
        <v>1.360017</v>
      </c>
      <c r="M42" s="1102">
        <f>ROUND(I42*K42,0.1)-E42</f>
        <v>0</v>
      </c>
      <c r="N42" s="1102">
        <f>ROUND(I42*L42,0.1)-E42</f>
        <v>0</v>
      </c>
      <c r="O42" s="1086"/>
      <c r="R42" s="1158" t="s">
        <v>6716</v>
      </c>
      <c r="S42" s="1030"/>
      <c r="T42" s="1030"/>
      <c r="U42" s="1030"/>
      <c r="V42" s="1030"/>
      <c r="W42" s="1030">
        <f>SUM(S42:V42)</f>
        <v>0</v>
      </c>
      <c r="X42" s="1086"/>
      <c r="Y42" s="1102">
        <f>ROUND(U42/Z42,0.1)</f>
        <v>0</v>
      </c>
      <c r="Z42" s="1089">
        <f>Z41</f>
        <v>1.5111300000000001</v>
      </c>
      <c r="AA42" s="1089">
        <f>Z42+Z42*10%</f>
        <v>1.6622430000000001</v>
      </c>
      <c r="AB42" s="1089">
        <f>Z42-Z42*10%</f>
        <v>1.360017</v>
      </c>
      <c r="AC42" s="1102">
        <f>ROUND(Y42*AA42,0.1)-U42</f>
        <v>0</v>
      </c>
      <c r="AD42" s="1102">
        <f>ROUND(Y42*AB42,0.1)-U42</f>
        <v>0</v>
      </c>
    </row>
    <row r="43" spans="1:30">
      <c r="B43" s="1157" t="s">
        <v>1879</v>
      </c>
      <c r="C43" s="1032">
        <f>SUM(C44:C47)</f>
        <v>0</v>
      </c>
      <c r="D43" s="1032">
        <f>SUM(D44:D47)</f>
        <v>0</v>
      </c>
      <c r="E43" s="1032">
        <f>SUM(E44:E47)</f>
        <v>0</v>
      </c>
      <c r="F43" s="1032">
        <f>SUM(F44:F47)</f>
        <v>0</v>
      </c>
      <c r="G43" s="1032">
        <f>SUM(G44:G47)</f>
        <v>0</v>
      </c>
      <c r="H43" s="1086"/>
      <c r="I43" s="1102"/>
      <c r="J43" s="1089"/>
      <c r="K43" s="1089"/>
      <c r="L43" s="1089"/>
      <c r="M43" s="1103">
        <f>SUM(M44:M47)</f>
        <v>0</v>
      </c>
      <c r="N43" s="1103">
        <f>SUM(N44:N47)</f>
        <v>0</v>
      </c>
      <c r="O43" s="1086"/>
      <c r="R43" s="1157" t="s">
        <v>4331</v>
      </c>
      <c r="S43" s="1032">
        <f>SUM(S44:S47)</f>
        <v>0</v>
      </c>
      <c r="T43" s="1032">
        <f>SUM(T44:T47)</f>
        <v>0</v>
      </c>
      <c r="U43" s="1032">
        <f>SUM(U44:U47)</f>
        <v>0</v>
      </c>
      <c r="V43" s="1032">
        <f>SUM(V44:V47)</f>
        <v>0</v>
      </c>
      <c r="W43" s="1032">
        <f>SUM(W44:W47)</f>
        <v>0</v>
      </c>
      <c r="X43" s="1086"/>
      <c r="Y43" s="1102"/>
      <c r="Z43" s="1089"/>
      <c r="AA43" s="1089"/>
      <c r="AB43" s="1089"/>
      <c r="AC43" s="1103">
        <f>SUM(AC44:AC47)</f>
        <v>0</v>
      </c>
      <c r="AD43" s="1103">
        <f>SUM(AD44:AD47)</f>
        <v>0</v>
      </c>
    </row>
    <row r="44" spans="1:30">
      <c r="B44" s="1158" t="s">
        <v>53</v>
      </c>
      <c r="C44" s="1030"/>
      <c r="D44" s="1030"/>
      <c r="E44" s="1030"/>
      <c r="F44" s="1030"/>
      <c r="G44" s="1030">
        <f>SUM(C44:F44)</f>
        <v>0</v>
      </c>
      <c r="H44" s="1086"/>
      <c r="I44" s="1102">
        <f>ROUND(E44/J44,0.1)</f>
        <v>0</v>
      </c>
      <c r="J44" s="1089">
        <f>J42</f>
        <v>1.5111300000000001</v>
      </c>
      <c r="K44" s="1089">
        <f>J44+J44*10%</f>
        <v>1.6622430000000001</v>
      </c>
      <c r="L44" s="1089">
        <f>J44-J44*10%</f>
        <v>1.360017</v>
      </c>
      <c r="M44" s="1102">
        <f>ROUND(I44*K44,0.1)-E44</f>
        <v>0</v>
      </c>
      <c r="N44" s="1102">
        <f>ROUND(I44*L44,0.1)-E44</f>
        <v>0</v>
      </c>
      <c r="O44" s="1086"/>
      <c r="R44" s="1158" t="s">
        <v>5224</v>
      </c>
      <c r="S44" s="1030"/>
      <c r="T44" s="1030"/>
      <c r="U44" s="1030"/>
      <c r="V44" s="1030"/>
      <c r="W44" s="1030">
        <f>SUM(S44:V44)</f>
        <v>0</v>
      </c>
      <c r="X44" s="1086"/>
      <c r="Y44" s="1102">
        <f>ROUND(U44/Z44,0.1)</f>
        <v>0</v>
      </c>
      <c r="Z44" s="1089">
        <f>Z42</f>
        <v>1.5111300000000001</v>
      </c>
      <c r="AA44" s="1089">
        <f>Z44+Z44*10%</f>
        <v>1.6622430000000001</v>
      </c>
      <c r="AB44" s="1089">
        <f>Z44-Z44*10%</f>
        <v>1.360017</v>
      </c>
      <c r="AC44" s="1102">
        <f>ROUND(Y44*AA44,0.1)-U44</f>
        <v>0</v>
      </c>
      <c r="AD44" s="1102">
        <f>ROUND(Y44*AB44,0.1)-U44</f>
        <v>0</v>
      </c>
    </row>
    <row r="45" spans="1:30">
      <c r="B45" s="1158" t="s">
        <v>2059</v>
      </c>
      <c r="C45" s="1030"/>
      <c r="D45" s="1030"/>
      <c r="E45" s="1030"/>
      <c r="F45" s="1030"/>
      <c r="G45" s="1030">
        <f>SUM(C45:F45)</f>
        <v>0</v>
      </c>
      <c r="H45" s="1086"/>
      <c r="I45" s="1102">
        <f>ROUND(E45/J45,0.1)</f>
        <v>0</v>
      </c>
      <c r="J45" s="1089">
        <f>J44</f>
        <v>1.5111300000000001</v>
      </c>
      <c r="K45" s="1089">
        <f>J45+J45*10%</f>
        <v>1.6622430000000001</v>
      </c>
      <c r="L45" s="1089">
        <f>J45-J45*10%</f>
        <v>1.360017</v>
      </c>
      <c r="M45" s="1102">
        <f>ROUND(I45*K45,0.1)-E45</f>
        <v>0</v>
      </c>
      <c r="N45" s="1102">
        <f>ROUND(I45*L45,0.1)-E45</f>
        <v>0</v>
      </c>
      <c r="O45" s="1086"/>
      <c r="R45" s="1158" t="s">
        <v>6719</v>
      </c>
      <c r="S45" s="1030"/>
      <c r="T45" s="1030"/>
      <c r="U45" s="1030"/>
      <c r="V45" s="1030"/>
      <c r="W45" s="1030">
        <f>SUM(S45:V45)</f>
        <v>0</v>
      </c>
      <c r="X45" s="1086"/>
      <c r="Y45" s="1102">
        <f>ROUND(U45/Z45,0.1)</f>
        <v>0</v>
      </c>
      <c r="Z45" s="1089">
        <f>Z44</f>
        <v>1.5111300000000001</v>
      </c>
      <c r="AA45" s="1089">
        <f>Z45+Z45*10%</f>
        <v>1.6622430000000001</v>
      </c>
      <c r="AB45" s="1089">
        <f>Z45-Z45*10%</f>
        <v>1.360017</v>
      </c>
      <c r="AC45" s="1102">
        <f>ROUND(Y45*AA45,0.1)-U45</f>
        <v>0</v>
      </c>
      <c r="AD45" s="1102">
        <f>ROUND(Y45*AB45,0.1)-U45</f>
        <v>0</v>
      </c>
    </row>
    <row r="46" spans="1:30">
      <c r="B46" s="1158" t="s">
        <v>387</v>
      </c>
      <c r="C46" s="1030"/>
      <c r="D46" s="1030"/>
      <c r="E46" s="1030"/>
      <c r="F46" s="1030"/>
      <c r="G46" s="1030">
        <f>SUM(C46:F46)</f>
        <v>0</v>
      </c>
      <c r="H46" s="1086"/>
      <c r="I46" s="1102">
        <f>ROUND(E46/J46,0.1)</f>
        <v>0</v>
      </c>
      <c r="J46" s="1089">
        <f>J45</f>
        <v>1.5111300000000001</v>
      </c>
      <c r="K46" s="1089">
        <f>J46+J46*10%</f>
        <v>1.6622430000000001</v>
      </c>
      <c r="L46" s="1089">
        <f>J46-J46*10%</f>
        <v>1.360017</v>
      </c>
      <c r="M46" s="1102">
        <f>ROUND(I46*K46,0.1)-E46</f>
        <v>0</v>
      </c>
      <c r="N46" s="1102">
        <f>ROUND(I46*L46,0.1)-E46</f>
        <v>0</v>
      </c>
      <c r="O46" s="1086"/>
      <c r="R46" s="1158" t="s">
        <v>6717</v>
      </c>
      <c r="S46" s="1030"/>
      <c r="T46" s="1030"/>
      <c r="U46" s="1030"/>
      <c r="V46" s="1030"/>
      <c r="W46" s="1030">
        <f>SUM(S46:V46)</f>
        <v>0</v>
      </c>
      <c r="X46" s="1086"/>
      <c r="Y46" s="1102">
        <f>ROUND(U46/Z46,0.1)</f>
        <v>0</v>
      </c>
      <c r="Z46" s="1089">
        <f>Z45</f>
        <v>1.5111300000000001</v>
      </c>
      <c r="AA46" s="1089">
        <f>Z46+Z46*10%</f>
        <v>1.6622430000000001</v>
      </c>
      <c r="AB46" s="1089">
        <f>Z46-Z46*10%</f>
        <v>1.360017</v>
      </c>
      <c r="AC46" s="1102">
        <f>ROUND(Y46*AA46,0.1)-U46</f>
        <v>0</v>
      </c>
      <c r="AD46" s="1102">
        <f>ROUND(Y46*AB46,0.1)-U46</f>
        <v>0</v>
      </c>
    </row>
    <row r="47" spans="1:30" ht="28.5">
      <c r="B47" s="1158" t="s">
        <v>2060</v>
      </c>
      <c r="C47" s="1030"/>
      <c r="D47" s="1030"/>
      <c r="E47" s="1030"/>
      <c r="F47" s="1030"/>
      <c r="G47" s="1030">
        <f>SUM(C47:F47)</f>
        <v>0</v>
      </c>
      <c r="H47" s="1086"/>
      <c r="I47" s="1102">
        <f>ROUND(E47/J47,0.1)</f>
        <v>0</v>
      </c>
      <c r="J47" s="1089">
        <f>J46</f>
        <v>1.5111300000000001</v>
      </c>
      <c r="K47" s="1089">
        <f>J47+J47*10%</f>
        <v>1.6622430000000001</v>
      </c>
      <c r="L47" s="1089">
        <f>J47-J47*10%</f>
        <v>1.360017</v>
      </c>
      <c r="M47" s="1102">
        <f>ROUND(I47*K47,0.1)-E47</f>
        <v>0</v>
      </c>
      <c r="N47" s="1102">
        <f>ROUND(I47*L47,0.1)-E47</f>
        <v>0</v>
      </c>
      <c r="O47" s="1086"/>
      <c r="R47" s="1158" t="s">
        <v>6718</v>
      </c>
      <c r="S47" s="1030"/>
      <c r="T47" s="1030"/>
      <c r="U47" s="1030"/>
      <c r="V47" s="1030"/>
      <c r="W47" s="1030">
        <f>SUM(S47:V47)</f>
        <v>0</v>
      </c>
      <c r="X47" s="1086"/>
      <c r="Y47" s="1102">
        <f>ROUND(U47/Z47,0.1)</f>
        <v>0</v>
      </c>
      <c r="Z47" s="1089">
        <f>Z46</f>
        <v>1.5111300000000001</v>
      </c>
      <c r="AA47" s="1089">
        <f>Z47+Z47*10%</f>
        <v>1.6622430000000001</v>
      </c>
      <c r="AB47" s="1089">
        <f>Z47-Z47*10%</f>
        <v>1.360017</v>
      </c>
      <c r="AC47" s="1102">
        <f>ROUND(Y47*AA47,0.1)-U47</f>
        <v>0</v>
      </c>
      <c r="AD47" s="1102">
        <f>ROUND(Y47*AB47,0.1)-U47</f>
        <v>0</v>
      </c>
    </row>
    <row r="48" spans="1:30">
      <c r="B48" s="1159" t="s">
        <v>1895</v>
      </c>
      <c r="C48" s="1029">
        <f>C38-C43</f>
        <v>0</v>
      </c>
      <c r="D48" s="1029">
        <f>D38-D43</f>
        <v>0</v>
      </c>
      <c r="E48" s="1029">
        <f>E38-E43</f>
        <v>0</v>
      </c>
      <c r="F48" s="1029">
        <f>F38-F43</f>
        <v>0</v>
      </c>
      <c r="G48" s="1029">
        <f>G38-G43</f>
        <v>0</v>
      </c>
      <c r="H48" s="1086"/>
      <c r="I48" s="1089"/>
      <c r="J48" s="1089"/>
      <c r="K48" s="1089"/>
      <c r="L48" s="1089"/>
      <c r="M48" s="1089"/>
      <c r="N48" s="1089"/>
      <c r="O48" s="1086"/>
      <c r="R48" s="1159" t="s">
        <v>6752</v>
      </c>
      <c r="S48" s="1029">
        <f>S38-S43</f>
        <v>0</v>
      </c>
      <c r="T48" s="1029">
        <f>T38-T43</f>
        <v>0</v>
      </c>
      <c r="U48" s="1029">
        <f>U38-U43</f>
        <v>0</v>
      </c>
      <c r="V48" s="1029">
        <f>V38-V43</f>
        <v>0</v>
      </c>
      <c r="W48" s="1029">
        <f>W38-W43</f>
        <v>0</v>
      </c>
      <c r="X48" s="1086"/>
      <c r="Y48" s="1089"/>
      <c r="Z48" s="1089"/>
      <c r="AA48" s="1089"/>
      <c r="AB48" s="1089"/>
      <c r="AC48" s="1089"/>
      <c r="AD48" s="1089"/>
    </row>
    <row r="49" spans="2:30">
      <c r="B49" s="1157" t="s">
        <v>29</v>
      </c>
      <c r="C49" s="1032">
        <f>SUM(C50:C54)</f>
        <v>0</v>
      </c>
      <c r="D49" s="1032">
        <f>SUM(D50:D54)</f>
        <v>0</v>
      </c>
      <c r="E49" s="1032">
        <f>SUM(E50:E54)</f>
        <v>0</v>
      </c>
      <c r="F49" s="1032">
        <f>SUM(F50:F54)</f>
        <v>0</v>
      </c>
      <c r="G49" s="1032">
        <f>SUM(G50:G54)</f>
        <v>0</v>
      </c>
      <c r="H49" s="1086"/>
      <c r="I49" s="1103">
        <f>SUM(I50:I59)</f>
        <v>0</v>
      </c>
      <c r="J49" s="1104"/>
      <c r="K49" s="1104"/>
      <c r="L49" s="1104"/>
      <c r="M49" s="1103">
        <f>SUM(M50:M54)</f>
        <v>0</v>
      </c>
      <c r="N49" s="1103">
        <f>SUM(N50:N54)</f>
        <v>0</v>
      </c>
      <c r="O49" s="1086"/>
      <c r="R49" s="1157" t="s">
        <v>4320</v>
      </c>
      <c r="S49" s="1032">
        <f>SUM(S50:S54)</f>
        <v>0</v>
      </c>
      <c r="T49" s="1032">
        <f>SUM(T50:T54)</f>
        <v>0</v>
      </c>
      <c r="U49" s="1032">
        <f>SUM(U50:U54)</f>
        <v>0</v>
      </c>
      <c r="V49" s="1032">
        <f>SUM(V50:V54)</f>
        <v>0</v>
      </c>
      <c r="W49" s="1032">
        <f>SUM(W50:W54)</f>
        <v>0</v>
      </c>
      <c r="X49" s="1086"/>
      <c r="Y49" s="1103">
        <f>SUM(Y50:Y59)</f>
        <v>0</v>
      </c>
      <c r="Z49" s="1104"/>
      <c r="AA49" s="1104"/>
      <c r="AB49" s="1104"/>
      <c r="AC49" s="1103">
        <f>SUM(AC50:AC54)</f>
        <v>0</v>
      </c>
      <c r="AD49" s="1103">
        <f>SUM(AD50:AD54)</f>
        <v>0</v>
      </c>
    </row>
    <row r="50" spans="2:30">
      <c r="B50" s="1158" t="s">
        <v>400</v>
      </c>
      <c r="C50" s="1030"/>
      <c r="D50" s="1030"/>
      <c r="E50" s="1030"/>
      <c r="F50" s="1030"/>
      <c r="G50" s="1030">
        <f>SUM(C50:F50)</f>
        <v>0</v>
      </c>
      <c r="H50" s="1086"/>
      <c r="I50" s="1102">
        <f>ROUND(E50/J50,0.1)</f>
        <v>0</v>
      </c>
      <c r="J50" s="1089">
        <f>J47</f>
        <v>1.5111300000000001</v>
      </c>
      <c r="K50" s="1089">
        <f>J50+J50*10%</f>
        <v>1.6622430000000001</v>
      </c>
      <c r="L50" s="1089">
        <f>J50-J50*10%</f>
        <v>1.360017</v>
      </c>
      <c r="M50" s="1102">
        <f>ROUND(I50*K50,0.1)-E50</f>
        <v>0</v>
      </c>
      <c r="N50" s="1102">
        <f>ROUND(I50*L50,0.1)-E50</f>
        <v>0</v>
      </c>
      <c r="O50" s="1086"/>
      <c r="R50" s="1158" t="s">
        <v>6636</v>
      </c>
      <c r="S50" s="1030"/>
      <c r="T50" s="1030"/>
      <c r="U50" s="1030"/>
      <c r="V50" s="1030"/>
      <c r="W50" s="1030">
        <f>SUM(S50:V50)</f>
        <v>0</v>
      </c>
      <c r="X50" s="1086"/>
      <c r="Y50" s="1102">
        <f>ROUND(U50/Z50,0.1)</f>
        <v>0</v>
      </c>
      <c r="Z50" s="1089">
        <f>Z47</f>
        <v>1.5111300000000001</v>
      </c>
      <c r="AA50" s="1089">
        <f>Z50+Z50*10%</f>
        <v>1.6622430000000001</v>
      </c>
      <c r="AB50" s="1089">
        <f>Z50-Z50*10%</f>
        <v>1.360017</v>
      </c>
      <c r="AC50" s="1102">
        <f>ROUND(Y50*AA50,0.1)-U50</f>
        <v>0</v>
      </c>
      <c r="AD50" s="1102">
        <f>ROUND(Y50*AB50,0.1)-U50</f>
        <v>0</v>
      </c>
    </row>
    <row r="51" spans="2:30">
      <c r="B51" s="1158" t="s">
        <v>1880</v>
      </c>
      <c r="C51" s="1030"/>
      <c r="D51" s="1030"/>
      <c r="E51" s="1030"/>
      <c r="F51" s="1030"/>
      <c r="G51" s="1030">
        <f>SUM(C51:F51)</f>
        <v>0</v>
      </c>
      <c r="H51" s="1086"/>
      <c r="I51" s="1102">
        <f>ROUND(E51/J51,0.1)</f>
        <v>0</v>
      </c>
      <c r="J51" s="1089">
        <f t="shared" ref="J51:J59" si="0">J50</f>
        <v>1.5111300000000001</v>
      </c>
      <c r="K51" s="1089">
        <f>J51+J51*10%</f>
        <v>1.6622430000000001</v>
      </c>
      <c r="L51" s="1089">
        <f>J51-J51*10%</f>
        <v>1.360017</v>
      </c>
      <c r="M51" s="1102">
        <f>ROUND(I51*K51,0.1)-E51</f>
        <v>0</v>
      </c>
      <c r="N51" s="1102">
        <f>ROUND(I51*L51,0.1)-E51</f>
        <v>0</v>
      </c>
      <c r="O51" s="1086"/>
      <c r="R51" s="1158" t="s">
        <v>6721</v>
      </c>
      <c r="S51" s="1030"/>
      <c r="T51" s="1030"/>
      <c r="U51" s="1030"/>
      <c r="V51" s="1030"/>
      <c r="W51" s="1030">
        <f>SUM(S51:V51)</f>
        <v>0</v>
      </c>
      <c r="X51" s="1086"/>
      <c r="Y51" s="1102">
        <f>ROUND(U51/Z51,0.1)</f>
        <v>0</v>
      </c>
      <c r="Z51" s="1089">
        <f t="shared" ref="Z51:Z59" si="1">Z50</f>
        <v>1.5111300000000001</v>
      </c>
      <c r="AA51" s="1089">
        <f>Z51+Z51*10%</f>
        <v>1.6622430000000001</v>
      </c>
      <c r="AB51" s="1089">
        <f>Z51-Z51*10%</f>
        <v>1.360017</v>
      </c>
      <c r="AC51" s="1102">
        <f>ROUND(Y51*AA51,0.1)-U51</f>
        <v>0</v>
      </c>
      <c r="AD51" s="1102">
        <f>ROUND(Y51*AB51,0.1)-U51</f>
        <v>0</v>
      </c>
    </row>
    <row r="52" spans="2:30">
      <c r="B52" s="1158" t="s">
        <v>382</v>
      </c>
      <c r="C52" s="1030"/>
      <c r="D52" s="1030"/>
      <c r="E52" s="1030"/>
      <c r="F52" s="1030"/>
      <c r="G52" s="1030">
        <f>SUM(C52:F52)</f>
        <v>0</v>
      </c>
      <c r="H52" s="1086"/>
      <c r="I52" s="1102">
        <f>ROUND(E52/J52,0.1)</f>
        <v>0</v>
      </c>
      <c r="J52" s="1089">
        <f t="shared" si="0"/>
        <v>1.5111300000000001</v>
      </c>
      <c r="K52" s="1089">
        <f>J52+J52*10%</f>
        <v>1.6622430000000001</v>
      </c>
      <c r="L52" s="1089">
        <f>J52-J52*10%</f>
        <v>1.360017</v>
      </c>
      <c r="M52" s="1102">
        <f>ROUND(I52*K52,0.1)-E52</f>
        <v>0</v>
      </c>
      <c r="N52" s="1102">
        <f>ROUND(I52*L52,0.1)-E52</f>
        <v>0</v>
      </c>
      <c r="O52" s="1086"/>
      <c r="R52" s="1158" t="s">
        <v>6715</v>
      </c>
      <c r="S52" s="1030"/>
      <c r="T52" s="1030"/>
      <c r="U52" s="1030"/>
      <c r="V52" s="1030"/>
      <c r="W52" s="1030">
        <f>SUM(S52:V52)</f>
        <v>0</v>
      </c>
      <c r="X52" s="1086"/>
      <c r="Y52" s="1102">
        <f>ROUND(U52/Z52,0.1)</f>
        <v>0</v>
      </c>
      <c r="Z52" s="1089">
        <f t="shared" si="1"/>
        <v>1.5111300000000001</v>
      </c>
      <c r="AA52" s="1089">
        <f>Z52+Z52*10%</f>
        <v>1.6622430000000001</v>
      </c>
      <c r="AB52" s="1089">
        <f>Z52-Z52*10%</f>
        <v>1.360017</v>
      </c>
      <c r="AC52" s="1102">
        <f>ROUND(Y52*AA52,0.1)-U52</f>
        <v>0</v>
      </c>
      <c r="AD52" s="1102">
        <f>ROUND(Y52*AB52,0.1)-U52</f>
        <v>0</v>
      </c>
    </row>
    <row r="53" spans="2:30" ht="28.5">
      <c r="B53" s="1158" t="s">
        <v>1881</v>
      </c>
      <c r="C53" s="1030"/>
      <c r="D53" s="1030"/>
      <c r="E53" s="1030"/>
      <c r="F53" s="1030"/>
      <c r="G53" s="1030">
        <f>SUM(C53:F53)</f>
        <v>0</v>
      </c>
      <c r="H53" s="1086"/>
      <c r="I53" s="1102">
        <f>ROUND(E53/J53,0.1)</f>
        <v>0</v>
      </c>
      <c r="J53" s="1089">
        <f t="shared" si="0"/>
        <v>1.5111300000000001</v>
      </c>
      <c r="K53" s="1089">
        <f>J53+J53*10%</f>
        <v>1.6622430000000001</v>
      </c>
      <c r="L53" s="1089">
        <f>J53-J53*10%</f>
        <v>1.360017</v>
      </c>
      <c r="M53" s="1102">
        <f>ROUND(I53*K53,0.1)-E53</f>
        <v>0</v>
      </c>
      <c r="N53" s="1102">
        <f>ROUND(I53*L53,0.1)-E53</f>
        <v>0</v>
      </c>
      <c r="O53" s="1086"/>
      <c r="R53" s="1158" t="s">
        <v>6722</v>
      </c>
      <c r="S53" s="1030"/>
      <c r="T53" s="1030"/>
      <c r="U53" s="1030"/>
      <c r="V53" s="1030"/>
      <c r="W53" s="1030">
        <f>SUM(S53:V53)</f>
        <v>0</v>
      </c>
      <c r="X53" s="1086"/>
      <c r="Y53" s="1102">
        <f>ROUND(U53/Z53,0.1)</f>
        <v>0</v>
      </c>
      <c r="Z53" s="1089">
        <f t="shared" si="1"/>
        <v>1.5111300000000001</v>
      </c>
      <c r="AA53" s="1089">
        <f>Z53+Z53*10%</f>
        <v>1.6622430000000001</v>
      </c>
      <c r="AB53" s="1089">
        <f>Z53-Z53*10%</f>
        <v>1.360017</v>
      </c>
      <c r="AC53" s="1102">
        <f>ROUND(Y53*AA53,0.1)-U53</f>
        <v>0</v>
      </c>
      <c r="AD53" s="1102">
        <f>ROUND(Y53*AB53,0.1)-U53</f>
        <v>0</v>
      </c>
    </row>
    <row r="54" spans="2:30">
      <c r="B54" s="1158" t="s">
        <v>1882</v>
      </c>
      <c r="C54" s="1030"/>
      <c r="D54" s="1030"/>
      <c r="E54" s="1030"/>
      <c r="F54" s="1030"/>
      <c r="G54" s="1030">
        <f>SUM(C54:F54)</f>
        <v>0</v>
      </c>
      <c r="H54" s="1086"/>
      <c r="I54" s="1102">
        <f>ROUND(E54/J54,0.1)</f>
        <v>0</v>
      </c>
      <c r="J54" s="1089">
        <f t="shared" si="0"/>
        <v>1.5111300000000001</v>
      </c>
      <c r="K54" s="1089">
        <f>J54+J54*10%</f>
        <v>1.6622430000000001</v>
      </c>
      <c r="L54" s="1089">
        <f>J54-J54*10%</f>
        <v>1.360017</v>
      </c>
      <c r="M54" s="1102">
        <f>ROUND(I54*K54,0.1)-E54</f>
        <v>0</v>
      </c>
      <c r="N54" s="1102">
        <f>ROUND(I54*L54,0.1)-E54</f>
        <v>0</v>
      </c>
      <c r="O54" s="1086"/>
      <c r="R54" s="1158" t="s">
        <v>3171</v>
      </c>
      <c r="S54" s="1030"/>
      <c r="T54" s="1030"/>
      <c r="U54" s="1030"/>
      <c r="V54" s="1030"/>
      <c r="W54" s="1030">
        <f>SUM(S54:V54)</f>
        <v>0</v>
      </c>
      <c r="X54" s="1086"/>
      <c r="Y54" s="1102">
        <f>ROUND(U54/Z54,0.1)</f>
        <v>0</v>
      </c>
      <c r="Z54" s="1089">
        <f t="shared" si="1"/>
        <v>1.5111300000000001</v>
      </c>
      <c r="AA54" s="1089">
        <f>Z54+Z54*10%</f>
        <v>1.6622430000000001</v>
      </c>
      <c r="AB54" s="1089">
        <f>Z54-Z54*10%</f>
        <v>1.360017</v>
      </c>
      <c r="AC54" s="1102">
        <f>ROUND(Y54*AA54,0.1)-U54</f>
        <v>0</v>
      </c>
      <c r="AD54" s="1102">
        <f>ROUND(Y54*AB54,0.1)-U54</f>
        <v>0</v>
      </c>
    </row>
    <row r="55" spans="2:30">
      <c r="B55" s="1157" t="s">
        <v>1883</v>
      </c>
      <c r="C55" s="1032">
        <f>SUM(C56:C59)</f>
        <v>0</v>
      </c>
      <c r="D55" s="1032">
        <f>SUM(D56:D59)</f>
        <v>0</v>
      </c>
      <c r="E55" s="1032">
        <f>SUM(E56:E59)</f>
        <v>0</v>
      </c>
      <c r="F55" s="1032">
        <f>SUM(F56:F59)</f>
        <v>0</v>
      </c>
      <c r="G55" s="1032">
        <f>SUM(G56:G59)</f>
        <v>0</v>
      </c>
      <c r="H55" s="1086"/>
      <c r="I55" s="1102"/>
      <c r="J55" s="1089"/>
      <c r="K55" s="1089"/>
      <c r="L55" s="1089"/>
      <c r="M55" s="1103">
        <f>SUM(M56:M59)</f>
        <v>0</v>
      </c>
      <c r="N55" s="1103">
        <f>SUM(N56:N59)</f>
        <v>0</v>
      </c>
      <c r="O55" s="1086"/>
      <c r="R55" s="1157" t="s">
        <v>4336</v>
      </c>
      <c r="S55" s="1032">
        <f>SUM(S56:S59)</f>
        <v>0</v>
      </c>
      <c r="T55" s="1032">
        <f>SUM(T56:T59)</f>
        <v>0</v>
      </c>
      <c r="U55" s="1032">
        <f>SUM(U56:U59)</f>
        <v>0</v>
      </c>
      <c r="V55" s="1032">
        <f>SUM(V56:V59)</f>
        <v>0</v>
      </c>
      <c r="W55" s="1032">
        <f>SUM(W56:W59)</f>
        <v>0</v>
      </c>
      <c r="X55" s="1086"/>
      <c r="Y55" s="1102"/>
      <c r="Z55" s="1089"/>
      <c r="AA55" s="1089"/>
      <c r="AB55" s="1089"/>
      <c r="AC55" s="1103">
        <f>SUM(AC56:AC59)</f>
        <v>0</v>
      </c>
      <c r="AD55" s="1103">
        <f>SUM(AD56:AD59)</f>
        <v>0</v>
      </c>
    </row>
    <row r="56" spans="2:30">
      <c r="B56" s="1158" t="s">
        <v>55</v>
      </c>
      <c r="C56" s="1030"/>
      <c r="D56" s="1030"/>
      <c r="E56" s="1030"/>
      <c r="F56" s="1030"/>
      <c r="G56" s="1030">
        <f>SUM(C56:F56)</f>
        <v>0</v>
      </c>
      <c r="H56" s="1086"/>
      <c r="I56" s="1102">
        <f>ROUND(E56/J56,0.1)</f>
        <v>0</v>
      </c>
      <c r="J56" s="1089">
        <f>J54</f>
        <v>1.5111300000000001</v>
      </c>
      <c r="K56" s="1089">
        <f>J56+J56*10%</f>
        <v>1.6622430000000001</v>
      </c>
      <c r="L56" s="1089">
        <f>J56-J56*10%</f>
        <v>1.360017</v>
      </c>
      <c r="M56" s="1102">
        <f>ROUND(I56*K56,0.1)-E56</f>
        <v>0</v>
      </c>
      <c r="N56" s="1102">
        <f>ROUND(I56*L56,0.1)-E56</f>
        <v>0</v>
      </c>
      <c r="O56" s="1086"/>
      <c r="R56" s="1158" t="s">
        <v>5285</v>
      </c>
      <c r="S56" s="1030"/>
      <c r="T56" s="1030"/>
      <c r="U56" s="1030"/>
      <c r="V56" s="1030"/>
      <c r="W56" s="1030">
        <f>SUM(S56:V56)</f>
        <v>0</v>
      </c>
      <c r="X56" s="1086"/>
      <c r="Y56" s="1102">
        <f>ROUND(U56/Z56,0.1)</f>
        <v>0</v>
      </c>
      <c r="Z56" s="1089">
        <f>Z54</f>
        <v>1.5111300000000001</v>
      </c>
      <c r="AA56" s="1089">
        <f>Z56+Z56*10%</f>
        <v>1.6622430000000001</v>
      </c>
      <c r="AB56" s="1089">
        <f>Z56-Z56*10%</f>
        <v>1.360017</v>
      </c>
      <c r="AC56" s="1102">
        <f>ROUND(Y56*AA56,0.1)-U56</f>
        <v>0</v>
      </c>
      <c r="AD56" s="1102">
        <f>ROUND(Y56*AB56,0.1)-U56</f>
        <v>0</v>
      </c>
    </row>
    <row r="57" spans="2:30">
      <c r="B57" s="1158" t="s">
        <v>1731</v>
      </c>
      <c r="C57" s="1030"/>
      <c r="D57" s="1030"/>
      <c r="E57" s="1030"/>
      <c r="F57" s="1030"/>
      <c r="G57" s="1030">
        <f>SUM(C57:F57)</f>
        <v>0</v>
      </c>
      <c r="H57" s="1086"/>
      <c r="I57" s="1102">
        <f>ROUND(E57/J57,0.1)</f>
        <v>0</v>
      </c>
      <c r="J57" s="1089">
        <f t="shared" si="0"/>
        <v>1.5111300000000001</v>
      </c>
      <c r="K57" s="1089">
        <f>J57+J57*10%</f>
        <v>1.6622430000000001</v>
      </c>
      <c r="L57" s="1089">
        <f>J57-J57*10%</f>
        <v>1.360017</v>
      </c>
      <c r="M57" s="1102">
        <f>ROUND(I57*K57,0.1)-E57</f>
        <v>0</v>
      </c>
      <c r="N57" s="1102">
        <f>ROUND(I57*L57,0.1)-E57</f>
        <v>0</v>
      </c>
      <c r="O57" s="1086"/>
      <c r="R57" s="1158" t="s">
        <v>6723</v>
      </c>
      <c r="S57" s="1030"/>
      <c r="T57" s="1030"/>
      <c r="U57" s="1030"/>
      <c r="V57" s="1030"/>
      <c r="W57" s="1030">
        <f>SUM(S57:V57)</f>
        <v>0</v>
      </c>
      <c r="X57" s="1086"/>
      <c r="Y57" s="1102">
        <f>ROUND(U57/Z57,0.1)</f>
        <v>0</v>
      </c>
      <c r="Z57" s="1089">
        <f t="shared" si="1"/>
        <v>1.5111300000000001</v>
      </c>
      <c r="AA57" s="1089">
        <f>Z57+Z57*10%</f>
        <v>1.6622430000000001</v>
      </c>
      <c r="AB57" s="1089">
        <f>Z57-Z57*10%</f>
        <v>1.360017</v>
      </c>
      <c r="AC57" s="1102">
        <f>ROUND(Y57*AA57,0.1)-U57</f>
        <v>0</v>
      </c>
      <c r="AD57" s="1102">
        <f>ROUND(Y57*AB57,0.1)-U57</f>
        <v>0</v>
      </c>
    </row>
    <row r="58" spans="2:30">
      <c r="B58" s="1158" t="s">
        <v>771</v>
      </c>
      <c r="C58" s="986"/>
      <c r="D58" s="1030"/>
      <c r="E58" s="1030"/>
      <c r="F58" s="1030"/>
      <c r="G58" s="1030">
        <f>SUM(C58:F58)</f>
        <v>0</v>
      </c>
      <c r="H58" s="1086"/>
      <c r="I58" s="1102">
        <f>ROUND(E58/J58,0.1)</f>
        <v>0</v>
      </c>
      <c r="J58" s="1089">
        <f t="shared" si="0"/>
        <v>1.5111300000000001</v>
      </c>
      <c r="K58" s="1089">
        <f>J58+J58*10%</f>
        <v>1.6622430000000001</v>
      </c>
      <c r="L58" s="1089">
        <f>J58-J58*10%</f>
        <v>1.360017</v>
      </c>
      <c r="M58" s="1102">
        <f>ROUND(I58*K58,0.1)-E58</f>
        <v>0</v>
      </c>
      <c r="N58" s="1102">
        <f>ROUND(I58*L58,0.1)-E58</f>
        <v>0</v>
      </c>
      <c r="O58" s="1086"/>
      <c r="R58" s="1158" t="s">
        <v>6717</v>
      </c>
      <c r="S58" s="986"/>
      <c r="T58" s="1030"/>
      <c r="U58" s="1030"/>
      <c r="V58" s="1030"/>
      <c r="W58" s="1030">
        <f>SUM(S58:V58)</f>
        <v>0</v>
      </c>
      <c r="X58" s="1086"/>
      <c r="Y58" s="1102">
        <f>ROUND(U58/Z58,0.1)</f>
        <v>0</v>
      </c>
      <c r="Z58" s="1089">
        <f t="shared" si="1"/>
        <v>1.5111300000000001</v>
      </c>
      <c r="AA58" s="1089">
        <f>Z58+Z58*10%</f>
        <v>1.6622430000000001</v>
      </c>
      <c r="AB58" s="1089">
        <f>Z58-Z58*10%</f>
        <v>1.360017</v>
      </c>
      <c r="AC58" s="1102">
        <f>ROUND(Y58*AA58,0.1)-U58</f>
        <v>0</v>
      </c>
      <c r="AD58" s="1102">
        <f>ROUND(Y58*AB58,0.1)-U58</f>
        <v>0</v>
      </c>
    </row>
    <row r="59" spans="2:30" ht="28.5">
      <c r="B59" s="1158" t="s">
        <v>2061</v>
      </c>
      <c r="C59" s="986"/>
      <c r="D59" s="1030"/>
      <c r="E59" s="1030"/>
      <c r="F59" s="1030"/>
      <c r="G59" s="1030">
        <f>SUM(C59:F59)</f>
        <v>0</v>
      </c>
      <c r="H59" s="1086"/>
      <c r="I59" s="1102">
        <f>ROUND(E59/J59,0.1)</f>
        <v>0</v>
      </c>
      <c r="J59" s="1089">
        <f t="shared" si="0"/>
        <v>1.5111300000000001</v>
      </c>
      <c r="K59" s="1089">
        <f>J59+J59*10%</f>
        <v>1.6622430000000001</v>
      </c>
      <c r="L59" s="1089">
        <f>J59-J59*10%</f>
        <v>1.360017</v>
      </c>
      <c r="M59" s="1102">
        <f>ROUND(I59*K59,0.1)-E59</f>
        <v>0</v>
      </c>
      <c r="N59" s="1102">
        <f>ROUND(I59*L59,0.1)-E59</f>
        <v>0</v>
      </c>
      <c r="O59" s="1086"/>
      <c r="R59" s="1158" t="s">
        <v>6724</v>
      </c>
      <c r="S59" s="986"/>
      <c r="T59" s="1030"/>
      <c r="U59" s="1030"/>
      <c r="V59" s="1030"/>
      <c r="W59" s="1030">
        <f>SUM(S59:V59)</f>
        <v>0</v>
      </c>
      <c r="X59" s="1086"/>
      <c r="Y59" s="1102">
        <f>ROUND(U59/Z59,0.1)</f>
        <v>0</v>
      </c>
      <c r="Z59" s="1089">
        <f t="shared" si="1"/>
        <v>1.5111300000000001</v>
      </c>
      <c r="AA59" s="1089">
        <f>Z59+Z59*10%</f>
        <v>1.6622430000000001</v>
      </c>
      <c r="AB59" s="1089">
        <f>Z59-Z59*10%</f>
        <v>1.360017</v>
      </c>
      <c r="AC59" s="1102">
        <f>ROUND(Y59*AA59,0.1)-U59</f>
        <v>0</v>
      </c>
      <c r="AD59" s="1102">
        <f>ROUND(Y59*AB59,0.1)-U59</f>
        <v>0</v>
      </c>
    </row>
    <row r="60" spans="2:30">
      <c r="B60" s="1159" t="s">
        <v>1896</v>
      </c>
      <c r="C60" s="1029">
        <f>C49-C55</f>
        <v>0</v>
      </c>
      <c r="D60" s="1029">
        <f>D49-D55</f>
        <v>0</v>
      </c>
      <c r="E60" s="1029">
        <f>E49-E55</f>
        <v>0</v>
      </c>
      <c r="F60" s="1029">
        <f>F49-F55</f>
        <v>0</v>
      </c>
      <c r="G60" s="1029">
        <f>G49-G55</f>
        <v>0</v>
      </c>
      <c r="H60" s="1086"/>
      <c r="I60" s="1102"/>
      <c r="J60" s="1089"/>
      <c r="K60" s="1089"/>
      <c r="L60" s="1089"/>
      <c r="M60" s="1100"/>
      <c r="N60" s="1100"/>
      <c r="O60" s="1086"/>
      <c r="R60" s="1159" t="s">
        <v>6753</v>
      </c>
      <c r="S60" s="1029">
        <f>S49-S55</f>
        <v>0</v>
      </c>
      <c r="T60" s="1029">
        <f>T49-T55</f>
        <v>0</v>
      </c>
      <c r="U60" s="1029">
        <f>U49-U55</f>
        <v>0</v>
      </c>
      <c r="V60" s="1029">
        <f>V49-V55</f>
        <v>0</v>
      </c>
      <c r="W60" s="1029">
        <f>W49-W55</f>
        <v>0</v>
      </c>
      <c r="X60" s="1086"/>
      <c r="Y60" s="1102"/>
      <c r="Z60" s="1089"/>
      <c r="AA60" s="1089"/>
      <c r="AB60" s="1089"/>
      <c r="AC60" s="1100"/>
      <c r="AD60" s="1100"/>
    </row>
    <row r="61" spans="2:30">
      <c r="B61" s="1159" t="s">
        <v>1507</v>
      </c>
      <c r="C61" s="1029">
        <f>C38+C49</f>
        <v>0</v>
      </c>
      <c r="D61" s="1029">
        <f>D38+D49</f>
        <v>0</v>
      </c>
      <c r="E61" s="1029">
        <f>E38+E49</f>
        <v>0</v>
      </c>
      <c r="F61" s="1029">
        <f>F38+F49</f>
        <v>0</v>
      </c>
      <c r="G61" s="1029">
        <f>G38+G49</f>
        <v>0</v>
      </c>
      <c r="H61" s="1086"/>
      <c r="I61" s="1104" t="s">
        <v>1905</v>
      </c>
      <c r="J61" s="1104"/>
      <c r="K61" s="1104"/>
      <c r="L61" s="1104"/>
      <c r="M61" s="1103">
        <f>M38-M43+M49-M55</f>
        <v>0</v>
      </c>
      <c r="N61" s="1103">
        <f>N38-N43+N49-N55</f>
        <v>0</v>
      </c>
      <c r="O61" s="1086"/>
      <c r="R61" s="1160" t="s">
        <v>6644</v>
      </c>
      <c r="S61" s="1029">
        <f>S38+S49</f>
        <v>0</v>
      </c>
      <c r="T61" s="1029">
        <f>T38+T49</f>
        <v>0</v>
      </c>
      <c r="U61" s="1029">
        <f>U38+U49</f>
        <v>0</v>
      </c>
      <c r="V61" s="1029">
        <f>V38+V49</f>
        <v>0</v>
      </c>
      <c r="W61" s="1029">
        <f>W38+W49</f>
        <v>0</v>
      </c>
      <c r="X61" s="1086"/>
      <c r="Y61" s="1104" t="s">
        <v>1905</v>
      </c>
      <c r="Z61" s="1104"/>
      <c r="AA61" s="1104"/>
      <c r="AB61" s="1104"/>
      <c r="AC61" s="1103">
        <f>AC38-AC43+AC49-AC55</f>
        <v>0</v>
      </c>
      <c r="AD61" s="1103">
        <f>AD38-AD43+AD49-AD55</f>
        <v>0</v>
      </c>
    </row>
    <row r="62" spans="2:30">
      <c r="B62" s="1159" t="s">
        <v>1509</v>
      </c>
      <c r="C62" s="1029">
        <f>C43+C55</f>
        <v>0</v>
      </c>
      <c r="D62" s="1029">
        <f>D43+D55</f>
        <v>0</v>
      </c>
      <c r="E62" s="1029">
        <f>E43+E55</f>
        <v>0</v>
      </c>
      <c r="F62" s="1029">
        <f>F43+F55</f>
        <v>0</v>
      </c>
      <c r="G62" s="1029">
        <f>G43+G55</f>
        <v>0</v>
      </c>
      <c r="H62" s="1086"/>
      <c r="I62" s="1105" t="s">
        <v>1906</v>
      </c>
      <c r="J62" s="1105"/>
      <c r="K62" s="1105"/>
      <c r="L62" s="1105"/>
      <c r="M62" s="1106">
        <f>M61*10%</f>
        <v>0</v>
      </c>
      <c r="N62" s="1106">
        <f>N61*10%</f>
        <v>0</v>
      </c>
      <c r="O62" s="1086"/>
      <c r="R62" s="1159" t="s">
        <v>6726</v>
      </c>
      <c r="S62" s="1029">
        <f>S43+S55</f>
        <v>0</v>
      </c>
      <c r="T62" s="1029">
        <f>T43+T55</f>
        <v>0</v>
      </c>
      <c r="U62" s="1029">
        <f>U43+U55</f>
        <v>0</v>
      </c>
      <c r="V62" s="1029">
        <f>V43+V55</f>
        <v>0</v>
      </c>
      <c r="W62" s="1029">
        <f>W43+W55</f>
        <v>0</v>
      </c>
      <c r="X62" s="1086"/>
      <c r="Y62" s="1105" t="s">
        <v>1906</v>
      </c>
      <c r="Z62" s="1105"/>
      <c r="AA62" s="1105"/>
      <c r="AB62" s="1105"/>
      <c r="AC62" s="1106">
        <f>AC61*10%</f>
        <v>0</v>
      </c>
      <c r="AD62" s="1106">
        <f>AD61*10%</f>
        <v>0</v>
      </c>
    </row>
    <row r="63" spans="2:30">
      <c r="B63" s="1159" t="s">
        <v>1898</v>
      </c>
      <c r="C63" s="1029">
        <f>C61-C62</f>
        <v>0</v>
      </c>
      <c r="D63" s="1029">
        <f>D61-D62</f>
        <v>0</v>
      </c>
      <c r="E63" s="1029">
        <f>E61-E62</f>
        <v>0</v>
      </c>
      <c r="F63" s="1029">
        <f>F61-F62</f>
        <v>0</v>
      </c>
      <c r="G63" s="1029">
        <f>SUM(C63:F63)</f>
        <v>0</v>
      </c>
      <c r="H63" s="1086"/>
      <c r="I63" s="1104" t="s">
        <v>1907</v>
      </c>
      <c r="J63" s="1104"/>
      <c r="K63" s="1104"/>
      <c r="L63" s="1104"/>
      <c r="M63" s="1103">
        <f>M61-M62</f>
        <v>0</v>
      </c>
      <c r="N63" s="1103">
        <f>N61-N62</f>
        <v>0</v>
      </c>
      <c r="O63" s="1086"/>
      <c r="R63" s="1159" t="s">
        <v>6762</v>
      </c>
      <c r="S63" s="1029">
        <f>S61-S62</f>
        <v>0</v>
      </c>
      <c r="T63" s="1029">
        <f>T61-T62</f>
        <v>0</v>
      </c>
      <c r="U63" s="1029">
        <f>U61-U62</f>
        <v>0</v>
      </c>
      <c r="V63" s="1029">
        <f>V61-V62</f>
        <v>0</v>
      </c>
      <c r="W63" s="1029">
        <f>SUM(S63:V63)</f>
        <v>0</v>
      </c>
      <c r="X63" s="1086"/>
      <c r="Y63" s="1104" t="s">
        <v>1907</v>
      </c>
      <c r="Z63" s="1104"/>
      <c r="AA63" s="1104"/>
      <c r="AB63" s="1104"/>
      <c r="AC63" s="1103">
        <f>AC61-AC62</f>
        <v>0</v>
      </c>
      <c r="AD63" s="1103">
        <f>AD61-AD62</f>
        <v>0</v>
      </c>
    </row>
    <row r="65" spans="2:19">
      <c r="B65" s="2211" t="s">
        <v>1899</v>
      </c>
      <c r="C65" s="2211"/>
      <c r="R65" s="2211" t="s">
        <v>6765</v>
      </c>
      <c r="S65" s="2211"/>
    </row>
    <row r="66" spans="2:19">
      <c r="B66" s="1167" t="s">
        <v>1894</v>
      </c>
      <c r="C66" s="1142">
        <f>НАЧАЛО!AA2</f>
        <v>41639</v>
      </c>
      <c r="R66" s="1167" t="s">
        <v>6755</v>
      </c>
      <c r="S66" s="1142">
        <f>НАЧАЛО!AA2</f>
        <v>41639</v>
      </c>
    </row>
    <row r="67" spans="2:19">
      <c r="B67" s="1167" t="s">
        <v>1916</v>
      </c>
      <c r="C67" s="986">
        <f>M63</f>
        <v>0</v>
      </c>
      <c r="R67" s="1167" t="s">
        <v>6767</v>
      </c>
      <c r="S67" s="986">
        <f>AC63</f>
        <v>0</v>
      </c>
    </row>
    <row r="68" spans="2:19">
      <c r="B68" s="1167" t="s">
        <v>1917</v>
      </c>
      <c r="C68" s="986">
        <f>N63</f>
        <v>0</v>
      </c>
      <c r="R68" s="1167" t="s">
        <v>6766</v>
      </c>
      <c r="S68" s="986">
        <f>AD63</f>
        <v>0</v>
      </c>
    </row>
  </sheetData>
  <sheetProtection formatCells="0" formatColumns="0" formatRows="0" insertColumns="0" insertRows="0"/>
  <mergeCells count="8">
    <mergeCell ref="R65:S65"/>
    <mergeCell ref="B36:F36"/>
    <mergeCell ref="B65:C65"/>
    <mergeCell ref="A36:A37"/>
    <mergeCell ref="A1:A2"/>
    <mergeCell ref="B1:F1"/>
    <mergeCell ref="R1:V1"/>
    <mergeCell ref="R36:V36"/>
  </mergeCells>
  <phoneticPr fontId="16" type="noConversion"/>
  <hyperlinks>
    <hyperlink ref="H1" location="'Съдържание 1'!A1" display="'Съдържание 1'!A1"/>
    <hyperlink ref="G1" location="'Съдържание 1'!A1" display="'Съдържание 1'!A1"/>
    <hyperlink ref="A4" location="'More information'!A481" display="'More information'!A481"/>
    <hyperlink ref="A39" location="'More information'!A486" display="More information'!A1"/>
    <hyperlink ref="X1" location="'Съдържание 1'!A1" display="'Съдържание 1'!A1"/>
    <hyperlink ref="W1" location="'Съдържание 1'!A1" display="'Съдържание 1'!A1"/>
  </hyperlinks>
  <pageMargins left="0.75" right="0.75" top="1" bottom="1" header="0.5" footer="0.5"/>
  <headerFooter alignWithMargins="0"/>
  <ignoredErrors>
    <ignoredError sqref="C67:C68" unlockedFormula="1"/>
  </ignoredErrors>
  <legacyDrawing r:id="rId1"/>
</worksheet>
</file>

<file path=xl/worksheets/sheet59.xml><?xml version="1.0" encoding="utf-8"?>
<worksheet xmlns="http://schemas.openxmlformats.org/spreadsheetml/2006/main" xmlns:r="http://schemas.openxmlformats.org/officeDocument/2006/relationships">
  <sheetPr codeName="Sheet43">
    <tabColor theme="8" tint="0.59999389629810485"/>
  </sheetPr>
  <dimension ref="A1:V95"/>
  <sheetViews>
    <sheetView topLeftCell="A46" workbookViewId="0">
      <selection activeCell="A46" sqref="A46"/>
    </sheetView>
  </sheetViews>
  <sheetFormatPr defaultRowHeight="12.75"/>
  <cols>
    <col min="1" max="1" width="26.140625" style="265" customWidth="1"/>
    <col min="2" max="2" width="56.28515625" style="265" bestFit="1" customWidth="1"/>
    <col min="3" max="3" width="13.42578125" style="265" bestFit="1" customWidth="1"/>
    <col min="4" max="4" width="13" style="265" customWidth="1"/>
    <col min="5" max="5" width="15.28515625" style="265" customWidth="1"/>
    <col min="6" max="6" width="11.7109375" style="265" bestFit="1" customWidth="1"/>
    <col min="7" max="10" width="11.7109375" style="265" customWidth="1"/>
    <col min="11" max="11" width="6.28515625" style="265" customWidth="1"/>
    <col min="12" max="12" width="6.140625" style="265" customWidth="1"/>
    <col min="13" max="13" width="5" style="265" customWidth="1"/>
    <col min="14" max="14" width="56.28515625" style="265" bestFit="1" customWidth="1"/>
    <col min="15" max="15" width="13.7109375" style="265" bestFit="1" customWidth="1"/>
    <col min="16" max="16" width="13" style="265" customWidth="1"/>
    <col min="17" max="17" width="15.28515625" style="265" customWidth="1"/>
    <col min="18" max="18" width="11.7109375" style="265" bestFit="1" customWidth="1"/>
    <col min="19" max="22" width="11.7109375" style="265" customWidth="1"/>
    <col min="23" max="16384" width="9.140625" style="265"/>
  </cols>
  <sheetData>
    <row r="1" spans="1:22" ht="31.9" customHeight="1">
      <c r="A1" s="2231" t="s">
        <v>1636</v>
      </c>
      <c r="B1" s="2427" t="s">
        <v>1611</v>
      </c>
      <c r="C1" s="2428"/>
      <c r="D1" s="2428"/>
      <c r="E1" s="1117" t="s">
        <v>1323</v>
      </c>
      <c r="F1" s="1116"/>
      <c r="G1" s="1116"/>
      <c r="H1" s="1116"/>
      <c r="I1" s="1116"/>
      <c r="J1" s="1116"/>
      <c r="K1" s="1116"/>
      <c r="L1" s="1116"/>
      <c r="M1" s="1736" t="s">
        <v>3382</v>
      </c>
      <c r="N1" s="2427" t="s">
        <v>6769</v>
      </c>
      <c r="O1" s="2428"/>
      <c r="P1" s="2428"/>
      <c r="Q1" s="1117" t="s">
        <v>1323</v>
      </c>
      <c r="R1" s="1116"/>
      <c r="S1" s="1116"/>
      <c r="T1" s="1116"/>
      <c r="U1" s="1116"/>
      <c r="V1" s="1116"/>
    </row>
    <row r="2" spans="1:22" ht="66" customHeight="1">
      <c r="A2" s="2232"/>
      <c r="B2" s="931"/>
      <c r="C2" s="262">
        <f>НАЧАЛО!AA$2</f>
        <v>41639</v>
      </c>
      <c r="D2" s="263" t="str">
        <f>CONCATENATE("31.12.",YEAR(C2)-1," г.")</f>
        <v>31.12.2012 г.</v>
      </c>
      <c r="N2" s="931"/>
      <c r="O2" s="262">
        <f>НАЧАЛО!AA$2</f>
        <v>41639</v>
      </c>
      <c r="P2" s="263" t="str">
        <f>CONCATENATE("31.12.",YEAR(O2)-1," г.")</f>
        <v>31.12.2012 г.</v>
      </c>
    </row>
    <row r="3" spans="1:22" ht="25.5">
      <c r="A3" s="824" t="s">
        <v>1746</v>
      </c>
      <c r="B3" s="1118" t="s">
        <v>1548</v>
      </c>
      <c r="C3" s="277"/>
      <c r="D3" s="277"/>
      <c r="N3" s="1118" t="s">
        <v>6768</v>
      </c>
      <c r="O3" s="277"/>
      <c r="P3" s="277"/>
    </row>
    <row r="4" spans="1:22">
      <c r="A4" s="825" t="s">
        <v>2617</v>
      </c>
      <c r="B4" s="1149" t="s">
        <v>1607</v>
      </c>
      <c r="C4" s="277"/>
      <c r="D4" s="277"/>
      <c r="N4" s="1149" t="s">
        <v>1607</v>
      </c>
      <c r="O4" s="277"/>
      <c r="P4" s="277"/>
    </row>
    <row r="5" spans="1:22">
      <c r="B5" s="1149" t="s">
        <v>1607</v>
      </c>
      <c r="C5" s="277"/>
      <c r="D5" s="277"/>
      <c r="N5" s="1149" t="s">
        <v>1607</v>
      </c>
      <c r="O5" s="277"/>
      <c r="P5" s="277"/>
    </row>
    <row r="6" spans="1:22" ht="25.5">
      <c r="B6" s="1118" t="s">
        <v>1549</v>
      </c>
      <c r="C6" s="277"/>
      <c r="D6" s="277"/>
      <c r="N6" s="1118" t="s">
        <v>6770</v>
      </c>
      <c r="O6" s="277"/>
      <c r="P6" s="277"/>
    </row>
    <row r="7" spans="1:22">
      <c r="B7" s="1149" t="s">
        <v>1607</v>
      </c>
      <c r="C7" s="277"/>
      <c r="D7" s="277"/>
      <c r="N7" s="1149" t="s">
        <v>1607</v>
      </c>
      <c r="O7" s="277"/>
      <c r="P7" s="277"/>
    </row>
    <row r="8" spans="1:22">
      <c r="B8" s="1149" t="s">
        <v>1607</v>
      </c>
      <c r="C8" s="277"/>
      <c r="D8" s="277"/>
      <c r="N8" s="1149" t="s">
        <v>1607</v>
      </c>
      <c r="O8" s="277"/>
      <c r="P8" s="277"/>
    </row>
    <row r="9" spans="1:22" ht="38.25">
      <c r="B9" s="1168" t="s">
        <v>1550</v>
      </c>
      <c r="C9" s="277"/>
      <c r="D9" s="277"/>
      <c r="N9" s="1168" t="s">
        <v>6771</v>
      </c>
      <c r="O9" s="277"/>
      <c r="P9" s="277"/>
    </row>
    <row r="10" spans="1:22">
      <c r="B10" s="1149" t="s">
        <v>1607</v>
      </c>
      <c r="C10" s="277"/>
      <c r="D10" s="277"/>
      <c r="N10" s="1149" t="s">
        <v>1607</v>
      </c>
      <c r="O10" s="277"/>
      <c r="P10" s="277"/>
    </row>
    <row r="11" spans="1:22">
      <c r="B11" s="1149" t="s">
        <v>1607</v>
      </c>
      <c r="C11" s="277"/>
      <c r="D11" s="277"/>
      <c r="N11" s="1149" t="s">
        <v>1607</v>
      </c>
      <c r="O11" s="277"/>
      <c r="P11" s="277"/>
    </row>
    <row r="12" spans="1:22">
      <c r="B12" s="1168" t="s">
        <v>1551</v>
      </c>
      <c r="C12" s="277"/>
      <c r="D12" s="277"/>
      <c r="N12" s="1168" t="s">
        <v>6772</v>
      </c>
      <c r="O12" s="277"/>
      <c r="P12" s="277"/>
    </row>
    <row r="13" spans="1:22">
      <c r="B13" s="1149" t="s">
        <v>1607</v>
      </c>
      <c r="C13" s="277"/>
      <c r="D13" s="277"/>
      <c r="N13" s="1149" t="s">
        <v>1607</v>
      </c>
      <c r="O13" s="277"/>
      <c r="P13" s="277"/>
    </row>
    <row r="14" spans="1:22">
      <c r="B14" s="1149" t="s">
        <v>1607</v>
      </c>
      <c r="C14" s="277"/>
      <c r="D14" s="277"/>
      <c r="N14" s="1149" t="s">
        <v>1607</v>
      </c>
      <c r="O14" s="277"/>
      <c r="P14" s="277"/>
    </row>
    <row r="15" spans="1:22" ht="25.5">
      <c r="B15" s="1168" t="s">
        <v>1552</v>
      </c>
      <c r="C15" s="277"/>
      <c r="D15" s="277"/>
      <c r="N15" s="1168" t="s">
        <v>6773</v>
      </c>
      <c r="O15" s="277"/>
      <c r="P15" s="277"/>
    </row>
    <row r="16" spans="1:22">
      <c r="B16" s="1149" t="s">
        <v>1607</v>
      </c>
      <c r="C16" s="277"/>
      <c r="D16" s="277"/>
      <c r="N16" s="1149" t="s">
        <v>1607</v>
      </c>
      <c r="O16" s="277"/>
      <c r="P16" s="277"/>
    </row>
    <row r="17" spans="2:16">
      <c r="B17" s="1149" t="s">
        <v>1607</v>
      </c>
      <c r="C17" s="277"/>
      <c r="D17" s="277"/>
      <c r="N17" s="1149" t="s">
        <v>1607</v>
      </c>
      <c r="O17" s="277"/>
      <c r="P17" s="277"/>
    </row>
    <row r="18" spans="2:16">
      <c r="B18" s="1168" t="s">
        <v>1553</v>
      </c>
      <c r="C18" s="277"/>
      <c r="D18" s="277"/>
      <c r="N18" s="1168" t="s">
        <v>6774</v>
      </c>
      <c r="O18" s="277"/>
      <c r="P18" s="277"/>
    </row>
    <row r="19" spans="2:16">
      <c r="B19" s="1149" t="s">
        <v>1607</v>
      </c>
      <c r="C19" s="277"/>
      <c r="D19" s="277"/>
      <c r="N19" s="1149" t="s">
        <v>1607</v>
      </c>
      <c r="O19" s="277"/>
      <c r="P19" s="277"/>
    </row>
    <row r="20" spans="2:16">
      <c r="B20" s="1149" t="s">
        <v>1607</v>
      </c>
      <c r="C20" s="277"/>
      <c r="D20" s="277"/>
      <c r="N20" s="1149" t="s">
        <v>1607</v>
      </c>
      <c r="O20" s="277"/>
      <c r="P20" s="277"/>
    </row>
    <row r="21" spans="2:16" ht="25.5">
      <c r="B21" s="1168" t="s">
        <v>1554</v>
      </c>
      <c r="C21" s="277"/>
      <c r="D21" s="277"/>
      <c r="N21" s="1168" t="s">
        <v>6776</v>
      </c>
      <c r="O21" s="277"/>
      <c r="P21" s="277"/>
    </row>
    <row r="22" spans="2:16">
      <c r="B22" s="1149" t="s">
        <v>1607</v>
      </c>
      <c r="C22" s="277"/>
      <c r="D22" s="277"/>
      <c r="N22" s="1149" t="s">
        <v>1607</v>
      </c>
      <c r="O22" s="277"/>
      <c r="P22" s="277"/>
    </row>
    <row r="23" spans="2:16">
      <c r="B23" s="1149" t="s">
        <v>1607</v>
      </c>
      <c r="C23" s="277"/>
      <c r="D23" s="277"/>
      <c r="N23" s="1149" t="s">
        <v>1607</v>
      </c>
      <c r="O23" s="277"/>
      <c r="P23" s="277"/>
    </row>
    <row r="24" spans="2:16" ht="25.5">
      <c r="B24" s="1168" t="s">
        <v>1555</v>
      </c>
      <c r="C24" s="277"/>
      <c r="D24" s="277"/>
      <c r="N24" s="1168" t="s">
        <v>6777</v>
      </c>
      <c r="O24" s="277"/>
      <c r="P24" s="277"/>
    </row>
    <row r="25" spans="2:16">
      <c r="B25" s="1149" t="s">
        <v>1607</v>
      </c>
      <c r="C25" s="277"/>
      <c r="D25" s="277"/>
      <c r="N25" s="1149" t="s">
        <v>1607</v>
      </c>
      <c r="O25" s="277"/>
      <c r="P25" s="277"/>
    </row>
    <row r="26" spans="2:16">
      <c r="B26" s="1149" t="s">
        <v>1607</v>
      </c>
      <c r="C26" s="277"/>
      <c r="D26" s="277"/>
      <c r="N26" s="1149" t="s">
        <v>1607</v>
      </c>
      <c r="O26" s="277"/>
      <c r="P26" s="277"/>
    </row>
    <row r="27" spans="2:16">
      <c r="B27" s="1051"/>
      <c r="C27" s="1121">
        <f>SUM(C3:C26)</f>
        <v>0</v>
      </c>
      <c r="D27" s="1121">
        <f>SUM(D3:D26)</f>
        <v>0</v>
      </c>
      <c r="N27" s="1558"/>
      <c r="O27" s="1121">
        <f>SUM(O3:O26)</f>
        <v>0</v>
      </c>
      <c r="P27" s="1121">
        <f>SUM(P3:P26)</f>
        <v>0</v>
      </c>
    </row>
    <row r="29" spans="2:16">
      <c r="B29" s="280" t="s">
        <v>1612</v>
      </c>
      <c r="N29" s="280" t="s">
        <v>6775</v>
      </c>
    </row>
    <row r="30" spans="2:16">
      <c r="B30" s="931"/>
      <c r="C30" s="262">
        <f>НАЧАЛО!AA$2</f>
        <v>41639</v>
      </c>
      <c r="D30" s="263" t="str">
        <f>CONCATENATE("31.12.",YEAR(C30)-1," г.")</f>
        <v>31.12.2012 г.</v>
      </c>
      <c r="N30" s="931"/>
      <c r="O30" s="262">
        <f>НАЧАЛО!AA$2</f>
        <v>41639</v>
      </c>
      <c r="P30" s="263" t="str">
        <f>CONCATENATE("31.12.",YEAR(O30)-1," г.")</f>
        <v>31.12.2012 г.</v>
      </c>
    </row>
    <row r="31" spans="2:16" ht="25.5">
      <c r="B31" s="1169" t="s">
        <v>1613</v>
      </c>
      <c r="C31" s="277"/>
      <c r="D31" s="277"/>
      <c r="N31" s="1169" t="s">
        <v>6778</v>
      </c>
      <c r="O31" s="277"/>
      <c r="P31" s="277"/>
    </row>
    <row r="32" spans="2:16">
      <c r="B32" s="1153" t="s">
        <v>1607</v>
      </c>
      <c r="C32" s="277"/>
      <c r="D32" s="277"/>
      <c r="N32" s="1153" t="s">
        <v>1607</v>
      </c>
      <c r="O32" s="277"/>
      <c r="P32" s="277"/>
    </row>
    <row r="33" spans="2:16">
      <c r="B33" s="1153" t="s">
        <v>1607</v>
      </c>
      <c r="C33" s="277"/>
      <c r="D33" s="277"/>
      <c r="N33" s="1153" t="s">
        <v>1607</v>
      </c>
      <c r="O33" s="277"/>
      <c r="P33" s="277"/>
    </row>
    <row r="34" spans="2:16" ht="25.5">
      <c r="B34" s="1169" t="s">
        <v>1614</v>
      </c>
      <c r="C34" s="277"/>
      <c r="D34" s="277"/>
      <c r="N34" s="1169" t="s">
        <v>6779</v>
      </c>
      <c r="O34" s="277"/>
      <c r="P34" s="277"/>
    </row>
    <row r="35" spans="2:16">
      <c r="B35" s="1153" t="s">
        <v>1607</v>
      </c>
      <c r="C35" s="277"/>
      <c r="D35" s="277"/>
      <c r="N35" s="1153" t="s">
        <v>1607</v>
      </c>
      <c r="O35" s="277"/>
      <c r="P35" s="277"/>
    </row>
    <row r="36" spans="2:16">
      <c r="B36" s="1153" t="s">
        <v>1607</v>
      </c>
      <c r="C36" s="277"/>
      <c r="D36" s="277"/>
      <c r="N36" s="1153" t="s">
        <v>1607</v>
      </c>
      <c r="O36" s="277"/>
      <c r="P36" s="277"/>
    </row>
    <row r="37" spans="2:16" ht="25.5">
      <c r="B37" s="1146" t="s">
        <v>1615</v>
      </c>
      <c r="C37" s="277"/>
      <c r="D37" s="277"/>
      <c r="N37" s="1146" t="s">
        <v>6780</v>
      </c>
      <c r="O37" s="277"/>
      <c r="P37" s="277"/>
    </row>
    <row r="38" spans="2:16">
      <c r="B38" s="1153" t="s">
        <v>1607</v>
      </c>
      <c r="C38" s="277"/>
      <c r="D38" s="277"/>
      <c r="N38" s="1153" t="s">
        <v>1607</v>
      </c>
      <c r="O38" s="277"/>
      <c r="P38" s="277"/>
    </row>
    <row r="39" spans="2:16">
      <c r="B39" s="1153" t="s">
        <v>1607</v>
      </c>
      <c r="C39" s="277"/>
      <c r="D39" s="277"/>
      <c r="N39" s="1153" t="s">
        <v>1607</v>
      </c>
      <c r="O39" s="277"/>
      <c r="P39" s="277"/>
    </row>
    <row r="40" spans="2:16" ht="25.5">
      <c r="B40" s="1146" t="s">
        <v>1616</v>
      </c>
      <c r="C40" s="277"/>
      <c r="D40" s="277"/>
      <c r="N40" s="1146" t="s">
        <v>6781</v>
      </c>
      <c r="O40" s="277"/>
      <c r="P40" s="277"/>
    </row>
    <row r="41" spans="2:16">
      <c r="B41" s="1153" t="s">
        <v>1607</v>
      </c>
      <c r="C41" s="277"/>
      <c r="D41" s="277"/>
      <c r="N41" s="1153" t="s">
        <v>1607</v>
      </c>
      <c r="O41" s="277"/>
      <c r="P41" s="277"/>
    </row>
    <row r="42" spans="2:16">
      <c r="B42" s="1153" t="s">
        <v>1607</v>
      </c>
      <c r="C42" s="277"/>
      <c r="D42" s="277"/>
      <c r="N42" s="1153" t="s">
        <v>1607</v>
      </c>
      <c r="O42" s="277"/>
      <c r="P42" s="277"/>
    </row>
    <row r="43" spans="2:16" ht="25.5">
      <c r="B43" s="1169" t="s">
        <v>1556</v>
      </c>
      <c r="C43" s="277"/>
      <c r="D43" s="277"/>
      <c r="N43" s="1169" t="s">
        <v>6782</v>
      </c>
      <c r="O43" s="277"/>
      <c r="P43" s="277"/>
    </row>
    <row r="44" spans="2:16">
      <c r="B44" s="1153" t="s">
        <v>1607</v>
      </c>
      <c r="C44" s="277"/>
      <c r="D44" s="277"/>
      <c r="N44" s="1153" t="s">
        <v>1607</v>
      </c>
      <c r="O44" s="277"/>
      <c r="P44" s="277"/>
    </row>
    <row r="45" spans="2:16">
      <c r="B45" s="1153" t="s">
        <v>1607</v>
      </c>
      <c r="C45" s="277"/>
      <c r="D45" s="277"/>
      <c r="N45" s="1153" t="s">
        <v>1607</v>
      </c>
      <c r="O45" s="277"/>
      <c r="P45" s="277"/>
    </row>
    <row r="46" spans="2:16" ht="25.5">
      <c r="B46" s="1169" t="s">
        <v>1617</v>
      </c>
      <c r="C46" s="277"/>
      <c r="D46" s="277"/>
      <c r="N46" s="1169" t="s">
        <v>6783</v>
      </c>
      <c r="O46" s="277"/>
      <c r="P46" s="277"/>
    </row>
    <row r="47" spans="2:16">
      <c r="B47" s="1153" t="s">
        <v>1607</v>
      </c>
      <c r="C47" s="277"/>
      <c r="D47" s="277"/>
      <c r="N47" s="1153" t="s">
        <v>1607</v>
      </c>
      <c r="O47" s="277"/>
      <c r="P47" s="277"/>
    </row>
    <row r="48" spans="2:16">
      <c r="B48" s="1153" t="s">
        <v>1607</v>
      </c>
      <c r="C48" s="277"/>
      <c r="D48" s="277"/>
      <c r="N48" s="1153" t="s">
        <v>1607</v>
      </c>
      <c r="O48" s="277"/>
      <c r="P48" s="277"/>
    </row>
    <row r="49" spans="2:16" ht="25.5">
      <c r="B49" s="1169" t="s">
        <v>1557</v>
      </c>
      <c r="C49" s="277"/>
      <c r="D49" s="277"/>
      <c r="N49" s="1169" t="s">
        <v>6784</v>
      </c>
      <c r="O49" s="277"/>
      <c r="P49" s="277"/>
    </row>
    <row r="50" spans="2:16">
      <c r="B50" s="1153" t="s">
        <v>1607</v>
      </c>
      <c r="C50" s="277"/>
      <c r="D50" s="277"/>
      <c r="N50" s="1153" t="s">
        <v>1607</v>
      </c>
      <c r="O50" s="277"/>
      <c r="P50" s="277"/>
    </row>
    <row r="51" spans="2:16">
      <c r="B51" s="1153" t="s">
        <v>1607</v>
      </c>
      <c r="C51" s="277"/>
      <c r="D51" s="277"/>
      <c r="N51" s="1153" t="s">
        <v>1607</v>
      </c>
      <c r="O51" s="277"/>
      <c r="P51" s="277"/>
    </row>
    <row r="52" spans="2:16" ht="25.5">
      <c r="B52" s="1169" t="s">
        <v>1618</v>
      </c>
      <c r="C52" s="277"/>
      <c r="D52" s="277"/>
      <c r="N52" s="1169" t="s">
        <v>6785</v>
      </c>
      <c r="O52" s="277"/>
      <c r="P52" s="277"/>
    </row>
    <row r="53" spans="2:16">
      <c r="B53" s="1153" t="s">
        <v>1607</v>
      </c>
      <c r="C53" s="277"/>
      <c r="D53" s="277"/>
      <c r="N53" s="1153" t="s">
        <v>1607</v>
      </c>
      <c r="O53" s="277"/>
      <c r="P53" s="277"/>
    </row>
    <row r="54" spans="2:16">
      <c r="B54" s="1153" t="s">
        <v>1607</v>
      </c>
      <c r="C54" s="277"/>
      <c r="D54" s="277"/>
      <c r="N54" s="1153" t="s">
        <v>1607</v>
      </c>
      <c r="O54" s="277"/>
      <c r="P54" s="277"/>
    </row>
    <row r="55" spans="2:16" ht="25.5">
      <c r="B55" s="1509" t="s">
        <v>1619</v>
      </c>
      <c r="C55" s="277"/>
      <c r="D55" s="277"/>
      <c r="N55" s="1509" t="s">
        <v>6786</v>
      </c>
      <c r="O55" s="277"/>
      <c r="P55" s="277"/>
    </row>
    <row r="56" spans="2:16">
      <c r="B56" s="1153" t="s">
        <v>1607</v>
      </c>
      <c r="C56" s="277"/>
      <c r="D56" s="277"/>
      <c r="N56" s="1153" t="s">
        <v>1607</v>
      </c>
      <c r="O56" s="277"/>
      <c r="P56" s="277"/>
    </row>
    <row r="57" spans="2:16">
      <c r="B57" s="1153" t="s">
        <v>1607</v>
      </c>
      <c r="C57" s="277"/>
      <c r="D57" s="277"/>
      <c r="N57" s="1153" t="s">
        <v>1607</v>
      </c>
      <c r="O57" s="277"/>
      <c r="P57" s="277"/>
    </row>
    <row r="58" spans="2:16" ht="25.5">
      <c r="B58" s="1169" t="s">
        <v>1620</v>
      </c>
      <c r="C58" s="277"/>
      <c r="D58" s="277"/>
      <c r="N58" s="1169" t="s">
        <v>6787</v>
      </c>
      <c r="O58" s="277"/>
      <c r="P58" s="277"/>
    </row>
    <row r="59" spans="2:16">
      <c r="B59" s="1153" t="s">
        <v>1607</v>
      </c>
      <c r="C59" s="277"/>
      <c r="D59" s="277"/>
      <c r="N59" s="1153" t="s">
        <v>1607</v>
      </c>
      <c r="O59" s="277"/>
      <c r="P59" s="277"/>
    </row>
    <row r="60" spans="2:16">
      <c r="B60" s="1153" t="s">
        <v>1607</v>
      </c>
      <c r="C60" s="277"/>
      <c r="D60" s="277"/>
      <c r="N60" s="1153" t="s">
        <v>1607</v>
      </c>
      <c r="O60" s="277"/>
      <c r="P60" s="277"/>
    </row>
    <row r="61" spans="2:16" ht="25.5">
      <c r="B61" s="1169" t="s">
        <v>1621</v>
      </c>
      <c r="C61" s="277"/>
      <c r="D61" s="277"/>
      <c r="N61" s="1169" t="s">
        <v>6788</v>
      </c>
      <c r="O61" s="277"/>
      <c r="P61" s="277"/>
    </row>
    <row r="62" spans="2:16">
      <c r="B62" s="1153" t="s">
        <v>1607</v>
      </c>
      <c r="C62" s="277"/>
      <c r="D62" s="277"/>
      <c r="N62" s="1153" t="s">
        <v>1607</v>
      </c>
      <c r="O62" s="277"/>
      <c r="P62" s="277"/>
    </row>
    <row r="63" spans="2:16">
      <c r="B63" s="1153" t="s">
        <v>1607</v>
      </c>
      <c r="C63" s="277"/>
      <c r="D63" s="277"/>
      <c r="N63" s="1153" t="s">
        <v>1607</v>
      </c>
      <c r="O63" s="277"/>
      <c r="P63" s="277"/>
    </row>
    <row r="64" spans="2:16" ht="25.5">
      <c r="B64" s="1169" t="s">
        <v>1622</v>
      </c>
      <c r="C64" s="277"/>
      <c r="D64" s="277"/>
      <c r="N64" s="1169" t="s">
        <v>6789</v>
      </c>
      <c r="O64" s="277"/>
      <c r="P64" s="277"/>
    </row>
    <row r="65" spans="2:22">
      <c r="B65" s="1153" t="s">
        <v>1607</v>
      </c>
      <c r="C65" s="277"/>
      <c r="D65" s="277"/>
      <c r="N65" s="1153" t="s">
        <v>1607</v>
      </c>
      <c r="O65" s="277"/>
      <c r="P65" s="277"/>
    </row>
    <row r="66" spans="2:22">
      <c r="B66" s="1153" t="s">
        <v>1607</v>
      </c>
      <c r="C66" s="277"/>
      <c r="D66" s="277"/>
      <c r="N66" s="1153" t="s">
        <v>1607</v>
      </c>
      <c r="O66" s="277"/>
      <c r="P66" s="277"/>
    </row>
    <row r="67" spans="2:22" ht="25.5">
      <c r="B67" s="1169" t="s">
        <v>1558</v>
      </c>
      <c r="C67" s="277"/>
      <c r="D67" s="277"/>
      <c r="N67" s="1973" t="s">
        <v>1558</v>
      </c>
      <c r="O67" s="277"/>
      <c r="P67" s="277"/>
    </row>
    <row r="68" spans="2:22">
      <c r="B68" s="1153" t="s">
        <v>1607</v>
      </c>
      <c r="C68" s="277"/>
      <c r="D68" s="277"/>
      <c r="N68" s="1153" t="s">
        <v>1607</v>
      </c>
      <c r="O68" s="277"/>
      <c r="P68" s="277"/>
    </row>
    <row r="71" spans="2:22" ht="45.6" customHeight="1">
      <c r="B71" s="2441" t="s">
        <v>1623</v>
      </c>
      <c r="C71" s="2441"/>
      <c r="D71" s="2441"/>
      <c r="N71" s="2441" t="s">
        <v>6790</v>
      </c>
      <c r="O71" s="2441"/>
      <c r="P71" s="2441"/>
    </row>
    <row r="73" spans="2:22" ht="36.6" customHeight="1">
      <c r="B73" s="2434"/>
      <c r="C73" s="2431" t="s">
        <v>1624</v>
      </c>
      <c r="D73" s="2436"/>
      <c r="E73" s="2436"/>
      <c r="F73" s="2436"/>
      <c r="G73" s="2431" t="s">
        <v>1627</v>
      </c>
      <c r="H73" s="2436"/>
      <c r="I73" s="2436"/>
      <c r="J73" s="2436"/>
      <c r="N73" s="2434"/>
      <c r="O73" s="2431" t="s">
        <v>6796</v>
      </c>
      <c r="P73" s="2436"/>
      <c r="Q73" s="2436"/>
      <c r="R73" s="2436"/>
      <c r="S73" s="2431" t="s">
        <v>6800</v>
      </c>
      <c r="T73" s="2436"/>
      <c r="U73" s="2436"/>
      <c r="V73" s="2436"/>
    </row>
    <row r="74" spans="2:22" ht="38.25">
      <c r="B74" s="2435"/>
      <c r="C74" s="279" t="s">
        <v>1625</v>
      </c>
      <c r="D74" s="279" t="s">
        <v>1626</v>
      </c>
      <c r="E74" s="279" t="s">
        <v>446</v>
      </c>
      <c r="F74" s="279" t="s">
        <v>1607</v>
      </c>
      <c r="G74" s="279" t="s">
        <v>1628</v>
      </c>
      <c r="H74" s="279" t="s">
        <v>1629</v>
      </c>
      <c r="I74" s="279" t="s">
        <v>1630</v>
      </c>
      <c r="J74" s="279" t="s">
        <v>1607</v>
      </c>
      <c r="N74" s="2435"/>
      <c r="O74" s="279" t="s">
        <v>6793</v>
      </c>
      <c r="P74" s="279" t="s">
        <v>6794</v>
      </c>
      <c r="Q74" s="279" t="s">
        <v>6795</v>
      </c>
      <c r="R74" s="279" t="s">
        <v>1607</v>
      </c>
      <c r="S74" s="279" t="s">
        <v>6797</v>
      </c>
      <c r="T74" s="279" t="s">
        <v>6798</v>
      </c>
      <c r="U74" s="279" t="s">
        <v>6799</v>
      </c>
      <c r="V74" s="279" t="s">
        <v>1607</v>
      </c>
    </row>
    <row r="75" spans="2:22" ht="63.75">
      <c r="B75" s="1149" t="str">
        <f>CONCATENATE("Недисконтираните изходящи парични потоци за обратно изкупуване на отписани финансови активи или суми, дължими на приобретателя по отношение на прехвърлените активи в края на ",НАЧАЛО!AC$1-1)</f>
        <v>Недисконтираните изходящи парични потоци за обратно изкупуване на отписани финансови активи или суми, дължими на приобретателя по отношение на прехвърлените активи в края на 2012</v>
      </c>
      <c r="C75" s="1140"/>
      <c r="D75" s="1140"/>
      <c r="E75" s="1140"/>
      <c r="F75" s="1140"/>
      <c r="G75" s="1140"/>
      <c r="H75" s="1140"/>
      <c r="I75" s="1140"/>
      <c r="J75" s="1140"/>
      <c r="N75" s="1149" t="s">
        <v>6791</v>
      </c>
      <c r="O75" s="1140"/>
      <c r="P75" s="1140"/>
      <c r="Q75" s="1140"/>
      <c r="R75" s="1140"/>
      <c r="S75" s="1140"/>
      <c r="T75" s="1140"/>
      <c r="U75" s="1140"/>
      <c r="V75" s="1140"/>
    </row>
    <row r="76" spans="2:22">
      <c r="B76" s="1149" t="s">
        <v>72</v>
      </c>
      <c r="C76" s="1140"/>
      <c r="D76" s="1140"/>
      <c r="E76" s="1140"/>
      <c r="F76" s="1140"/>
      <c r="G76" s="1140"/>
      <c r="H76" s="1140"/>
      <c r="I76" s="1140"/>
      <c r="J76" s="1140"/>
      <c r="N76" s="1149" t="s">
        <v>4737</v>
      </c>
      <c r="O76" s="1140"/>
      <c r="P76" s="1140"/>
      <c r="Q76" s="1140"/>
      <c r="R76" s="1140"/>
      <c r="S76" s="1140"/>
      <c r="T76" s="1140"/>
      <c r="U76" s="1140"/>
      <c r="V76" s="1140"/>
    </row>
    <row r="77" spans="2:22">
      <c r="B77" s="1149" t="s">
        <v>1603</v>
      </c>
      <c r="C77" s="1140"/>
      <c r="D77" s="1140"/>
      <c r="E77" s="1140"/>
      <c r="F77" s="1140"/>
      <c r="G77" s="1140"/>
      <c r="H77" s="1140"/>
      <c r="I77" s="1140"/>
      <c r="J77" s="1140"/>
      <c r="N77" s="1149" t="s">
        <v>6691</v>
      </c>
      <c r="O77" s="1140"/>
      <c r="P77" s="1140"/>
      <c r="Q77" s="1140"/>
      <c r="R77" s="1140"/>
      <c r="S77" s="1140"/>
      <c r="T77" s="1140"/>
      <c r="U77" s="1140"/>
      <c r="V77" s="1140"/>
    </row>
    <row r="78" spans="2:22">
      <c r="B78" s="1118" t="s">
        <v>1592</v>
      </c>
      <c r="C78" s="1118"/>
      <c r="D78" s="1118"/>
      <c r="E78" s="1140"/>
      <c r="F78" s="1118"/>
      <c r="G78" s="1118"/>
      <c r="H78" s="1118"/>
      <c r="I78" s="1118"/>
      <c r="J78" s="1118"/>
      <c r="N78" s="1118" t="s">
        <v>6667</v>
      </c>
      <c r="O78" s="1118"/>
      <c r="P78" s="1118"/>
      <c r="Q78" s="1140"/>
      <c r="R78" s="1118"/>
      <c r="S78" s="1118"/>
      <c r="T78" s="1118"/>
      <c r="U78" s="1118"/>
      <c r="V78" s="1118"/>
    </row>
    <row r="79" spans="2:22">
      <c r="B79" s="1118" t="s">
        <v>1593</v>
      </c>
      <c r="C79" s="1118"/>
      <c r="D79" s="1118"/>
      <c r="E79" s="1118"/>
      <c r="F79" s="1141"/>
      <c r="G79" s="1141"/>
      <c r="H79" s="1141"/>
      <c r="I79" s="1141"/>
      <c r="J79" s="1141"/>
      <c r="N79" s="1118" t="s">
        <v>6709</v>
      </c>
      <c r="O79" s="1118"/>
      <c r="P79" s="1118"/>
      <c r="Q79" s="1118"/>
      <c r="R79" s="1141"/>
      <c r="S79" s="1141"/>
      <c r="T79" s="1141"/>
      <c r="U79" s="1141"/>
      <c r="V79" s="1141"/>
    </row>
    <row r="80" spans="2:22">
      <c r="B80" s="1118" t="s">
        <v>1594</v>
      </c>
      <c r="C80" s="1118"/>
      <c r="D80" s="1118"/>
      <c r="E80" s="1118"/>
      <c r="F80" s="1141"/>
      <c r="G80" s="1141"/>
      <c r="H80" s="1141"/>
      <c r="I80" s="1141"/>
      <c r="J80" s="1141"/>
      <c r="N80" s="1118" t="s">
        <v>6710</v>
      </c>
      <c r="O80" s="1118"/>
      <c r="P80" s="1118"/>
      <c r="Q80" s="1118"/>
      <c r="R80" s="1141"/>
      <c r="S80" s="1141"/>
      <c r="T80" s="1141"/>
      <c r="U80" s="1141"/>
      <c r="V80" s="1141"/>
    </row>
    <row r="81" spans="2:22">
      <c r="B81" s="1118" t="s">
        <v>1595</v>
      </c>
      <c r="C81" s="1118"/>
      <c r="D81" s="1118"/>
      <c r="E81" s="1118"/>
      <c r="F81" s="1141"/>
      <c r="G81" s="1141"/>
      <c r="H81" s="1141"/>
      <c r="I81" s="1141"/>
      <c r="J81" s="1141"/>
      <c r="N81" s="1118" t="s">
        <v>6711</v>
      </c>
      <c r="O81" s="1118"/>
      <c r="P81" s="1118"/>
      <c r="Q81" s="1118"/>
      <c r="R81" s="1141"/>
      <c r="S81" s="1141"/>
      <c r="T81" s="1141"/>
      <c r="U81" s="1141"/>
      <c r="V81" s="1141"/>
    </row>
    <row r="82" spans="2:22">
      <c r="B82" s="1118" t="s">
        <v>1596</v>
      </c>
      <c r="C82" s="1118"/>
      <c r="D82" s="1118"/>
      <c r="E82" s="1118"/>
      <c r="F82" s="1141"/>
      <c r="G82" s="1141"/>
      <c r="H82" s="1141"/>
      <c r="I82" s="1141"/>
      <c r="J82" s="1141"/>
      <c r="N82" s="1118" t="s">
        <v>6712</v>
      </c>
      <c r="O82" s="1118"/>
      <c r="P82" s="1118"/>
      <c r="Q82" s="1118"/>
      <c r="R82" s="1141"/>
      <c r="S82" s="1141"/>
      <c r="T82" s="1141"/>
      <c r="U82" s="1141"/>
      <c r="V82" s="1141"/>
    </row>
    <row r="83" spans="2:22">
      <c r="B83" s="1118" t="s">
        <v>1597</v>
      </c>
      <c r="C83" s="1118"/>
      <c r="D83" s="1118"/>
      <c r="E83" s="1118"/>
      <c r="F83" s="1141"/>
      <c r="G83" s="1141"/>
      <c r="H83" s="1141"/>
      <c r="I83" s="1141"/>
      <c r="J83" s="1141"/>
      <c r="N83" s="1118" t="s">
        <v>6713</v>
      </c>
      <c r="O83" s="1118"/>
      <c r="P83" s="1118"/>
      <c r="Q83" s="1118"/>
      <c r="R83" s="1141"/>
      <c r="S83" s="1141"/>
      <c r="T83" s="1141"/>
      <c r="U83" s="1141"/>
      <c r="V83" s="1141"/>
    </row>
    <row r="84" spans="2:22">
      <c r="B84" s="1118" t="s">
        <v>1598</v>
      </c>
      <c r="C84" s="1118"/>
      <c r="D84" s="1118"/>
      <c r="E84" s="1118"/>
      <c r="F84" s="1141"/>
      <c r="G84" s="1141"/>
      <c r="H84" s="1141"/>
      <c r="I84" s="1141"/>
      <c r="J84" s="1141"/>
      <c r="N84" s="1118" t="s">
        <v>6714</v>
      </c>
      <c r="O84" s="1118"/>
      <c r="P84" s="1118"/>
      <c r="Q84" s="1118"/>
      <c r="R84" s="1141"/>
      <c r="S84" s="1141"/>
      <c r="T84" s="1141"/>
      <c r="U84" s="1141"/>
      <c r="V84" s="1141"/>
    </row>
    <row r="85" spans="2:22">
      <c r="B85" s="1118"/>
      <c r="C85" s="1118"/>
      <c r="D85" s="1118"/>
      <c r="E85" s="1118"/>
      <c r="F85" s="1141"/>
      <c r="G85" s="1141"/>
      <c r="H85" s="1141"/>
      <c r="I85" s="1141"/>
      <c r="J85" s="1141"/>
      <c r="N85" s="1118"/>
      <c r="O85" s="1118"/>
      <c r="P85" s="1118"/>
      <c r="Q85" s="1118"/>
      <c r="R85" s="1141"/>
      <c r="S85" s="1141"/>
      <c r="T85" s="1141"/>
      <c r="U85" s="1141"/>
      <c r="V85" s="1141"/>
    </row>
    <row r="86" spans="2:22" ht="63.75">
      <c r="B86" s="1149" t="str">
        <f>CONCATENATE("Недисконтираните изходящи парични потоци за обратно изкупуване на отписани финансови активи или суми, дължими на приобретателя по отношение на прехвърлените активи в края на ",НАЧАЛО!AC$1)</f>
        <v>Недисконтираните изходящи парични потоци за обратно изкупуване на отписани финансови активи или суми, дължими на приобретателя по отношение на прехвърлените активи в края на 2013</v>
      </c>
      <c r="C86" s="1149"/>
      <c r="D86" s="1149"/>
      <c r="E86" s="1149"/>
      <c r="F86" s="955"/>
      <c r="G86" s="955"/>
      <c r="H86" s="955"/>
      <c r="I86" s="955"/>
      <c r="J86" s="955"/>
      <c r="N86" s="1149" t="s">
        <v>6792</v>
      </c>
      <c r="O86" s="1149"/>
      <c r="P86" s="1149"/>
      <c r="Q86" s="1149"/>
      <c r="R86" s="955"/>
      <c r="S86" s="955"/>
      <c r="T86" s="955"/>
      <c r="U86" s="955"/>
      <c r="V86" s="955"/>
    </row>
    <row r="87" spans="2:22">
      <c r="B87" s="1149" t="s">
        <v>72</v>
      </c>
      <c r="C87" s="1140"/>
      <c r="D87" s="1140"/>
      <c r="E87" s="1140"/>
      <c r="F87" s="1140"/>
      <c r="G87" s="1140"/>
      <c r="H87" s="1140"/>
      <c r="I87" s="1140"/>
      <c r="J87" s="1140"/>
      <c r="N87" s="1149" t="s">
        <v>4737</v>
      </c>
      <c r="O87" s="1140"/>
      <c r="P87" s="1140"/>
      <c r="Q87" s="1140"/>
      <c r="R87" s="1140"/>
      <c r="S87" s="1140"/>
      <c r="T87" s="1140"/>
      <c r="U87" s="1140"/>
      <c r="V87" s="1140"/>
    </row>
    <row r="88" spans="2:22">
      <c r="B88" s="1149" t="s">
        <v>1603</v>
      </c>
      <c r="C88" s="1140"/>
      <c r="D88" s="1140"/>
      <c r="E88" s="1140"/>
      <c r="F88" s="1140"/>
      <c r="G88" s="1140"/>
      <c r="H88" s="1140"/>
      <c r="I88" s="1140"/>
      <c r="J88" s="1140"/>
      <c r="N88" s="1149" t="s">
        <v>6691</v>
      </c>
      <c r="O88" s="1140"/>
      <c r="P88" s="1140"/>
      <c r="Q88" s="1140"/>
      <c r="R88" s="1140"/>
      <c r="S88" s="1140"/>
      <c r="T88" s="1140"/>
      <c r="U88" s="1140"/>
      <c r="V88" s="1140"/>
    </row>
    <row r="89" spans="2:22">
      <c r="B89" s="1118" t="s">
        <v>1592</v>
      </c>
      <c r="C89" s="1118"/>
      <c r="D89" s="1118"/>
      <c r="E89" s="1118"/>
      <c r="F89" s="1141"/>
      <c r="G89" s="1141"/>
      <c r="H89" s="1141"/>
      <c r="I89" s="1141"/>
      <c r="J89" s="1141"/>
      <c r="N89" s="1118" t="s">
        <v>6667</v>
      </c>
      <c r="O89" s="1118"/>
      <c r="P89" s="1118"/>
      <c r="Q89" s="1118"/>
      <c r="R89" s="1141"/>
      <c r="S89" s="1141"/>
      <c r="T89" s="1141"/>
      <c r="U89" s="1141"/>
      <c r="V89" s="1141"/>
    </row>
    <row r="90" spans="2:22">
      <c r="B90" s="1118" t="s">
        <v>1593</v>
      </c>
      <c r="C90" s="1118"/>
      <c r="D90" s="1118"/>
      <c r="E90" s="1118"/>
      <c r="F90" s="1141"/>
      <c r="G90" s="1141"/>
      <c r="H90" s="1141"/>
      <c r="I90" s="1141"/>
      <c r="J90" s="1141"/>
      <c r="N90" s="1118" t="s">
        <v>6709</v>
      </c>
      <c r="O90" s="1118"/>
      <c r="P90" s="1118"/>
      <c r="Q90" s="1118"/>
      <c r="R90" s="1141"/>
      <c r="S90" s="1141"/>
      <c r="T90" s="1141"/>
      <c r="U90" s="1141"/>
      <c r="V90" s="1141"/>
    </row>
    <row r="91" spans="2:22">
      <c r="B91" s="1118" t="s">
        <v>1594</v>
      </c>
      <c r="C91" s="1118"/>
      <c r="D91" s="1118"/>
      <c r="E91" s="1118"/>
      <c r="F91" s="1141"/>
      <c r="G91" s="1141"/>
      <c r="H91" s="1141"/>
      <c r="I91" s="1141"/>
      <c r="J91" s="1141"/>
      <c r="N91" s="1118" t="s">
        <v>6710</v>
      </c>
      <c r="O91" s="1118"/>
      <c r="P91" s="1118"/>
      <c r="Q91" s="1118"/>
      <c r="R91" s="1141"/>
      <c r="S91" s="1141"/>
      <c r="T91" s="1141"/>
      <c r="U91" s="1141"/>
      <c r="V91" s="1141"/>
    </row>
    <row r="92" spans="2:22">
      <c r="B92" s="1118" t="s">
        <v>1595</v>
      </c>
      <c r="C92" s="1118"/>
      <c r="D92" s="1118"/>
      <c r="E92" s="1118"/>
      <c r="F92" s="1141"/>
      <c r="G92" s="1141"/>
      <c r="H92" s="1141"/>
      <c r="I92" s="1141"/>
      <c r="J92" s="1141"/>
      <c r="N92" s="1118" t="s">
        <v>6711</v>
      </c>
      <c r="O92" s="1118"/>
      <c r="P92" s="1118"/>
      <c r="Q92" s="1118"/>
      <c r="R92" s="1141"/>
      <c r="S92" s="1141"/>
      <c r="T92" s="1141"/>
      <c r="U92" s="1141"/>
      <c r="V92" s="1141"/>
    </row>
    <row r="93" spans="2:22">
      <c r="B93" s="1118" t="s">
        <v>1596</v>
      </c>
      <c r="C93" s="1118"/>
      <c r="D93" s="1118"/>
      <c r="E93" s="1118"/>
      <c r="F93" s="1141"/>
      <c r="G93" s="1141"/>
      <c r="H93" s="1141"/>
      <c r="I93" s="1141"/>
      <c r="J93" s="1141"/>
      <c r="N93" s="1118" t="s">
        <v>6712</v>
      </c>
      <c r="O93" s="1118"/>
      <c r="P93" s="1118"/>
      <c r="Q93" s="1118"/>
      <c r="R93" s="1141"/>
      <c r="S93" s="1141"/>
      <c r="T93" s="1141"/>
      <c r="U93" s="1141"/>
      <c r="V93" s="1141"/>
    </row>
    <row r="94" spans="2:22">
      <c r="B94" s="1118" t="s">
        <v>1597</v>
      </c>
      <c r="C94" s="1118"/>
      <c r="D94" s="1118"/>
      <c r="E94" s="1118"/>
      <c r="F94" s="1141"/>
      <c r="G94" s="1141"/>
      <c r="H94" s="1141"/>
      <c r="I94" s="1141"/>
      <c r="J94" s="1141"/>
      <c r="N94" s="1118" t="s">
        <v>6713</v>
      </c>
      <c r="O94" s="1118"/>
      <c r="P94" s="1118"/>
      <c r="Q94" s="1118"/>
      <c r="R94" s="1141"/>
      <c r="S94" s="1141"/>
      <c r="T94" s="1141"/>
      <c r="U94" s="1141"/>
      <c r="V94" s="1141"/>
    </row>
    <row r="95" spans="2:22">
      <c r="B95" s="1118" t="s">
        <v>1598</v>
      </c>
      <c r="C95" s="1118"/>
      <c r="D95" s="1118"/>
      <c r="E95" s="1118"/>
      <c r="F95" s="1141"/>
      <c r="G95" s="1141"/>
      <c r="H95" s="1141"/>
      <c r="I95" s="1141"/>
      <c r="J95" s="1141"/>
      <c r="N95" s="1118" t="s">
        <v>6714</v>
      </c>
      <c r="O95" s="1118"/>
      <c r="P95" s="1118"/>
      <c r="Q95" s="1118"/>
      <c r="R95" s="1141"/>
      <c r="S95" s="1141"/>
      <c r="T95" s="1141"/>
      <c r="U95" s="1141"/>
      <c r="V95" s="1141"/>
    </row>
  </sheetData>
  <sheetProtection formatCells="0" formatColumns="0" formatRows="0" insertColumns="0" insertRows="0"/>
  <mergeCells count="11">
    <mergeCell ref="S73:V73"/>
    <mergeCell ref="A1:A2"/>
    <mergeCell ref="G73:J73"/>
    <mergeCell ref="B1:D1"/>
    <mergeCell ref="B71:D71"/>
    <mergeCell ref="B73:B74"/>
    <mergeCell ref="C73:F73"/>
    <mergeCell ref="N1:P1"/>
    <mergeCell ref="N71:P71"/>
    <mergeCell ref="N73:N74"/>
    <mergeCell ref="O73:R73"/>
  </mergeCells>
  <conditionalFormatting sqref="A4">
    <cfRule type="expression" dxfId="5" priority="1">
      <formula>TODAY()&gt;DATE(2013,9,30)</formula>
    </cfRule>
  </conditionalFormatting>
  <hyperlinks>
    <hyperlink ref="E1" location="'Съдържание 1'!A1" display="'Съдържание 1'!A1"/>
    <hyperlink ref="A4" location="'More information'!A475" display="More information'!A467"/>
    <hyperlink ref="Q1" location="'Съдържание 1'!A1" display="'Съдържание 1'!A1"/>
  </hyperlinks>
  <pageMargins left="0.7" right="0.7" top="0.75" bottom="0.75" header="0.3" footer="0.3"/>
  <pageSetup paperSize="9" orientation="portrait" r:id="rId1"/>
  <ignoredErrors>
    <ignoredError sqref="C2:D2 C30:D30" unlockedFormula="1"/>
  </ignoredErrors>
</worksheet>
</file>

<file path=xl/worksheets/sheet6.xml><?xml version="1.0" encoding="utf-8"?>
<worksheet xmlns="http://schemas.openxmlformats.org/spreadsheetml/2006/main" xmlns:r="http://schemas.openxmlformats.org/officeDocument/2006/relationships">
  <dimension ref="B2:C184"/>
  <sheetViews>
    <sheetView workbookViewId="0">
      <selection activeCell="B4" sqref="B4"/>
    </sheetView>
  </sheetViews>
  <sheetFormatPr defaultRowHeight="12.75"/>
  <cols>
    <col min="2" max="2" width="93.42578125" customWidth="1"/>
    <col min="3" max="3" width="4.5703125" style="1915" customWidth="1"/>
    <col min="5" max="5" width="77.28515625" customWidth="1"/>
  </cols>
  <sheetData>
    <row r="2" spans="2:2" ht="14.25">
      <c r="B2" s="593" t="s">
        <v>2426</v>
      </c>
    </row>
    <row r="3" spans="2:2" ht="14.25">
      <c r="B3" s="593" t="s">
        <v>2427</v>
      </c>
    </row>
    <row r="4" spans="2:2" ht="14.25">
      <c r="B4" s="595" t="s">
        <v>2428</v>
      </c>
    </row>
    <row r="5" spans="2:2" ht="14.25">
      <c r="B5" s="567"/>
    </row>
    <row r="6" spans="2:2" ht="57">
      <c r="B6" s="567" t="s">
        <v>2429</v>
      </c>
    </row>
    <row r="7" spans="2:2" ht="42.75">
      <c r="B7" s="567" t="s">
        <v>2430</v>
      </c>
    </row>
    <row r="8" spans="2:2" ht="42.75">
      <c r="B8" s="567" t="s">
        <v>2431</v>
      </c>
    </row>
    <row r="9" spans="2:2" ht="14.25">
      <c r="B9" s="574" t="s">
        <v>2432</v>
      </c>
    </row>
    <row r="10" spans="2:2" ht="14.25">
      <c r="B10" s="567"/>
    </row>
    <row r="11" spans="2:2" ht="71.25">
      <c r="B11" s="567" t="s">
        <v>2433</v>
      </c>
    </row>
    <row r="12" spans="2:2" ht="14.25">
      <c r="B12" s="567"/>
    </row>
    <row r="13" spans="2:2" ht="14.25">
      <c r="B13" s="567" t="s">
        <v>2434</v>
      </c>
    </row>
    <row r="14" spans="2:2" ht="15">
      <c r="B14" s="578" t="s">
        <v>2435</v>
      </c>
    </row>
    <row r="15" spans="2:2" ht="29.25">
      <c r="B15" s="578" t="s">
        <v>2436</v>
      </c>
    </row>
    <row r="16" spans="2:2" ht="29.25">
      <c r="B16" s="578" t="s">
        <v>2437</v>
      </c>
    </row>
    <row r="17" spans="2:2" ht="71.25">
      <c r="B17" s="567" t="s">
        <v>2438</v>
      </c>
    </row>
    <row r="18" spans="2:2" ht="57">
      <c r="B18" s="567" t="s">
        <v>2439</v>
      </c>
    </row>
    <row r="19" spans="2:2" ht="14.25">
      <c r="B19" s="567"/>
    </row>
    <row r="20" spans="2:2" ht="42.75">
      <c r="B20" s="567" t="s">
        <v>2440</v>
      </c>
    </row>
    <row r="21" spans="2:2" ht="14.25">
      <c r="B21" s="567"/>
    </row>
    <row r="22" spans="2:2" ht="14.25">
      <c r="B22" s="574" t="s">
        <v>2441</v>
      </c>
    </row>
    <row r="23" spans="2:2" ht="14.25">
      <c r="B23" s="567"/>
    </row>
    <row r="24" spans="2:2" ht="28.5">
      <c r="B24" s="567" t="s">
        <v>2442</v>
      </c>
    </row>
    <row r="25" spans="2:2" ht="28.5">
      <c r="B25" s="567" t="s">
        <v>2443</v>
      </c>
    </row>
    <row r="26" spans="2:2" ht="28.5">
      <c r="B26" s="567" t="s">
        <v>2444</v>
      </c>
    </row>
    <row r="27" spans="2:2" ht="28.5">
      <c r="B27" s="567" t="s">
        <v>2445</v>
      </c>
    </row>
    <row r="28" spans="2:2" ht="42.75">
      <c r="B28" s="567" t="s">
        <v>2446</v>
      </c>
    </row>
    <row r="29" spans="2:2" ht="14.25">
      <c r="B29" s="564"/>
    </row>
    <row r="30" spans="2:2" ht="14.25">
      <c r="B30" s="602" t="s">
        <v>2447</v>
      </c>
    </row>
    <row r="31" spans="2:2" ht="57">
      <c r="B31" s="574" t="s">
        <v>2448</v>
      </c>
    </row>
    <row r="32" spans="2:2" ht="42.75">
      <c r="B32" s="567" t="s">
        <v>2449</v>
      </c>
    </row>
    <row r="33" spans="2:2" ht="14.25">
      <c r="B33" s="567"/>
    </row>
    <row r="34" spans="2:2" ht="99.75">
      <c r="B34" s="567" t="s">
        <v>2450</v>
      </c>
    </row>
    <row r="35" spans="2:2" ht="85.5">
      <c r="B35" s="567" t="s">
        <v>2451</v>
      </c>
    </row>
    <row r="36" spans="2:2" ht="14.25">
      <c r="B36" s="567"/>
    </row>
    <row r="37" spans="2:2" ht="85.5">
      <c r="B37" s="567" t="s">
        <v>2452</v>
      </c>
    </row>
    <row r="38" spans="2:2" ht="57">
      <c r="B38" s="567" t="s">
        <v>2453</v>
      </c>
    </row>
    <row r="39" spans="2:2" ht="57">
      <c r="B39" s="567" t="s">
        <v>2454</v>
      </c>
    </row>
    <row r="40" spans="2:2" ht="208.9" customHeight="1">
      <c r="B40" s="567" t="s">
        <v>2455</v>
      </c>
    </row>
    <row r="41" spans="2:2" ht="14.25">
      <c r="B41" s="567"/>
    </row>
    <row r="42" spans="2:2" ht="14.25">
      <c r="B42" s="574" t="s">
        <v>2456</v>
      </c>
    </row>
    <row r="43" spans="2:2">
      <c r="B43" s="604" t="s">
        <v>1633</v>
      </c>
    </row>
    <row r="44" spans="2:2" ht="14.25">
      <c r="B44" s="569"/>
    </row>
    <row r="45" spans="2:2" ht="14.25">
      <c r="B45" s="572" t="s">
        <v>2457</v>
      </c>
    </row>
    <row r="46" spans="2:2" ht="42.75">
      <c r="B46" s="574" t="s">
        <v>2458</v>
      </c>
    </row>
    <row r="47" spans="2:2" ht="28.5">
      <c r="B47" s="574" t="s">
        <v>2459</v>
      </c>
    </row>
    <row r="48" spans="2:2" ht="14.25">
      <c r="B48" s="574" t="s">
        <v>2460</v>
      </c>
    </row>
    <row r="49" spans="2:2" ht="28.5">
      <c r="B49" s="574" t="s">
        <v>2461</v>
      </c>
    </row>
    <row r="50" spans="2:2" ht="28.5">
      <c r="B50" s="574" t="s">
        <v>2462</v>
      </c>
    </row>
    <row r="51" spans="2:2" ht="28.5">
      <c r="B51" s="574" t="s">
        <v>2463</v>
      </c>
    </row>
    <row r="52" spans="2:2" ht="14.25">
      <c r="B52" s="574" t="s">
        <v>2464</v>
      </c>
    </row>
    <row r="53" spans="2:2" ht="14.25">
      <c r="B53" s="574"/>
    </row>
    <row r="54" spans="2:2" ht="14.25">
      <c r="B54" s="593" t="s">
        <v>2465</v>
      </c>
    </row>
    <row r="55" spans="2:2" ht="14.25">
      <c r="B55" s="595" t="s">
        <v>2466</v>
      </c>
    </row>
    <row r="56" spans="2:2" ht="14.25">
      <c r="B56" s="567"/>
    </row>
    <row r="57" spans="2:2" ht="14.25">
      <c r="B57" s="574" t="s">
        <v>2261</v>
      </c>
    </row>
    <row r="58" spans="2:2">
      <c r="B58" s="604" t="s">
        <v>1106</v>
      </c>
    </row>
    <row r="59" spans="2:2" ht="42.75">
      <c r="B59" s="599" t="s">
        <v>2467</v>
      </c>
    </row>
    <row r="60" spans="2:2" ht="14.25">
      <c r="B60" s="567"/>
    </row>
    <row r="61" spans="2:2" ht="57">
      <c r="B61" s="567" t="s">
        <v>2468</v>
      </c>
    </row>
    <row r="62" spans="2:2" ht="28.5">
      <c r="B62" s="567" t="s">
        <v>2469</v>
      </c>
    </row>
    <row r="63" spans="2:2" ht="14.25">
      <c r="B63" s="567"/>
    </row>
    <row r="64" spans="2:2" ht="14.25">
      <c r="B64" s="574" t="s">
        <v>2261</v>
      </c>
    </row>
    <row r="65" spans="2:2">
      <c r="B65" s="604" t="s">
        <v>1106</v>
      </c>
    </row>
    <row r="66" spans="2:2" ht="14.25">
      <c r="B66" s="567"/>
    </row>
    <row r="67" spans="2:2" ht="14.25">
      <c r="B67" s="593" t="s">
        <v>2470</v>
      </c>
    </row>
    <row r="68" spans="2:2" ht="14.25">
      <c r="B68" s="595" t="s">
        <v>2471</v>
      </c>
    </row>
    <row r="69" spans="2:2" ht="14.25">
      <c r="B69" s="567"/>
    </row>
    <row r="70" spans="2:2" ht="28.5">
      <c r="B70" s="574" t="s">
        <v>2472</v>
      </c>
    </row>
    <row r="71" spans="2:2">
      <c r="B71" s="604" t="s">
        <v>1681</v>
      </c>
    </row>
    <row r="72" spans="2:2" ht="14.25">
      <c r="B72" s="567"/>
    </row>
    <row r="73" spans="2:2" ht="14.25">
      <c r="B73" s="593" t="s">
        <v>2473</v>
      </c>
    </row>
    <row r="74" spans="2:2" ht="28.5">
      <c r="B74" s="595" t="s">
        <v>2474</v>
      </c>
    </row>
    <row r="75" spans="2:2" ht="57">
      <c r="B75" s="567" t="s">
        <v>2475</v>
      </c>
    </row>
    <row r="76" spans="2:2" ht="57">
      <c r="B76" s="567" t="s">
        <v>2476</v>
      </c>
    </row>
    <row r="77" spans="2:2" ht="57">
      <c r="B77" s="567" t="s">
        <v>2477</v>
      </c>
    </row>
    <row r="78" spans="2:2" ht="42.75">
      <c r="B78" s="567" t="s">
        <v>2478</v>
      </c>
    </row>
    <row r="79" spans="2:2" ht="42.75">
      <c r="B79" s="567" t="s">
        <v>2479</v>
      </c>
    </row>
    <row r="80" spans="2:2" ht="14.25">
      <c r="B80" s="567" t="s">
        <v>2480</v>
      </c>
    </row>
    <row r="81" spans="2:2" ht="14.25">
      <c r="B81" s="567" t="s">
        <v>2481</v>
      </c>
    </row>
    <row r="82" spans="2:2" ht="28.5">
      <c r="B82" s="567" t="s">
        <v>2482</v>
      </c>
    </row>
    <row r="83" spans="2:2" ht="14.25">
      <c r="B83" s="567" t="s">
        <v>2483</v>
      </c>
    </row>
    <row r="84" spans="2:2" ht="14.25">
      <c r="B84" s="567" t="s">
        <v>2484</v>
      </c>
    </row>
    <row r="85" spans="2:2" ht="15">
      <c r="B85" s="603" t="s">
        <v>2485</v>
      </c>
    </row>
    <row r="86" spans="2:2" ht="43.5">
      <c r="B86" s="603" t="s">
        <v>2486</v>
      </c>
    </row>
    <row r="87" spans="2:2" ht="28.5">
      <c r="B87" s="567" t="s">
        <v>2487</v>
      </c>
    </row>
    <row r="88" spans="2:2" ht="15">
      <c r="B88" s="603" t="s">
        <v>2488</v>
      </c>
    </row>
    <row r="89" spans="2:2" ht="15">
      <c r="B89" s="603" t="s">
        <v>2489</v>
      </c>
    </row>
    <row r="90" spans="2:2" ht="57">
      <c r="B90" s="567" t="s">
        <v>2490</v>
      </c>
    </row>
    <row r="91" spans="2:2" ht="57">
      <c r="B91" s="567" t="s">
        <v>2491</v>
      </c>
    </row>
    <row r="92" spans="2:2" ht="57">
      <c r="B92" s="567" t="s">
        <v>2492</v>
      </c>
    </row>
    <row r="93" spans="2:2" ht="42.75">
      <c r="B93" s="567" t="s">
        <v>2493</v>
      </c>
    </row>
    <row r="94" spans="2:2" ht="14.25">
      <c r="B94" s="567"/>
    </row>
    <row r="95" spans="2:2" ht="14.25">
      <c r="B95" s="567"/>
    </row>
    <row r="96" spans="2:2" ht="14.25">
      <c r="B96" s="574" t="s">
        <v>2494</v>
      </c>
    </row>
    <row r="97" spans="2:2">
      <c r="B97" s="604" t="s">
        <v>1264</v>
      </c>
    </row>
    <row r="98" spans="2:2" ht="14.25">
      <c r="B98" s="567"/>
    </row>
    <row r="99" spans="2:2" ht="14.25">
      <c r="B99" s="593" t="s">
        <v>2495</v>
      </c>
    </row>
    <row r="100" spans="2:2" ht="28.5">
      <c r="B100" s="595" t="s">
        <v>2496</v>
      </c>
    </row>
    <row r="101" spans="2:2" ht="14.25">
      <c r="B101" s="567"/>
    </row>
    <row r="102" spans="2:2" ht="85.5">
      <c r="B102" s="567" t="s">
        <v>2497</v>
      </c>
    </row>
    <row r="103" spans="2:2" ht="71.25">
      <c r="B103" s="567" t="s">
        <v>2498</v>
      </c>
    </row>
    <row r="104" spans="2:2" ht="57">
      <c r="B104" s="567" t="s">
        <v>2499</v>
      </c>
    </row>
    <row r="105" spans="2:2" ht="14.25">
      <c r="B105" s="567" t="s">
        <v>2500</v>
      </c>
    </row>
    <row r="106" spans="2:2" ht="14.25">
      <c r="B106" s="567" t="s">
        <v>2501</v>
      </c>
    </row>
    <row r="107" spans="2:2" ht="14.25">
      <c r="B107" s="567" t="s">
        <v>2502</v>
      </c>
    </row>
    <row r="108" spans="2:2" ht="14.25">
      <c r="B108" s="567" t="s">
        <v>2503</v>
      </c>
    </row>
    <row r="109" spans="2:2" ht="14.25">
      <c r="B109" s="567"/>
    </row>
    <row r="110" spans="2:2" ht="28.5">
      <c r="B110" s="569" t="s">
        <v>2504</v>
      </c>
    </row>
    <row r="111" spans="2:2" ht="71.25">
      <c r="B111" s="567" t="s">
        <v>2505</v>
      </c>
    </row>
    <row r="112" spans="2:2" ht="14.25">
      <c r="B112" s="567" t="s">
        <v>2506</v>
      </c>
    </row>
    <row r="113" spans="2:2" ht="28.5">
      <c r="B113" s="567" t="s">
        <v>2507</v>
      </c>
    </row>
    <row r="114" spans="2:2" ht="14.25">
      <c r="B114" s="567" t="s">
        <v>2508</v>
      </c>
    </row>
    <row r="115" spans="2:2" ht="14.25">
      <c r="B115" s="567" t="s">
        <v>2509</v>
      </c>
    </row>
    <row r="116" spans="2:2" ht="14.25">
      <c r="B116" s="567" t="s">
        <v>2510</v>
      </c>
    </row>
    <row r="117" spans="2:2" ht="14.25">
      <c r="B117" s="567" t="s">
        <v>2511</v>
      </c>
    </row>
    <row r="118" spans="2:2" ht="14.25">
      <c r="B118" s="567"/>
    </row>
    <row r="119" spans="2:2" ht="14.25">
      <c r="B119" s="569" t="s">
        <v>2512</v>
      </c>
    </row>
    <row r="120" spans="2:2" ht="42.75">
      <c r="B120" s="567" t="s">
        <v>2513</v>
      </c>
    </row>
    <row r="121" spans="2:2" ht="14.25">
      <c r="B121" s="567"/>
    </row>
    <row r="122" spans="2:2" ht="114">
      <c r="B122" s="567" t="s">
        <v>2514</v>
      </c>
    </row>
    <row r="123" spans="2:2" ht="14.25">
      <c r="B123" s="567"/>
    </row>
    <row r="124" spans="2:2" ht="14.25">
      <c r="B124" s="569" t="s">
        <v>2515</v>
      </c>
    </row>
    <row r="125" spans="2:2" ht="71.25">
      <c r="B125" s="567" t="s">
        <v>2516</v>
      </c>
    </row>
    <row r="126" spans="2:2" ht="142.5">
      <c r="B126" s="567" t="s">
        <v>2517</v>
      </c>
    </row>
    <row r="127" spans="2:2" ht="14.25">
      <c r="B127" s="567"/>
    </row>
    <row r="128" spans="2:2" ht="28.5">
      <c r="B128" s="574" t="s">
        <v>2518</v>
      </c>
    </row>
    <row r="129" spans="2:2">
      <c r="B129" s="604" t="s">
        <v>1769</v>
      </c>
    </row>
    <row r="130" spans="2:2" ht="14.25">
      <c r="B130" s="567"/>
    </row>
    <row r="131" spans="2:2" ht="14.25">
      <c r="B131" s="593" t="s">
        <v>2519</v>
      </c>
    </row>
    <row r="132" spans="2:2" ht="28.5">
      <c r="B132" s="595" t="s">
        <v>2520</v>
      </c>
    </row>
    <row r="133" spans="2:2" ht="14.25">
      <c r="B133" s="567"/>
    </row>
    <row r="134" spans="2:2" ht="71.25">
      <c r="B134" s="567" t="s">
        <v>2521</v>
      </c>
    </row>
    <row r="135" spans="2:2" ht="85.5">
      <c r="B135" s="567" t="s">
        <v>2522</v>
      </c>
    </row>
    <row r="136" spans="2:2" ht="28.5">
      <c r="B136" s="567" t="s">
        <v>2523</v>
      </c>
    </row>
    <row r="137" spans="2:2" ht="85.5">
      <c r="B137" s="567" t="s">
        <v>2524</v>
      </c>
    </row>
    <row r="138" spans="2:2" ht="99.75">
      <c r="B138" s="567" t="s">
        <v>2525</v>
      </c>
    </row>
    <row r="139" spans="2:2" ht="28.5">
      <c r="B139" s="567" t="s">
        <v>2526</v>
      </c>
    </row>
    <row r="140" spans="2:2" ht="14.25">
      <c r="B140" s="567"/>
    </row>
    <row r="141" spans="2:2" ht="14.25">
      <c r="B141" s="567"/>
    </row>
    <row r="142" spans="2:2" ht="14.25">
      <c r="B142" s="593" t="s">
        <v>2519</v>
      </c>
    </row>
    <row r="143" spans="2:2" ht="14.25">
      <c r="B143" s="595" t="s">
        <v>5697</v>
      </c>
    </row>
    <row r="145" spans="2:2" ht="71.25">
      <c r="B145" s="1829" t="s">
        <v>6111</v>
      </c>
    </row>
    <row r="146" spans="2:2" ht="28.5">
      <c r="B146" s="1829" t="s">
        <v>6112</v>
      </c>
    </row>
    <row r="147" spans="2:2" ht="71.25">
      <c r="B147" s="1829" t="s">
        <v>6113</v>
      </c>
    </row>
    <row r="148" spans="2:2" ht="14.25">
      <c r="B148" s="1829"/>
    </row>
    <row r="149" spans="2:2" ht="28.5">
      <c r="B149" s="1829" t="s">
        <v>6114</v>
      </c>
    </row>
    <row r="150" spans="2:2" ht="14.25">
      <c r="B150" s="1829"/>
    </row>
    <row r="151" spans="2:2" ht="14.25">
      <c r="B151" s="1829" t="s">
        <v>6115</v>
      </c>
    </row>
    <row r="152" spans="2:2" ht="14.25">
      <c r="B152" s="1829" t="s">
        <v>6116</v>
      </c>
    </row>
    <row r="153" spans="2:2" ht="14.25">
      <c r="B153" s="1829" t="s">
        <v>6117</v>
      </c>
    </row>
    <row r="154" spans="2:2" ht="14.25">
      <c r="B154" s="1829" t="s">
        <v>6118</v>
      </c>
    </row>
    <row r="155" spans="2:2" ht="14.25">
      <c r="B155" s="1829" t="s">
        <v>6119</v>
      </c>
    </row>
    <row r="156" spans="2:2" ht="28.5">
      <c r="B156" s="1829" t="s">
        <v>6120</v>
      </c>
    </row>
    <row r="157" spans="2:2" ht="14.25">
      <c r="B157" s="1829" t="s">
        <v>6121</v>
      </c>
    </row>
    <row r="158" spans="2:2" ht="14.25">
      <c r="B158" s="1829" t="s">
        <v>6122</v>
      </c>
    </row>
    <row r="159" spans="2:2" ht="14.25">
      <c r="B159" s="1829" t="s">
        <v>6123</v>
      </c>
    </row>
    <row r="160" spans="2:2" ht="14.25">
      <c r="B160" s="1829" t="s">
        <v>6124</v>
      </c>
    </row>
    <row r="161" spans="2:2" ht="14.25">
      <c r="B161" s="1829" t="s">
        <v>6125</v>
      </c>
    </row>
    <row r="162" spans="2:2" ht="14.25">
      <c r="B162" s="1829" t="s">
        <v>6126</v>
      </c>
    </row>
    <row r="163" spans="2:2" ht="14.25">
      <c r="B163" s="1829" t="s">
        <v>6127</v>
      </c>
    </row>
    <row r="164" spans="2:2" ht="14.25">
      <c r="B164" s="1829" t="s">
        <v>6128</v>
      </c>
    </row>
    <row r="165" spans="2:2" ht="14.25">
      <c r="B165" s="1829"/>
    </row>
    <row r="166" spans="2:2" ht="28.5">
      <c r="B166" s="1829" t="s">
        <v>6129</v>
      </c>
    </row>
    <row r="167" spans="2:2" ht="42.75">
      <c r="B167" s="1829" t="s">
        <v>6130</v>
      </c>
    </row>
    <row r="168" spans="2:2" ht="14.25">
      <c r="B168" s="1829"/>
    </row>
    <row r="169" spans="2:2" ht="28.5">
      <c r="B169" s="1829" t="s">
        <v>6131</v>
      </c>
    </row>
    <row r="170" spans="2:2" ht="14.25">
      <c r="B170" s="1829"/>
    </row>
    <row r="171" spans="2:2" ht="42.75">
      <c r="B171" s="1829" t="s">
        <v>6132</v>
      </c>
    </row>
    <row r="172" spans="2:2" ht="57">
      <c r="B172" s="1829" t="s">
        <v>6133</v>
      </c>
    </row>
    <row r="173" spans="2:2" ht="14.25">
      <c r="B173" s="1829"/>
    </row>
    <row r="174" spans="2:2" ht="28.5">
      <c r="B174" s="1829" t="s">
        <v>6134</v>
      </c>
    </row>
    <row r="175" spans="2:2" ht="42.75">
      <c r="B175" s="1829" t="s">
        <v>6135</v>
      </c>
    </row>
    <row r="176" spans="2:2" ht="28.5">
      <c r="B176" s="1829" t="s">
        <v>6136</v>
      </c>
    </row>
    <row r="177" spans="2:2" ht="42.75">
      <c r="B177" s="1829" t="s">
        <v>6137</v>
      </c>
    </row>
    <row r="178" spans="2:2" ht="57">
      <c r="B178" s="1829" t="s">
        <v>6138</v>
      </c>
    </row>
    <row r="179" spans="2:2" ht="14.25">
      <c r="B179" s="1839"/>
    </row>
    <row r="180" spans="2:2" ht="85.5">
      <c r="B180" s="1839" t="s">
        <v>6139</v>
      </c>
    </row>
    <row r="183" spans="2:2" ht="29.25">
      <c r="B183" s="1932" t="s">
        <v>5698</v>
      </c>
    </row>
    <row r="184" spans="2:2">
      <c r="B184" s="605" t="s">
        <v>4112</v>
      </c>
    </row>
  </sheetData>
  <hyperlinks>
    <hyperlink ref="B43" location="'i P&amp;L договори за строителство'!A1" display="'i P&amp;L договори за строителство'!A1"/>
    <hyperlink ref="B65" location="'P&amp;L доход на акция'!A1" display="'P&amp;L доход на акция'!A1"/>
    <hyperlink ref="B58" location="'P&amp;L доход на акция'!A1" display="'P&amp;L доход на акция'!A1"/>
    <hyperlink ref="B71" location="'i Концесии'!A1" display="'i Концесии'!A1"/>
    <hyperlink ref="B97" location="'P&amp;L ОД_Функцион'!A1" display="'P&amp;L ОД_Функцион'!A1"/>
    <hyperlink ref="B129" location="'iРекласиф. на фин.инструм.МСФО9'!A1" display="'iРекласиф. на фин.инструм.МСФО9'!A1"/>
    <hyperlink ref="B184" location="'i Минерални ресурси'!A1" display="'i Минерални ресурси'!A1"/>
  </hyperlinks>
  <pageMargins left="0.7" right="0.7" top="0.75" bottom="0.75" header="0.3" footer="0.3"/>
</worksheet>
</file>

<file path=xl/worksheets/sheet60.xml><?xml version="1.0" encoding="utf-8"?>
<worksheet xmlns="http://schemas.openxmlformats.org/spreadsheetml/2006/main" xmlns:r="http://schemas.openxmlformats.org/officeDocument/2006/relationships">
  <sheetPr codeName="Sheet45">
    <tabColor theme="8" tint="0.39997558519241921"/>
  </sheetPr>
  <dimension ref="A1:N9"/>
  <sheetViews>
    <sheetView workbookViewId="0">
      <selection activeCell="E19" sqref="E19"/>
    </sheetView>
  </sheetViews>
  <sheetFormatPr defaultRowHeight="12.75"/>
  <cols>
    <col min="1" max="1" width="24.5703125" style="265" customWidth="1"/>
    <col min="2" max="2" width="56.28515625" style="265" bestFit="1" customWidth="1"/>
    <col min="3" max="3" width="13.42578125" style="265" bestFit="1" customWidth="1"/>
    <col min="4" max="4" width="13" style="265" customWidth="1"/>
    <col min="5" max="5" width="11.7109375" style="265" bestFit="1" customWidth="1"/>
    <col min="6" max="6" width="10.85546875" style="265" customWidth="1"/>
    <col min="7" max="7" width="11.7109375" style="265" bestFit="1" customWidth="1"/>
    <col min="8" max="8" width="8.7109375" style="265" bestFit="1" customWidth="1"/>
    <col min="9" max="9" width="11.7109375" style="265" bestFit="1" customWidth="1"/>
    <col min="10" max="10" width="7.28515625" style="265" customWidth="1"/>
    <col min="11" max="11" width="56.28515625" style="265" bestFit="1" customWidth="1"/>
    <col min="12" max="12" width="13.7109375" style="265" bestFit="1" customWidth="1"/>
    <col min="13" max="13" width="13" style="265" customWidth="1"/>
    <col min="14" max="14" width="5" style="265" customWidth="1"/>
    <col min="15" max="16384" width="9.140625" style="265"/>
  </cols>
  <sheetData>
    <row r="1" spans="1:14" ht="51.6" customHeight="1">
      <c r="A1" s="2231" t="s">
        <v>1636</v>
      </c>
      <c r="B1" s="2421" t="s">
        <v>3860</v>
      </c>
      <c r="C1" s="2421"/>
      <c r="D1" s="2421"/>
      <c r="E1" s="1116"/>
      <c r="F1" s="1117" t="s">
        <v>1323</v>
      </c>
      <c r="G1" s="1116"/>
      <c r="H1" s="1116"/>
      <c r="I1" s="1116"/>
      <c r="J1" s="1736" t="s">
        <v>3382</v>
      </c>
      <c r="K1" s="2421" t="s">
        <v>6801</v>
      </c>
      <c r="L1" s="2421"/>
      <c r="M1" s="2421"/>
      <c r="N1" s="1116"/>
    </row>
    <row r="2" spans="1:14">
      <c r="A2" s="2232"/>
      <c r="B2" s="266"/>
      <c r="C2" s="262">
        <f>НАЧАЛО!AA2</f>
        <v>41639</v>
      </c>
      <c r="D2" s="263" t="str">
        <f>CONCATENATE("31.12.",YEAR(C2)-1," г.")</f>
        <v>31.12.2012 г.</v>
      </c>
      <c r="K2" s="266"/>
      <c r="L2" s="1971">
        <v>41639</v>
      </c>
      <c r="M2" s="1971">
        <v>41274</v>
      </c>
    </row>
    <row r="3" spans="1:14" ht="38.25">
      <c r="A3" s="824" t="s">
        <v>1738</v>
      </c>
      <c r="B3" s="1118" t="s">
        <v>1574</v>
      </c>
      <c r="C3" s="262"/>
      <c r="D3" s="263"/>
      <c r="K3" s="1118" t="s">
        <v>6802</v>
      </c>
      <c r="L3" s="262"/>
      <c r="M3" s="263"/>
    </row>
    <row r="4" spans="1:14" ht="38.25">
      <c r="A4" s="825" t="s">
        <v>2611</v>
      </c>
      <c r="B4" s="1118" t="s">
        <v>1575</v>
      </c>
      <c r="C4" s="262"/>
      <c r="D4" s="263"/>
      <c r="K4" s="1118" t="s">
        <v>6803</v>
      </c>
      <c r="L4" s="262"/>
      <c r="M4" s="263"/>
    </row>
    <row r="5" spans="1:14" ht="38.25">
      <c r="B5" s="1118" t="s">
        <v>3861</v>
      </c>
      <c r="C5" s="262"/>
      <c r="D5" s="263"/>
      <c r="K5" s="1118" t="s">
        <v>6804</v>
      </c>
      <c r="L5" s="262"/>
      <c r="M5" s="263"/>
    </row>
    <row r="6" spans="1:14" ht="25.5">
      <c r="B6" s="1118" t="s">
        <v>1514</v>
      </c>
      <c r="C6" s="262"/>
      <c r="D6" s="263"/>
      <c r="K6" s="1118" t="s">
        <v>6805</v>
      </c>
      <c r="L6" s="262"/>
      <c r="M6" s="263"/>
    </row>
    <row r="7" spans="1:14" ht="25.5">
      <c r="B7" s="1118" t="s">
        <v>3862</v>
      </c>
      <c r="C7" s="262"/>
      <c r="D7" s="263"/>
      <c r="K7" s="1118" t="s">
        <v>6806</v>
      </c>
      <c r="L7" s="262"/>
      <c r="M7" s="263"/>
    </row>
    <row r="8" spans="1:14">
      <c r="B8" s="1118"/>
      <c r="C8" s="262"/>
      <c r="D8" s="263"/>
      <c r="K8" s="1118"/>
      <c r="L8" s="262"/>
      <c r="M8" s="263"/>
    </row>
    <row r="9" spans="1:14">
      <c r="B9" s="1051" t="s">
        <v>71</v>
      </c>
      <c r="C9" s="1121">
        <f>SUM(C3:C8)-C5-C7</f>
        <v>0</v>
      </c>
      <c r="D9" s="1121">
        <f>SUM(D3:D8)-D5-D7</f>
        <v>0</v>
      </c>
      <c r="K9" s="1558" t="s">
        <v>1378</v>
      </c>
      <c r="L9" s="1121">
        <f>SUM(L3:L8)-L5-L7</f>
        <v>0</v>
      </c>
      <c r="M9" s="1121">
        <f>SUM(M3:M8)-M5-M7</f>
        <v>0</v>
      </c>
    </row>
  </sheetData>
  <sheetProtection formatCells="0" formatColumns="0" formatRows="0" insertColumns="0" insertRows="0"/>
  <mergeCells count="3">
    <mergeCell ref="B1:D1"/>
    <mergeCell ref="A1:A2"/>
    <mergeCell ref="K1:M1"/>
  </mergeCells>
  <hyperlinks>
    <hyperlink ref="F1" location="'Съдържание 1'!A1" display="'Съдържание 1'!A1"/>
    <hyperlink ref="A4" location="'More information'!A425" display="'More information'!A425"/>
  </hyperlinks>
  <pageMargins left="0.7" right="0.7" top="0.75" bottom="0.75" header="0.3" footer="0.3"/>
  <ignoredErrors>
    <ignoredError sqref="C2:D2" unlockedFormula="1"/>
  </ignoredErrors>
</worksheet>
</file>

<file path=xl/worksheets/sheet61.xml><?xml version="1.0" encoding="utf-8"?>
<worksheet xmlns="http://schemas.openxmlformats.org/spreadsheetml/2006/main" xmlns:r="http://schemas.openxmlformats.org/officeDocument/2006/relationships">
  <sheetPr codeName="Sheet46">
    <tabColor theme="8" tint="0.39997558519241921"/>
  </sheetPr>
  <dimension ref="A1:R68"/>
  <sheetViews>
    <sheetView topLeftCell="I59" workbookViewId="0">
      <selection activeCell="P89" sqref="P89"/>
    </sheetView>
  </sheetViews>
  <sheetFormatPr defaultRowHeight="12.75"/>
  <cols>
    <col min="1" max="1" width="20.7109375" style="265" customWidth="1"/>
    <col min="2" max="2" width="56.28515625" style="265" bestFit="1" customWidth="1"/>
    <col min="3" max="3" width="15" style="265" customWidth="1"/>
    <col min="4" max="4" width="15.42578125" style="265" customWidth="1"/>
    <col min="5" max="5" width="14.5703125" style="265" customWidth="1"/>
    <col min="6" max="6" width="14.7109375" style="265" customWidth="1"/>
    <col min="7" max="7" width="11.7109375" style="265" bestFit="1" customWidth="1"/>
    <col min="8" max="8" width="16.28515625" style="265" customWidth="1"/>
    <col min="9" max="9" width="11.7109375" style="265" bestFit="1" customWidth="1"/>
    <col min="10" max="10" width="11.7109375" style="265" customWidth="1"/>
    <col min="11" max="11" width="6.140625" style="265" customWidth="1"/>
    <col min="12" max="12" width="56.28515625" style="265" bestFit="1" customWidth="1"/>
    <col min="13" max="13" width="15" style="265" customWidth="1"/>
    <col min="14" max="14" width="15.42578125" style="265" customWidth="1"/>
    <col min="15" max="15" width="14.5703125" style="265" customWidth="1"/>
    <col min="16" max="16" width="14.7109375" style="265" customWidth="1"/>
    <col min="17" max="17" width="11.7109375" style="265" bestFit="1" customWidth="1"/>
    <col min="18" max="18" width="16.28515625" style="265" customWidth="1"/>
    <col min="19" max="16384" width="9.140625" style="265"/>
  </cols>
  <sheetData>
    <row r="1" spans="1:16" ht="14.25">
      <c r="K1" s="1736" t="s">
        <v>3382</v>
      </c>
    </row>
    <row r="2" spans="1:16" ht="14.25">
      <c r="A2" s="2231" t="s">
        <v>1636</v>
      </c>
      <c r="B2" s="1115" t="s">
        <v>1469</v>
      </c>
      <c r="C2" s="1115"/>
      <c r="D2" s="1115"/>
      <c r="H2" s="825" t="s">
        <v>1323</v>
      </c>
      <c r="L2" s="1115" t="s">
        <v>5793</v>
      </c>
      <c r="M2" s="1115"/>
      <c r="N2" s="1115"/>
    </row>
    <row r="3" spans="1:16" ht="38.25">
      <c r="A3" s="2232"/>
      <c r="B3" s="266" t="s">
        <v>1450</v>
      </c>
      <c r="C3" s="267" t="s">
        <v>1471</v>
      </c>
      <c r="D3" s="267" t="s">
        <v>1472</v>
      </c>
      <c r="E3" s="267" t="s">
        <v>970</v>
      </c>
      <c r="F3" s="267" t="s">
        <v>74</v>
      </c>
      <c r="L3" s="266" t="s">
        <v>5792</v>
      </c>
      <c r="M3" s="267" t="s">
        <v>5807</v>
      </c>
      <c r="N3" s="267" t="s">
        <v>5806</v>
      </c>
      <c r="O3" s="267" t="s">
        <v>1333</v>
      </c>
      <c r="P3" s="267" t="s">
        <v>4737</v>
      </c>
    </row>
    <row r="4" spans="1:16" ht="15">
      <c r="A4" s="824" t="s">
        <v>1751</v>
      </c>
      <c r="B4" s="1118" t="s">
        <v>484</v>
      </c>
      <c r="C4" s="626"/>
      <c r="D4" s="626"/>
      <c r="E4" s="626"/>
      <c r="F4" s="1011">
        <f t="shared" ref="F4:F9" si="0">C4-D4-E4</f>
        <v>0</v>
      </c>
      <c r="L4" s="1118" t="s">
        <v>5788</v>
      </c>
      <c r="M4" s="626"/>
      <c r="N4" s="626"/>
      <c r="O4" s="626"/>
      <c r="P4" s="1011">
        <f t="shared" ref="P4:P9" si="1">M4-N4-O4</f>
        <v>0</v>
      </c>
    </row>
    <row r="5" spans="1:16">
      <c r="A5" s="826" t="s">
        <v>3349</v>
      </c>
      <c r="B5" s="1118" t="s">
        <v>1475</v>
      </c>
      <c r="C5" s="626"/>
      <c r="D5" s="626"/>
      <c r="E5" s="626"/>
      <c r="F5" s="1011">
        <f t="shared" si="0"/>
        <v>0</v>
      </c>
      <c r="L5" s="1118" t="s">
        <v>5789</v>
      </c>
      <c r="M5" s="626"/>
      <c r="N5" s="626"/>
      <c r="O5" s="626"/>
      <c r="P5" s="1011">
        <f t="shared" si="1"/>
        <v>0</v>
      </c>
    </row>
    <row r="6" spans="1:16">
      <c r="B6" s="1118" t="s">
        <v>1476</v>
      </c>
      <c r="C6" s="626"/>
      <c r="D6" s="626"/>
      <c r="E6" s="626"/>
      <c r="F6" s="1011">
        <f t="shared" si="0"/>
        <v>0</v>
      </c>
      <c r="L6" s="1118" t="s">
        <v>5790</v>
      </c>
      <c r="M6" s="626"/>
      <c r="N6" s="626"/>
      <c r="O6" s="626"/>
      <c r="P6" s="1011">
        <f t="shared" si="1"/>
        <v>0</v>
      </c>
    </row>
    <row r="7" spans="1:16">
      <c r="B7" s="1118" t="s">
        <v>1477</v>
      </c>
      <c r="C7" s="626"/>
      <c r="D7" s="626"/>
      <c r="E7" s="626"/>
      <c r="F7" s="1011">
        <f t="shared" si="0"/>
        <v>0</v>
      </c>
      <c r="L7" s="1118" t="s">
        <v>3673</v>
      </c>
      <c r="M7" s="626"/>
      <c r="N7" s="626"/>
      <c r="O7" s="626"/>
      <c r="P7" s="1011">
        <f t="shared" si="1"/>
        <v>0</v>
      </c>
    </row>
    <row r="8" spans="1:16">
      <c r="B8" s="1118" t="s">
        <v>1478</v>
      </c>
      <c r="C8" s="626"/>
      <c r="D8" s="626"/>
      <c r="E8" s="626"/>
      <c r="F8" s="1011">
        <f t="shared" si="0"/>
        <v>0</v>
      </c>
      <c r="L8" s="1118" t="s">
        <v>5791</v>
      </c>
      <c r="M8" s="626"/>
      <c r="N8" s="626"/>
      <c r="O8" s="626"/>
      <c r="P8" s="1011">
        <f t="shared" si="1"/>
        <v>0</v>
      </c>
    </row>
    <row r="9" spans="1:16">
      <c r="B9" s="1118" t="s">
        <v>27</v>
      </c>
      <c r="C9" s="626"/>
      <c r="D9" s="626"/>
      <c r="E9" s="626"/>
      <c r="F9" s="1011">
        <f t="shared" si="0"/>
        <v>0</v>
      </c>
      <c r="L9" s="1118" t="s">
        <v>27</v>
      </c>
      <c r="M9" s="626"/>
      <c r="N9" s="626"/>
      <c r="O9" s="626"/>
      <c r="P9" s="1011">
        <f t="shared" si="1"/>
        <v>0</v>
      </c>
    </row>
    <row r="10" spans="1:16">
      <c r="B10" s="1170" t="s">
        <v>71</v>
      </c>
      <c r="C10" s="1171">
        <f>SUM(C4:C9)</f>
        <v>0</v>
      </c>
      <c r="D10" s="1171">
        <f>SUM(D4:D9)</f>
        <v>0</v>
      </c>
      <c r="E10" s="1171">
        <f>SUM(E4:E9)</f>
        <v>0</v>
      </c>
      <c r="F10" s="1171">
        <f>SUM(F4:F9)</f>
        <v>0</v>
      </c>
      <c r="L10" s="1170" t="s">
        <v>1378</v>
      </c>
      <c r="M10" s="1171">
        <f>SUM(M4:M9)</f>
        <v>0</v>
      </c>
      <c r="N10" s="1171">
        <f>SUM(N4:N9)</f>
        <v>0</v>
      </c>
      <c r="O10" s="1171">
        <f>SUM(O4:O9)</f>
        <v>0</v>
      </c>
      <c r="P10" s="1171">
        <f>SUM(P4:P9)</f>
        <v>0</v>
      </c>
    </row>
    <row r="11" spans="1:16">
      <c r="B11" s="266" t="s">
        <v>1470</v>
      </c>
      <c r="C11" s="626"/>
      <c r="D11" s="626"/>
      <c r="E11" s="626"/>
      <c r="F11" s="1011">
        <f t="shared" ref="F11:F17" si="2">C11-D11-E11</f>
        <v>0</v>
      </c>
      <c r="L11" s="266" t="s">
        <v>5794</v>
      </c>
      <c r="M11" s="626"/>
      <c r="N11" s="626"/>
      <c r="O11" s="626"/>
      <c r="P11" s="1011">
        <f t="shared" ref="P11:P17" si="3">M11-N11-O11</f>
        <v>0</v>
      </c>
    </row>
    <row r="12" spans="1:16">
      <c r="B12" s="1118" t="s">
        <v>484</v>
      </c>
      <c r="C12" s="626"/>
      <c r="D12" s="626"/>
      <c r="E12" s="626"/>
      <c r="F12" s="1011">
        <f t="shared" si="2"/>
        <v>0</v>
      </c>
      <c r="L12" s="1118" t="s">
        <v>5788</v>
      </c>
      <c r="M12" s="626"/>
      <c r="N12" s="626"/>
      <c r="O12" s="626"/>
      <c r="P12" s="1011">
        <f t="shared" si="3"/>
        <v>0</v>
      </c>
    </row>
    <row r="13" spans="1:16">
      <c r="B13" s="1118" t="s">
        <v>1475</v>
      </c>
      <c r="C13" s="626"/>
      <c r="D13" s="626"/>
      <c r="E13" s="626"/>
      <c r="F13" s="1011">
        <f t="shared" si="2"/>
        <v>0</v>
      </c>
      <c r="L13" s="1118" t="s">
        <v>5789</v>
      </c>
      <c r="M13" s="626"/>
      <c r="N13" s="626"/>
      <c r="O13" s="626"/>
      <c r="P13" s="1011">
        <f t="shared" si="3"/>
        <v>0</v>
      </c>
    </row>
    <row r="14" spans="1:16">
      <c r="B14" s="1118" t="s">
        <v>1476</v>
      </c>
      <c r="C14" s="626"/>
      <c r="D14" s="626"/>
      <c r="E14" s="626"/>
      <c r="F14" s="1011">
        <f t="shared" si="2"/>
        <v>0</v>
      </c>
      <c r="L14" s="1118" t="s">
        <v>5790</v>
      </c>
      <c r="M14" s="626"/>
      <c r="N14" s="626"/>
      <c r="O14" s="626"/>
      <c r="P14" s="1011">
        <f t="shared" si="3"/>
        <v>0</v>
      </c>
    </row>
    <row r="15" spans="1:16">
      <c r="B15" s="1118" t="s">
        <v>1477</v>
      </c>
      <c r="C15" s="626"/>
      <c r="D15" s="626"/>
      <c r="E15" s="626"/>
      <c r="F15" s="1011">
        <f t="shared" si="2"/>
        <v>0</v>
      </c>
      <c r="L15" s="1118" t="s">
        <v>3673</v>
      </c>
      <c r="M15" s="626"/>
      <c r="N15" s="626"/>
      <c r="O15" s="626"/>
      <c r="P15" s="1011">
        <f t="shared" si="3"/>
        <v>0</v>
      </c>
    </row>
    <row r="16" spans="1:16">
      <c r="B16" s="1118" t="s">
        <v>1478</v>
      </c>
      <c r="C16" s="626"/>
      <c r="D16" s="626"/>
      <c r="E16" s="626"/>
      <c r="F16" s="1011">
        <f t="shared" si="2"/>
        <v>0</v>
      </c>
      <c r="L16" s="1118" t="s">
        <v>5791</v>
      </c>
      <c r="M16" s="626"/>
      <c r="N16" s="626"/>
      <c r="O16" s="626"/>
      <c r="P16" s="1011">
        <f t="shared" si="3"/>
        <v>0</v>
      </c>
    </row>
    <row r="17" spans="1:18">
      <c r="B17" s="1118" t="s">
        <v>27</v>
      </c>
      <c r="C17" s="626"/>
      <c r="D17" s="626"/>
      <c r="E17" s="626"/>
      <c r="F17" s="1011">
        <f t="shared" si="2"/>
        <v>0</v>
      </c>
      <c r="L17" s="1118" t="s">
        <v>27</v>
      </c>
      <c r="M17" s="626"/>
      <c r="N17" s="626"/>
      <c r="O17" s="626"/>
      <c r="P17" s="1011">
        <f t="shared" si="3"/>
        <v>0</v>
      </c>
    </row>
    <row r="18" spans="1:18">
      <c r="B18" s="1172" t="s">
        <v>71</v>
      </c>
      <c r="C18" s="1121">
        <f>SUM(C11:C17)</f>
        <v>0</v>
      </c>
      <c r="D18" s="1121">
        <f>SUM(D11:D17)</f>
        <v>0</v>
      </c>
      <c r="E18" s="1121">
        <f>SUM(E11:E17)</f>
        <v>0</v>
      </c>
      <c r="F18" s="1121">
        <f>SUM(F11:F17)</f>
        <v>0</v>
      </c>
      <c r="L18" s="1172" t="s">
        <v>1378</v>
      </c>
      <c r="M18" s="1121">
        <f>SUM(M11:M17)</f>
        <v>0</v>
      </c>
      <c r="N18" s="1121">
        <f>SUM(N11:N17)</f>
        <v>0</v>
      </c>
      <c r="O18" s="1121">
        <f>SUM(O11:O17)</f>
        <v>0</v>
      </c>
      <c r="P18" s="1121">
        <f>SUM(P11:P17)</f>
        <v>0</v>
      </c>
    </row>
    <row r="21" spans="1:18" ht="14.25">
      <c r="A21" s="2231" t="s">
        <v>1636</v>
      </c>
      <c r="B21" s="1115" t="s">
        <v>1450</v>
      </c>
      <c r="C21" s="1115"/>
      <c r="D21" s="1115"/>
      <c r="E21" s="1116"/>
      <c r="F21" s="1116"/>
      <c r="G21" s="1116"/>
      <c r="H21" s="1116"/>
      <c r="I21" s="1116"/>
      <c r="J21" s="1116"/>
      <c r="K21" s="1116"/>
      <c r="L21" s="1115" t="s">
        <v>5792</v>
      </c>
      <c r="M21" s="1115"/>
      <c r="N21" s="1115"/>
      <c r="O21" s="1116"/>
      <c r="P21" s="1116"/>
      <c r="Q21" s="1116"/>
      <c r="R21" s="1116"/>
    </row>
    <row r="22" spans="1:18">
      <c r="A22" s="2232"/>
      <c r="B22" s="266" t="s">
        <v>1451</v>
      </c>
      <c r="C22" s="262">
        <f>НАЧАЛО!AA2</f>
        <v>41639</v>
      </c>
      <c r="D22" s="263" t="str">
        <f>CONCATENATE("31.12.",YEAR(C22)-1," г.")</f>
        <v>31.12.2012 г.</v>
      </c>
      <c r="L22" s="266" t="s">
        <v>5795</v>
      </c>
      <c r="M22" s="262">
        <f>НАЧАЛО!AA2</f>
        <v>41639</v>
      </c>
      <c r="N22" s="263" t="str">
        <f>CONCATENATE("31.12.",YEAR(M22)-1," г.")</f>
        <v>31.12.2012 г.</v>
      </c>
    </row>
    <row r="23" spans="1:18" ht="15">
      <c r="A23" s="824" t="s">
        <v>1752</v>
      </c>
      <c r="B23" s="1118" t="s">
        <v>1452</v>
      </c>
      <c r="C23" s="626"/>
      <c r="D23" s="626"/>
      <c r="L23" s="1118" t="s">
        <v>5796</v>
      </c>
      <c r="M23" s="626"/>
      <c r="N23" s="626"/>
    </row>
    <row r="24" spans="1:18">
      <c r="A24" s="825" t="s">
        <v>2608</v>
      </c>
      <c r="B24" s="1118" t="s">
        <v>1453</v>
      </c>
      <c r="C24" s="626"/>
      <c r="D24" s="626"/>
      <c r="L24" s="1118" t="s">
        <v>5797</v>
      </c>
      <c r="M24" s="626"/>
      <c r="N24" s="626"/>
    </row>
    <row r="25" spans="1:18">
      <c r="B25" s="1118" t="s">
        <v>1454</v>
      </c>
      <c r="C25" s="626"/>
      <c r="D25" s="626"/>
      <c r="L25" s="1118" t="s">
        <v>5798</v>
      </c>
      <c r="M25" s="626"/>
      <c r="N25" s="626"/>
    </row>
    <row r="26" spans="1:18">
      <c r="B26" s="1170" t="s">
        <v>1455</v>
      </c>
      <c r="C26" s="1171">
        <f>SUM(C23:C25)</f>
        <v>0</v>
      </c>
      <c r="D26" s="1171">
        <f>SUM(D23:D25)</f>
        <v>0</v>
      </c>
      <c r="L26" s="1170" t="s">
        <v>5799</v>
      </c>
      <c r="M26" s="1171">
        <f>SUM(M23:M25)</f>
        <v>0</v>
      </c>
      <c r="N26" s="1171">
        <f>SUM(N23:N25)</f>
        <v>0</v>
      </c>
    </row>
    <row r="27" spans="1:18">
      <c r="B27" s="1118" t="s">
        <v>1456</v>
      </c>
      <c r="C27" s="626"/>
      <c r="D27" s="626"/>
      <c r="L27" s="1118" t="s">
        <v>5800</v>
      </c>
      <c r="M27" s="626"/>
      <c r="N27" s="626"/>
    </row>
    <row r="28" spans="1:18">
      <c r="B28" s="1172" t="s">
        <v>3863</v>
      </c>
      <c r="C28" s="1121">
        <v>0</v>
      </c>
      <c r="D28" s="1121">
        <f>SUM(D26:D27)</f>
        <v>0</v>
      </c>
      <c r="L28" s="1172" t="s">
        <v>5801</v>
      </c>
      <c r="M28" s="1121">
        <v>0</v>
      </c>
      <c r="N28" s="1121">
        <f>SUM(N26:N27)</f>
        <v>0</v>
      </c>
    </row>
    <row r="29" spans="1:18">
      <c r="B29" s="1118" t="s">
        <v>1457</v>
      </c>
      <c r="C29" s="626"/>
      <c r="D29" s="626"/>
      <c r="L29" s="1118" t="s">
        <v>5802</v>
      </c>
      <c r="M29" s="626"/>
      <c r="N29" s="626"/>
    </row>
    <row r="30" spans="1:18">
      <c r="B30" s="1118" t="s">
        <v>1460</v>
      </c>
      <c r="C30" s="626"/>
      <c r="D30" s="626"/>
      <c r="L30" s="1118" t="s">
        <v>5803</v>
      </c>
      <c r="M30" s="626"/>
      <c r="N30" s="626"/>
    </row>
    <row r="31" spans="1:18" ht="25.5">
      <c r="B31" s="1118" t="s">
        <v>1458</v>
      </c>
      <c r="C31" s="626"/>
      <c r="D31" s="626"/>
      <c r="L31" s="1118" t="s">
        <v>5804</v>
      </c>
      <c r="M31" s="626"/>
      <c r="N31" s="626"/>
    </row>
    <row r="32" spans="1:18">
      <c r="B32" s="1118" t="s">
        <v>1459</v>
      </c>
      <c r="C32" s="626" t="s">
        <v>27</v>
      </c>
      <c r="D32" s="626" t="s">
        <v>27</v>
      </c>
      <c r="L32" s="1118" t="s">
        <v>5805</v>
      </c>
      <c r="M32" s="626" t="s">
        <v>27</v>
      </c>
      <c r="N32" s="626" t="s">
        <v>27</v>
      </c>
    </row>
    <row r="34" spans="1:18" ht="57.6" customHeight="1">
      <c r="B34" s="2442" t="s">
        <v>1468</v>
      </c>
      <c r="C34" s="2443"/>
      <c r="D34" s="2443"/>
      <c r="E34" s="2443"/>
      <c r="F34" s="2443"/>
      <c r="L34" s="2442" t="s">
        <v>5817</v>
      </c>
      <c r="M34" s="2443"/>
      <c r="N34" s="2443"/>
      <c r="O34" s="2443"/>
      <c r="P34" s="2443"/>
    </row>
    <row r="36" spans="1:18" ht="43.9" customHeight="1">
      <c r="A36" s="2231" t="s">
        <v>1636</v>
      </c>
      <c r="B36" s="2420" t="s">
        <v>1463</v>
      </c>
      <c r="C36" s="2420"/>
      <c r="D36" s="2420"/>
      <c r="E36" s="2420"/>
      <c r="F36" s="2420"/>
      <c r="L36" s="2420" t="s">
        <v>5822</v>
      </c>
      <c r="M36" s="2420"/>
      <c r="N36" s="2420"/>
      <c r="O36" s="2420"/>
      <c r="P36" s="2420"/>
    </row>
    <row r="37" spans="1:18">
      <c r="A37" s="2232"/>
      <c r="B37" s="266" t="s">
        <v>27</v>
      </c>
      <c r="C37" s="2444">
        <f>НАЧАЛО!AA2</f>
        <v>41639</v>
      </c>
      <c r="D37" s="2445"/>
      <c r="E37" s="2446"/>
      <c r="F37" s="2444" t="s">
        <v>1461</v>
      </c>
      <c r="G37" s="2445"/>
      <c r="H37" s="2445"/>
      <c r="L37" s="266" t="s">
        <v>27</v>
      </c>
      <c r="M37" s="2444">
        <f>НАЧАЛО!AA2</f>
        <v>41639</v>
      </c>
      <c r="N37" s="2445"/>
      <c r="O37" s="2446"/>
      <c r="P37" s="2447" t="s">
        <v>3923</v>
      </c>
      <c r="Q37" s="2447"/>
      <c r="R37" s="2447"/>
    </row>
    <row r="38" spans="1:18" ht="60">
      <c r="A38" s="824" t="s">
        <v>1752</v>
      </c>
      <c r="B38" s="266"/>
      <c r="C38" s="268" t="s">
        <v>1479</v>
      </c>
      <c r="D38" s="268" t="s">
        <v>1480</v>
      </c>
      <c r="E38" s="268" t="s">
        <v>1473</v>
      </c>
      <c r="F38" s="268" t="s">
        <v>1479</v>
      </c>
      <c r="G38" s="268" t="s">
        <v>1480</v>
      </c>
      <c r="H38" s="268" t="s">
        <v>1473</v>
      </c>
      <c r="L38" s="266"/>
      <c r="M38" s="268" t="s">
        <v>5820</v>
      </c>
      <c r="N38" s="268" t="s">
        <v>5819</v>
      </c>
      <c r="O38" s="268" t="s">
        <v>5821</v>
      </c>
      <c r="P38" s="268" t="s">
        <v>5820</v>
      </c>
      <c r="Q38" s="268" t="s">
        <v>5819</v>
      </c>
      <c r="R38" s="268" t="s">
        <v>5821</v>
      </c>
    </row>
    <row r="39" spans="1:18">
      <c r="B39" s="1118" t="s">
        <v>1452</v>
      </c>
      <c r="C39" s="626"/>
      <c r="D39" s="626"/>
      <c r="E39" s="626"/>
      <c r="F39" s="626"/>
      <c r="G39" s="626"/>
      <c r="H39" s="626"/>
      <c r="L39" s="1118" t="s">
        <v>5796</v>
      </c>
      <c r="M39" s="626"/>
      <c r="N39" s="626"/>
      <c r="O39" s="626"/>
      <c r="P39" s="626"/>
      <c r="Q39" s="626"/>
      <c r="R39" s="626"/>
    </row>
    <row r="40" spans="1:18">
      <c r="B40" s="1118" t="s">
        <v>1453</v>
      </c>
      <c r="C40" s="626"/>
      <c r="D40" s="626"/>
      <c r="E40" s="626"/>
      <c r="F40" s="626"/>
      <c r="G40" s="626"/>
      <c r="H40" s="626"/>
      <c r="L40" s="1118" t="s">
        <v>5797</v>
      </c>
      <c r="M40" s="626"/>
      <c r="N40" s="626"/>
      <c r="O40" s="626"/>
      <c r="P40" s="626"/>
      <c r="Q40" s="626"/>
      <c r="R40" s="626"/>
    </row>
    <row r="41" spans="1:18">
      <c r="B41" s="1118" t="s">
        <v>1454</v>
      </c>
      <c r="C41" s="626"/>
      <c r="D41" s="626"/>
      <c r="E41" s="626"/>
      <c r="F41" s="626"/>
      <c r="G41" s="626"/>
      <c r="H41" s="626"/>
      <c r="L41" s="1118" t="s">
        <v>5798</v>
      </c>
      <c r="M41" s="626"/>
      <c r="N41" s="626"/>
      <c r="O41" s="626"/>
      <c r="P41" s="626"/>
      <c r="Q41" s="626"/>
      <c r="R41" s="626"/>
    </row>
    <row r="42" spans="1:18">
      <c r="B42" s="1124" t="s">
        <v>1462</v>
      </c>
      <c r="C42" s="1124">
        <f t="shared" ref="C42:H42" si="4">SUM(C40:C41)</f>
        <v>0</v>
      </c>
      <c r="D42" s="1124">
        <f t="shared" si="4"/>
        <v>0</v>
      </c>
      <c r="E42" s="1124">
        <f t="shared" si="4"/>
        <v>0</v>
      </c>
      <c r="F42" s="1124">
        <f t="shared" si="4"/>
        <v>0</v>
      </c>
      <c r="G42" s="1124">
        <f t="shared" si="4"/>
        <v>0</v>
      </c>
      <c r="H42" s="1124">
        <f t="shared" si="4"/>
        <v>0</v>
      </c>
      <c r="L42" s="1124" t="s">
        <v>5808</v>
      </c>
      <c r="M42" s="1124">
        <f t="shared" ref="M42:R42" si="5">SUM(M40:M41)</f>
        <v>0</v>
      </c>
      <c r="N42" s="1124">
        <f t="shared" si="5"/>
        <v>0</v>
      </c>
      <c r="O42" s="1124">
        <f t="shared" si="5"/>
        <v>0</v>
      </c>
      <c r="P42" s="1124">
        <f t="shared" si="5"/>
        <v>0</v>
      </c>
      <c r="Q42" s="1124">
        <f t="shared" si="5"/>
        <v>0</v>
      </c>
      <c r="R42" s="1855">
        <f t="shared" si="5"/>
        <v>0</v>
      </c>
    </row>
    <row r="44" spans="1:18" ht="68.45" customHeight="1">
      <c r="B44" s="2442" t="s">
        <v>1466</v>
      </c>
      <c r="C44" s="2443"/>
      <c r="D44" s="2443"/>
      <c r="E44" s="2443"/>
      <c r="F44" s="2443"/>
      <c r="L44" s="2442" t="s">
        <v>5818</v>
      </c>
      <c r="M44" s="2443"/>
      <c r="N44" s="2443"/>
      <c r="O44" s="2443"/>
      <c r="P44" s="2443"/>
    </row>
    <row r="46" spans="1:18" ht="14.25">
      <c r="A46" s="2231" t="s">
        <v>1636</v>
      </c>
      <c r="B46" s="1115" t="s">
        <v>1464</v>
      </c>
      <c r="L46" s="1115" t="s">
        <v>5811</v>
      </c>
    </row>
    <row r="47" spans="1:18">
      <c r="A47" s="2232"/>
      <c r="B47" s="266" t="s">
        <v>1451</v>
      </c>
      <c r="C47" s="262">
        <f>НАЧАЛО!AA2</f>
        <v>41639</v>
      </c>
      <c r="D47" s="263" t="str">
        <f>CONCATENATE("31.12.",YEAR(C47)-1," г.")</f>
        <v>31.12.2012 г.</v>
      </c>
      <c r="L47" s="266" t="s">
        <v>5809</v>
      </c>
      <c r="M47" s="262">
        <f>НАЧАЛО!AA2</f>
        <v>41639</v>
      </c>
      <c r="N47" s="263" t="str">
        <f>CONCATENATE("31.12.",YEAR(M47)-1," г.")</f>
        <v>31.12.2012 г.</v>
      </c>
    </row>
    <row r="48" spans="1:18" ht="15">
      <c r="A48" s="824" t="s">
        <v>1752</v>
      </c>
      <c r="B48" s="1118" t="s">
        <v>1452</v>
      </c>
      <c r="C48" s="626"/>
      <c r="D48" s="626"/>
      <c r="L48" s="1118" t="s">
        <v>5796</v>
      </c>
      <c r="M48" s="626"/>
      <c r="N48" s="626"/>
    </row>
    <row r="49" spans="1:16">
      <c r="B49" s="1118" t="s">
        <v>1453</v>
      </c>
      <c r="C49" s="626"/>
      <c r="D49" s="626"/>
      <c r="L49" s="1118" t="s">
        <v>5797</v>
      </c>
      <c r="M49" s="626"/>
      <c r="N49" s="626"/>
    </row>
    <row r="50" spans="1:16">
      <c r="B50" s="1118" t="s">
        <v>1454</v>
      </c>
      <c r="C50" s="626"/>
      <c r="D50" s="626"/>
      <c r="L50" s="1118" t="s">
        <v>5798</v>
      </c>
      <c r="M50" s="626"/>
      <c r="N50" s="626"/>
    </row>
    <row r="51" spans="1:16">
      <c r="B51" s="1172" t="s">
        <v>1455</v>
      </c>
      <c r="C51" s="1121">
        <f>SUM(C48:C50)</f>
        <v>0</v>
      </c>
      <c r="D51" s="1121">
        <f>SUM(D48:D50)</f>
        <v>0</v>
      </c>
      <c r="L51" s="1124" t="s">
        <v>5808</v>
      </c>
      <c r="M51" s="1121">
        <f>SUM(M48:M50)</f>
        <v>0</v>
      </c>
      <c r="N51" s="1121">
        <f>SUM(N48:N50)</f>
        <v>0</v>
      </c>
    </row>
    <row r="53" spans="1:16" ht="66.599999999999994" customHeight="1">
      <c r="B53" s="2442" t="s">
        <v>1467</v>
      </c>
      <c r="C53" s="2443"/>
      <c r="D53" s="2443"/>
      <c r="E53" s="2443"/>
      <c r="F53" s="2443"/>
      <c r="L53" s="2442" t="s">
        <v>1467</v>
      </c>
      <c r="M53" s="2443"/>
      <c r="N53" s="2443"/>
      <c r="O53" s="2443"/>
      <c r="P53" s="2443"/>
    </row>
    <row r="55" spans="1:16" ht="14.25">
      <c r="A55" s="2231" t="s">
        <v>1636</v>
      </c>
      <c r="B55" s="1115" t="s">
        <v>1465</v>
      </c>
      <c r="L55" s="1115" t="s">
        <v>5810</v>
      </c>
    </row>
    <row r="56" spans="1:16">
      <c r="A56" s="2232"/>
      <c r="B56" s="266" t="s">
        <v>1451</v>
      </c>
      <c r="C56" s="262">
        <f>НАЧАЛО!AA2</f>
        <v>41639</v>
      </c>
      <c r="D56" s="263" t="str">
        <f>CONCATENATE("31.12.",YEAR(C56)-1," г.")</f>
        <v>31.12.2012 г.</v>
      </c>
      <c r="L56" s="266" t="s">
        <v>5809</v>
      </c>
      <c r="M56" s="262">
        <f>НАЧАЛО!AA2</f>
        <v>41639</v>
      </c>
      <c r="N56" s="263" t="str">
        <f>CONCATENATE("31.12.",YEAR(M56)-1," г.")</f>
        <v>31.12.2012 г.</v>
      </c>
    </row>
    <row r="57" spans="1:16" ht="15">
      <c r="A57" s="824" t="s">
        <v>1752</v>
      </c>
      <c r="B57" s="1118" t="s">
        <v>1452</v>
      </c>
      <c r="C57" s="626"/>
      <c r="D57" s="626"/>
      <c r="L57" s="1118" t="s">
        <v>5796</v>
      </c>
      <c r="M57" s="626"/>
      <c r="N57" s="626"/>
    </row>
    <row r="58" spans="1:16">
      <c r="B58" s="1118" t="s">
        <v>1453</v>
      </c>
      <c r="C58" s="626"/>
      <c r="D58" s="626"/>
      <c r="L58" s="1118" t="s">
        <v>5797</v>
      </c>
      <c r="M58" s="626"/>
      <c r="N58" s="626"/>
    </row>
    <row r="59" spans="1:16">
      <c r="B59" s="1118" t="s">
        <v>1454</v>
      </c>
      <c r="C59" s="626"/>
      <c r="D59" s="626"/>
      <c r="L59" s="1118" t="s">
        <v>5798</v>
      </c>
      <c r="M59" s="626"/>
      <c r="N59" s="626"/>
    </row>
    <row r="60" spans="1:16">
      <c r="B60" s="1172" t="s">
        <v>1455</v>
      </c>
      <c r="C60" s="1121">
        <f>SUM(C57:C59)</f>
        <v>0</v>
      </c>
      <c r="D60" s="1121">
        <f>SUM(D57:D59)</f>
        <v>0</v>
      </c>
      <c r="L60" s="1124" t="s">
        <v>5808</v>
      </c>
      <c r="M60" s="1121">
        <f>SUM(M57:M59)</f>
        <v>0</v>
      </c>
      <c r="N60" s="1121">
        <f>SUM(N57:N59)</f>
        <v>0</v>
      </c>
    </row>
    <row r="62" spans="1:16">
      <c r="B62" s="280" t="s">
        <v>1474</v>
      </c>
      <c r="L62" s="280" t="s">
        <v>5812</v>
      </c>
    </row>
    <row r="63" spans="1:16" ht="14.25">
      <c r="B63" s="1115" t="s">
        <v>1506</v>
      </c>
      <c r="L63" s="1115" t="s">
        <v>5813</v>
      </c>
    </row>
    <row r="64" spans="1:16" ht="24" customHeight="1">
      <c r="B64" s="1173" t="s">
        <v>1503</v>
      </c>
      <c r="L64" s="1173" t="s">
        <v>5815</v>
      </c>
    </row>
    <row r="65" spans="2:12" ht="25.5" customHeight="1">
      <c r="B65" s="1173" t="s">
        <v>1504</v>
      </c>
      <c r="L65" s="1173" t="s">
        <v>5814</v>
      </c>
    </row>
    <row r="66" spans="2:12" ht="25.5">
      <c r="B66" s="1173" t="s">
        <v>1505</v>
      </c>
      <c r="L66" s="1173" t="s">
        <v>5816</v>
      </c>
    </row>
    <row r="67" spans="2:12">
      <c r="B67" s="265" t="s">
        <v>27</v>
      </c>
      <c r="L67" s="265" t="s">
        <v>27</v>
      </c>
    </row>
    <row r="68" spans="2:12">
      <c r="B68" s="265" t="s">
        <v>27</v>
      </c>
      <c r="L68" s="265" t="s">
        <v>27</v>
      </c>
    </row>
  </sheetData>
  <sheetProtection formatCells="0" formatColumns="0" formatRows="0" insertColumns="0" insertRows="0"/>
  <mergeCells count="17">
    <mergeCell ref="L53:P53"/>
    <mergeCell ref="A55:A56"/>
    <mergeCell ref="B36:F36"/>
    <mergeCell ref="B44:F44"/>
    <mergeCell ref="B53:F53"/>
    <mergeCell ref="L36:P36"/>
    <mergeCell ref="M37:O37"/>
    <mergeCell ref="P37:R37"/>
    <mergeCell ref="A46:A47"/>
    <mergeCell ref="L44:P44"/>
    <mergeCell ref="C37:E37"/>
    <mergeCell ref="F37:H37"/>
    <mergeCell ref="A2:A3"/>
    <mergeCell ref="A21:A22"/>
    <mergeCell ref="A36:A37"/>
    <mergeCell ref="B34:F34"/>
    <mergeCell ref="L34:P34"/>
  </mergeCells>
  <hyperlinks>
    <hyperlink ref="H2" location="'Съдържание 1'!A1" display="'Съдържание 1'!A1"/>
    <hyperlink ref="A24" location="'More information'!A302" display="'More information'!A302"/>
    <hyperlink ref="A5" location="Notes!A374" display="Notes!A374"/>
  </hyperlinks>
  <pageMargins left="0.7" right="0.7" top="0.75" bottom="0.75" header="0.3" footer="0.3"/>
  <pageSetup paperSize="9" orientation="portrait" r:id="rId1"/>
  <ignoredErrors>
    <ignoredError sqref="C22:D22" unlockedFormula="1"/>
  </ignoredErrors>
</worksheet>
</file>

<file path=xl/worksheets/sheet62.xml><?xml version="1.0" encoding="utf-8"?>
<worksheet xmlns="http://schemas.openxmlformats.org/spreadsheetml/2006/main" xmlns:r="http://schemas.openxmlformats.org/officeDocument/2006/relationships">
  <sheetPr codeName="Sheet47">
    <tabColor theme="8" tint="0.39997558519241921"/>
  </sheetPr>
  <dimension ref="A1:Q93"/>
  <sheetViews>
    <sheetView workbookViewId="0">
      <selection activeCell="A9" sqref="A9"/>
    </sheetView>
  </sheetViews>
  <sheetFormatPr defaultRowHeight="12.75"/>
  <cols>
    <col min="1" max="1" width="23.28515625" style="1071" customWidth="1"/>
    <col min="2" max="2" width="47.7109375" style="1071" customWidth="1"/>
    <col min="3" max="3" width="13.42578125" style="1071" customWidth="1"/>
    <col min="4" max="4" width="11.5703125" style="1071" customWidth="1"/>
    <col min="5" max="5" width="9.140625" style="1071"/>
    <col min="6" max="6" width="27.85546875" style="1071" customWidth="1"/>
    <col min="7" max="11" width="9.140625" style="1071"/>
    <col min="12" max="12" width="47.7109375" style="1071" customWidth="1"/>
    <col min="13" max="13" width="13.42578125" style="1071" customWidth="1"/>
    <col min="14" max="14" width="11.5703125" style="1071" customWidth="1"/>
    <col min="15" max="15" width="9.140625" style="1071"/>
    <col min="16" max="16" width="27.7109375" style="1071" customWidth="1"/>
    <col min="17" max="16384" width="9.140625" style="1071"/>
  </cols>
  <sheetData>
    <row r="1" spans="1:17" ht="14.25">
      <c r="B1" s="1174"/>
      <c r="C1" s="1175"/>
      <c r="D1" s="1175"/>
      <c r="F1" s="1128" t="s">
        <v>1110</v>
      </c>
      <c r="K1" s="1736" t="s">
        <v>3382</v>
      </c>
      <c r="L1" s="1174"/>
      <c r="M1" s="1175"/>
      <c r="N1" s="1175"/>
      <c r="O1" s="1175"/>
      <c r="P1" s="1175"/>
      <c r="Q1" s="1175"/>
    </row>
    <row r="2" spans="1:17">
      <c r="B2" s="1174"/>
      <c r="C2" s="1175"/>
      <c r="D2" s="1175"/>
      <c r="F2" s="1126" t="s">
        <v>1323</v>
      </c>
      <c r="L2" s="1174"/>
      <c r="M2" s="1175"/>
      <c r="N2" s="1175"/>
      <c r="O2" s="1175"/>
      <c r="P2" s="1175"/>
      <c r="Q2" s="1175"/>
    </row>
    <row r="3" spans="1:17" ht="14.25">
      <c r="A3" s="2448" t="s">
        <v>1636</v>
      </c>
      <c r="B3" s="2211" t="s">
        <v>450</v>
      </c>
      <c r="C3" s="2211"/>
      <c r="D3" s="2211"/>
      <c r="E3" s="2211"/>
      <c r="F3" s="2450"/>
      <c r="G3" s="1116"/>
      <c r="H3" s="1116"/>
      <c r="I3" s="1116"/>
      <c r="L3" s="2211" t="s">
        <v>6807</v>
      </c>
      <c r="M3" s="2211"/>
      <c r="N3" s="2211"/>
      <c r="O3" s="2211"/>
      <c r="P3" s="2450"/>
    </row>
    <row r="4" spans="1:17">
      <c r="A4" s="2449"/>
      <c r="B4" s="1131" t="s">
        <v>413</v>
      </c>
      <c r="C4" s="981" t="s">
        <v>414</v>
      </c>
      <c r="D4" s="981" t="s">
        <v>417</v>
      </c>
      <c r="E4" s="981" t="s">
        <v>415</v>
      </c>
      <c r="F4" s="1613" t="s">
        <v>416</v>
      </c>
      <c r="L4" s="1131" t="s">
        <v>6808</v>
      </c>
      <c r="M4" s="981" t="s">
        <v>6809</v>
      </c>
      <c r="N4" s="981" t="s">
        <v>6810</v>
      </c>
      <c r="O4" s="981" t="s">
        <v>6811</v>
      </c>
      <c r="P4" s="1559" t="s">
        <v>6812</v>
      </c>
    </row>
    <row r="5" spans="1:17" ht="15">
      <c r="A5" s="824" t="s">
        <v>1744</v>
      </c>
      <c r="B5" s="1131" t="s">
        <v>4387</v>
      </c>
      <c r="C5" s="982"/>
      <c r="D5" s="1630"/>
      <c r="E5" s="982"/>
      <c r="F5" s="277"/>
      <c r="L5" s="1131" t="s">
        <v>4390</v>
      </c>
      <c r="M5" s="982"/>
      <c r="N5" s="1630"/>
      <c r="O5" s="982"/>
      <c r="P5" s="1800"/>
    </row>
    <row r="6" spans="1:17" ht="15">
      <c r="A6" s="824" t="s">
        <v>1745</v>
      </c>
      <c r="B6" s="1131"/>
      <c r="C6" s="982"/>
      <c r="D6" s="1630"/>
      <c r="E6" s="982"/>
      <c r="F6" s="277"/>
      <c r="L6" s="1131"/>
      <c r="M6" s="982"/>
      <c r="N6" s="1630"/>
      <c r="O6" s="982"/>
      <c r="P6" s="1800"/>
    </row>
    <row r="7" spans="1:17">
      <c r="A7" s="1128" t="s">
        <v>3346</v>
      </c>
      <c r="B7" s="1131"/>
      <c r="C7" s="982"/>
      <c r="D7" s="1630"/>
      <c r="E7" s="982"/>
      <c r="F7" s="277"/>
      <c r="L7" s="1131"/>
      <c r="M7" s="982"/>
      <c r="N7" s="1630"/>
      <c r="O7" s="982"/>
      <c r="P7" s="1800"/>
    </row>
    <row r="8" spans="1:17">
      <c r="B8" s="1131" t="s">
        <v>27</v>
      </c>
      <c r="C8" s="982"/>
      <c r="D8" s="1630"/>
      <c r="E8" s="982"/>
      <c r="F8" s="277"/>
      <c r="L8" s="1131" t="s">
        <v>27</v>
      </c>
      <c r="M8" s="982"/>
      <c r="N8" s="1630"/>
      <c r="O8" s="982"/>
      <c r="P8" s="1800"/>
    </row>
    <row r="9" spans="1:17">
      <c r="B9" s="1131"/>
      <c r="C9" s="982"/>
      <c r="D9" s="1630"/>
      <c r="E9" s="982"/>
      <c r="F9" s="277"/>
      <c r="L9" s="1131"/>
      <c r="M9" s="982"/>
      <c r="N9" s="1630"/>
      <c r="O9" s="982"/>
      <c r="P9" s="1800"/>
    </row>
    <row r="10" spans="1:17">
      <c r="B10" s="1131" t="s">
        <v>4388</v>
      </c>
      <c r="C10" s="982"/>
      <c r="D10" s="1630"/>
      <c r="E10" s="982"/>
      <c r="F10" s="277"/>
      <c r="L10" s="1131" t="s">
        <v>4391</v>
      </c>
      <c r="M10" s="982"/>
      <c r="N10" s="1630"/>
      <c r="O10" s="982"/>
      <c r="P10" s="1800"/>
    </row>
    <row r="11" spans="1:17">
      <c r="B11" s="1131"/>
      <c r="C11" s="982"/>
      <c r="D11" s="1630"/>
      <c r="E11" s="982"/>
      <c r="F11" s="277"/>
      <c r="L11" s="1131"/>
      <c r="M11" s="982"/>
      <c r="N11" s="1630"/>
      <c r="O11" s="982"/>
      <c r="P11" s="1800"/>
    </row>
    <row r="12" spans="1:17">
      <c r="B12" s="1131"/>
      <c r="C12" s="982"/>
      <c r="D12" s="1630"/>
      <c r="E12" s="982"/>
      <c r="F12" s="277"/>
      <c r="L12" s="1131"/>
      <c r="M12" s="982"/>
      <c r="N12" s="1630"/>
      <c r="O12" s="982"/>
      <c r="P12" s="277"/>
    </row>
    <row r="13" spans="1:17">
      <c r="B13" s="1131"/>
      <c r="C13" s="982"/>
      <c r="D13" s="1630"/>
      <c r="E13" s="982"/>
      <c r="F13" s="277"/>
      <c r="L13" s="1131"/>
      <c r="M13" s="982"/>
      <c r="N13" s="1630"/>
      <c r="O13" s="982"/>
      <c r="P13" s="277"/>
    </row>
    <row r="14" spans="1:17">
      <c r="B14" s="1131"/>
      <c r="C14" s="982"/>
      <c r="D14" s="1630"/>
      <c r="E14" s="982"/>
      <c r="F14" s="277"/>
      <c r="L14" s="1131"/>
      <c r="M14" s="982"/>
      <c r="N14" s="1630"/>
      <c r="O14" s="982"/>
      <c r="P14" s="277"/>
    </row>
    <row r="15" spans="1:17">
      <c r="B15" s="1131" t="s">
        <v>4389</v>
      </c>
      <c r="C15" s="982"/>
      <c r="D15" s="1630"/>
      <c r="E15" s="982"/>
      <c r="F15" s="277"/>
      <c r="L15" s="1131" t="s">
        <v>4392</v>
      </c>
      <c r="M15" s="982"/>
      <c r="N15" s="1630"/>
      <c r="O15" s="982"/>
      <c r="P15" s="1800"/>
    </row>
    <row r="16" spans="1:17">
      <c r="B16" s="1131"/>
      <c r="C16" s="982"/>
      <c r="D16" s="1630"/>
      <c r="E16" s="982"/>
      <c r="F16" s="277"/>
      <c r="L16" s="1131"/>
      <c r="M16" s="982"/>
      <c r="N16" s="1630"/>
      <c r="O16" s="982"/>
      <c r="P16" s="1800"/>
    </row>
    <row r="17" spans="2:16">
      <c r="B17" s="1131"/>
      <c r="C17" s="982"/>
      <c r="D17" s="1630"/>
      <c r="E17" s="982"/>
      <c r="F17" s="277"/>
      <c r="L17" s="1131"/>
      <c r="M17" s="982"/>
      <c r="N17" s="1630"/>
      <c r="O17" s="982"/>
      <c r="P17" s="277"/>
    </row>
    <row r="18" spans="2:16">
      <c r="B18" s="1131"/>
      <c r="C18" s="982"/>
      <c r="D18" s="1630"/>
      <c r="E18" s="982"/>
      <c r="F18" s="277"/>
      <c r="L18" s="1131"/>
      <c r="M18" s="982"/>
      <c r="N18" s="1630"/>
      <c r="O18" s="982"/>
      <c r="P18" s="277"/>
    </row>
    <row r="19" spans="2:16">
      <c r="B19" s="1613"/>
      <c r="C19" s="982"/>
      <c r="D19" s="1630"/>
      <c r="E19" s="982"/>
      <c r="F19" s="277"/>
      <c r="L19" s="1131"/>
      <c r="M19" s="982"/>
      <c r="N19" s="1630"/>
      <c r="O19" s="982"/>
      <c r="P19" s="1800"/>
    </row>
    <row r="20" spans="2:16">
      <c r="B20" s="1613" t="s">
        <v>4393</v>
      </c>
      <c r="C20" s="982"/>
      <c r="D20" s="1630"/>
      <c r="E20" s="982"/>
      <c r="F20" s="277"/>
      <c r="L20" s="1613" t="s">
        <v>4394</v>
      </c>
      <c r="M20" s="982"/>
      <c r="N20" s="1630"/>
      <c r="O20" s="982"/>
      <c r="P20" s="1800"/>
    </row>
    <row r="21" spans="2:16">
      <c r="B21" s="1613"/>
      <c r="C21" s="982"/>
      <c r="D21" s="1630"/>
      <c r="E21" s="982"/>
      <c r="F21" s="277"/>
      <c r="L21" s="1613"/>
      <c r="M21" s="982"/>
      <c r="N21" s="1630"/>
      <c r="O21" s="982"/>
      <c r="P21" s="1800"/>
    </row>
    <row r="22" spans="2:16">
      <c r="B22" s="1613"/>
      <c r="C22" s="982"/>
      <c r="D22" s="1630"/>
      <c r="E22" s="982"/>
      <c r="F22" s="277"/>
      <c r="L22" s="1613"/>
      <c r="M22" s="982"/>
      <c r="N22" s="1630"/>
      <c r="O22" s="982"/>
      <c r="P22" s="1800"/>
    </row>
    <row r="23" spans="2:16">
      <c r="B23" s="1613"/>
      <c r="C23" s="982"/>
      <c r="D23" s="1630"/>
      <c r="E23" s="982"/>
      <c r="F23" s="277"/>
      <c r="L23" s="1613"/>
      <c r="M23" s="982"/>
      <c r="N23" s="1630"/>
      <c r="O23" s="982"/>
      <c r="P23" s="1800"/>
    </row>
    <row r="24" spans="2:16">
      <c r="B24" s="1613"/>
      <c r="C24" s="982"/>
      <c r="D24" s="1630"/>
      <c r="E24" s="982"/>
      <c r="F24" s="277"/>
      <c r="L24" s="1613"/>
      <c r="M24" s="982"/>
      <c r="N24" s="1630"/>
      <c r="O24" s="982"/>
      <c r="P24" s="1800"/>
    </row>
    <row r="25" spans="2:16" ht="14.25">
      <c r="B25" s="2108" t="s">
        <v>451</v>
      </c>
      <c r="C25" s="2108"/>
      <c r="D25" s="2108"/>
      <c r="E25" s="2108"/>
      <c r="F25" s="2211"/>
      <c r="L25" s="2108" t="s">
        <v>6813</v>
      </c>
      <c r="M25" s="2108"/>
      <c r="N25" s="2108"/>
      <c r="O25" s="2108"/>
      <c r="P25" s="2211"/>
    </row>
    <row r="26" spans="2:16" ht="36" customHeight="1">
      <c r="B26" s="1633" t="s">
        <v>413</v>
      </c>
      <c r="C26" s="1801" t="s">
        <v>418</v>
      </c>
      <c r="D26" s="1801" t="s">
        <v>419</v>
      </c>
      <c r="L26" s="1633" t="s">
        <v>413</v>
      </c>
      <c r="M26" s="1801" t="s">
        <v>6814</v>
      </c>
      <c r="N26" s="1801" t="s">
        <v>6815</v>
      </c>
    </row>
    <row r="27" spans="2:16">
      <c r="B27" s="1131" t="s">
        <v>4387</v>
      </c>
      <c r="C27" s="1110">
        <f>SUM(C28:C31)</f>
        <v>0</v>
      </c>
      <c r="D27" s="1110">
        <f>SUM(D28:D31)</f>
        <v>0</v>
      </c>
      <c r="L27" s="1131" t="s">
        <v>4390</v>
      </c>
      <c r="M27" s="1110">
        <f>SUM(M28:M31)</f>
        <v>0</v>
      </c>
      <c r="N27" s="1110">
        <f>SUM(N28:N31)</f>
        <v>0</v>
      </c>
    </row>
    <row r="28" spans="2:16">
      <c r="B28" s="1131"/>
      <c r="C28" s="1110"/>
      <c r="D28" s="1110"/>
      <c r="L28" s="1131"/>
      <c r="M28" s="1110"/>
      <c r="N28" s="1110"/>
    </row>
    <row r="29" spans="2:16">
      <c r="B29" s="1131"/>
      <c r="C29" s="1110"/>
      <c r="D29" s="1110"/>
      <c r="L29" s="1131"/>
      <c r="M29" s="1110"/>
      <c r="N29" s="1110"/>
    </row>
    <row r="30" spans="2:16">
      <c r="B30" s="1131" t="s">
        <v>27</v>
      </c>
      <c r="C30" s="1109"/>
      <c r="D30" s="1109"/>
      <c r="L30" s="1131" t="s">
        <v>27</v>
      </c>
      <c r="M30" s="1109"/>
      <c r="N30" s="1109"/>
    </row>
    <row r="31" spans="2:16">
      <c r="B31" s="1131"/>
      <c r="C31" s="1109"/>
      <c r="D31" s="1109"/>
      <c r="L31" s="1131"/>
      <c r="M31" s="1109"/>
      <c r="N31" s="1109"/>
    </row>
    <row r="32" spans="2:16">
      <c r="B32" s="1131" t="s">
        <v>4388</v>
      </c>
      <c r="C32" s="1110">
        <f>SUM(C33:C36)</f>
        <v>0</v>
      </c>
      <c r="D32" s="1110">
        <f>SUM(D33:D36)</f>
        <v>0</v>
      </c>
      <c r="L32" s="1131" t="s">
        <v>4391</v>
      </c>
      <c r="M32" s="1110">
        <f>SUM(M33:M36)</f>
        <v>0</v>
      </c>
      <c r="N32" s="1110">
        <f>SUM(N33:N36)</f>
        <v>0</v>
      </c>
    </row>
    <row r="33" spans="2:14">
      <c r="B33" s="1131"/>
      <c r="C33" s="1109"/>
      <c r="D33" s="1109"/>
      <c r="L33" s="1131"/>
      <c r="M33" s="1109"/>
      <c r="N33" s="1109"/>
    </row>
    <row r="34" spans="2:14">
      <c r="B34" s="1131"/>
      <c r="C34" s="1109"/>
      <c r="D34" s="1109"/>
      <c r="L34" s="1131"/>
      <c r="M34" s="1109"/>
      <c r="N34" s="1109"/>
    </row>
    <row r="35" spans="2:14">
      <c r="B35" s="1131"/>
      <c r="C35" s="1110"/>
      <c r="D35" s="1110"/>
      <c r="L35" s="1131"/>
      <c r="M35" s="1110"/>
      <c r="N35" s="1110"/>
    </row>
    <row r="36" spans="2:14">
      <c r="B36" s="1131"/>
      <c r="C36" s="1110"/>
      <c r="D36" s="1110"/>
      <c r="L36" s="1131"/>
      <c r="M36" s="1110"/>
      <c r="N36" s="1110"/>
    </row>
    <row r="37" spans="2:14">
      <c r="B37" s="1131" t="s">
        <v>4389</v>
      </c>
      <c r="C37" s="1110">
        <f>SUM(C38:C41)</f>
        <v>0</v>
      </c>
      <c r="D37" s="1110">
        <f>SUM(D38:D41)</f>
        <v>0</v>
      </c>
      <c r="L37" s="1131" t="s">
        <v>4392</v>
      </c>
      <c r="M37" s="1110">
        <f>SUM(M38:M41)</f>
        <v>0</v>
      </c>
      <c r="N37" s="1110">
        <f>SUM(N38:N41)</f>
        <v>0</v>
      </c>
    </row>
    <row r="38" spans="2:14">
      <c r="B38" s="1131"/>
      <c r="C38" s="1110"/>
      <c r="D38" s="1110"/>
      <c r="L38" s="1131"/>
      <c r="M38" s="1110"/>
      <c r="N38" s="1110"/>
    </row>
    <row r="39" spans="2:14">
      <c r="B39" s="1131"/>
      <c r="C39" s="1110"/>
      <c r="D39" s="1110"/>
      <c r="L39" s="1131"/>
      <c r="M39" s="1110"/>
      <c r="N39" s="1110"/>
    </row>
    <row r="40" spans="2:14">
      <c r="B40" s="1131"/>
      <c r="C40" s="1110"/>
      <c r="D40" s="1110"/>
      <c r="L40" s="1131"/>
      <c r="M40" s="1110"/>
      <c r="N40" s="1110"/>
    </row>
    <row r="41" spans="2:14">
      <c r="B41" s="1131"/>
      <c r="C41" s="1110"/>
      <c r="D41" s="1110"/>
      <c r="L41" s="1131"/>
      <c r="M41" s="1110"/>
      <c r="N41" s="1110"/>
    </row>
    <row r="42" spans="2:14">
      <c r="B42" s="1613" t="s">
        <v>4393</v>
      </c>
      <c r="C42" s="1110">
        <f>SUM(C43:C46)</f>
        <v>0</v>
      </c>
      <c r="D42" s="1110">
        <f>SUM(D43:D46)</f>
        <v>0</v>
      </c>
      <c r="L42" s="1613" t="s">
        <v>4394</v>
      </c>
      <c r="M42" s="1110">
        <f>SUM(M43:M46)</f>
        <v>0</v>
      </c>
      <c r="N42" s="1110">
        <f>SUM(N43:N46)</f>
        <v>0</v>
      </c>
    </row>
    <row r="43" spans="2:14">
      <c r="B43" s="1131"/>
      <c r="C43" s="1110"/>
      <c r="D43" s="1110"/>
      <c r="L43" s="1131"/>
      <c r="M43" s="1110"/>
      <c r="N43" s="1110"/>
    </row>
    <row r="44" spans="2:14">
      <c r="B44" s="1131"/>
      <c r="C44" s="1110"/>
      <c r="D44" s="1110"/>
      <c r="L44" s="1131"/>
      <c r="M44" s="1110"/>
      <c r="N44" s="1110"/>
    </row>
    <row r="45" spans="2:14">
      <c r="B45" s="1131"/>
      <c r="C45" s="1110"/>
      <c r="D45" s="1110"/>
      <c r="L45" s="1131"/>
      <c r="M45" s="1110"/>
      <c r="N45" s="1110"/>
    </row>
    <row r="46" spans="2:14">
      <c r="B46" s="1131"/>
      <c r="C46" s="1110"/>
      <c r="D46" s="1110"/>
      <c r="L46" s="1131"/>
      <c r="M46" s="1110"/>
      <c r="N46" s="1110"/>
    </row>
    <row r="47" spans="2:14">
      <c r="B47" s="1802" t="s">
        <v>71</v>
      </c>
      <c r="C47" s="1641">
        <f>C27+C32+C37+C42</f>
        <v>0</v>
      </c>
      <c r="D47" s="1641">
        <f>D27+D32+D37+D42</f>
        <v>0</v>
      </c>
      <c r="L47" s="1802" t="s">
        <v>1378</v>
      </c>
      <c r="M47" s="1641">
        <f>M27+M32+M37+M42</f>
        <v>0</v>
      </c>
      <c r="N47" s="1641">
        <f>N27+N32+N37+N42</f>
        <v>0</v>
      </c>
    </row>
    <row r="49" spans="2:16" ht="14.25">
      <c r="B49" s="2211" t="s">
        <v>449</v>
      </c>
      <c r="C49" s="2211"/>
      <c r="D49" s="2211"/>
      <c r="E49" s="2211"/>
      <c r="F49" s="2450"/>
      <c r="L49" s="2211" t="s">
        <v>6816</v>
      </c>
      <c r="M49" s="2211"/>
      <c r="N49" s="2211"/>
      <c r="O49" s="2211"/>
      <c r="P49" s="2450"/>
    </row>
    <row r="50" spans="2:16">
      <c r="B50" s="1131" t="s">
        <v>1737</v>
      </c>
      <c r="C50" s="981" t="s">
        <v>414</v>
      </c>
      <c r="D50" s="981" t="s">
        <v>417</v>
      </c>
      <c r="E50" s="981" t="s">
        <v>415</v>
      </c>
      <c r="F50" s="1559" t="s">
        <v>416</v>
      </c>
      <c r="L50" s="1131" t="s">
        <v>6817</v>
      </c>
      <c r="M50" s="981" t="s">
        <v>6809</v>
      </c>
      <c r="N50" s="981" t="s">
        <v>6810</v>
      </c>
      <c r="O50" s="981" t="s">
        <v>6811</v>
      </c>
      <c r="P50" s="1559" t="s">
        <v>6812</v>
      </c>
    </row>
    <row r="51" spans="2:16">
      <c r="B51" s="1131" t="s">
        <v>4387</v>
      </c>
      <c r="C51" s="982"/>
      <c r="D51" s="1630"/>
      <c r="E51" s="982"/>
      <c r="F51" s="1800"/>
      <c r="L51" s="1131" t="s">
        <v>4390</v>
      </c>
      <c r="M51" s="982"/>
      <c r="N51" s="1630"/>
      <c r="O51" s="982"/>
      <c r="P51" s="1800"/>
    </row>
    <row r="52" spans="2:16">
      <c r="B52" s="1131"/>
      <c r="C52" s="982"/>
      <c r="D52" s="1630"/>
      <c r="E52" s="982"/>
      <c r="F52" s="1800"/>
      <c r="L52" s="1131"/>
      <c r="M52" s="982"/>
      <c r="N52" s="1630"/>
      <c r="O52" s="982"/>
      <c r="P52" s="1800"/>
    </row>
    <row r="53" spans="2:16">
      <c r="B53" s="1131"/>
      <c r="C53" s="982"/>
      <c r="D53" s="1630"/>
      <c r="E53" s="982"/>
      <c r="F53" s="1800"/>
      <c r="L53" s="1131"/>
      <c r="M53" s="982"/>
      <c r="N53" s="1630"/>
      <c r="O53" s="982"/>
      <c r="P53" s="1800"/>
    </row>
    <row r="54" spans="2:16">
      <c r="B54" s="1131" t="s">
        <v>27</v>
      </c>
      <c r="C54" s="982"/>
      <c r="D54" s="1630"/>
      <c r="E54" s="982"/>
      <c r="F54" s="1800"/>
      <c r="L54" s="1131" t="s">
        <v>27</v>
      </c>
      <c r="M54" s="982"/>
      <c r="N54" s="1630"/>
      <c r="O54" s="982"/>
      <c r="P54" s="1800"/>
    </row>
    <row r="55" spans="2:16">
      <c r="B55" s="1131"/>
      <c r="C55" s="982"/>
      <c r="D55" s="1630"/>
      <c r="E55" s="982"/>
      <c r="F55" s="1800"/>
      <c r="L55" s="1131"/>
      <c r="M55" s="982"/>
      <c r="N55" s="1630"/>
      <c r="O55" s="982"/>
      <c r="P55" s="1800"/>
    </row>
    <row r="56" spans="2:16">
      <c r="B56" s="1131" t="s">
        <v>4388</v>
      </c>
      <c r="C56" s="982"/>
      <c r="D56" s="1630"/>
      <c r="E56" s="982"/>
      <c r="F56" s="1800"/>
      <c r="L56" s="1131" t="s">
        <v>4391</v>
      </c>
      <c r="M56" s="982"/>
      <c r="N56" s="1630"/>
      <c r="O56" s="982"/>
      <c r="P56" s="1800"/>
    </row>
    <row r="57" spans="2:16">
      <c r="B57" s="1131"/>
      <c r="C57" s="982"/>
      <c r="D57" s="1630"/>
      <c r="E57" s="982"/>
      <c r="F57" s="1800"/>
      <c r="L57" s="1131"/>
      <c r="M57" s="982"/>
      <c r="N57" s="1630"/>
      <c r="O57" s="982"/>
      <c r="P57" s="1800"/>
    </row>
    <row r="58" spans="2:16">
      <c r="B58" s="1131"/>
      <c r="C58" s="982"/>
      <c r="D58" s="1630"/>
      <c r="E58" s="982"/>
      <c r="F58" s="1800"/>
      <c r="L58" s="1131"/>
      <c r="M58" s="982"/>
      <c r="N58" s="1630"/>
      <c r="O58" s="982"/>
      <c r="P58" s="1800"/>
    </row>
    <row r="59" spans="2:16">
      <c r="B59" s="1131"/>
      <c r="C59" s="982"/>
      <c r="D59" s="1630"/>
      <c r="E59" s="982"/>
      <c r="F59" s="1800"/>
      <c r="L59" s="1131"/>
      <c r="M59" s="982"/>
      <c r="N59" s="1630"/>
      <c r="O59" s="982"/>
      <c r="P59" s="1800"/>
    </row>
    <row r="60" spans="2:16">
      <c r="B60" s="1131"/>
      <c r="C60" s="982"/>
      <c r="D60" s="1630"/>
      <c r="E60" s="982"/>
      <c r="F60" s="1800"/>
      <c r="L60" s="1131"/>
      <c r="M60" s="982"/>
      <c r="N60" s="1630"/>
      <c r="O60" s="982"/>
      <c r="P60" s="1800"/>
    </row>
    <row r="61" spans="2:16">
      <c r="B61" s="1131" t="s">
        <v>4389</v>
      </c>
      <c r="C61" s="982"/>
      <c r="D61" s="1630"/>
      <c r="E61" s="982"/>
      <c r="F61" s="1800"/>
      <c r="L61" s="1131" t="s">
        <v>4392</v>
      </c>
      <c r="M61" s="982"/>
      <c r="N61" s="1630"/>
      <c r="O61" s="982"/>
      <c r="P61" s="1800"/>
    </row>
    <row r="62" spans="2:16">
      <c r="B62" s="1131"/>
      <c r="C62" s="982"/>
      <c r="D62" s="1630"/>
      <c r="E62" s="982"/>
      <c r="F62" s="1800"/>
      <c r="L62" s="1131"/>
      <c r="M62" s="982"/>
      <c r="N62" s="1630"/>
      <c r="O62" s="982"/>
      <c r="P62" s="1800"/>
    </row>
    <row r="63" spans="2:16">
      <c r="B63" s="1131"/>
      <c r="C63" s="982"/>
      <c r="D63" s="1630"/>
      <c r="E63" s="982"/>
      <c r="F63" s="1800"/>
      <c r="L63" s="1131"/>
      <c r="M63" s="982"/>
      <c r="N63" s="1630"/>
      <c r="O63" s="982"/>
      <c r="P63" s="1800"/>
    </row>
    <row r="64" spans="2:16">
      <c r="B64" s="1131"/>
      <c r="C64" s="982"/>
      <c r="D64" s="1630"/>
      <c r="E64" s="982"/>
      <c r="F64" s="1800"/>
      <c r="L64" s="1131"/>
      <c r="M64" s="982"/>
      <c r="N64" s="1630"/>
      <c r="O64" s="982"/>
      <c r="P64" s="1800"/>
    </row>
    <row r="65" spans="2:16">
      <c r="B65" s="1131"/>
      <c r="C65" s="982"/>
      <c r="D65" s="1630"/>
      <c r="E65" s="982"/>
      <c r="F65" s="1800"/>
      <c r="L65" s="1131"/>
      <c r="M65" s="982"/>
      <c r="N65" s="1630"/>
      <c r="O65" s="982"/>
      <c r="P65" s="1800"/>
    </row>
    <row r="66" spans="2:16">
      <c r="B66" s="1613" t="s">
        <v>4393</v>
      </c>
      <c r="C66" s="982"/>
      <c r="D66" s="1630"/>
      <c r="E66" s="982"/>
      <c r="F66" s="277"/>
      <c r="L66" s="1613" t="s">
        <v>4394</v>
      </c>
      <c r="M66" s="982"/>
      <c r="N66" s="1630"/>
      <c r="O66" s="982"/>
      <c r="P66" s="277"/>
    </row>
    <row r="67" spans="2:16">
      <c r="B67" s="1613"/>
      <c r="C67" s="982"/>
      <c r="D67" s="1630"/>
      <c r="E67" s="982"/>
      <c r="F67" s="277"/>
      <c r="L67" s="1613"/>
      <c r="M67" s="982"/>
      <c r="N67" s="1630"/>
      <c r="O67" s="982"/>
      <c r="P67" s="277"/>
    </row>
    <row r="68" spans="2:16">
      <c r="B68" s="1613"/>
      <c r="C68" s="982"/>
      <c r="D68" s="1630"/>
      <c r="E68" s="982"/>
      <c r="F68" s="277"/>
      <c r="L68" s="1613"/>
      <c r="M68" s="982"/>
      <c r="N68" s="1630"/>
      <c r="O68" s="982"/>
      <c r="P68" s="277"/>
    </row>
    <row r="69" spans="2:16">
      <c r="B69" s="1613"/>
      <c r="C69" s="982"/>
      <c r="D69" s="1630"/>
      <c r="E69" s="982"/>
      <c r="F69" s="277"/>
      <c r="L69" s="1613"/>
      <c r="M69" s="982"/>
      <c r="N69" s="1630"/>
      <c r="O69" s="982"/>
      <c r="P69" s="277"/>
    </row>
    <row r="70" spans="2:16">
      <c r="B70" s="1613"/>
      <c r="C70" s="982"/>
      <c r="D70" s="1630"/>
      <c r="E70" s="982"/>
      <c r="F70" s="277"/>
      <c r="L70" s="1613"/>
      <c r="M70" s="982"/>
      <c r="N70" s="1630"/>
      <c r="O70" s="982"/>
      <c r="P70" s="277"/>
    </row>
    <row r="71" spans="2:16" ht="14.25">
      <c r="B71" s="2108" t="s">
        <v>448</v>
      </c>
      <c r="C71" s="2108"/>
      <c r="D71" s="2108"/>
      <c r="E71" s="2108"/>
      <c r="F71" s="2211"/>
      <c r="L71" s="2108" t="s">
        <v>6818</v>
      </c>
      <c r="M71" s="2108"/>
      <c r="N71" s="2108"/>
      <c r="O71" s="2108"/>
      <c r="P71" s="2211"/>
    </row>
    <row r="72" spans="2:16" ht="52.5" customHeight="1">
      <c r="B72" s="1131" t="s">
        <v>1737</v>
      </c>
      <c r="C72" s="264" t="s">
        <v>421</v>
      </c>
      <c r="D72" s="1801" t="s">
        <v>422</v>
      </c>
      <c r="L72" s="1131" t="s">
        <v>6819</v>
      </c>
      <c r="M72" s="264" t="s">
        <v>6820</v>
      </c>
      <c r="N72" s="1801" t="s">
        <v>6821</v>
      </c>
    </row>
    <row r="73" spans="2:16">
      <c r="B73" s="1131" t="s">
        <v>4387</v>
      </c>
      <c r="C73" s="1110">
        <f>SUM(C74:C77)</f>
        <v>0</v>
      </c>
      <c r="D73" s="1110">
        <f>SUM(D74:D77)</f>
        <v>0</v>
      </c>
      <c r="L73" s="1131" t="s">
        <v>4390</v>
      </c>
      <c r="M73" s="1110">
        <f>SUM(M74:M77)</f>
        <v>0</v>
      </c>
      <c r="N73" s="1110">
        <f>SUM(N74:N77)</f>
        <v>0</v>
      </c>
    </row>
    <row r="74" spans="2:16">
      <c r="B74" s="1131"/>
      <c r="C74" s="1110"/>
      <c r="D74" s="1110"/>
      <c r="L74" s="1131"/>
      <c r="M74" s="1110"/>
      <c r="N74" s="1110"/>
    </row>
    <row r="75" spans="2:16">
      <c r="B75" s="1131"/>
      <c r="C75" s="1110"/>
      <c r="D75" s="1110"/>
      <c r="L75" s="1131"/>
      <c r="M75" s="1110"/>
      <c r="N75" s="1110"/>
    </row>
    <row r="76" spans="2:16">
      <c r="B76" s="1131" t="s">
        <v>27</v>
      </c>
      <c r="C76" s="1109"/>
      <c r="D76" s="1109"/>
      <c r="L76" s="1131" t="s">
        <v>27</v>
      </c>
      <c r="M76" s="1109"/>
      <c r="N76" s="1109"/>
    </row>
    <row r="77" spans="2:16">
      <c r="B77" s="1131"/>
      <c r="C77" s="1109"/>
      <c r="D77" s="1109"/>
      <c r="L77" s="1131"/>
      <c r="M77" s="1109"/>
      <c r="N77" s="1109"/>
    </row>
    <row r="78" spans="2:16">
      <c r="B78" s="1131" t="s">
        <v>4388</v>
      </c>
      <c r="C78" s="1110">
        <f>SUM(C79:C82)</f>
        <v>0</v>
      </c>
      <c r="D78" s="1110">
        <f>SUM(D79:D82)</f>
        <v>0</v>
      </c>
      <c r="L78" s="1131" t="s">
        <v>4391</v>
      </c>
      <c r="M78" s="1110">
        <f>SUM(M79:M82)</f>
        <v>0</v>
      </c>
      <c r="N78" s="1110">
        <f>SUM(N79:N82)</f>
        <v>0</v>
      </c>
    </row>
    <row r="79" spans="2:16">
      <c r="B79" s="1131"/>
      <c r="C79" s="1109"/>
      <c r="D79" s="1109"/>
      <c r="L79" s="1131"/>
      <c r="M79" s="1109"/>
      <c r="N79" s="1109"/>
    </row>
    <row r="80" spans="2:16">
      <c r="B80" s="1131"/>
      <c r="C80" s="1109"/>
      <c r="D80" s="1109"/>
      <c r="L80" s="1131"/>
      <c r="M80" s="1109"/>
      <c r="N80" s="1109"/>
    </row>
    <row r="81" spans="2:14">
      <c r="B81" s="1131"/>
      <c r="C81" s="1110"/>
      <c r="D81" s="1110"/>
      <c r="L81" s="1131"/>
      <c r="M81" s="1110"/>
      <c r="N81" s="1110"/>
    </row>
    <row r="82" spans="2:14">
      <c r="B82" s="1131"/>
      <c r="C82" s="1110"/>
      <c r="D82" s="1110"/>
      <c r="L82" s="1131"/>
      <c r="M82" s="1110"/>
      <c r="N82" s="1110"/>
    </row>
    <row r="83" spans="2:14">
      <c r="B83" s="1131" t="s">
        <v>4389</v>
      </c>
      <c r="C83" s="1110">
        <f>SUM(C84:C87)</f>
        <v>0</v>
      </c>
      <c r="D83" s="1110">
        <f>SUM(D84:D87)</f>
        <v>0</v>
      </c>
      <c r="L83" s="1131" t="s">
        <v>4392</v>
      </c>
      <c r="M83" s="1110">
        <f>SUM(M84:M87)</f>
        <v>0</v>
      </c>
      <c r="N83" s="1110">
        <f>SUM(N84:N87)</f>
        <v>0</v>
      </c>
    </row>
    <row r="84" spans="2:14">
      <c r="B84" s="1131"/>
      <c r="C84" s="1110"/>
      <c r="D84" s="1110"/>
      <c r="L84" s="1131"/>
      <c r="M84" s="1110"/>
      <c r="N84" s="1110"/>
    </row>
    <row r="85" spans="2:14">
      <c r="B85" s="1131"/>
      <c r="C85" s="1110"/>
      <c r="D85" s="1110"/>
      <c r="L85" s="1131"/>
      <c r="M85" s="1110"/>
      <c r="N85" s="1110"/>
    </row>
    <row r="86" spans="2:14">
      <c r="B86" s="1131"/>
      <c r="C86" s="1110"/>
      <c r="D86" s="1110"/>
      <c r="L86" s="1131"/>
      <c r="M86" s="1110"/>
      <c r="N86" s="1110"/>
    </row>
    <row r="87" spans="2:14">
      <c r="B87" s="1131"/>
      <c r="C87" s="1110"/>
      <c r="D87" s="1110"/>
      <c r="L87" s="1131"/>
      <c r="M87" s="1110"/>
      <c r="N87" s="1110"/>
    </row>
    <row r="88" spans="2:14">
      <c r="B88" s="1613" t="s">
        <v>4393</v>
      </c>
      <c r="C88" s="1110">
        <f>SUM(C89:C92)</f>
        <v>0</v>
      </c>
      <c r="D88" s="1110">
        <f>SUM(D89:D92)</f>
        <v>0</v>
      </c>
      <c r="L88" s="1613" t="s">
        <v>4394</v>
      </c>
      <c r="M88" s="1110">
        <f>SUM(M89:M92)</f>
        <v>0</v>
      </c>
      <c r="N88" s="1110">
        <f>SUM(N89:N92)</f>
        <v>0</v>
      </c>
    </row>
    <row r="89" spans="2:14">
      <c r="B89" s="1131"/>
      <c r="C89" s="1110"/>
      <c r="D89" s="1110"/>
      <c r="L89" s="1131"/>
      <c r="M89" s="1110"/>
      <c r="N89" s="1110"/>
    </row>
    <row r="90" spans="2:14">
      <c r="B90" s="1131"/>
      <c r="C90" s="1110"/>
      <c r="D90" s="1110"/>
      <c r="L90" s="1131"/>
      <c r="M90" s="1110"/>
      <c r="N90" s="1110"/>
    </row>
    <row r="91" spans="2:14">
      <c r="B91" s="1131"/>
      <c r="C91" s="1110"/>
      <c r="D91" s="1110"/>
      <c r="L91" s="1131"/>
      <c r="M91" s="1110"/>
      <c r="N91" s="1110"/>
    </row>
    <row r="92" spans="2:14">
      <c r="B92" s="1131"/>
      <c r="C92" s="1110"/>
      <c r="D92" s="1110"/>
      <c r="L92" s="1131"/>
      <c r="M92" s="1110"/>
      <c r="N92" s="1110"/>
    </row>
    <row r="93" spans="2:14">
      <c r="B93" s="1802" t="s">
        <v>71</v>
      </c>
      <c r="C93" s="1641">
        <f>C73+C78+C83+C88</f>
        <v>0</v>
      </c>
      <c r="D93" s="1641">
        <f>D73+D78+D83+D88</f>
        <v>0</v>
      </c>
      <c r="L93" s="1802" t="s">
        <v>1378</v>
      </c>
      <c r="M93" s="1641">
        <f>M73+M78+M83+M88</f>
        <v>0</v>
      </c>
      <c r="N93" s="1641">
        <f>N73+N78+N83+N88</f>
        <v>0</v>
      </c>
    </row>
  </sheetData>
  <sheetProtection formatCells="0" formatColumns="0" formatRows="0" insertColumns="0" insertRows="0"/>
  <mergeCells count="9">
    <mergeCell ref="A3:A4"/>
    <mergeCell ref="L71:P71"/>
    <mergeCell ref="L49:P49"/>
    <mergeCell ref="L25:P25"/>
    <mergeCell ref="L3:P3"/>
    <mergeCell ref="B25:F25"/>
    <mergeCell ref="B3:F3"/>
    <mergeCell ref="B49:F49"/>
    <mergeCell ref="B71:F71"/>
  </mergeCells>
  <dataValidations count="2">
    <dataValidation allowBlank="1" showInputMessage="1" showErrorMessage="1" promptTitle="&quot;Биекс Одит&quot; ООД:" prompt="Въведи числото със знак минус &quot;-&quot;!&#10;" sqref="C71 C25 M71 M25"/>
    <dataValidation operator="lessThan" allowBlank="1" showInputMessage="1" showErrorMessage="1" promptTitle="&quot;Биекс Одит&quot; ООД:" prompt="Въведи числото със знак минус &quot;-&quot;!&#10;" sqref="D71 D25 N71 N25"/>
  </dataValidations>
  <hyperlinks>
    <hyperlink ref="F2" location="'Съдържание 1'!A1" display="'Съдържание 1'!A1"/>
    <hyperlink ref="F1" location="баланс!A1" display="баланс!A1"/>
    <hyperlink ref="A7" location="Notes!A543" display="Notes!A543"/>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37">
    <tabColor theme="8" tint="0.39997558519241921"/>
  </sheetPr>
  <dimension ref="A1:M21"/>
  <sheetViews>
    <sheetView topLeftCell="A9" workbookViewId="0">
      <selection activeCell="A32" sqref="A32"/>
    </sheetView>
  </sheetViews>
  <sheetFormatPr defaultRowHeight="12.75"/>
  <cols>
    <col min="1" max="1" width="27.7109375" style="265" customWidth="1"/>
    <col min="2" max="2" width="56.28515625" style="265" bestFit="1" customWidth="1"/>
    <col min="3" max="3" width="13.42578125" style="265" bestFit="1" customWidth="1"/>
    <col min="4" max="4" width="13" style="265" customWidth="1"/>
    <col min="5" max="5" width="10.85546875" style="265" customWidth="1"/>
    <col min="6" max="6" width="11.7109375" style="265" bestFit="1" customWidth="1"/>
    <col min="7" max="7" width="8.7109375" style="265" bestFit="1" customWidth="1"/>
    <col min="8" max="8" width="11.7109375" style="265" bestFit="1" customWidth="1"/>
    <col min="9" max="9" width="9.140625" style="265" customWidth="1"/>
    <col min="10" max="10" width="56.28515625" style="265" bestFit="1" customWidth="1"/>
    <col min="11" max="11" width="13.7109375" style="265" bestFit="1" customWidth="1"/>
    <col min="12" max="12" width="13" style="265" customWidth="1"/>
    <col min="13" max="13" width="5" style="265" customWidth="1"/>
    <col min="14" max="16384" width="9.140625" style="265"/>
  </cols>
  <sheetData>
    <row r="1" spans="1:13" ht="19.899999999999999" customHeight="1">
      <c r="A1" s="2231" t="s">
        <v>1636</v>
      </c>
      <c r="B1" s="2427" t="s">
        <v>1587</v>
      </c>
      <c r="C1" s="2428"/>
      <c r="D1" s="2428"/>
      <c r="E1" s="1117" t="s">
        <v>1323</v>
      </c>
      <c r="F1" s="1116"/>
      <c r="G1" s="1116"/>
      <c r="H1" s="1116"/>
      <c r="I1" s="1736" t="s">
        <v>3382</v>
      </c>
      <c r="J1" s="2427" t="s">
        <v>6822</v>
      </c>
      <c r="K1" s="2428"/>
      <c r="L1" s="2428"/>
      <c r="M1" s="1116"/>
    </row>
    <row r="2" spans="1:13" ht="51">
      <c r="A2" s="2232"/>
      <c r="B2" s="266" t="s">
        <v>1588</v>
      </c>
      <c r="C2" s="262">
        <f>НАЧАЛО!AA$2</f>
        <v>41639</v>
      </c>
      <c r="D2" s="263" t="str">
        <f>CONCATENATE("31.12.",YEAR(C2)-1," г.")</f>
        <v>31.12.2012 г.</v>
      </c>
      <c r="J2" s="266" t="s">
        <v>6823</v>
      </c>
      <c r="K2" s="262">
        <f>НАЧАЛО!AA$2</f>
        <v>41639</v>
      </c>
      <c r="L2" s="263" t="str">
        <f>CONCATENATE("31.12.",YEAR(K2)-1," г.")</f>
        <v>31.12.2012 г.</v>
      </c>
    </row>
    <row r="3" spans="1:13" ht="15">
      <c r="A3" s="824" t="s">
        <v>1746</v>
      </c>
      <c r="B3" s="1118" t="s">
        <v>999</v>
      </c>
      <c r="C3" s="262"/>
      <c r="D3" s="263"/>
      <c r="J3" s="1118" t="s">
        <v>999</v>
      </c>
      <c r="K3" s="262"/>
      <c r="L3" s="263"/>
    </row>
    <row r="4" spans="1:13">
      <c r="A4" s="825" t="s">
        <v>2613</v>
      </c>
      <c r="B4" s="1118" t="s">
        <v>999</v>
      </c>
      <c r="C4" s="262"/>
      <c r="D4" s="263"/>
      <c r="J4" s="1118" t="s">
        <v>999</v>
      </c>
      <c r="K4" s="262"/>
      <c r="L4" s="263"/>
    </row>
    <row r="5" spans="1:13">
      <c r="B5" s="1118" t="s">
        <v>999</v>
      </c>
      <c r="C5" s="262"/>
      <c r="D5" s="263"/>
      <c r="J5" s="1118" t="s">
        <v>999</v>
      </c>
      <c r="K5" s="262"/>
      <c r="L5" s="263"/>
    </row>
    <row r="6" spans="1:13">
      <c r="B6" s="1118" t="s">
        <v>999</v>
      </c>
      <c r="C6" s="262"/>
      <c r="D6" s="263"/>
      <c r="J6" s="1118" t="s">
        <v>999</v>
      </c>
      <c r="K6" s="262"/>
      <c r="L6" s="263"/>
    </row>
    <row r="7" spans="1:13">
      <c r="B7" s="1051"/>
      <c r="C7" s="1121">
        <f>SUM(C3:C6)</f>
        <v>0</v>
      </c>
      <c r="D7" s="1121">
        <f>SUM(D3:D6)</f>
        <v>0</v>
      </c>
      <c r="J7" s="1558"/>
      <c r="K7" s="1121">
        <f>SUM(K3:K6)</f>
        <v>0</v>
      </c>
      <c r="L7" s="1121">
        <f>SUM(L3:L6)</f>
        <v>0</v>
      </c>
    </row>
    <row r="9" spans="1:13" ht="38.25">
      <c r="B9" s="266" t="s">
        <v>1589</v>
      </c>
      <c r="C9" s="262">
        <f>НАЧАЛО!AA$2</f>
        <v>41639</v>
      </c>
      <c r="D9" s="263" t="str">
        <f>CONCATENATE("31.12.",YEAR(C9)-1," г.")</f>
        <v>31.12.2012 г.</v>
      </c>
      <c r="J9" s="266" t="s">
        <v>6824</v>
      </c>
      <c r="K9" s="262">
        <f>НАЧАЛО!AA$2</f>
        <v>41639</v>
      </c>
      <c r="L9" s="263" t="str">
        <f>CONCATENATE("31.12.",YEAR(K9)-1," г.")</f>
        <v>31.12.2012 г.</v>
      </c>
    </row>
    <row r="10" spans="1:13">
      <c r="B10" s="1118" t="s">
        <v>999</v>
      </c>
      <c r="C10" s="262"/>
      <c r="D10" s="263"/>
      <c r="J10" s="1118" t="s">
        <v>999</v>
      </c>
      <c r="K10" s="262"/>
      <c r="L10" s="263"/>
    </row>
    <row r="11" spans="1:13">
      <c r="B11" s="1118" t="s">
        <v>999</v>
      </c>
      <c r="C11" s="262"/>
      <c r="D11" s="263"/>
      <c r="J11" s="1118" t="s">
        <v>999</v>
      </c>
      <c r="K11" s="262"/>
      <c r="L11" s="263"/>
    </row>
    <row r="12" spans="1:13">
      <c r="B12" s="1118" t="s">
        <v>999</v>
      </c>
      <c r="C12" s="262"/>
      <c r="D12" s="263"/>
      <c r="J12" s="1118" t="s">
        <v>999</v>
      </c>
      <c r="K12" s="262"/>
      <c r="L12" s="263"/>
    </row>
    <row r="13" spans="1:13">
      <c r="B13" s="1118" t="s">
        <v>999</v>
      </c>
      <c r="C13" s="262"/>
      <c r="D13" s="263"/>
      <c r="J13" s="1118" t="s">
        <v>999</v>
      </c>
      <c r="K13" s="262"/>
      <c r="L13" s="263"/>
    </row>
    <row r="14" spans="1:13">
      <c r="B14" s="1051"/>
      <c r="C14" s="1121">
        <f>SUM(C10:C13)</f>
        <v>0</v>
      </c>
      <c r="D14" s="1121">
        <f>SUM(D10:D13)</f>
        <v>0</v>
      </c>
      <c r="J14" s="1558"/>
      <c r="K14" s="1121">
        <f>SUM(K10:K13)</f>
        <v>0</v>
      </c>
      <c r="L14" s="1121">
        <f>SUM(L10:L13)</f>
        <v>0</v>
      </c>
    </row>
    <row r="16" spans="1:13" ht="51">
      <c r="B16" s="266" t="s">
        <v>1590</v>
      </c>
      <c r="C16" s="262">
        <f>НАЧАЛО!AA$2</f>
        <v>41639</v>
      </c>
      <c r="D16" s="263" t="str">
        <f>CONCATENATE("31.12.",YEAR(C16)-1," г.")</f>
        <v>31.12.2012 г.</v>
      </c>
      <c r="J16" s="1974" t="s">
        <v>6825</v>
      </c>
      <c r="K16" s="262">
        <f>НАЧАЛО!AA$2</f>
        <v>41639</v>
      </c>
      <c r="L16" s="263" t="str">
        <f>CONCATENATE("31.12.",YEAR(K16)-1," г.")</f>
        <v>31.12.2012 г.</v>
      </c>
    </row>
    <row r="17" spans="2:12">
      <c r="B17" s="1118" t="s">
        <v>999</v>
      </c>
      <c r="C17" s="262"/>
      <c r="D17" s="263"/>
      <c r="J17" s="1118" t="s">
        <v>999</v>
      </c>
      <c r="K17" s="262"/>
      <c r="L17" s="263"/>
    </row>
    <row r="18" spans="2:12">
      <c r="B18" s="1118" t="s">
        <v>999</v>
      </c>
      <c r="C18" s="262"/>
      <c r="D18" s="263"/>
      <c r="J18" s="1118" t="s">
        <v>999</v>
      </c>
      <c r="K18" s="262"/>
      <c r="L18" s="263"/>
    </row>
    <row r="19" spans="2:12">
      <c r="B19" s="1118" t="s">
        <v>999</v>
      </c>
      <c r="C19" s="262"/>
      <c r="D19" s="263"/>
      <c r="J19" s="1118" t="s">
        <v>999</v>
      </c>
      <c r="K19" s="262"/>
      <c r="L19" s="263"/>
    </row>
    <row r="20" spans="2:12">
      <c r="B20" s="1118" t="s">
        <v>999</v>
      </c>
      <c r="C20" s="262"/>
      <c r="D20" s="263"/>
      <c r="J20" s="1118" t="s">
        <v>999</v>
      </c>
      <c r="K20" s="262"/>
      <c r="L20" s="263"/>
    </row>
    <row r="21" spans="2:12">
      <c r="B21" s="1051"/>
      <c r="C21" s="1121">
        <f>SUM(C17:C20)</f>
        <v>0</v>
      </c>
      <c r="D21" s="1121">
        <f>SUM(D17:D20)</f>
        <v>0</v>
      </c>
      <c r="J21" s="1558"/>
      <c r="K21" s="1121">
        <f>SUM(K17:K20)</f>
        <v>0</v>
      </c>
      <c r="L21" s="1121">
        <f>SUM(L17:L20)</f>
        <v>0</v>
      </c>
    </row>
  </sheetData>
  <sheetProtection formatCells="0" formatColumns="0" formatRows="0" insertColumns="0" insertRows="0"/>
  <mergeCells count="3">
    <mergeCell ref="B1:D1"/>
    <mergeCell ref="A1:A2"/>
    <mergeCell ref="J1:L1"/>
  </mergeCells>
  <conditionalFormatting sqref="A9">
    <cfRule type="expression" dxfId="4" priority="1">
      <formula>TODAY()&gt;DATE(2013,9,30)</formula>
    </cfRule>
  </conditionalFormatting>
  <hyperlinks>
    <hyperlink ref="E1" location="'Съдържание 1'!A1" display="'Съдържание 1'!A1"/>
    <hyperlink ref="A4" location="'More information'!A463" display="'More information'!A463"/>
  </hyperlinks>
  <pageMargins left="0.7" right="0.7" top="0.75" bottom="0.75" header="0.3" footer="0.3"/>
  <ignoredErrors>
    <ignoredError sqref="C9:D9 C2:D2 C16:D16" unlockedFormula="1"/>
  </ignoredErrors>
</worksheet>
</file>

<file path=xl/worksheets/sheet64.xml><?xml version="1.0" encoding="utf-8"?>
<worksheet xmlns="http://schemas.openxmlformats.org/spreadsheetml/2006/main" xmlns:r="http://schemas.openxmlformats.org/officeDocument/2006/relationships">
  <sheetPr>
    <tabColor theme="8" tint="0.59999389629810485"/>
  </sheetPr>
  <dimension ref="A1:S18"/>
  <sheetViews>
    <sheetView workbookViewId="0">
      <selection activeCell="A8" sqref="A8"/>
    </sheetView>
  </sheetViews>
  <sheetFormatPr defaultRowHeight="12.75"/>
  <cols>
    <col min="1" max="1" width="11.5703125" style="265" customWidth="1"/>
    <col min="2" max="2" width="56.28515625" style="265" bestFit="1" customWidth="1"/>
    <col min="3" max="5" width="16.140625" style="265" customWidth="1"/>
    <col min="6" max="6" width="15.42578125" style="265" customWidth="1"/>
    <col min="7" max="7" width="13" style="265" customWidth="1"/>
    <col min="8" max="8" width="10.85546875" style="265" customWidth="1"/>
    <col min="9" max="9" width="11.7109375" style="265" bestFit="1" customWidth="1"/>
    <col min="10" max="10" width="8.7109375" style="265" bestFit="1" customWidth="1"/>
    <col min="11" max="11" width="11.7109375" style="265" bestFit="1" customWidth="1"/>
    <col min="12" max="12" width="9.140625" style="265" customWidth="1"/>
    <col min="13" max="13" width="56.28515625" style="265" bestFit="1" customWidth="1"/>
    <col min="14" max="14" width="20.42578125" style="265" customWidth="1"/>
    <col min="15" max="16" width="16.7109375" style="265" customWidth="1"/>
    <col min="17" max="17" width="13.7109375" style="265" bestFit="1" customWidth="1"/>
    <col min="18" max="18" width="13" style="265" customWidth="1"/>
    <col min="19" max="19" width="5" style="265" customWidth="1"/>
    <col min="20" max="16384" width="9.140625" style="265"/>
  </cols>
  <sheetData>
    <row r="1" spans="1:19" ht="19.899999999999999" customHeight="1">
      <c r="A1" s="2231" t="s">
        <v>1636</v>
      </c>
      <c r="B1" s="2427" t="s">
        <v>6007</v>
      </c>
      <c r="C1" s="2428"/>
      <c r="D1" s="2428"/>
      <c r="E1" s="2428"/>
      <c r="F1" s="2428"/>
      <c r="G1" s="2428"/>
      <c r="H1" s="1117" t="s">
        <v>1323</v>
      </c>
      <c r="I1" s="1116"/>
      <c r="J1" s="1116"/>
      <c r="K1" s="1116"/>
      <c r="L1" s="1736" t="s">
        <v>3382</v>
      </c>
      <c r="M1" s="2427" t="s">
        <v>3268</v>
      </c>
      <c r="N1" s="2428"/>
      <c r="O1" s="2428"/>
      <c r="P1" s="2428"/>
      <c r="Q1" s="2428"/>
      <c r="R1" s="2428"/>
      <c r="S1" s="1116"/>
    </row>
    <row r="2" spans="1:19" ht="25.5">
      <c r="A2" s="2232"/>
      <c r="B2" s="1920" t="s">
        <v>27</v>
      </c>
      <c r="C2" s="266" t="s">
        <v>6013</v>
      </c>
      <c r="D2" s="266" t="s">
        <v>6014</v>
      </c>
      <c r="E2" s="266" t="s">
        <v>446</v>
      </c>
      <c r="F2" s="1921" t="s">
        <v>6015</v>
      </c>
      <c r="G2" s="263" t="s">
        <v>1159</v>
      </c>
      <c r="M2" s="1920" t="s">
        <v>27</v>
      </c>
      <c r="N2" s="1139" t="s">
        <v>6008</v>
      </c>
      <c r="O2" s="1139" t="s">
        <v>6009</v>
      </c>
      <c r="P2" s="1139" t="s">
        <v>6010</v>
      </c>
      <c r="Q2" s="1139" t="s">
        <v>6011</v>
      </c>
      <c r="R2" s="1139" t="s">
        <v>6012</v>
      </c>
    </row>
    <row r="3" spans="1:19" ht="15">
      <c r="A3" s="824" t="s">
        <v>794</v>
      </c>
      <c r="B3" s="1139" t="s">
        <v>6028</v>
      </c>
      <c r="C3" s="1118"/>
      <c r="D3" s="1118"/>
      <c r="E3" s="1118"/>
      <c r="F3" s="262"/>
      <c r="G3" s="1110">
        <f>SUM(C3:F3)</f>
        <v>0</v>
      </c>
      <c r="M3" s="1558" t="s">
        <v>6016</v>
      </c>
      <c r="N3" s="1110">
        <f t="shared" ref="N3:R6" si="0">C3</f>
        <v>0</v>
      </c>
      <c r="O3" s="1110">
        <f t="shared" si="0"/>
        <v>0</v>
      </c>
      <c r="P3" s="1110">
        <f t="shared" si="0"/>
        <v>0</v>
      </c>
      <c r="Q3" s="1110">
        <f t="shared" si="0"/>
        <v>0</v>
      </c>
      <c r="R3" s="1110">
        <f t="shared" si="0"/>
        <v>0</v>
      </c>
    </row>
    <row r="4" spans="1:19" ht="15">
      <c r="A4" s="1797"/>
      <c r="B4" s="1118" t="s">
        <v>6035</v>
      </c>
      <c r="C4" s="1118"/>
      <c r="D4" s="1118"/>
      <c r="E4" s="1118"/>
      <c r="F4" s="262"/>
      <c r="G4" s="1110">
        <f>SUM(C4:F4)</f>
        <v>0</v>
      </c>
      <c r="M4" s="1118" t="s">
        <v>6017</v>
      </c>
      <c r="N4" s="1110">
        <f t="shared" si="0"/>
        <v>0</v>
      </c>
      <c r="O4" s="1110">
        <f t="shared" si="0"/>
        <v>0</v>
      </c>
      <c r="P4" s="1110">
        <f t="shared" si="0"/>
        <v>0</v>
      </c>
      <c r="Q4" s="1110">
        <f t="shared" si="0"/>
        <v>0</v>
      </c>
      <c r="R4" s="1110">
        <f t="shared" si="0"/>
        <v>0</v>
      </c>
    </row>
    <row r="5" spans="1:19">
      <c r="A5" s="825" t="s">
        <v>6037</v>
      </c>
      <c r="B5" s="1118" t="s">
        <v>6031</v>
      </c>
      <c r="C5" s="1118"/>
      <c r="D5" s="1118"/>
      <c r="E5" s="1118"/>
      <c r="F5" s="262"/>
      <c r="G5" s="1110">
        <f>SUM(C5:F5)</f>
        <v>0</v>
      </c>
      <c r="M5" s="1118" t="s">
        <v>6018</v>
      </c>
      <c r="N5" s="1110">
        <f t="shared" si="0"/>
        <v>0</v>
      </c>
      <c r="O5" s="1110">
        <f t="shared" si="0"/>
        <v>0</v>
      </c>
      <c r="P5" s="1110">
        <f t="shared" si="0"/>
        <v>0</v>
      </c>
      <c r="Q5" s="1110">
        <f t="shared" si="0"/>
        <v>0</v>
      </c>
      <c r="R5" s="1110">
        <f t="shared" si="0"/>
        <v>0</v>
      </c>
    </row>
    <row r="6" spans="1:19">
      <c r="B6" s="1118" t="s">
        <v>6032</v>
      </c>
      <c r="C6" s="1118"/>
      <c r="D6" s="1118"/>
      <c r="E6" s="1118"/>
      <c r="F6" s="262"/>
      <c r="G6" s="1110">
        <f>SUM(C6:F6)</f>
        <v>0</v>
      </c>
      <c r="M6" s="1118" t="s">
        <v>6019</v>
      </c>
      <c r="N6" s="1110">
        <f t="shared" si="0"/>
        <v>0</v>
      </c>
      <c r="O6" s="1110">
        <f t="shared" si="0"/>
        <v>0</v>
      </c>
      <c r="P6" s="1110">
        <f t="shared" si="0"/>
        <v>0</v>
      </c>
      <c r="Q6" s="1110">
        <f t="shared" si="0"/>
        <v>0</v>
      </c>
      <c r="R6" s="1110">
        <f t="shared" si="0"/>
        <v>0</v>
      </c>
    </row>
    <row r="7" spans="1:19">
      <c r="B7" s="1558" t="s">
        <v>6029</v>
      </c>
      <c r="C7" s="1121">
        <f>SUM(C3:C6)</f>
        <v>0</v>
      </c>
      <c r="D7" s="1121">
        <f>SUM(D3:D6)</f>
        <v>0</v>
      </c>
      <c r="E7" s="1121">
        <f>SUM(E3:E6)</f>
        <v>0</v>
      </c>
      <c r="F7" s="1121">
        <f>SUM(F3:F6)</f>
        <v>0</v>
      </c>
      <c r="G7" s="1121">
        <f>SUM(G3:G6)</f>
        <v>0</v>
      </c>
      <c r="M7" s="1558" t="s">
        <v>6020</v>
      </c>
      <c r="N7" s="1121">
        <f>SUM(N3:N6)</f>
        <v>0</v>
      </c>
      <c r="O7" s="1121">
        <f>SUM(O3:O6)</f>
        <v>0</v>
      </c>
      <c r="P7" s="1121">
        <f>SUM(P3:P6)</f>
        <v>0</v>
      </c>
      <c r="Q7" s="1121">
        <f>SUM(Q3:Q6)</f>
        <v>0</v>
      </c>
      <c r="R7" s="1121">
        <f>SUM(R3:R6)</f>
        <v>0</v>
      </c>
    </row>
    <row r="8" spans="1:19">
      <c r="B8" s="1118" t="s">
        <v>6034</v>
      </c>
      <c r="C8" s="1118"/>
      <c r="D8" s="1118"/>
      <c r="E8" s="1118"/>
      <c r="F8" s="262"/>
      <c r="G8" s="263"/>
      <c r="M8" s="1118" t="s">
        <v>6033</v>
      </c>
      <c r="N8" s="1110">
        <f t="shared" ref="N8:R11" si="1">C8</f>
        <v>0</v>
      </c>
      <c r="O8" s="1110">
        <f t="shared" si="1"/>
        <v>0</v>
      </c>
      <c r="P8" s="1110">
        <f t="shared" si="1"/>
        <v>0</v>
      </c>
      <c r="Q8" s="1110">
        <f t="shared" si="1"/>
        <v>0</v>
      </c>
      <c r="R8" s="1110">
        <f t="shared" si="1"/>
        <v>0</v>
      </c>
    </row>
    <row r="9" spans="1:19">
      <c r="B9" s="1118" t="s">
        <v>6035</v>
      </c>
      <c r="C9" s="1118"/>
      <c r="D9" s="1118"/>
      <c r="E9" s="1118"/>
      <c r="F9" s="262"/>
      <c r="G9" s="263"/>
      <c r="M9" s="1118" t="s">
        <v>6017</v>
      </c>
      <c r="N9" s="1110">
        <f t="shared" si="1"/>
        <v>0</v>
      </c>
      <c r="O9" s="1110">
        <f t="shared" si="1"/>
        <v>0</v>
      </c>
      <c r="P9" s="1110">
        <f t="shared" si="1"/>
        <v>0</v>
      </c>
      <c r="Q9" s="1110">
        <f t="shared" si="1"/>
        <v>0</v>
      </c>
      <c r="R9" s="1110">
        <f t="shared" si="1"/>
        <v>0</v>
      </c>
    </row>
    <row r="10" spans="1:19">
      <c r="B10" s="1118" t="s">
        <v>6031</v>
      </c>
      <c r="C10" s="1118"/>
      <c r="D10" s="1118"/>
      <c r="E10" s="1118"/>
      <c r="F10" s="262"/>
      <c r="G10" s="263"/>
      <c r="M10" s="1118" t="s">
        <v>6018</v>
      </c>
      <c r="N10" s="1110">
        <f t="shared" si="1"/>
        <v>0</v>
      </c>
      <c r="O10" s="1110">
        <f t="shared" si="1"/>
        <v>0</v>
      </c>
      <c r="P10" s="1110">
        <f t="shared" si="1"/>
        <v>0</v>
      </c>
      <c r="Q10" s="1110">
        <f t="shared" si="1"/>
        <v>0</v>
      </c>
      <c r="R10" s="1110">
        <f t="shared" si="1"/>
        <v>0</v>
      </c>
    </row>
    <row r="11" spans="1:19">
      <c r="B11" s="1118" t="s">
        <v>6032</v>
      </c>
      <c r="C11" s="1118"/>
      <c r="D11" s="1118"/>
      <c r="E11" s="1118"/>
      <c r="F11" s="262"/>
      <c r="G11" s="263"/>
      <c r="M11" s="1118" t="s">
        <v>6019</v>
      </c>
      <c r="N11" s="1110">
        <f t="shared" si="1"/>
        <v>0</v>
      </c>
      <c r="O11" s="1110">
        <f t="shared" si="1"/>
        <v>0</v>
      </c>
      <c r="P11" s="1110">
        <f t="shared" si="1"/>
        <v>0</v>
      </c>
      <c r="Q11" s="1110">
        <f t="shared" si="1"/>
        <v>0</v>
      </c>
      <c r="R11" s="1110">
        <f t="shared" si="1"/>
        <v>0</v>
      </c>
    </row>
    <row r="12" spans="1:19">
      <c r="B12" s="1558" t="s">
        <v>6030</v>
      </c>
      <c r="C12" s="1121">
        <f>SUM(C8:C11)</f>
        <v>0</v>
      </c>
      <c r="D12" s="1121">
        <f>SUM(D8:D11)</f>
        <v>0</v>
      </c>
      <c r="E12" s="1121">
        <f>SUM(E8:E11)</f>
        <v>0</v>
      </c>
      <c r="F12" s="1121">
        <f>SUM(F8:F11)</f>
        <v>0</v>
      </c>
      <c r="G12" s="1121">
        <f>SUM(G8:G11)</f>
        <v>0</v>
      </c>
      <c r="M12" s="1558" t="s">
        <v>6021</v>
      </c>
      <c r="N12" s="1121">
        <f>SUM(N8:N11)</f>
        <v>0</v>
      </c>
      <c r="O12" s="1121">
        <f>SUM(O8:O11)</f>
        <v>0</v>
      </c>
      <c r="P12" s="1121">
        <f>SUM(P8:P11)</f>
        <v>0</v>
      </c>
      <c r="Q12" s="1121">
        <f>SUM(Q8:Q11)</f>
        <v>0</v>
      </c>
      <c r="R12" s="1121">
        <f>SUM(R8:R11)</f>
        <v>0</v>
      </c>
    </row>
    <row r="14" spans="1:19">
      <c r="B14" s="266" t="s">
        <v>27</v>
      </c>
      <c r="C14" s="262">
        <f>НАЧАЛО!AA$2</f>
        <v>41639</v>
      </c>
      <c r="D14" s="263" t="str">
        <f>CONCATENATE("31.12.",YEAR(C14)-1," г.")</f>
        <v>31.12.2012 г.</v>
      </c>
      <c r="M14" s="266" t="s">
        <v>27</v>
      </c>
      <c r="N14" s="262">
        <f>НАЧАЛО!AA$2</f>
        <v>41639</v>
      </c>
      <c r="O14" s="263" t="str">
        <f>CONCATENATE("31.12.",YEAR(N14)-1," г.")</f>
        <v>31.12.2012 г.</v>
      </c>
    </row>
    <row r="15" spans="1:19">
      <c r="B15" s="1118" t="s">
        <v>6025</v>
      </c>
      <c r="C15" s="262"/>
      <c r="D15" s="263"/>
      <c r="M15" s="1118" t="s">
        <v>6022</v>
      </c>
      <c r="N15" s="1110">
        <f t="shared" ref="N15:O17" si="2">C15</f>
        <v>0</v>
      </c>
      <c r="O15" s="1110">
        <f t="shared" si="2"/>
        <v>0</v>
      </c>
    </row>
    <row r="16" spans="1:19">
      <c r="B16" s="1118" t="s">
        <v>6026</v>
      </c>
      <c r="C16" s="262"/>
      <c r="D16" s="263"/>
      <c r="M16" s="1118" t="s">
        <v>6023</v>
      </c>
      <c r="N16" s="1110">
        <f t="shared" si="2"/>
        <v>0</v>
      </c>
      <c r="O16" s="1110">
        <f t="shared" si="2"/>
        <v>0</v>
      </c>
    </row>
    <row r="17" spans="2:15">
      <c r="B17" s="1118" t="s">
        <v>6027</v>
      </c>
      <c r="C17" s="262"/>
      <c r="D17" s="263"/>
      <c r="H17" s="265" t="s">
        <v>27</v>
      </c>
      <c r="M17" s="1118" t="s">
        <v>6024</v>
      </c>
      <c r="N17" s="1110">
        <f t="shared" si="2"/>
        <v>0</v>
      </c>
      <c r="O17" s="1110">
        <f t="shared" si="2"/>
        <v>0</v>
      </c>
    </row>
    <row r="18" spans="2:15">
      <c r="B18" s="1558" t="s">
        <v>6030</v>
      </c>
      <c r="C18" s="1121">
        <f>SUM(C15:C17)</f>
        <v>0</v>
      </c>
      <c r="D18" s="1121">
        <f>SUM(D15:D17)</f>
        <v>0</v>
      </c>
      <c r="M18" s="1558" t="s">
        <v>6021</v>
      </c>
      <c r="N18" s="1121">
        <f>SUM(N15:N17)</f>
        <v>0</v>
      </c>
      <c r="O18" s="1121">
        <f>SUM(O15:O17)</f>
        <v>0</v>
      </c>
    </row>
  </sheetData>
  <mergeCells count="3">
    <mergeCell ref="A1:A2"/>
    <mergeCell ref="B1:G1"/>
    <mergeCell ref="M1:R1"/>
  </mergeCells>
  <hyperlinks>
    <hyperlink ref="H1" location="'Съдържание 1'!A1" display="'Съдържание 1'!A1"/>
    <hyperlink ref="A5" location="'More information'!A277" display="'More information'!A277"/>
  </hyperlinks>
  <pageMargins left="0.7" right="0.7" top="0.75" bottom="0.75" header="0.3" footer="0.3"/>
</worksheet>
</file>

<file path=xl/worksheets/sheet65.xml><?xml version="1.0" encoding="utf-8"?>
<worksheet xmlns="http://schemas.openxmlformats.org/spreadsheetml/2006/main" xmlns:r="http://schemas.openxmlformats.org/officeDocument/2006/relationships">
  <sheetPr>
    <tabColor rgb="FFFFFF00"/>
  </sheetPr>
  <dimension ref="A1:AN86"/>
  <sheetViews>
    <sheetView workbookViewId="0"/>
  </sheetViews>
  <sheetFormatPr defaultRowHeight="12.75"/>
  <cols>
    <col min="1" max="1" width="9.140625" style="1744"/>
    <col min="2" max="2" width="36.85546875" style="1744" customWidth="1"/>
    <col min="3" max="7" width="12.42578125" style="1744" customWidth="1"/>
    <col min="8" max="22" width="9.140625" style="1744"/>
    <col min="23" max="23" width="36.85546875" style="1744" customWidth="1"/>
    <col min="24" max="28" width="12.42578125" style="1744" customWidth="1"/>
    <col min="29" max="16384" width="9.140625" style="1744"/>
  </cols>
  <sheetData>
    <row r="1" spans="1:31" ht="14.25">
      <c r="J1" s="1773" t="s">
        <v>1323</v>
      </c>
      <c r="V1" s="1736" t="s">
        <v>3382</v>
      </c>
      <c r="AE1" s="1773" t="s">
        <v>1323</v>
      </c>
    </row>
    <row r="2" spans="1:31">
      <c r="A2" s="2231" t="s">
        <v>1636</v>
      </c>
      <c r="B2" s="2455" t="s">
        <v>6948</v>
      </c>
      <c r="C2" s="2455"/>
      <c r="D2" s="2455"/>
      <c r="E2"/>
      <c r="F2"/>
      <c r="G2"/>
      <c r="W2" s="2455" t="s">
        <v>4133</v>
      </c>
      <c r="X2" s="2455"/>
      <c r="Y2" s="2455"/>
      <c r="Z2"/>
      <c r="AA2"/>
      <c r="AB2"/>
    </row>
    <row r="3" spans="1:31">
      <c r="A3" s="2232"/>
      <c r="B3" s="1686"/>
      <c r="C3"/>
      <c r="D3"/>
      <c r="E3"/>
      <c r="F3"/>
      <c r="G3"/>
      <c r="W3" s="1686"/>
      <c r="X3"/>
      <c r="Y3"/>
      <c r="Z3"/>
      <c r="AA3"/>
      <c r="AB3"/>
    </row>
    <row r="4" spans="1:31">
      <c r="A4" s="1842" t="s">
        <v>5619</v>
      </c>
      <c r="B4" s="40" t="s">
        <v>4134</v>
      </c>
      <c r="C4"/>
      <c r="D4"/>
      <c r="E4"/>
      <c r="F4"/>
      <c r="G4"/>
      <c r="W4" s="40" t="s">
        <v>4134</v>
      </c>
      <c r="X4"/>
      <c r="Y4"/>
      <c r="Z4"/>
      <c r="AA4"/>
      <c r="AB4"/>
    </row>
    <row r="5" spans="1:31">
      <c r="B5" s="1686"/>
      <c r="C5"/>
      <c r="D5"/>
      <c r="E5"/>
      <c r="F5"/>
      <c r="G5"/>
      <c r="W5" s="1686"/>
      <c r="X5"/>
      <c r="Y5"/>
      <c r="Z5"/>
      <c r="AA5"/>
      <c r="AB5"/>
    </row>
    <row r="6" spans="1:31">
      <c r="B6" s="2456" t="s">
        <v>6949</v>
      </c>
      <c r="C6" s="2457"/>
      <c r="D6" s="2457"/>
      <c r="E6" s="2457"/>
      <c r="F6" s="2457"/>
      <c r="G6" s="2457"/>
      <c r="W6" s="2457" t="s">
        <v>4135</v>
      </c>
      <c r="X6" s="2457"/>
      <c r="Y6" s="2457"/>
      <c r="Z6" s="2457"/>
      <c r="AA6" s="2457"/>
      <c r="AB6" s="2457"/>
    </row>
    <row r="7" spans="1:31">
      <c r="B7" s="1686"/>
      <c r="C7"/>
      <c r="D7"/>
      <c r="E7"/>
      <c r="F7"/>
      <c r="G7"/>
      <c r="W7" s="1686"/>
      <c r="X7"/>
      <c r="Y7"/>
      <c r="Z7"/>
      <c r="AA7"/>
      <c r="AB7"/>
    </row>
    <row r="8" spans="1:31">
      <c r="B8" s="1803" t="s">
        <v>4136</v>
      </c>
      <c r="C8" s="2458" t="s">
        <v>6950</v>
      </c>
      <c r="D8" s="2458"/>
      <c r="E8" s="2458"/>
      <c r="F8" s="2458"/>
      <c r="G8" s="2458"/>
      <c r="W8" s="1803" t="s">
        <v>4136</v>
      </c>
      <c r="X8" s="2458" t="s">
        <v>4137</v>
      </c>
      <c r="Y8" s="2458"/>
      <c r="Z8" s="2458"/>
      <c r="AA8" s="2458"/>
      <c r="AB8" s="2458"/>
    </row>
    <row r="9" spans="1:31" ht="90" thickBot="1">
      <c r="B9" s="1745" t="s">
        <v>6951</v>
      </c>
      <c r="C9" s="1746" t="s">
        <v>4139</v>
      </c>
      <c r="D9" s="1975" t="s">
        <v>6952</v>
      </c>
      <c r="E9" s="1975" t="s">
        <v>6953</v>
      </c>
      <c r="F9" s="1975" t="s">
        <v>6954</v>
      </c>
      <c r="G9" s="1747" t="s">
        <v>6955</v>
      </c>
      <c r="W9" s="1745" t="s">
        <v>4138</v>
      </c>
      <c r="X9" s="1746" t="s">
        <v>4139</v>
      </c>
      <c r="Y9" s="1746" t="s">
        <v>4140</v>
      </c>
      <c r="Z9" s="1746" t="s">
        <v>4141</v>
      </c>
      <c r="AA9" s="1746" t="s">
        <v>4142</v>
      </c>
      <c r="AB9" s="1747" t="s">
        <v>4143</v>
      </c>
    </row>
    <row r="10" spans="1:31" ht="25.5">
      <c r="B10" s="1824" t="s">
        <v>6956</v>
      </c>
      <c r="C10" s="1749"/>
      <c r="D10" s="1749"/>
      <c r="E10" s="1749"/>
      <c r="F10" s="1749"/>
      <c r="G10" s="1750"/>
      <c r="W10" s="1748" t="s">
        <v>4144</v>
      </c>
      <c r="X10" s="1749"/>
      <c r="Y10" s="1749"/>
      <c r="Z10" s="1749"/>
      <c r="AA10" s="1749"/>
      <c r="AB10" s="1750"/>
    </row>
    <row r="11" spans="1:31">
      <c r="B11" s="1748" t="s">
        <v>6957</v>
      </c>
      <c r="C11" s="1749"/>
      <c r="D11" s="1749"/>
      <c r="E11" s="1749"/>
      <c r="F11" s="1749"/>
      <c r="G11" s="1750"/>
      <c r="W11" s="1748" t="s">
        <v>4145</v>
      </c>
      <c r="X11" s="1749"/>
      <c r="Y11" s="1749"/>
      <c r="Z11" s="1749"/>
      <c r="AA11" s="1749"/>
      <c r="AB11" s="1750"/>
    </row>
    <row r="12" spans="1:31">
      <c r="B12" s="1748" t="s">
        <v>6959</v>
      </c>
      <c r="C12" s="1751">
        <v>93</v>
      </c>
      <c r="D12" s="1751">
        <v>70</v>
      </c>
      <c r="E12" s="1751">
        <v>23</v>
      </c>
      <c r="F12" s="1749"/>
      <c r="G12" s="1750"/>
      <c r="W12" s="1748" t="s">
        <v>4146</v>
      </c>
      <c r="X12" s="1751">
        <v>93</v>
      </c>
      <c r="Y12" s="1751">
        <v>70</v>
      </c>
      <c r="Z12" s="1751">
        <v>23</v>
      </c>
      <c r="AA12" s="1749"/>
      <c r="AB12" s="1750"/>
    </row>
    <row r="13" spans="1:31">
      <c r="B13" s="1748" t="s">
        <v>6960</v>
      </c>
      <c r="C13" s="1751">
        <v>45</v>
      </c>
      <c r="D13" s="1751">
        <v>45</v>
      </c>
      <c r="E13" s="1751"/>
      <c r="F13" s="1749"/>
      <c r="G13" s="1750"/>
      <c r="W13" s="1748" t="s">
        <v>4147</v>
      </c>
      <c r="X13" s="1751">
        <v>45</v>
      </c>
      <c r="Y13" s="1751">
        <v>45</v>
      </c>
      <c r="Z13" s="1751"/>
      <c r="AA13" s="1749"/>
      <c r="AB13" s="1750"/>
    </row>
    <row r="14" spans="1:31" ht="13.5" thickBot="1">
      <c r="B14" s="1748" t="s">
        <v>31</v>
      </c>
      <c r="C14" s="1752">
        <v>15</v>
      </c>
      <c r="D14" s="1752">
        <v>15</v>
      </c>
      <c r="E14" s="1752"/>
      <c r="F14" s="1749"/>
      <c r="G14" s="1750"/>
      <c r="W14" s="1748" t="s">
        <v>3624</v>
      </c>
      <c r="X14" s="1752">
        <v>15</v>
      </c>
      <c r="Y14" s="1752">
        <v>15</v>
      </c>
      <c r="Z14" s="1752"/>
      <c r="AA14" s="1749"/>
      <c r="AB14" s="1750"/>
    </row>
    <row r="15" spans="1:31" ht="26.25" thickBot="1">
      <c r="B15" s="1823" t="s">
        <v>6961</v>
      </c>
      <c r="C15" s="1753">
        <v>153</v>
      </c>
      <c r="D15" s="1753">
        <v>130</v>
      </c>
      <c r="E15" s="1753">
        <v>23</v>
      </c>
      <c r="F15" s="1749"/>
      <c r="G15" s="1750"/>
      <c r="W15" s="1748" t="s">
        <v>4148</v>
      </c>
      <c r="X15" s="1753">
        <v>153</v>
      </c>
      <c r="Y15" s="1753">
        <v>130</v>
      </c>
      <c r="Z15" s="1753">
        <v>23</v>
      </c>
      <c r="AA15" s="1749"/>
      <c r="AB15" s="1750"/>
    </row>
    <row r="16" spans="1:31" ht="13.5" thickTop="1">
      <c r="B16" s="1823" t="s">
        <v>6962</v>
      </c>
      <c r="C16" s="1751"/>
      <c r="D16" s="1751"/>
      <c r="E16" s="1749"/>
      <c r="F16" s="1749"/>
      <c r="G16" s="1750"/>
      <c r="W16" s="1748" t="s">
        <v>4149</v>
      </c>
      <c r="X16" s="1751"/>
      <c r="Y16" s="1751"/>
      <c r="Z16" s="1749"/>
      <c r="AA16" s="1749"/>
      <c r="AB16" s="1750"/>
    </row>
    <row r="17" spans="2:28">
      <c r="B17" s="1748" t="s">
        <v>6963</v>
      </c>
      <c r="C17" s="1751">
        <v>150</v>
      </c>
      <c r="D17" s="1751">
        <v>150</v>
      </c>
      <c r="E17" s="1749"/>
      <c r="F17" s="1751"/>
      <c r="G17" s="1750"/>
      <c r="W17" s="1748" t="s">
        <v>4150</v>
      </c>
      <c r="X17" s="1751">
        <v>150</v>
      </c>
      <c r="Y17" s="1751">
        <v>150</v>
      </c>
      <c r="Z17" s="1749"/>
      <c r="AA17" s="1751"/>
      <c r="AB17" s="1750"/>
    </row>
    <row r="18" spans="2:28">
      <c r="B18" s="1748" t="s">
        <v>6964</v>
      </c>
      <c r="C18" s="1751">
        <v>163</v>
      </c>
      <c r="D18" s="1751">
        <v>110</v>
      </c>
      <c r="E18" s="1749"/>
      <c r="F18" s="1751">
        <v>53</v>
      </c>
      <c r="G18" s="1750"/>
      <c r="W18" s="1748" t="s">
        <v>4151</v>
      </c>
      <c r="X18" s="1751">
        <v>163</v>
      </c>
      <c r="Y18" s="1751">
        <v>110</v>
      </c>
      <c r="Z18" s="1749"/>
      <c r="AA18" s="1751">
        <v>53</v>
      </c>
      <c r="AB18" s="1750"/>
    </row>
    <row r="19" spans="2:28">
      <c r="B19" s="1748" t="s">
        <v>6965</v>
      </c>
      <c r="C19" s="1751">
        <v>32</v>
      </c>
      <c r="D19" s="1751"/>
      <c r="E19" s="1749"/>
      <c r="F19" s="1751">
        <v>32</v>
      </c>
      <c r="G19" s="1750"/>
      <c r="W19" s="1748" t="s">
        <v>4152</v>
      </c>
      <c r="X19" s="1751">
        <v>32</v>
      </c>
      <c r="Y19" s="1751"/>
      <c r="Z19" s="1749"/>
      <c r="AA19" s="1751">
        <v>32</v>
      </c>
      <c r="AB19" s="1750"/>
    </row>
    <row r="20" spans="2:28" ht="25.5">
      <c r="B20" s="1748" t="s">
        <v>6966</v>
      </c>
      <c r="C20" s="1751">
        <v>25</v>
      </c>
      <c r="D20" s="1751"/>
      <c r="E20" s="1749"/>
      <c r="F20" s="1751">
        <v>25</v>
      </c>
      <c r="G20" s="1750"/>
      <c r="W20" s="1748" t="s">
        <v>4153</v>
      </c>
      <c r="X20" s="1751">
        <v>25</v>
      </c>
      <c r="Y20" s="1751"/>
      <c r="Z20" s="1749"/>
      <c r="AA20" s="1751">
        <v>25</v>
      </c>
      <c r="AB20" s="1750"/>
    </row>
    <row r="21" spans="2:28" ht="13.5" thickBot="1">
      <c r="B21" s="1748" t="s">
        <v>31</v>
      </c>
      <c r="C21" s="1752">
        <v>15</v>
      </c>
      <c r="D21" s="1752">
        <v>15</v>
      </c>
      <c r="E21" s="1749"/>
      <c r="F21" s="1752"/>
      <c r="G21" s="1750"/>
      <c r="W21" s="1748" t="s">
        <v>3624</v>
      </c>
      <c r="X21" s="1752">
        <v>15</v>
      </c>
      <c r="Y21" s="1752">
        <v>15</v>
      </c>
      <c r="Z21" s="1749"/>
      <c r="AA21" s="1752"/>
      <c r="AB21" s="1750"/>
    </row>
    <row r="22" spans="2:28" ht="26.25" thickBot="1">
      <c r="B22" s="1823" t="s">
        <v>6967</v>
      </c>
      <c r="C22" s="1753">
        <v>385</v>
      </c>
      <c r="D22" s="1753">
        <v>275</v>
      </c>
      <c r="E22" s="1749"/>
      <c r="F22" s="1753">
        <v>110</v>
      </c>
      <c r="G22" s="1750"/>
      <c r="W22" s="1748" t="s">
        <v>4154</v>
      </c>
      <c r="X22" s="1753">
        <v>385</v>
      </c>
      <c r="Y22" s="1753">
        <v>275</v>
      </c>
      <c r="Z22" s="1749"/>
      <c r="AA22" s="1753">
        <v>110</v>
      </c>
      <c r="AB22" s="1750"/>
    </row>
    <row r="23" spans="2:28" ht="13.5" thickTop="1">
      <c r="B23" s="1824" t="s">
        <v>6958</v>
      </c>
      <c r="C23" s="1751"/>
      <c r="D23" s="1751"/>
      <c r="E23" s="1749"/>
      <c r="F23" s="1751"/>
      <c r="G23" s="1750"/>
      <c r="W23" s="1748" t="s">
        <v>4155</v>
      </c>
      <c r="X23" s="1751"/>
      <c r="Y23" s="1751"/>
      <c r="Z23" s="1749"/>
      <c r="AA23" s="1751"/>
      <c r="AB23" s="1750"/>
    </row>
    <row r="24" spans="2:28" ht="25.5">
      <c r="B24" s="1748" t="s">
        <v>6968</v>
      </c>
      <c r="C24" s="1751">
        <v>149</v>
      </c>
      <c r="D24" s="1751"/>
      <c r="E24" s="1751">
        <v>24</v>
      </c>
      <c r="F24" s="1751">
        <v>125</v>
      </c>
      <c r="G24" s="1750"/>
      <c r="W24" s="1748" t="s">
        <v>4156</v>
      </c>
      <c r="X24" s="1751">
        <v>149</v>
      </c>
      <c r="Y24" s="1751"/>
      <c r="Z24" s="1751">
        <v>24</v>
      </c>
      <c r="AA24" s="1751">
        <v>125</v>
      </c>
      <c r="AB24" s="1750"/>
    </row>
    <row r="25" spans="2:28" ht="38.25">
      <c r="B25" s="1748" t="s">
        <v>6969</v>
      </c>
      <c r="C25" s="1751">
        <v>50</v>
      </c>
      <c r="D25" s="1751"/>
      <c r="E25" s="1751"/>
      <c r="F25" s="1751">
        <v>50</v>
      </c>
      <c r="G25" s="1750"/>
      <c r="W25" s="1748" t="s">
        <v>4157</v>
      </c>
      <c r="X25" s="1751">
        <v>50</v>
      </c>
      <c r="Y25" s="1751"/>
      <c r="Z25" s="1751"/>
      <c r="AA25" s="1751">
        <v>50</v>
      </c>
      <c r="AB25" s="1750"/>
    </row>
    <row r="26" spans="2:28">
      <c r="B26" s="1748" t="s">
        <v>6970</v>
      </c>
      <c r="C26" s="1751">
        <v>35</v>
      </c>
      <c r="D26" s="1751"/>
      <c r="E26" s="1751"/>
      <c r="F26" s="1751">
        <v>35</v>
      </c>
      <c r="G26" s="1750"/>
      <c r="W26" s="1748" t="s">
        <v>4158</v>
      </c>
      <c r="X26" s="1751">
        <v>35</v>
      </c>
      <c r="Y26" s="1751"/>
      <c r="Z26" s="1751"/>
      <c r="AA26" s="1751">
        <v>35</v>
      </c>
      <c r="AB26" s="1750"/>
    </row>
    <row r="27" spans="2:28">
      <c r="B27" s="1748" t="s">
        <v>6971</v>
      </c>
      <c r="C27" s="1751">
        <v>85</v>
      </c>
      <c r="D27" s="1751">
        <v>85</v>
      </c>
      <c r="E27" s="1751"/>
      <c r="F27" s="1751"/>
      <c r="G27" s="1750"/>
      <c r="W27" s="1748" t="s">
        <v>4159</v>
      </c>
      <c r="X27" s="1751">
        <v>85</v>
      </c>
      <c r="Y27" s="1751">
        <v>85</v>
      </c>
      <c r="Z27" s="1751"/>
      <c r="AA27" s="1751"/>
      <c r="AB27" s="1750"/>
    </row>
    <row r="28" spans="2:28" ht="13.5" thickBot="1">
      <c r="B28" s="1748" t="s">
        <v>6972</v>
      </c>
      <c r="C28" s="1752">
        <v>93</v>
      </c>
      <c r="D28" s="1752">
        <v>9</v>
      </c>
      <c r="E28" s="1752">
        <v>84</v>
      </c>
      <c r="F28" s="1752"/>
      <c r="G28" s="1750"/>
      <c r="W28" s="1748" t="s">
        <v>4160</v>
      </c>
      <c r="X28" s="1752">
        <v>93</v>
      </c>
      <c r="Y28" s="1752">
        <v>9</v>
      </c>
      <c r="Z28" s="1752">
        <v>84</v>
      </c>
      <c r="AA28" s="1752"/>
      <c r="AB28" s="1750"/>
    </row>
    <row r="29" spans="2:28" ht="26.25" thickBot="1">
      <c r="B29" s="1823" t="s">
        <v>6973</v>
      </c>
      <c r="C29" s="1753">
        <v>412</v>
      </c>
      <c r="D29" s="1753">
        <v>94</v>
      </c>
      <c r="E29" s="1753">
        <v>108</v>
      </c>
      <c r="F29" s="1753">
        <v>210</v>
      </c>
      <c r="G29" s="1750"/>
      <c r="W29" s="1748" t="s">
        <v>4161</v>
      </c>
      <c r="X29" s="1753">
        <v>412</v>
      </c>
      <c r="Y29" s="1753">
        <v>94</v>
      </c>
      <c r="Z29" s="1753">
        <v>108</v>
      </c>
      <c r="AA29" s="1753">
        <v>210</v>
      </c>
      <c r="AB29" s="1750"/>
    </row>
    <row r="30" spans="2:28" ht="13.5" thickTop="1">
      <c r="B30" s="1824" t="s">
        <v>4162</v>
      </c>
      <c r="C30" s="1751"/>
      <c r="D30" s="1751"/>
      <c r="E30" s="1749"/>
      <c r="F30" s="1751"/>
      <c r="G30" s="1750"/>
      <c r="W30" s="1748" t="s">
        <v>4162</v>
      </c>
      <c r="X30" s="1751"/>
      <c r="Y30" s="1751"/>
      <c r="Z30" s="1749"/>
      <c r="AA30" s="1751"/>
      <c r="AB30" s="1750"/>
    </row>
    <row r="31" spans="2:28">
      <c r="B31" s="1748" t="s">
        <v>4163</v>
      </c>
      <c r="C31" s="1751">
        <v>55</v>
      </c>
      <c r="D31" s="1751"/>
      <c r="E31" s="1751">
        <v>55</v>
      </c>
      <c r="F31" s="1751"/>
      <c r="G31" s="1754"/>
      <c r="W31" s="1748" t="s">
        <v>4163</v>
      </c>
      <c r="X31" s="1751">
        <v>55</v>
      </c>
      <c r="Y31" s="1751"/>
      <c r="Z31" s="1751">
        <v>55</v>
      </c>
      <c r="AA31" s="1751"/>
      <c r="AB31" s="1754"/>
    </row>
    <row r="32" spans="2:28">
      <c r="B32" s="1748" t="s">
        <v>4164</v>
      </c>
      <c r="C32" s="1751">
        <v>35</v>
      </c>
      <c r="D32" s="1751"/>
      <c r="E32" s="1751">
        <v>35</v>
      </c>
      <c r="F32" s="1751"/>
      <c r="G32" s="1754"/>
      <c r="W32" s="1748" t="s">
        <v>4164</v>
      </c>
      <c r="X32" s="1751">
        <v>35</v>
      </c>
      <c r="Y32" s="1751"/>
      <c r="Z32" s="1751">
        <v>35</v>
      </c>
      <c r="AA32" s="1751"/>
      <c r="AB32" s="1754"/>
    </row>
    <row r="33" spans="2:28" ht="13.5" thickBot="1">
      <c r="B33" s="1748" t="s">
        <v>4165</v>
      </c>
      <c r="C33" s="1752">
        <v>90</v>
      </c>
      <c r="D33" s="1751"/>
      <c r="E33" s="1752"/>
      <c r="F33" s="1752">
        <v>90</v>
      </c>
      <c r="G33" s="1754"/>
      <c r="W33" s="1748" t="s">
        <v>4165</v>
      </c>
      <c r="X33" s="1752">
        <v>90</v>
      </c>
      <c r="Y33" s="1751"/>
      <c r="Z33" s="1752"/>
      <c r="AA33" s="1752">
        <v>90</v>
      </c>
      <c r="AB33" s="1754"/>
    </row>
    <row r="34" spans="2:28" ht="13.5" thickBot="1">
      <c r="B34" s="1823" t="s">
        <v>4166</v>
      </c>
      <c r="C34" s="1753">
        <v>180</v>
      </c>
      <c r="D34" s="1751"/>
      <c r="E34" s="1753">
        <v>90</v>
      </c>
      <c r="F34" s="1753">
        <v>90</v>
      </c>
      <c r="G34" s="1754"/>
      <c r="W34" s="1748" t="s">
        <v>4166</v>
      </c>
      <c r="X34" s="1753">
        <v>180</v>
      </c>
      <c r="Y34" s="1751"/>
      <c r="Z34" s="1753">
        <v>90</v>
      </c>
      <c r="AA34" s="1753">
        <v>90</v>
      </c>
      <c r="AB34" s="1754"/>
    </row>
    <row r="35" spans="2:28" ht="13.5" thickTop="1">
      <c r="B35" s="1824" t="s">
        <v>4167</v>
      </c>
      <c r="C35" s="1751"/>
      <c r="D35" s="1751"/>
      <c r="E35" s="1751"/>
      <c r="F35" s="1751"/>
      <c r="G35" s="1750"/>
      <c r="W35" s="1748" t="s">
        <v>4167</v>
      </c>
      <c r="X35" s="1751"/>
      <c r="Y35" s="1751"/>
      <c r="Z35" s="1751"/>
      <c r="AA35" s="1751"/>
      <c r="AB35" s="1750"/>
    </row>
    <row r="36" spans="2:28">
      <c r="B36" s="1748" t="s">
        <v>4168</v>
      </c>
      <c r="C36" s="1751">
        <v>57</v>
      </c>
      <c r="D36" s="1751"/>
      <c r="E36" s="1751">
        <v>57</v>
      </c>
      <c r="F36" s="1751"/>
      <c r="G36" s="1754"/>
      <c r="W36" s="1748" t="s">
        <v>4168</v>
      </c>
      <c r="X36" s="1751">
        <v>57</v>
      </c>
      <c r="Y36" s="1751"/>
      <c r="Z36" s="1751">
        <v>57</v>
      </c>
      <c r="AA36" s="1751"/>
      <c r="AB36" s="1754"/>
    </row>
    <row r="37" spans="2:28">
      <c r="B37" s="1748" t="s">
        <v>4169</v>
      </c>
      <c r="C37" s="1751">
        <v>43</v>
      </c>
      <c r="D37" s="1751"/>
      <c r="E37" s="1751">
        <v>43</v>
      </c>
      <c r="F37" s="1751"/>
      <c r="G37" s="1754"/>
      <c r="W37" s="1748" t="s">
        <v>4169</v>
      </c>
      <c r="X37" s="1751">
        <v>43</v>
      </c>
      <c r="Y37" s="1751"/>
      <c r="Z37" s="1751">
        <v>43</v>
      </c>
      <c r="AA37" s="1751"/>
      <c r="AB37" s="1754"/>
    </row>
    <row r="38" spans="2:28">
      <c r="B38" s="1748" t="s">
        <v>4170</v>
      </c>
      <c r="C38" s="1751">
        <v>38</v>
      </c>
      <c r="D38" s="1751"/>
      <c r="E38" s="1751"/>
      <c r="F38" s="1751">
        <v>38</v>
      </c>
      <c r="G38" s="1754"/>
      <c r="W38" s="1748" t="s">
        <v>4170</v>
      </c>
      <c r="X38" s="1751">
        <v>38</v>
      </c>
      <c r="Y38" s="1751"/>
      <c r="Z38" s="1751"/>
      <c r="AA38" s="1751">
        <v>38</v>
      </c>
      <c r="AB38" s="1754"/>
    </row>
    <row r="39" spans="2:28">
      <c r="B39" s="1748" t="s">
        <v>4171</v>
      </c>
      <c r="C39" s="1751">
        <v>78</v>
      </c>
      <c r="D39" s="1751">
        <v>78</v>
      </c>
      <c r="E39" s="1751"/>
      <c r="F39" s="1751"/>
      <c r="G39" s="1754"/>
      <c r="W39" s="1748" t="s">
        <v>4171</v>
      </c>
      <c r="X39" s="1751">
        <v>78</v>
      </c>
      <c r="Y39" s="1751">
        <v>78</v>
      </c>
      <c r="Z39" s="1751"/>
      <c r="AA39" s="1751"/>
      <c r="AB39" s="1754"/>
    </row>
    <row r="40" spans="2:28" ht="13.5" thickBot="1">
      <c r="B40" s="1748" t="s">
        <v>4172</v>
      </c>
      <c r="C40" s="1752">
        <v>20</v>
      </c>
      <c r="D40" s="1752"/>
      <c r="E40" s="1752">
        <v>20</v>
      </c>
      <c r="F40" s="1752"/>
      <c r="G40" s="1754"/>
      <c r="W40" s="1748" t="s">
        <v>4172</v>
      </c>
      <c r="X40" s="1752">
        <v>20</v>
      </c>
      <c r="Y40" s="1752"/>
      <c r="Z40" s="1752">
        <v>20</v>
      </c>
      <c r="AA40" s="1752"/>
      <c r="AB40" s="1754"/>
    </row>
    <row r="41" spans="2:28" ht="13.5" thickBot="1">
      <c r="B41" s="1824" t="s">
        <v>4173</v>
      </c>
      <c r="C41" s="1753">
        <v>236</v>
      </c>
      <c r="D41" s="1753">
        <v>78</v>
      </c>
      <c r="E41" s="1753">
        <v>120</v>
      </c>
      <c r="F41" s="1753">
        <v>38</v>
      </c>
      <c r="G41" s="1754"/>
      <c r="W41" s="1748" t="s">
        <v>4173</v>
      </c>
      <c r="X41" s="1753">
        <v>236</v>
      </c>
      <c r="Y41" s="1753">
        <v>78</v>
      </c>
      <c r="Z41" s="1753">
        <v>120</v>
      </c>
      <c r="AA41" s="1753">
        <v>38</v>
      </c>
      <c r="AB41" s="1754"/>
    </row>
    <row r="42" spans="2:28" ht="13.5" thickTop="1">
      <c r="B42" s="1748" t="s">
        <v>4174</v>
      </c>
      <c r="C42" s="1749"/>
      <c r="D42" s="1749"/>
      <c r="E42" s="1749"/>
      <c r="F42" s="1749"/>
      <c r="G42" s="1750"/>
      <c r="W42" s="1748" t="s">
        <v>4174</v>
      </c>
      <c r="X42" s="1749"/>
      <c r="Y42" s="1749"/>
      <c r="Z42" s="1749"/>
      <c r="AA42" s="1749"/>
      <c r="AB42" s="1750"/>
    </row>
    <row r="43" spans="2:28">
      <c r="B43" s="1748" t="s">
        <v>4175</v>
      </c>
      <c r="C43" s="1751">
        <v>31</v>
      </c>
      <c r="D43" s="1751"/>
      <c r="E43" s="1751"/>
      <c r="F43" s="1751">
        <v>31</v>
      </c>
      <c r="G43" s="1754"/>
      <c r="W43" s="1748" t="s">
        <v>4175</v>
      </c>
      <c r="X43" s="1751">
        <v>31</v>
      </c>
      <c r="Y43" s="1751"/>
      <c r="Z43" s="1751"/>
      <c r="AA43" s="1751">
        <v>31</v>
      </c>
      <c r="AB43" s="1754"/>
    </row>
    <row r="44" spans="2:28" ht="13.5" thickBot="1">
      <c r="B44" s="1748" t="s">
        <v>4176</v>
      </c>
      <c r="C44" s="1752">
        <v>27</v>
      </c>
      <c r="D44" s="1751"/>
      <c r="E44" s="1751"/>
      <c r="F44" s="1752">
        <v>27</v>
      </c>
      <c r="G44" s="1754"/>
      <c r="W44" s="1748" t="s">
        <v>4176</v>
      </c>
      <c r="X44" s="1752">
        <v>27</v>
      </c>
      <c r="Y44" s="1751"/>
      <c r="Z44" s="1751"/>
      <c r="AA44" s="1752">
        <v>27</v>
      </c>
      <c r="AB44" s="1754"/>
    </row>
    <row r="45" spans="2:28" ht="13.5" thickBot="1">
      <c r="B45" s="1823" t="s">
        <v>4177</v>
      </c>
      <c r="C45" s="1753">
        <v>58</v>
      </c>
      <c r="D45" s="1751"/>
      <c r="E45" s="1751"/>
      <c r="F45" s="1753">
        <v>58</v>
      </c>
      <c r="G45" s="1754"/>
      <c r="W45" s="1748" t="s">
        <v>4177</v>
      </c>
      <c r="X45" s="1753">
        <v>58</v>
      </c>
      <c r="Y45" s="1751"/>
      <c r="Z45" s="1751"/>
      <c r="AA45" s="1753">
        <v>58</v>
      </c>
      <c r="AB45" s="1754"/>
    </row>
    <row r="46" spans="2:28" ht="14.25" thickTop="1" thickBot="1">
      <c r="B46" s="1748" t="s">
        <v>4178</v>
      </c>
      <c r="C46" s="1753">
        <v>1.4239999999999999</v>
      </c>
      <c r="D46" s="1753">
        <v>577</v>
      </c>
      <c r="E46" s="1753">
        <v>341</v>
      </c>
      <c r="F46" s="1753">
        <v>506</v>
      </c>
      <c r="G46" s="1750"/>
      <c r="W46" s="1748" t="s">
        <v>4178</v>
      </c>
      <c r="X46" s="1753">
        <v>1.4239999999999999</v>
      </c>
      <c r="Y46" s="1753">
        <v>577</v>
      </c>
      <c r="Z46" s="1753">
        <v>341</v>
      </c>
      <c r="AA46" s="1753">
        <v>506</v>
      </c>
      <c r="AB46" s="1750"/>
    </row>
    <row r="47" spans="2:28" ht="13.5" thickTop="1">
      <c r="B47" s="1748" t="s">
        <v>4179</v>
      </c>
      <c r="C47" s="1751"/>
      <c r="D47" s="1751"/>
      <c r="E47" s="1751"/>
      <c r="F47" s="1751"/>
      <c r="G47" s="1754"/>
      <c r="W47" s="1748" t="s">
        <v>4179</v>
      </c>
      <c r="X47" s="1751"/>
      <c r="Y47" s="1751"/>
      <c r="Z47" s="1751"/>
      <c r="AA47" s="1751"/>
      <c r="AB47" s="1754"/>
    </row>
    <row r="48" spans="2:28" ht="13.5" thickBot="1">
      <c r="B48" s="1748" t="s">
        <v>4180</v>
      </c>
      <c r="C48" s="1752">
        <v>26</v>
      </c>
      <c r="D48" s="1751"/>
      <c r="E48" s="1752">
        <v>26</v>
      </c>
      <c r="F48" s="1751"/>
      <c r="G48" s="1755">
        <v>15</v>
      </c>
      <c r="W48" s="1748" t="s">
        <v>4180</v>
      </c>
      <c r="X48" s="1752">
        <v>26</v>
      </c>
      <c r="Y48" s="1751"/>
      <c r="Z48" s="1752">
        <v>26</v>
      </c>
      <c r="AA48" s="1751"/>
      <c r="AB48" s="1755">
        <v>15</v>
      </c>
    </row>
    <row r="49" spans="2:40" ht="26.25" thickBot="1">
      <c r="B49" s="1748" t="s">
        <v>4181</v>
      </c>
      <c r="C49" s="1753">
        <v>26</v>
      </c>
      <c r="D49" s="1751"/>
      <c r="E49" s="1753">
        <v>26</v>
      </c>
      <c r="F49" s="1751"/>
      <c r="G49" s="1756">
        <v>15</v>
      </c>
      <c r="W49" s="1748" t="s">
        <v>4181</v>
      </c>
      <c r="X49" s="1753">
        <v>26</v>
      </c>
      <c r="Y49" s="1751"/>
      <c r="Z49" s="1753">
        <v>26</v>
      </c>
      <c r="AA49" s="1751"/>
      <c r="AB49" s="1756">
        <v>15</v>
      </c>
    </row>
    <row r="50" spans="2:40" ht="13.5" thickTop="1">
      <c r="B50" s="1748"/>
      <c r="C50" s="1749"/>
      <c r="D50" s="1749"/>
      <c r="E50" s="1749"/>
      <c r="F50" s="1749"/>
      <c r="G50" s="1750"/>
      <c r="W50" s="1748"/>
      <c r="X50" s="1749"/>
      <c r="Y50" s="1749"/>
      <c r="Z50" s="1749"/>
      <c r="AA50" s="1749"/>
      <c r="AB50" s="1750"/>
    </row>
    <row r="51" spans="2:40" ht="13.5" thickBot="1">
      <c r="B51" s="2459" t="s">
        <v>4182</v>
      </c>
      <c r="C51" s="2460"/>
      <c r="D51" s="2460"/>
      <c r="E51" s="2460"/>
      <c r="F51" s="2460"/>
      <c r="G51" s="2461"/>
      <c r="W51" s="2459" t="s">
        <v>4182</v>
      </c>
      <c r="X51" s="2460"/>
      <c r="Y51" s="2460"/>
      <c r="Z51" s="2460"/>
      <c r="AA51" s="2460"/>
      <c r="AB51" s="2461"/>
    </row>
    <row r="53" spans="2:40" ht="38.25">
      <c r="B53" s="1757" t="s">
        <v>4183</v>
      </c>
      <c r="C53" s="1757"/>
      <c r="D53" s="1757"/>
      <c r="E53" s="1757"/>
      <c r="F53" s="1757"/>
      <c r="G53" s="1757"/>
      <c r="H53" s="1757"/>
      <c r="I53" s="1757"/>
      <c r="J53" s="1757"/>
      <c r="K53" s="1757"/>
      <c r="L53" s="1757"/>
      <c r="M53" s="1757"/>
      <c r="N53" s="1757"/>
      <c r="O53" s="1757"/>
      <c r="P53" s="1757"/>
      <c r="Q53" s="1757"/>
      <c r="R53" s="1757"/>
      <c r="S53" s="1757"/>
      <c r="W53" s="1789" t="s">
        <v>4183</v>
      </c>
      <c r="X53" s="1789"/>
      <c r="Y53" s="1789"/>
      <c r="Z53" s="1789"/>
      <c r="AA53" s="1789"/>
      <c r="AB53" s="1789"/>
      <c r="AC53" s="1789"/>
      <c r="AD53" s="1789"/>
      <c r="AE53" s="1789"/>
      <c r="AF53" s="1789"/>
      <c r="AG53" s="1789"/>
      <c r="AH53" s="1789"/>
      <c r="AI53" s="1789"/>
      <c r="AJ53" s="1789"/>
      <c r="AK53" s="1789"/>
      <c r="AL53" s="1789"/>
      <c r="AM53" s="1789"/>
      <c r="AN53" s="1789"/>
    </row>
    <row r="54" spans="2:40">
      <c r="B54" s="1686"/>
      <c r="C54"/>
      <c r="D54"/>
      <c r="E54"/>
      <c r="F54"/>
      <c r="G54"/>
      <c r="H54"/>
      <c r="I54"/>
      <c r="J54"/>
      <c r="K54"/>
      <c r="L54"/>
      <c r="M54"/>
      <c r="N54"/>
      <c r="O54"/>
      <c r="P54"/>
      <c r="Q54"/>
      <c r="R54"/>
      <c r="S54"/>
      <c r="W54" s="1686"/>
      <c r="X54"/>
      <c r="Y54"/>
      <c r="Z54"/>
      <c r="AA54"/>
      <c r="AB54"/>
      <c r="AC54"/>
      <c r="AD54"/>
      <c r="AE54"/>
      <c r="AF54"/>
      <c r="AG54"/>
      <c r="AH54"/>
      <c r="AI54"/>
      <c r="AJ54"/>
      <c r="AK54"/>
      <c r="AL54"/>
      <c r="AM54"/>
      <c r="AN54"/>
    </row>
    <row r="55" spans="2:40">
      <c r="B55" s="40" t="s">
        <v>4184</v>
      </c>
      <c r="C55"/>
      <c r="D55"/>
      <c r="E55"/>
      <c r="F55"/>
      <c r="G55"/>
      <c r="H55"/>
      <c r="I55"/>
      <c r="J55"/>
      <c r="K55"/>
      <c r="L55"/>
      <c r="M55"/>
      <c r="N55"/>
      <c r="O55"/>
      <c r="P55"/>
      <c r="Q55"/>
      <c r="R55"/>
      <c r="S55"/>
      <c r="W55" s="40" t="s">
        <v>4184</v>
      </c>
      <c r="X55"/>
      <c r="Y55"/>
      <c r="Z55"/>
      <c r="AA55"/>
      <c r="AB55"/>
      <c r="AC55"/>
      <c r="AD55"/>
      <c r="AE55"/>
      <c r="AF55"/>
      <c r="AG55"/>
      <c r="AH55"/>
      <c r="AI55"/>
      <c r="AJ55"/>
      <c r="AK55"/>
      <c r="AL55"/>
      <c r="AM55"/>
      <c r="AN55"/>
    </row>
    <row r="56" spans="2:40">
      <c r="B56" s="1686"/>
      <c r="C56"/>
      <c r="D56"/>
      <c r="E56"/>
      <c r="F56"/>
      <c r="G56"/>
      <c r="H56"/>
      <c r="I56"/>
      <c r="J56"/>
      <c r="K56"/>
      <c r="L56"/>
      <c r="M56"/>
      <c r="N56"/>
      <c r="O56"/>
      <c r="P56"/>
      <c r="Q56"/>
      <c r="R56"/>
      <c r="S56"/>
      <c r="W56" s="1686"/>
      <c r="X56"/>
      <c r="Y56"/>
      <c r="Z56"/>
      <c r="AA56"/>
      <c r="AB56"/>
      <c r="AC56"/>
      <c r="AD56"/>
      <c r="AE56"/>
      <c r="AF56"/>
      <c r="AG56"/>
      <c r="AH56"/>
      <c r="AI56"/>
      <c r="AJ56"/>
      <c r="AK56"/>
      <c r="AL56"/>
      <c r="AM56"/>
      <c r="AN56"/>
    </row>
    <row r="57" spans="2:40">
      <c r="B57" s="2451" t="s">
        <v>4185</v>
      </c>
      <c r="C57" s="2451"/>
      <c r="D57" s="2451"/>
      <c r="E57" s="2451"/>
      <c r="F57" s="2451"/>
      <c r="G57" s="2451"/>
      <c r="H57" s="2451"/>
      <c r="I57" s="2451"/>
      <c r="J57" s="2451"/>
      <c r="K57" s="2451"/>
      <c r="L57" s="2451"/>
      <c r="M57" s="2451"/>
      <c r="N57" s="2451"/>
      <c r="O57" s="2451"/>
      <c r="P57" s="2451"/>
      <c r="Q57" s="2451"/>
      <c r="R57" s="2451"/>
      <c r="S57" s="2451"/>
      <c r="W57" s="2451" t="s">
        <v>4185</v>
      </c>
      <c r="X57" s="2451"/>
      <c r="Y57" s="2451"/>
      <c r="Z57" s="2451"/>
      <c r="AA57" s="2451"/>
      <c r="AB57" s="2451"/>
      <c r="AC57" s="2451"/>
      <c r="AD57" s="2451"/>
      <c r="AE57" s="2451"/>
      <c r="AF57" s="2451"/>
      <c r="AG57" s="2451"/>
      <c r="AH57" s="2451"/>
      <c r="AI57" s="2451"/>
      <c r="AJ57" s="2451"/>
      <c r="AK57" s="2451"/>
      <c r="AL57" s="2451"/>
      <c r="AM57" s="2451"/>
      <c r="AN57" s="2451"/>
    </row>
    <row r="58" spans="2:40">
      <c r="B58" s="1686"/>
      <c r="C58"/>
      <c r="D58"/>
      <c r="E58"/>
      <c r="F58"/>
      <c r="G58"/>
      <c r="H58"/>
      <c r="I58"/>
      <c r="J58"/>
      <c r="K58"/>
      <c r="L58"/>
      <c r="M58"/>
      <c r="N58"/>
      <c r="O58"/>
      <c r="P58"/>
      <c r="Q58"/>
      <c r="R58"/>
      <c r="S58"/>
      <c r="W58" s="1686"/>
      <c r="X58"/>
      <c r="Y58"/>
      <c r="Z58"/>
      <c r="AA58"/>
      <c r="AB58"/>
      <c r="AC58"/>
      <c r="AD58"/>
      <c r="AE58"/>
      <c r="AF58"/>
      <c r="AG58"/>
      <c r="AH58"/>
      <c r="AI58"/>
      <c r="AJ58"/>
      <c r="AK58"/>
      <c r="AL58"/>
      <c r="AM58"/>
      <c r="AN58"/>
    </row>
    <row r="59" spans="2:40">
      <c r="B59" s="2458" t="s">
        <v>4186</v>
      </c>
      <c r="C59" s="2458"/>
      <c r="D59" s="2458"/>
      <c r="E59" s="2458"/>
      <c r="F59" s="2458"/>
      <c r="G59" s="2458"/>
      <c r="H59" s="2458"/>
      <c r="I59" s="2458"/>
      <c r="J59" s="2458"/>
      <c r="K59" s="2458"/>
      <c r="L59" s="2458"/>
      <c r="M59" s="2458"/>
      <c r="N59" s="2458"/>
      <c r="O59" s="2458"/>
      <c r="P59" s="2458"/>
      <c r="Q59" s="2458"/>
      <c r="R59" s="2458"/>
      <c r="S59" s="2458"/>
      <c r="W59" s="2458" t="s">
        <v>4186</v>
      </c>
      <c r="X59" s="2458"/>
      <c r="Y59" s="2458"/>
      <c r="Z59" s="2458"/>
      <c r="AA59" s="2458"/>
      <c r="AB59" s="2458"/>
      <c r="AC59" s="2458"/>
      <c r="AD59" s="2458"/>
      <c r="AE59" s="2458"/>
      <c r="AF59" s="2458"/>
      <c r="AG59" s="2458"/>
      <c r="AH59" s="2458"/>
      <c r="AI59" s="2458"/>
      <c r="AJ59" s="2458"/>
      <c r="AK59" s="2458"/>
      <c r="AL59" s="2458"/>
      <c r="AM59" s="2458"/>
      <c r="AN59" s="2458"/>
    </row>
    <row r="60" spans="2:40" ht="39" thickBot="1">
      <c r="B60" s="1748" t="s">
        <v>4136</v>
      </c>
      <c r="C60" s="2462" t="s">
        <v>4187</v>
      </c>
      <c r="D60" s="2462"/>
      <c r="E60" s="2462"/>
      <c r="F60" s="2462" t="s">
        <v>4188</v>
      </c>
      <c r="G60" s="2462"/>
      <c r="H60" s="2462"/>
      <c r="I60" s="2462" t="s">
        <v>4189</v>
      </c>
      <c r="J60" s="2462"/>
      <c r="K60" s="2462"/>
      <c r="L60" s="2462"/>
      <c r="M60" s="2462"/>
      <c r="N60" s="2462"/>
      <c r="O60" s="2462"/>
      <c r="P60" s="2462" t="s">
        <v>3161</v>
      </c>
      <c r="Q60" s="1746" t="s">
        <v>4190</v>
      </c>
      <c r="R60" s="1746"/>
      <c r="S60" s="1747"/>
      <c r="W60" s="1748" t="s">
        <v>4136</v>
      </c>
      <c r="X60" s="2462" t="s">
        <v>4187</v>
      </c>
      <c r="Y60" s="2462"/>
      <c r="Z60" s="2462"/>
      <c r="AA60" s="2462" t="s">
        <v>4188</v>
      </c>
      <c r="AB60" s="2462"/>
      <c r="AC60" s="2462"/>
      <c r="AD60" s="2462" t="s">
        <v>4189</v>
      </c>
      <c r="AE60" s="2462"/>
      <c r="AF60" s="2462"/>
      <c r="AG60" s="2462"/>
      <c r="AH60" s="2462"/>
      <c r="AI60" s="2462"/>
      <c r="AJ60" s="2462"/>
      <c r="AK60" s="2462" t="s">
        <v>3161</v>
      </c>
      <c r="AL60" s="1746" t="s">
        <v>4190</v>
      </c>
      <c r="AM60" s="1746"/>
      <c r="AN60" s="1747"/>
    </row>
    <row r="61" spans="2:40" ht="51.75" thickBot="1">
      <c r="B61" s="1748"/>
      <c r="C61" s="1746" t="s">
        <v>4151</v>
      </c>
      <c r="D61" s="1746" t="s">
        <v>4152</v>
      </c>
      <c r="E61" s="1746" t="s">
        <v>4191</v>
      </c>
      <c r="F61" s="1746" t="s">
        <v>4156</v>
      </c>
      <c r="G61" s="1746" t="s">
        <v>4157</v>
      </c>
      <c r="H61" s="1746" t="s">
        <v>4158</v>
      </c>
      <c r="I61" s="1746" t="s">
        <v>4165</v>
      </c>
      <c r="J61" s="1746"/>
      <c r="K61" s="1746"/>
      <c r="L61" s="1746"/>
      <c r="M61" s="1746"/>
      <c r="N61" s="1746"/>
      <c r="O61" s="1746"/>
      <c r="P61" s="1746" t="s">
        <v>4170</v>
      </c>
      <c r="Q61" s="1746" t="s">
        <v>4192</v>
      </c>
      <c r="R61" s="1746" t="s">
        <v>4193</v>
      </c>
      <c r="S61" s="1747" t="s">
        <v>1378</v>
      </c>
      <c r="W61" s="1748"/>
      <c r="X61" s="1746" t="s">
        <v>4151</v>
      </c>
      <c r="Y61" s="1746" t="s">
        <v>4152</v>
      </c>
      <c r="Z61" s="1746" t="s">
        <v>4191</v>
      </c>
      <c r="AA61" s="1746" t="s">
        <v>4156</v>
      </c>
      <c r="AB61" s="1746" t="s">
        <v>4157</v>
      </c>
      <c r="AC61" s="1746" t="s">
        <v>4158</v>
      </c>
      <c r="AD61" s="1746" t="s">
        <v>4165</v>
      </c>
      <c r="AE61" s="1746"/>
      <c r="AF61" s="1746"/>
      <c r="AG61" s="1746"/>
      <c r="AH61" s="1746"/>
      <c r="AI61" s="1746"/>
      <c r="AJ61" s="1746"/>
      <c r="AK61" s="1746" t="s">
        <v>4170</v>
      </c>
      <c r="AL61" s="1746" t="s">
        <v>4192</v>
      </c>
      <c r="AM61" s="1746" t="s">
        <v>4193</v>
      </c>
      <c r="AN61" s="1747" t="s">
        <v>1378</v>
      </c>
    </row>
    <row r="62" spans="2:40">
      <c r="B62" s="1748" t="s">
        <v>4194</v>
      </c>
      <c r="C62" s="1751">
        <v>49</v>
      </c>
      <c r="D62" s="1751">
        <v>28</v>
      </c>
      <c r="E62" s="1751">
        <v>20</v>
      </c>
      <c r="F62" s="1751">
        <v>105</v>
      </c>
      <c r="G62" s="1751">
        <v>39</v>
      </c>
      <c r="H62" s="1751">
        <v>25</v>
      </c>
      <c r="I62" s="1751">
        <v>145</v>
      </c>
      <c r="J62" s="1751"/>
      <c r="K62" s="1751"/>
      <c r="L62" s="1751"/>
      <c r="M62" s="1751"/>
      <c r="N62" s="1751"/>
      <c r="O62" s="1751"/>
      <c r="P62" s="1751">
        <v>30</v>
      </c>
      <c r="Q62" s="1751">
        <v>28</v>
      </c>
      <c r="R62" s="1751">
        <v>26</v>
      </c>
      <c r="S62" s="1754">
        <v>495</v>
      </c>
      <c r="W62" s="1748" t="s">
        <v>4194</v>
      </c>
      <c r="X62" s="1751">
        <v>49</v>
      </c>
      <c r="Y62" s="1751">
        <v>28</v>
      </c>
      <c r="Z62" s="1751">
        <v>20</v>
      </c>
      <c r="AA62" s="1751">
        <v>105</v>
      </c>
      <c r="AB62" s="1751">
        <v>39</v>
      </c>
      <c r="AC62" s="1751">
        <v>25</v>
      </c>
      <c r="AD62" s="1751">
        <v>145</v>
      </c>
      <c r="AE62" s="1751"/>
      <c r="AF62" s="1751"/>
      <c r="AG62" s="1751"/>
      <c r="AH62" s="1751"/>
      <c r="AI62" s="1751"/>
      <c r="AJ62" s="1751"/>
      <c r="AK62" s="1751">
        <v>30</v>
      </c>
      <c r="AL62" s="1751">
        <v>28</v>
      </c>
      <c r="AM62" s="1751">
        <v>26</v>
      </c>
      <c r="AN62" s="1754">
        <v>495</v>
      </c>
    </row>
    <row r="63" spans="2:40">
      <c r="B63" s="1758" t="s">
        <v>4195</v>
      </c>
      <c r="C63" s="1749"/>
      <c r="D63" s="1749"/>
      <c r="E63" s="1749"/>
      <c r="F63" s="1751">
        <v>60</v>
      </c>
      <c r="G63" s="1749"/>
      <c r="H63" s="1749"/>
      <c r="I63" s="1749"/>
      <c r="J63" s="1749"/>
      <c r="K63" s="1749"/>
      <c r="L63" s="1749"/>
      <c r="M63" s="1749"/>
      <c r="N63" s="1749"/>
      <c r="O63" s="1749"/>
      <c r="P63" s="1749"/>
      <c r="Q63" s="1749"/>
      <c r="R63" s="1749"/>
      <c r="S63" s="1754">
        <v>60</v>
      </c>
      <c r="W63" s="1758" t="s">
        <v>4195</v>
      </c>
      <c r="X63" s="1749"/>
      <c r="Y63" s="1749"/>
      <c r="Z63" s="1749"/>
      <c r="AA63" s="1751">
        <v>60</v>
      </c>
      <c r="AB63" s="1749"/>
      <c r="AC63" s="1749"/>
      <c r="AD63" s="1749"/>
      <c r="AE63" s="1749"/>
      <c r="AF63" s="1749"/>
      <c r="AG63" s="1749"/>
      <c r="AH63" s="1749"/>
      <c r="AI63" s="1749"/>
      <c r="AJ63" s="1749"/>
      <c r="AK63" s="1749"/>
      <c r="AL63" s="1749"/>
      <c r="AM63" s="1749"/>
      <c r="AN63" s="1754">
        <v>60</v>
      </c>
    </row>
    <row r="64" spans="2:40">
      <c r="B64" s="1758" t="s">
        <v>4196</v>
      </c>
      <c r="C64" s="1749"/>
      <c r="D64" s="1749"/>
      <c r="E64" s="1749"/>
      <c r="F64" s="1751">
        <v>-5</v>
      </c>
      <c r="G64" s="1749"/>
      <c r="H64" s="1749"/>
      <c r="I64" s="1749"/>
      <c r="J64" s="1749"/>
      <c r="K64" s="1749"/>
      <c r="L64" s="1749"/>
      <c r="M64" s="1749"/>
      <c r="N64" s="1749"/>
      <c r="O64" s="1749"/>
      <c r="P64" s="1749"/>
      <c r="Q64" s="1749"/>
      <c r="R64" s="1749"/>
      <c r="S64" s="1754">
        <v>-5</v>
      </c>
      <c r="W64" s="1758" t="s">
        <v>4196</v>
      </c>
      <c r="X64" s="1749"/>
      <c r="Y64" s="1749"/>
      <c r="Z64" s="1749"/>
      <c r="AA64" s="1751">
        <v>-5</v>
      </c>
      <c r="AB64" s="1749"/>
      <c r="AC64" s="1749"/>
      <c r="AD64" s="1749"/>
      <c r="AE64" s="1749"/>
      <c r="AF64" s="1749"/>
      <c r="AG64" s="1749"/>
      <c r="AH64" s="1749"/>
      <c r="AI64" s="1749"/>
      <c r="AJ64" s="1749"/>
      <c r="AK64" s="1749"/>
      <c r="AL64" s="1749"/>
      <c r="AM64" s="1749"/>
      <c r="AN64" s="1754">
        <v>-5</v>
      </c>
    </row>
    <row r="65" spans="2:40">
      <c r="B65" s="1758" t="s">
        <v>4197</v>
      </c>
      <c r="C65" s="1749"/>
      <c r="D65" s="1749"/>
      <c r="E65" s="1749"/>
      <c r="F65" s="1749"/>
      <c r="G65" s="1749"/>
      <c r="H65" s="1749"/>
      <c r="I65" s="1749"/>
      <c r="J65" s="1749"/>
      <c r="K65" s="1749"/>
      <c r="L65" s="1749"/>
      <c r="M65" s="1749"/>
      <c r="N65" s="1749"/>
      <c r="O65" s="1749"/>
      <c r="P65" s="1749"/>
      <c r="Q65" s="1749"/>
      <c r="R65" s="1749"/>
      <c r="S65" s="1750"/>
      <c r="W65" s="1758" t="s">
        <v>4197</v>
      </c>
      <c r="X65" s="1749"/>
      <c r="Y65" s="1749"/>
      <c r="Z65" s="1749"/>
      <c r="AA65" s="1749"/>
      <c r="AB65" s="1749"/>
      <c r="AC65" s="1749"/>
      <c r="AD65" s="1749"/>
      <c r="AE65" s="1749"/>
      <c r="AF65" s="1749"/>
      <c r="AG65" s="1749"/>
      <c r="AH65" s="1749"/>
      <c r="AI65" s="1749"/>
      <c r="AJ65" s="1749"/>
      <c r="AK65" s="1749"/>
      <c r="AL65" s="1749"/>
      <c r="AM65" s="1749"/>
      <c r="AN65" s="1750"/>
    </row>
    <row r="66" spans="2:40">
      <c r="B66" s="1758" t="s">
        <v>4198</v>
      </c>
      <c r="C66" s="1749"/>
      <c r="D66" s="1749"/>
      <c r="E66" s="1751">
        <v>5</v>
      </c>
      <c r="F66" s="1751">
        <v>-23</v>
      </c>
      <c r="G66" s="1751">
        <v>-5</v>
      </c>
      <c r="H66" s="1751">
        <v>-7</v>
      </c>
      <c r="I66" s="1751">
        <v>7</v>
      </c>
      <c r="J66" s="1751"/>
      <c r="K66" s="1751"/>
      <c r="L66" s="1751"/>
      <c r="M66" s="1751"/>
      <c r="N66" s="1751"/>
      <c r="O66" s="1751"/>
      <c r="P66" s="1751">
        <v>5</v>
      </c>
      <c r="Q66" s="1751">
        <v>3</v>
      </c>
      <c r="R66" s="1751">
        <v>1</v>
      </c>
      <c r="S66" s="1754">
        <v>-14</v>
      </c>
      <c r="W66" s="1758" t="s">
        <v>4198</v>
      </c>
      <c r="X66" s="1749"/>
      <c r="Y66" s="1749"/>
      <c r="Z66" s="1751">
        <v>5</v>
      </c>
      <c r="AA66" s="1751">
        <v>-23</v>
      </c>
      <c r="AB66" s="1751">
        <v>-5</v>
      </c>
      <c r="AC66" s="1751">
        <v>-7</v>
      </c>
      <c r="AD66" s="1751">
        <v>7</v>
      </c>
      <c r="AE66" s="1751"/>
      <c r="AF66" s="1751"/>
      <c r="AG66" s="1751"/>
      <c r="AH66" s="1751"/>
      <c r="AI66" s="1751"/>
      <c r="AJ66" s="1751"/>
      <c r="AK66" s="1751">
        <v>5</v>
      </c>
      <c r="AL66" s="1751">
        <v>3</v>
      </c>
      <c r="AM66" s="1751">
        <v>1</v>
      </c>
      <c r="AN66" s="1754">
        <v>-14</v>
      </c>
    </row>
    <row r="67" spans="2:40">
      <c r="B67" s="1758" t="s">
        <v>4199</v>
      </c>
      <c r="C67" s="1751">
        <v>3</v>
      </c>
      <c r="D67" s="1751">
        <v>1</v>
      </c>
      <c r="E67" s="1749"/>
      <c r="F67" s="1749"/>
      <c r="G67" s="1749"/>
      <c r="H67" s="1749"/>
      <c r="I67" s="1749"/>
      <c r="J67" s="1749"/>
      <c r="K67" s="1749"/>
      <c r="L67" s="1749"/>
      <c r="M67" s="1749"/>
      <c r="N67" s="1749"/>
      <c r="O67" s="1749"/>
      <c r="P67" s="1749"/>
      <c r="Q67" s="1749"/>
      <c r="R67" s="1749"/>
      <c r="S67" s="1754">
        <v>4</v>
      </c>
      <c r="W67" s="1758" t="s">
        <v>4199</v>
      </c>
      <c r="X67" s="1751">
        <v>3</v>
      </c>
      <c r="Y67" s="1751">
        <v>1</v>
      </c>
      <c r="Z67" s="1749"/>
      <c r="AA67" s="1749"/>
      <c r="AB67" s="1749"/>
      <c r="AC67" s="1749"/>
      <c r="AD67" s="1749"/>
      <c r="AE67" s="1749"/>
      <c r="AF67" s="1749"/>
      <c r="AG67" s="1749"/>
      <c r="AH67" s="1749"/>
      <c r="AI67" s="1749"/>
      <c r="AJ67" s="1749"/>
      <c r="AK67" s="1749"/>
      <c r="AL67" s="1749"/>
      <c r="AM67" s="1749"/>
      <c r="AN67" s="1754">
        <v>4</v>
      </c>
    </row>
    <row r="68" spans="2:40">
      <c r="B68" s="1758" t="s">
        <v>4200</v>
      </c>
      <c r="C68" s="1749"/>
      <c r="D68" s="1749"/>
      <c r="E68" s="1749"/>
      <c r="F68" s="1749"/>
      <c r="G68" s="1749"/>
      <c r="H68" s="1749"/>
      <c r="I68" s="1749"/>
      <c r="J68" s="1749"/>
      <c r="K68" s="1749"/>
      <c r="L68" s="1749"/>
      <c r="M68" s="1749"/>
      <c r="N68" s="1749"/>
      <c r="O68" s="1749"/>
      <c r="P68" s="1749"/>
      <c r="Q68" s="1749"/>
      <c r="R68" s="1749"/>
      <c r="S68" s="1750"/>
      <c r="W68" s="1758" t="s">
        <v>4200</v>
      </c>
      <c r="X68" s="1749"/>
      <c r="Y68" s="1749"/>
      <c r="Z68" s="1749"/>
      <c r="AA68" s="1749"/>
      <c r="AB68" s="1749"/>
      <c r="AC68" s="1749"/>
      <c r="AD68" s="1749"/>
      <c r="AE68" s="1749"/>
      <c r="AF68" s="1749"/>
      <c r="AG68" s="1749"/>
      <c r="AH68" s="1749"/>
      <c r="AI68" s="1749"/>
      <c r="AJ68" s="1749"/>
      <c r="AK68" s="1749"/>
      <c r="AL68" s="1749"/>
      <c r="AM68" s="1749"/>
      <c r="AN68" s="1750"/>
    </row>
    <row r="69" spans="2:40">
      <c r="B69" s="1758" t="s">
        <v>4201</v>
      </c>
      <c r="C69" s="1751">
        <v>1</v>
      </c>
      <c r="D69" s="1751">
        <v>3</v>
      </c>
      <c r="E69" s="1749"/>
      <c r="F69" s="1749"/>
      <c r="G69" s="1751">
        <v>16</v>
      </c>
      <c r="H69" s="1751">
        <v>17</v>
      </c>
      <c r="I69" s="1749"/>
      <c r="J69" s="1749"/>
      <c r="K69" s="1749"/>
      <c r="L69" s="1749"/>
      <c r="M69" s="1749"/>
      <c r="N69" s="1749"/>
      <c r="O69" s="1749"/>
      <c r="P69" s="1751">
        <v>18</v>
      </c>
      <c r="Q69" s="1749"/>
      <c r="R69" s="1749"/>
      <c r="S69" s="1754">
        <v>55</v>
      </c>
      <c r="W69" s="1758" t="s">
        <v>4201</v>
      </c>
      <c r="X69" s="1751">
        <v>1</v>
      </c>
      <c r="Y69" s="1751">
        <v>3</v>
      </c>
      <c r="Z69" s="1749"/>
      <c r="AA69" s="1749"/>
      <c r="AB69" s="1751">
        <v>16</v>
      </c>
      <c r="AC69" s="1751">
        <v>17</v>
      </c>
      <c r="AD69" s="1749"/>
      <c r="AE69" s="1749"/>
      <c r="AF69" s="1749"/>
      <c r="AG69" s="1749"/>
      <c r="AH69" s="1749"/>
      <c r="AI69" s="1749"/>
      <c r="AJ69" s="1749"/>
      <c r="AK69" s="1751">
        <v>18</v>
      </c>
      <c r="AL69" s="1749"/>
      <c r="AM69" s="1749"/>
      <c r="AN69" s="1754">
        <v>55</v>
      </c>
    </row>
    <row r="70" spans="2:40">
      <c r="B70" s="1758" t="s">
        <v>4202</v>
      </c>
      <c r="C70" s="1749"/>
      <c r="D70" s="1749"/>
      <c r="E70" s="1749"/>
      <c r="F70" s="1749"/>
      <c r="G70" s="1749"/>
      <c r="H70" s="1749"/>
      <c r="I70" s="1749"/>
      <c r="J70" s="1749"/>
      <c r="K70" s="1749"/>
      <c r="L70" s="1749"/>
      <c r="M70" s="1749"/>
      <c r="N70" s="1749"/>
      <c r="O70" s="1749"/>
      <c r="P70" s="1749"/>
      <c r="Q70" s="1749"/>
      <c r="R70" s="1749"/>
      <c r="S70" s="1750"/>
      <c r="W70" s="1758" t="s">
        <v>4202</v>
      </c>
      <c r="X70" s="1749"/>
      <c r="Y70" s="1749"/>
      <c r="Z70" s="1749"/>
      <c r="AA70" s="1749"/>
      <c r="AB70" s="1749"/>
      <c r="AC70" s="1749"/>
      <c r="AD70" s="1749"/>
      <c r="AE70" s="1749"/>
      <c r="AF70" s="1749"/>
      <c r="AG70" s="1749"/>
      <c r="AH70" s="1749"/>
      <c r="AI70" s="1749"/>
      <c r="AJ70" s="1749"/>
      <c r="AK70" s="1749"/>
      <c r="AL70" s="1749"/>
      <c r="AM70" s="1749"/>
      <c r="AN70" s="1750"/>
    </row>
    <row r="71" spans="2:40">
      <c r="B71" s="1758" t="s">
        <v>4203</v>
      </c>
      <c r="C71" s="1749"/>
      <c r="D71" s="1749"/>
      <c r="E71" s="1749"/>
      <c r="F71" s="1751">
        <v>-12</v>
      </c>
      <c r="G71" s="1749"/>
      <c r="H71" s="1749"/>
      <c r="I71" s="1751">
        <v>-62</v>
      </c>
      <c r="J71" s="1751"/>
      <c r="K71" s="1751"/>
      <c r="L71" s="1751"/>
      <c r="M71" s="1751"/>
      <c r="N71" s="1751"/>
      <c r="O71" s="1751"/>
      <c r="P71" s="1749"/>
      <c r="Q71" s="1749"/>
      <c r="R71" s="1749"/>
      <c r="S71" s="1754">
        <v>-74</v>
      </c>
      <c r="W71" s="1758" t="s">
        <v>4203</v>
      </c>
      <c r="X71" s="1749"/>
      <c r="Y71" s="1749"/>
      <c r="Z71" s="1749"/>
      <c r="AA71" s="1751">
        <v>-12</v>
      </c>
      <c r="AB71" s="1749"/>
      <c r="AC71" s="1749"/>
      <c r="AD71" s="1751">
        <v>-62</v>
      </c>
      <c r="AE71" s="1751"/>
      <c r="AF71" s="1751"/>
      <c r="AG71" s="1751"/>
      <c r="AH71" s="1751"/>
      <c r="AI71" s="1751"/>
      <c r="AJ71" s="1751"/>
      <c r="AK71" s="1749"/>
      <c r="AL71" s="1749"/>
      <c r="AM71" s="1749"/>
      <c r="AN71" s="1754">
        <v>-74</v>
      </c>
    </row>
    <row r="72" spans="2:40" ht="13.5" thickBot="1">
      <c r="B72" s="1758" t="s">
        <v>4204</v>
      </c>
      <c r="C72" s="1759"/>
      <c r="D72" s="1759"/>
      <c r="E72" s="1759"/>
      <c r="F72" s="1759"/>
      <c r="G72" s="1759"/>
      <c r="H72" s="1759"/>
      <c r="I72" s="1759"/>
      <c r="J72" s="1759"/>
      <c r="K72" s="1759"/>
      <c r="L72" s="1759"/>
      <c r="M72" s="1759"/>
      <c r="N72" s="1759"/>
      <c r="O72" s="1759"/>
      <c r="P72" s="1752">
        <v>-15</v>
      </c>
      <c r="Q72" s="1759"/>
      <c r="R72" s="1759"/>
      <c r="S72" s="1755" t="s">
        <v>4205</v>
      </c>
      <c r="W72" s="1758" t="s">
        <v>4204</v>
      </c>
      <c r="X72" s="1759"/>
      <c r="Y72" s="1759"/>
      <c r="Z72" s="1759"/>
      <c r="AA72" s="1759"/>
      <c r="AB72" s="1759"/>
      <c r="AC72" s="1759"/>
      <c r="AD72" s="1759"/>
      <c r="AE72" s="1759"/>
      <c r="AF72" s="1759"/>
      <c r="AG72" s="1759"/>
      <c r="AH72" s="1759"/>
      <c r="AI72" s="1759"/>
      <c r="AJ72" s="1759"/>
      <c r="AK72" s="1752">
        <v>-15</v>
      </c>
      <c r="AL72" s="1759"/>
      <c r="AM72" s="1759"/>
      <c r="AN72" s="1755" t="s">
        <v>4205</v>
      </c>
    </row>
    <row r="73" spans="2:40" ht="13.5" thickBot="1">
      <c r="B73" s="1748" t="s">
        <v>4206</v>
      </c>
      <c r="C73" s="1753">
        <v>53</v>
      </c>
      <c r="D73" s="1753">
        <v>32</v>
      </c>
      <c r="E73" s="1753">
        <v>25</v>
      </c>
      <c r="F73" s="1753">
        <v>125</v>
      </c>
      <c r="G73" s="1753">
        <v>50</v>
      </c>
      <c r="H73" s="1753">
        <v>35</v>
      </c>
      <c r="I73" s="1753">
        <v>90</v>
      </c>
      <c r="J73" s="1753"/>
      <c r="K73" s="1753"/>
      <c r="L73" s="1753"/>
      <c r="M73" s="1753"/>
      <c r="N73" s="1753"/>
      <c r="O73" s="1753"/>
      <c r="P73" s="1753">
        <v>38</v>
      </c>
      <c r="Q73" s="1753">
        <v>31</v>
      </c>
      <c r="R73" s="1753">
        <v>27</v>
      </c>
      <c r="S73" s="1756">
        <v>506</v>
      </c>
      <c r="W73" s="1748" t="s">
        <v>4206</v>
      </c>
      <c r="X73" s="1753">
        <v>53</v>
      </c>
      <c r="Y73" s="1753">
        <v>32</v>
      </c>
      <c r="Z73" s="1753">
        <v>25</v>
      </c>
      <c r="AA73" s="1753">
        <v>125</v>
      </c>
      <c r="AB73" s="1753">
        <v>50</v>
      </c>
      <c r="AC73" s="1753">
        <v>35</v>
      </c>
      <c r="AD73" s="1753">
        <v>90</v>
      </c>
      <c r="AE73" s="1753"/>
      <c r="AF73" s="1753"/>
      <c r="AG73" s="1753"/>
      <c r="AH73" s="1753"/>
      <c r="AI73" s="1753"/>
      <c r="AJ73" s="1753"/>
      <c r="AK73" s="1753">
        <v>38</v>
      </c>
      <c r="AL73" s="1753">
        <v>31</v>
      </c>
      <c r="AM73" s="1753">
        <v>27</v>
      </c>
      <c r="AN73" s="1756">
        <v>506</v>
      </c>
    </row>
    <row r="74" spans="2:40" ht="52.5" thickTop="1" thickBot="1">
      <c r="B74" s="1748" t="s">
        <v>4207</v>
      </c>
      <c r="C74" s="1753"/>
      <c r="D74" s="1753"/>
      <c r="E74" s="1753">
        <v>5</v>
      </c>
      <c r="F74" s="1753">
        <v>-3</v>
      </c>
      <c r="G74" s="1753">
        <v>-5</v>
      </c>
      <c r="H74" s="1753">
        <v>-7</v>
      </c>
      <c r="I74" s="1753">
        <v>-5</v>
      </c>
      <c r="J74" s="1753"/>
      <c r="K74" s="1753"/>
      <c r="L74" s="1753"/>
      <c r="M74" s="1753"/>
      <c r="N74" s="1753"/>
      <c r="O74" s="1753"/>
      <c r="P74" s="1753">
        <v>2</v>
      </c>
      <c r="Q74" s="1753">
        <v>3</v>
      </c>
      <c r="R74" s="1753">
        <v>1</v>
      </c>
      <c r="S74" s="1756">
        <v>-9</v>
      </c>
      <c r="W74" s="1748" t="s">
        <v>4207</v>
      </c>
      <c r="X74" s="1753"/>
      <c r="Y74" s="1753"/>
      <c r="Z74" s="1753">
        <v>5</v>
      </c>
      <c r="AA74" s="1753">
        <v>-3</v>
      </c>
      <c r="AB74" s="1753">
        <v>-5</v>
      </c>
      <c r="AC74" s="1753">
        <v>-7</v>
      </c>
      <c r="AD74" s="1753">
        <v>-5</v>
      </c>
      <c r="AE74" s="1753"/>
      <c r="AF74" s="1753"/>
      <c r="AG74" s="1753"/>
      <c r="AH74" s="1753"/>
      <c r="AI74" s="1753"/>
      <c r="AJ74" s="1753"/>
      <c r="AK74" s="1753">
        <v>2</v>
      </c>
      <c r="AL74" s="1753">
        <v>3</v>
      </c>
      <c r="AM74" s="1753">
        <v>1</v>
      </c>
      <c r="AN74" s="1756">
        <v>-9</v>
      </c>
    </row>
    <row r="75" spans="2:40" ht="13.5" thickTop="1">
      <c r="B75" s="1748"/>
      <c r="C75" s="1749"/>
      <c r="D75" s="1749"/>
      <c r="E75" s="1749"/>
      <c r="F75" s="1749"/>
      <c r="G75" s="1749"/>
      <c r="H75" s="1749"/>
      <c r="I75" s="1749"/>
      <c r="J75" s="1749"/>
      <c r="K75" s="1749"/>
      <c r="L75" s="1749"/>
      <c r="M75" s="1749"/>
      <c r="N75" s="1749"/>
      <c r="O75" s="1749"/>
      <c r="P75" s="1749"/>
      <c r="Q75" s="1749"/>
      <c r="R75" s="1749"/>
      <c r="S75" s="1750"/>
      <c r="W75" s="1748"/>
      <c r="X75" s="1749"/>
      <c r="Y75" s="1749"/>
      <c r="Z75" s="1749"/>
      <c r="AA75" s="1749"/>
      <c r="AB75" s="1749"/>
      <c r="AC75" s="1749"/>
      <c r="AD75" s="1749"/>
      <c r="AE75" s="1749"/>
      <c r="AF75" s="1749"/>
      <c r="AG75" s="1749"/>
      <c r="AH75" s="1749"/>
      <c r="AI75" s="1749"/>
      <c r="AJ75" s="1749"/>
      <c r="AK75" s="1749"/>
      <c r="AL75" s="1749"/>
      <c r="AM75" s="1749"/>
      <c r="AN75" s="1750"/>
    </row>
    <row r="76" spans="2:40" ht="13.5" thickBot="1">
      <c r="B76" s="2459" t="s">
        <v>4182</v>
      </c>
      <c r="C76" s="2460"/>
      <c r="D76" s="2460"/>
      <c r="E76" s="2460"/>
      <c r="F76" s="2460"/>
      <c r="G76" s="2460"/>
      <c r="H76" s="2460"/>
      <c r="I76" s="2460"/>
      <c r="J76" s="2460"/>
      <c r="K76" s="2460"/>
      <c r="L76" s="2460"/>
      <c r="M76" s="2460"/>
      <c r="N76" s="2460"/>
      <c r="O76" s="2460"/>
      <c r="P76" s="2460"/>
      <c r="Q76" s="2460"/>
      <c r="R76" s="2460"/>
      <c r="S76" s="2461"/>
      <c r="W76" s="2459" t="s">
        <v>4182</v>
      </c>
      <c r="X76" s="2460"/>
      <c r="Y76" s="2460"/>
      <c r="Z76" s="2460"/>
      <c r="AA76" s="2460"/>
      <c r="AB76" s="2460"/>
      <c r="AC76" s="2460"/>
      <c r="AD76" s="2460"/>
      <c r="AE76" s="2460"/>
      <c r="AF76" s="2460"/>
      <c r="AG76" s="2460"/>
      <c r="AH76" s="2460"/>
      <c r="AI76" s="2460"/>
      <c r="AJ76" s="2460"/>
      <c r="AK76" s="2460"/>
      <c r="AL76" s="2460"/>
      <c r="AM76" s="2460"/>
      <c r="AN76" s="2461"/>
    </row>
    <row r="78" spans="2:40">
      <c r="B78" s="40" t="s">
        <v>4208</v>
      </c>
      <c r="C78"/>
      <c r="D78"/>
      <c r="W78" s="40" t="s">
        <v>4208</v>
      </c>
      <c r="X78"/>
      <c r="Y78"/>
    </row>
    <row r="79" spans="2:40">
      <c r="B79"/>
      <c r="C79"/>
      <c r="D79"/>
      <c r="W79"/>
      <c r="X79"/>
      <c r="Y79"/>
    </row>
    <row r="80" spans="2:40">
      <c r="B80" s="2451" t="s">
        <v>4209</v>
      </c>
      <c r="C80" s="2451"/>
      <c r="D80" s="2451"/>
      <c r="W80" s="2451" t="s">
        <v>4209</v>
      </c>
      <c r="X80" s="2451"/>
      <c r="Y80" s="2451"/>
    </row>
    <row r="81" spans="2:25">
      <c r="B81"/>
      <c r="C81"/>
      <c r="D81"/>
      <c r="W81"/>
      <c r="X81"/>
      <c r="Y81"/>
    </row>
    <row r="82" spans="2:25" ht="25.5">
      <c r="B82" s="1804" t="s">
        <v>4136</v>
      </c>
      <c r="C82" s="1805" t="s">
        <v>4210</v>
      </c>
      <c r="D82" s="1805" t="s">
        <v>4211</v>
      </c>
      <c r="W82" s="1804" t="s">
        <v>4136</v>
      </c>
      <c r="X82" s="1805" t="s">
        <v>4210</v>
      </c>
      <c r="Y82" s="1805" t="s">
        <v>4211</v>
      </c>
    </row>
    <row r="83" spans="2:25" ht="26.25" thickBot="1">
      <c r="B83" s="1760" t="s">
        <v>4212</v>
      </c>
      <c r="C83" s="1761">
        <v>-18</v>
      </c>
      <c r="D83" s="1762">
        <v>4</v>
      </c>
      <c r="W83" s="1790" t="s">
        <v>4212</v>
      </c>
      <c r="X83" s="1761">
        <v>-18</v>
      </c>
      <c r="Y83" s="1762">
        <v>4</v>
      </c>
    </row>
    <row r="84" spans="2:25" ht="52.5" thickTop="1" thickBot="1">
      <c r="B84" s="1760" t="s">
        <v>4207</v>
      </c>
      <c r="C84" s="1761">
        <v>-13</v>
      </c>
      <c r="D84" s="1762">
        <v>4</v>
      </c>
      <c r="W84" s="1790" t="s">
        <v>4207</v>
      </c>
      <c r="X84" s="1761">
        <v>-13</v>
      </c>
      <c r="Y84" s="1762">
        <v>4</v>
      </c>
    </row>
    <row r="85" spans="2:25" ht="13.5" thickTop="1">
      <c r="B85" s="1763"/>
      <c r="C85" s="1764"/>
      <c r="D85" s="1765"/>
      <c r="W85" s="1763"/>
      <c r="X85" s="1764"/>
      <c r="Y85" s="1765"/>
    </row>
    <row r="86" spans="2:25" ht="13.5" thickBot="1">
      <c r="B86" s="2452" t="s">
        <v>4182</v>
      </c>
      <c r="C86" s="2453"/>
      <c r="D86" s="2454"/>
      <c r="W86" s="2452" t="s">
        <v>4182</v>
      </c>
      <c r="X86" s="2453"/>
      <c r="Y86" s="2454"/>
    </row>
  </sheetData>
  <mergeCells count="25">
    <mergeCell ref="A2:A3"/>
    <mergeCell ref="X60:Z60"/>
    <mergeCell ref="AA60:AC60"/>
    <mergeCell ref="AD60:AK60"/>
    <mergeCell ref="W76:AN76"/>
    <mergeCell ref="C60:E60"/>
    <mergeCell ref="F60:H60"/>
    <mergeCell ref="I60:P60"/>
    <mergeCell ref="B76:S76"/>
    <mergeCell ref="W86:Y86"/>
    <mergeCell ref="W2:Y2"/>
    <mergeCell ref="W6:AB6"/>
    <mergeCell ref="X8:AB8"/>
    <mergeCell ref="W51:AB51"/>
    <mergeCell ref="W57:AN57"/>
    <mergeCell ref="W59:AN59"/>
    <mergeCell ref="W80:Y80"/>
    <mergeCell ref="B80:D80"/>
    <mergeCell ref="B86:D86"/>
    <mergeCell ref="B2:D2"/>
    <mergeCell ref="B6:G6"/>
    <mergeCell ref="C8:G8"/>
    <mergeCell ref="B51:G51"/>
    <mergeCell ref="B57:S57"/>
    <mergeCell ref="B59:S59"/>
  </mergeCells>
  <hyperlinks>
    <hyperlink ref="J1" location="'Съдържание 1'!A1" display="'Съдържание 1'!A1"/>
    <hyperlink ref="AE1" location="'Съдържание 1'!A1" display="'Съдържание 1'!A1"/>
    <hyperlink ref="A4" location="Notes!A818" display="Notes!A818"/>
  </hyperlink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sheetPr>
    <tabColor theme="8" tint="0.39997558519241921"/>
  </sheetPr>
  <dimension ref="A1:R54"/>
  <sheetViews>
    <sheetView workbookViewId="0">
      <selection activeCell="J23" sqref="J23"/>
    </sheetView>
  </sheetViews>
  <sheetFormatPr defaultRowHeight="12.75"/>
  <cols>
    <col min="1" max="1" width="9.140625" style="1744"/>
    <col min="2" max="2" width="35.85546875" style="1744" customWidth="1"/>
    <col min="3" max="4" width="21.42578125" style="1744" customWidth="1"/>
    <col min="5" max="5" width="28.85546875" style="1744" customWidth="1"/>
    <col min="6" max="6" width="21.42578125" style="1744" customWidth="1"/>
    <col min="7" max="13" width="9.140625" style="1744"/>
    <col min="14" max="14" width="35.85546875" style="1744" customWidth="1"/>
    <col min="15" max="16" width="21.42578125" style="1744" customWidth="1"/>
    <col min="17" max="17" width="28.85546875" style="1744" customWidth="1"/>
    <col min="18" max="18" width="21.42578125" style="1744" customWidth="1"/>
    <col min="19" max="16384" width="9.140625" style="1744"/>
  </cols>
  <sheetData>
    <row r="1" spans="1:18" ht="14.25">
      <c r="M1" s="1736" t="s">
        <v>3382</v>
      </c>
    </row>
    <row r="2" spans="1:18">
      <c r="A2" s="2231" t="s">
        <v>1636</v>
      </c>
      <c r="B2" s="2455" t="s">
        <v>6947</v>
      </c>
      <c r="C2" s="2455"/>
      <c r="D2" s="2455"/>
      <c r="E2" s="2455"/>
      <c r="F2"/>
      <c r="I2" s="1773" t="s">
        <v>1323</v>
      </c>
      <c r="N2" s="2455" t="s">
        <v>4213</v>
      </c>
      <c r="O2" s="2455"/>
      <c r="P2" s="2455"/>
      <c r="Q2" s="2455"/>
      <c r="R2"/>
    </row>
    <row r="3" spans="1:18">
      <c r="A3" s="2232"/>
      <c r="B3"/>
      <c r="C3"/>
      <c r="D3"/>
      <c r="E3"/>
      <c r="F3"/>
      <c r="N3"/>
      <c r="O3"/>
      <c r="P3"/>
      <c r="Q3"/>
      <c r="R3"/>
    </row>
    <row r="4" spans="1:18">
      <c r="A4" s="1842" t="s">
        <v>5620</v>
      </c>
      <c r="B4" s="40" t="s">
        <v>4214</v>
      </c>
      <c r="C4"/>
      <c r="D4"/>
      <c r="E4"/>
      <c r="F4"/>
      <c r="N4" s="40" t="s">
        <v>4214</v>
      </c>
      <c r="O4"/>
      <c r="P4"/>
      <c r="Q4"/>
      <c r="R4"/>
    </row>
    <row r="5" spans="1:18">
      <c r="B5" s="2451" t="s">
        <v>4215</v>
      </c>
      <c r="C5" s="2451"/>
      <c r="D5" s="2451"/>
      <c r="E5" s="2451"/>
      <c r="F5" s="2451"/>
      <c r="N5" s="2451" t="s">
        <v>4215</v>
      </c>
      <c r="O5" s="2451"/>
      <c r="P5" s="2451"/>
      <c r="Q5" s="2451"/>
      <c r="R5" s="2451"/>
    </row>
    <row r="6" spans="1:18">
      <c r="B6"/>
      <c r="C6"/>
      <c r="D6"/>
      <c r="E6"/>
      <c r="F6"/>
      <c r="N6"/>
      <c r="O6"/>
      <c r="P6"/>
      <c r="Q6"/>
      <c r="R6"/>
    </row>
    <row r="7" spans="1:18">
      <c r="B7"/>
      <c r="C7"/>
      <c r="D7"/>
      <c r="E7"/>
      <c r="F7"/>
      <c r="N7"/>
      <c r="O7"/>
      <c r="P7"/>
      <c r="Q7"/>
      <c r="R7"/>
    </row>
    <row r="8" spans="1:18">
      <c r="B8" s="2463" t="s">
        <v>4216</v>
      </c>
      <c r="C8" s="2463"/>
      <c r="D8" s="2463"/>
      <c r="E8" s="2463"/>
      <c r="F8" s="2463"/>
      <c r="N8" s="2463" t="s">
        <v>4216</v>
      </c>
      <c r="O8" s="2463"/>
      <c r="P8" s="2463"/>
      <c r="Q8" s="2463"/>
      <c r="R8" s="2463"/>
    </row>
    <row r="9" spans="1:18">
      <c r="B9" s="1763" t="s">
        <v>4136</v>
      </c>
      <c r="C9" s="1764"/>
      <c r="D9" s="1764"/>
      <c r="E9" s="1764"/>
      <c r="F9" s="1765"/>
      <c r="N9" s="1763" t="s">
        <v>4136</v>
      </c>
      <c r="O9" s="1764"/>
      <c r="P9" s="1764"/>
      <c r="Q9" s="1764"/>
      <c r="R9" s="1765"/>
    </row>
    <row r="10" spans="1:18" ht="26.25" thickBot="1">
      <c r="B10" s="1766" t="s">
        <v>4138</v>
      </c>
      <c r="C10" s="1767" t="s">
        <v>4217</v>
      </c>
      <c r="D10" s="1767" t="s">
        <v>4218</v>
      </c>
      <c r="E10" s="1767" t="s">
        <v>4219</v>
      </c>
      <c r="F10" s="1768" t="s">
        <v>4220</v>
      </c>
      <c r="N10" s="1766" t="s">
        <v>4138</v>
      </c>
      <c r="O10" s="1767" t="s">
        <v>4217</v>
      </c>
      <c r="P10" s="1767" t="s">
        <v>4218</v>
      </c>
      <c r="Q10" s="1767" t="s">
        <v>4219</v>
      </c>
      <c r="R10" s="1768" t="s">
        <v>4220</v>
      </c>
    </row>
    <row r="11" spans="1:18">
      <c r="B11" s="1769" t="s">
        <v>4149</v>
      </c>
      <c r="C11" s="1764"/>
      <c r="D11" s="1764"/>
      <c r="E11" s="1764"/>
      <c r="F11" s="1765"/>
      <c r="N11" s="1769" t="s">
        <v>4149</v>
      </c>
      <c r="O11" s="1764"/>
      <c r="P11" s="1764"/>
      <c r="Q11" s="1764"/>
      <c r="R11" s="1765"/>
    </row>
    <row r="12" spans="1:18">
      <c r="B12" s="1760" t="s">
        <v>4151</v>
      </c>
      <c r="C12" s="1770">
        <v>53</v>
      </c>
      <c r="D12" s="1771" t="s">
        <v>4221</v>
      </c>
      <c r="E12" s="1771" t="s">
        <v>4222</v>
      </c>
      <c r="F12" s="1772" t="s">
        <v>4223</v>
      </c>
      <c r="N12" s="1790" t="s">
        <v>4151</v>
      </c>
      <c r="O12" s="1770">
        <v>53</v>
      </c>
      <c r="P12" s="1771" t="s">
        <v>4221</v>
      </c>
      <c r="Q12" s="1771" t="s">
        <v>4222</v>
      </c>
      <c r="R12" s="1772" t="s">
        <v>4223</v>
      </c>
    </row>
    <row r="13" spans="1:18">
      <c r="B13" s="1760"/>
      <c r="C13" s="1770"/>
      <c r="D13" s="1771"/>
      <c r="E13" s="1771" t="s">
        <v>4224</v>
      </c>
      <c r="F13" s="1772" t="s">
        <v>4225</v>
      </c>
      <c r="N13" s="1790"/>
      <c r="O13" s="1770"/>
      <c r="P13" s="1771"/>
      <c r="Q13" s="1771" t="s">
        <v>4224</v>
      </c>
      <c r="R13" s="1772" t="s">
        <v>4225</v>
      </c>
    </row>
    <row r="14" spans="1:18" ht="25.5">
      <c r="B14" s="1760"/>
      <c r="C14" s="1770"/>
      <c r="D14" s="1771"/>
      <c r="E14" s="1771" t="s">
        <v>4226</v>
      </c>
      <c r="F14" s="1772" t="s">
        <v>4227</v>
      </c>
      <c r="N14" s="1790"/>
      <c r="O14" s="1770"/>
      <c r="P14" s="1771"/>
      <c r="Q14" s="1771" t="s">
        <v>4226</v>
      </c>
      <c r="R14" s="1772" t="s">
        <v>4227</v>
      </c>
    </row>
    <row r="15" spans="1:18">
      <c r="B15" s="1760"/>
      <c r="C15" s="1770"/>
      <c r="D15" s="1771"/>
      <c r="E15" s="1771" t="s">
        <v>4228</v>
      </c>
      <c r="F15" s="1772" t="s">
        <v>4229</v>
      </c>
      <c r="N15" s="1790"/>
      <c r="O15" s="1770"/>
      <c r="P15" s="1771"/>
      <c r="Q15" s="1771" t="s">
        <v>4228</v>
      </c>
      <c r="R15" s="1772" t="s">
        <v>4229</v>
      </c>
    </row>
    <row r="16" spans="1:18">
      <c r="B16" s="1760"/>
      <c r="C16" s="1770"/>
      <c r="D16" s="1771"/>
      <c r="E16" s="1771" t="s">
        <v>4230</v>
      </c>
      <c r="F16" s="1772" t="s">
        <v>4231</v>
      </c>
      <c r="N16" s="1790"/>
      <c r="O16" s="1770"/>
      <c r="P16" s="1771"/>
      <c r="Q16" s="1771" t="s">
        <v>4230</v>
      </c>
      <c r="R16" s="1772" t="s">
        <v>4231</v>
      </c>
    </row>
    <row r="17" spans="2:18" ht="25.5">
      <c r="B17" s="1760"/>
      <c r="C17" s="1770"/>
      <c r="D17" s="1771" t="s">
        <v>4232</v>
      </c>
      <c r="E17" s="1771" t="s">
        <v>4233</v>
      </c>
      <c r="F17" s="1772" t="s">
        <v>4234</v>
      </c>
      <c r="N17" s="1790"/>
      <c r="O17" s="1770"/>
      <c r="P17" s="1771" t="s">
        <v>4232</v>
      </c>
      <c r="Q17" s="1771" t="s">
        <v>4233</v>
      </c>
      <c r="R17" s="1772" t="s">
        <v>4234</v>
      </c>
    </row>
    <row r="18" spans="2:18">
      <c r="B18" s="1760"/>
      <c r="C18" s="1770"/>
      <c r="D18" s="1771"/>
      <c r="E18" s="1771" t="s">
        <v>4235</v>
      </c>
      <c r="F18" s="1772" t="s">
        <v>4236</v>
      </c>
      <c r="N18" s="1790"/>
      <c r="O18" s="1770"/>
      <c r="P18" s="1771"/>
      <c r="Q18" s="1771" t="s">
        <v>4235</v>
      </c>
      <c r="R18" s="1772" t="s">
        <v>4236</v>
      </c>
    </row>
    <row r="19" spans="2:18">
      <c r="B19" s="1760"/>
      <c r="C19" s="1770"/>
      <c r="D19" s="1771"/>
      <c r="E19" s="1771" t="s">
        <v>4228</v>
      </c>
      <c r="F19" s="1772" t="s">
        <v>4237</v>
      </c>
      <c r="N19" s="1790"/>
      <c r="O19" s="1770"/>
      <c r="P19" s="1771"/>
      <c r="Q19" s="1771" t="s">
        <v>4228</v>
      </c>
      <c r="R19" s="1772" t="s">
        <v>4237</v>
      </c>
    </row>
    <row r="20" spans="2:18">
      <c r="B20" s="1760"/>
      <c r="C20" s="1770"/>
      <c r="D20" s="1771"/>
      <c r="E20" s="1771" t="s">
        <v>4230</v>
      </c>
      <c r="F20" s="1772" t="s">
        <v>4231</v>
      </c>
      <c r="N20" s="1790"/>
      <c r="O20" s="1770"/>
      <c r="P20" s="1771"/>
      <c r="Q20" s="1771" t="s">
        <v>4230</v>
      </c>
      <c r="R20" s="1772" t="s">
        <v>4231</v>
      </c>
    </row>
    <row r="21" spans="2:18">
      <c r="B21" s="1760" t="s">
        <v>4152</v>
      </c>
      <c r="C21" s="1770">
        <v>32</v>
      </c>
      <c r="D21" s="1771" t="s">
        <v>4221</v>
      </c>
      <c r="E21" s="1771" t="s">
        <v>4222</v>
      </c>
      <c r="F21" s="1772" t="s">
        <v>4238</v>
      </c>
      <c r="N21" s="1790" t="s">
        <v>4152</v>
      </c>
      <c r="O21" s="1770">
        <v>32</v>
      </c>
      <c r="P21" s="1771" t="s">
        <v>4221</v>
      </c>
      <c r="Q21" s="1771" t="s">
        <v>4222</v>
      </c>
      <c r="R21" s="1772" t="s">
        <v>4238</v>
      </c>
    </row>
    <row r="22" spans="2:18">
      <c r="B22" s="1760"/>
      <c r="C22" s="1770"/>
      <c r="D22" s="1771"/>
      <c r="E22" s="1771" t="s">
        <v>4224</v>
      </c>
      <c r="F22" s="1772" t="s">
        <v>4239</v>
      </c>
      <c r="N22" s="1790"/>
      <c r="O22" s="1770"/>
      <c r="P22" s="1771"/>
      <c r="Q22" s="1771" t="s">
        <v>4224</v>
      </c>
      <c r="R22" s="1772" t="s">
        <v>4239</v>
      </c>
    </row>
    <row r="23" spans="2:18" ht="25.5">
      <c r="B23" s="1760"/>
      <c r="C23" s="1770"/>
      <c r="D23" s="1771"/>
      <c r="E23" s="1771" t="s">
        <v>4226</v>
      </c>
      <c r="F23" s="1772" t="s">
        <v>4240</v>
      </c>
      <c r="N23" s="1790"/>
      <c r="O23" s="1770"/>
      <c r="P23" s="1771"/>
      <c r="Q23" s="1771" t="s">
        <v>4226</v>
      </c>
      <c r="R23" s="1772" t="s">
        <v>4240</v>
      </c>
    </row>
    <row r="24" spans="2:18">
      <c r="B24" s="1760"/>
      <c r="C24" s="1770"/>
      <c r="D24" s="1771"/>
      <c r="E24" s="1771" t="s">
        <v>4228</v>
      </c>
      <c r="F24" s="1772" t="s">
        <v>4241</v>
      </c>
      <c r="N24" s="1790"/>
      <c r="O24" s="1770"/>
      <c r="P24" s="1771"/>
      <c r="Q24" s="1771" t="s">
        <v>4228</v>
      </c>
      <c r="R24" s="1772" t="s">
        <v>4241</v>
      </c>
    </row>
    <row r="25" spans="2:18">
      <c r="B25" s="1760"/>
      <c r="C25" s="1770"/>
      <c r="D25" s="1771"/>
      <c r="E25" s="1771" t="s">
        <v>4230</v>
      </c>
      <c r="F25" s="1772" t="s">
        <v>4242</v>
      </c>
      <c r="N25" s="1790"/>
      <c r="O25" s="1770"/>
      <c r="P25" s="1771"/>
      <c r="Q25" s="1771" t="s">
        <v>4230</v>
      </c>
      <c r="R25" s="1772" t="s">
        <v>4242</v>
      </c>
    </row>
    <row r="26" spans="2:18" ht="25.5">
      <c r="B26" s="1760"/>
      <c r="C26" s="1770"/>
      <c r="D26" s="1771" t="s">
        <v>4232</v>
      </c>
      <c r="E26" s="1771" t="s">
        <v>4233</v>
      </c>
      <c r="F26" s="1772" t="s">
        <v>4243</v>
      </c>
      <c r="N26" s="1790"/>
      <c r="O26" s="1770"/>
      <c r="P26" s="1771" t="s">
        <v>4232</v>
      </c>
      <c r="Q26" s="1771" t="s">
        <v>4233</v>
      </c>
      <c r="R26" s="1772" t="s">
        <v>4243</v>
      </c>
    </row>
    <row r="27" spans="2:18">
      <c r="B27" s="1760"/>
      <c r="C27" s="1770"/>
      <c r="D27" s="1771"/>
      <c r="E27" s="1771" t="s">
        <v>4235</v>
      </c>
      <c r="F27" s="1772" t="s">
        <v>4244</v>
      </c>
      <c r="N27" s="1790"/>
      <c r="O27" s="1770"/>
      <c r="P27" s="1771"/>
      <c r="Q27" s="1771" t="s">
        <v>4235</v>
      </c>
      <c r="R27" s="1772" t="s">
        <v>4244</v>
      </c>
    </row>
    <row r="28" spans="2:18">
      <c r="B28" s="1760"/>
      <c r="C28" s="1770"/>
      <c r="D28" s="1771"/>
      <c r="E28" s="1771" t="s">
        <v>4228</v>
      </c>
      <c r="F28" s="1772" t="s">
        <v>4241</v>
      </c>
      <c r="N28" s="1790"/>
      <c r="O28" s="1770"/>
      <c r="P28" s="1771"/>
      <c r="Q28" s="1771" t="s">
        <v>4228</v>
      </c>
      <c r="R28" s="1772" t="s">
        <v>4241</v>
      </c>
    </row>
    <row r="29" spans="2:18">
      <c r="B29" s="1760"/>
      <c r="C29" s="1770"/>
      <c r="D29" s="1771"/>
      <c r="E29" s="1771" t="s">
        <v>4230</v>
      </c>
      <c r="F29" s="1772" t="s">
        <v>4242</v>
      </c>
      <c r="N29" s="1790"/>
      <c r="O29" s="1770"/>
      <c r="P29" s="1771"/>
      <c r="Q29" s="1771" t="s">
        <v>4230</v>
      </c>
      <c r="R29" s="1772" t="s">
        <v>4242</v>
      </c>
    </row>
    <row r="30" spans="2:18">
      <c r="B30" s="1760" t="s">
        <v>4153</v>
      </c>
      <c r="C30" s="1770">
        <v>25</v>
      </c>
      <c r="D30" s="1771" t="s">
        <v>4245</v>
      </c>
      <c r="E30" s="1771" t="s">
        <v>4246</v>
      </c>
      <c r="F30" s="1772" t="s">
        <v>4246</v>
      </c>
      <c r="N30" s="1790" t="s">
        <v>4153</v>
      </c>
      <c r="O30" s="1770">
        <v>25</v>
      </c>
      <c r="P30" s="1771" t="s">
        <v>4245</v>
      </c>
      <c r="Q30" s="1771" t="s">
        <v>4246</v>
      </c>
      <c r="R30" s="1772" t="s">
        <v>4246</v>
      </c>
    </row>
    <row r="31" spans="2:18">
      <c r="B31" s="1760" t="s">
        <v>4155</v>
      </c>
      <c r="C31" s="1770"/>
      <c r="D31" s="1771"/>
      <c r="E31" s="1771"/>
      <c r="F31" s="1772"/>
      <c r="N31" s="1790" t="s">
        <v>4155</v>
      </c>
      <c r="O31" s="1770"/>
      <c r="P31" s="1771"/>
      <c r="Q31" s="1771"/>
      <c r="R31" s="1772"/>
    </row>
    <row r="32" spans="2:18">
      <c r="B32" s="2464" t="s">
        <v>4156</v>
      </c>
      <c r="C32" s="1770">
        <v>125</v>
      </c>
      <c r="D32" s="1771" t="s">
        <v>4221</v>
      </c>
      <c r="E32" s="1771" t="s">
        <v>4247</v>
      </c>
      <c r="F32" s="1772" t="s">
        <v>4248</v>
      </c>
      <c r="N32" s="2464" t="s">
        <v>4156</v>
      </c>
      <c r="O32" s="1770">
        <v>125</v>
      </c>
      <c r="P32" s="1771" t="s">
        <v>4221</v>
      </c>
      <c r="Q32" s="1771" t="s">
        <v>4247</v>
      </c>
      <c r="R32" s="1772" t="s">
        <v>4248</v>
      </c>
    </row>
    <row r="33" spans="2:18">
      <c r="B33" s="2464"/>
      <c r="C33" s="1770"/>
      <c r="D33" s="1771"/>
      <c r="E33" s="1771" t="s">
        <v>4249</v>
      </c>
      <c r="F33" s="1772" t="s">
        <v>4250</v>
      </c>
      <c r="N33" s="2464"/>
      <c r="O33" s="1770"/>
      <c r="P33" s="1771"/>
      <c r="Q33" s="1771" t="s">
        <v>4249</v>
      </c>
      <c r="R33" s="1772" t="s">
        <v>4250</v>
      </c>
    </row>
    <row r="34" spans="2:18">
      <c r="B34" s="2464"/>
      <c r="C34" s="1770"/>
      <c r="D34" s="1771"/>
      <c r="E34" s="1771" t="s">
        <v>4251</v>
      </c>
      <c r="F34" s="1772" t="s">
        <v>4252</v>
      </c>
      <c r="N34" s="2464"/>
      <c r="O34" s="1770"/>
      <c r="P34" s="1771"/>
      <c r="Q34" s="1771" t="s">
        <v>4251</v>
      </c>
      <c r="R34" s="1772" t="s">
        <v>4252</v>
      </c>
    </row>
    <row r="35" spans="2:18">
      <c r="B35" s="2464" t="s">
        <v>4157</v>
      </c>
      <c r="C35" s="1770">
        <v>50</v>
      </c>
      <c r="D35" s="1771" t="s">
        <v>4221</v>
      </c>
      <c r="E35" s="1771" t="s">
        <v>4247</v>
      </c>
      <c r="F35" s="1772" t="s">
        <v>4253</v>
      </c>
      <c r="N35" s="2464" t="s">
        <v>4157</v>
      </c>
      <c r="O35" s="1770">
        <v>50</v>
      </c>
      <c r="P35" s="1771" t="s">
        <v>4221</v>
      </c>
      <c r="Q35" s="1771" t="s">
        <v>4247</v>
      </c>
      <c r="R35" s="1772" t="s">
        <v>4253</v>
      </c>
    </row>
    <row r="36" spans="2:18">
      <c r="B36" s="2464"/>
      <c r="C36" s="1770"/>
      <c r="D36" s="1771"/>
      <c r="E36" s="1771" t="s">
        <v>4249</v>
      </c>
      <c r="F36" s="1772" t="s">
        <v>4254</v>
      </c>
      <c r="N36" s="2464"/>
      <c r="O36" s="1770"/>
      <c r="P36" s="1771"/>
      <c r="Q36" s="1771" t="s">
        <v>4249</v>
      </c>
      <c r="R36" s="1772" t="s">
        <v>4254</v>
      </c>
    </row>
    <row r="37" spans="2:18">
      <c r="B37" s="2464"/>
      <c r="C37" s="1770"/>
      <c r="D37" s="1771"/>
      <c r="E37" s="1771" t="s">
        <v>4251</v>
      </c>
      <c r="F37" s="1772" t="s">
        <v>4255</v>
      </c>
      <c r="N37" s="2464"/>
      <c r="O37" s="1770"/>
      <c r="P37" s="1771"/>
      <c r="Q37" s="1771" t="s">
        <v>4251</v>
      </c>
      <c r="R37" s="1772" t="s">
        <v>4255</v>
      </c>
    </row>
    <row r="38" spans="2:18">
      <c r="B38" s="1760" t="s">
        <v>4158</v>
      </c>
      <c r="C38" s="1770">
        <v>35</v>
      </c>
      <c r="D38" s="1771" t="s">
        <v>4256</v>
      </c>
      <c r="E38" s="1771" t="s">
        <v>4257</v>
      </c>
      <c r="F38" s="1772" t="s">
        <v>4258</v>
      </c>
      <c r="N38" s="1790" t="s">
        <v>4158</v>
      </c>
      <c r="O38" s="1770">
        <v>35</v>
      </c>
      <c r="P38" s="1771" t="s">
        <v>4256</v>
      </c>
      <c r="Q38" s="1771" t="s">
        <v>4257</v>
      </c>
      <c r="R38" s="1772" t="s">
        <v>4258</v>
      </c>
    </row>
    <row r="39" spans="2:18">
      <c r="B39" s="1760"/>
      <c r="C39" s="1770"/>
      <c r="D39" s="1771"/>
      <c r="E39" s="1771" t="s">
        <v>4259</v>
      </c>
      <c r="F39" s="1772" t="s">
        <v>4260</v>
      </c>
      <c r="N39" s="1790"/>
      <c r="O39" s="1770"/>
      <c r="P39" s="1771"/>
      <c r="Q39" s="1771" t="s">
        <v>4259</v>
      </c>
      <c r="R39" s="1772" t="s">
        <v>4260</v>
      </c>
    </row>
    <row r="40" spans="2:18">
      <c r="B40" s="1760" t="s">
        <v>4162</v>
      </c>
      <c r="C40" s="1770"/>
      <c r="D40" s="1771"/>
      <c r="E40" s="1771"/>
      <c r="F40" s="1772"/>
      <c r="N40" s="1790" t="s">
        <v>4162</v>
      </c>
      <c r="O40" s="1770"/>
      <c r="P40" s="1771"/>
      <c r="Q40" s="1771"/>
      <c r="R40" s="1772"/>
    </row>
    <row r="41" spans="2:18">
      <c r="B41" s="1760" t="s">
        <v>4165</v>
      </c>
      <c r="C41" s="1770">
        <v>90</v>
      </c>
      <c r="D41" s="1771" t="s">
        <v>4245</v>
      </c>
      <c r="E41" s="1771" t="s">
        <v>4246</v>
      </c>
      <c r="F41" s="1772" t="s">
        <v>4246</v>
      </c>
      <c r="N41" s="1790" t="s">
        <v>4165</v>
      </c>
      <c r="O41" s="1770">
        <v>90</v>
      </c>
      <c r="P41" s="1771" t="s">
        <v>4245</v>
      </c>
      <c r="Q41" s="1771" t="s">
        <v>4246</v>
      </c>
      <c r="R41" s="1772" t="s">
        <v>4246</v>
      </c>
    </row>
    <row r="42" spans="2:18">
      <c r="B42" s="1760" t="s">
        <v>4167</v>
      </c>
      <c r="C42" s="1770"/>
      <c r="D42" s="1771"/>
      <c r="E42" s="1771"/>
      <c r="F42" s="1772"/>
      <c r="N42" s="1790" t="s">
        <v>4167</v>
      </c>
      <c r="O42" s="1770"/>
      <c r="P42" s="1771"/>
      <c r="Q42" s="1771"/>
      <c r="R42" s="1772"/>
    </row>
    <row r="43" spans="2:18">
      <c r="B43" s="1760" t="s">
        <v>4170</v>
      </c>
      <c r="C43" s="1770">
        <v>38</v>
      </c>
      <c r="D43" s="1771" t="s">
        <v>4261</v>
      </c>
      <c r="E43" s="1771" t="s">
        <v>4262</v>
      </c>
      <c r="F43" s="1772" t="s">
        <v>4263</v>
      </c>
      <c r="N43" s="1790" t="s">
        <v>4170</v>
      </c>
      <c r="O43" s="1770">
        <v>38</v>
      </c>
      <c r="P43" s="1771" t="s">
        <v>4261</v>
      </c>
      <c r="Q43" s="1771" t="s">
        <v>4262</v>
      </c>
      <c r="R43" s="1772" t="s">
        <v>4263</v>
      </c>
    </row>
    <row r="44" spans="2:18">
      <c r="B44" s="1760"/>
      <c r="C44" s="1770"/>
      <c r="D44" s="1771"/>
      <c r="E44" s="1771" t="s">
        <v>4264</v>
      </c>
      <c r="F44" s="1772" t="s">
        <v>4265</v>
      </c>
      <c r="N44" s="1790"/>
      <c r="O44" s="1770"/>
      <c r="P44" s="1771"/>
      <c r="Q44" s="1771" t="s">
        <v>4264</v>
      </c>
      <c r="R44" s="1772" t="s">
        <v>4265</v>
      </c>
    </row>
    <row r="45" spans="2:18">
      <c r="B45" s="1760"/>
      <c r="C45" s="1770"/>
      <c r="D45" s="1771"/>
      <c r="E45" s="1771" t="s">
        <v>4266</v>
      </c>
      <c r="F45" s="1772" t="s">
        <v>4267</v>
      </c>
      <c r="N45" s="1790"/>
      <c r="O45" s="1770"/>
      <c r="P45" s="1771"/>
      <c r="Q45" s="1771" t="s">
        <v>4266</v>
      </c>
      <c r="R45" s="1772" t="s">
        <v>4267</v>
      </c>
    </row>
    <row r="46" spans="2:18">
      <c r="B46" s="1760" t="s">
        <v>4174</v>
      </c>
      <c r="C46" s="1770"/>
      <c r="D46" s="1771"/>
      <c r="E46" s="1771"/>
      <c r="F46" s="1772"/>
      <c r="N46" s="1790" t="s">
        <v>4174</v>
      </c>
      <c r="O46" s="1770"/>
      <c r="P46" s="1771"/>
      <c r="Q46" s="1771"/>
      <c r="R46" s="1772"/>
    </row>
    <row r="47" spans="2:18" ht="25.5">
      <c r="B47" s="1760" t="s">
        <v>4175</v>
      </c>
      <c r="C47" s="1770">
        <v>31</v>
      </c>
      <c r="D47" s="1771" t="s">
        <v>4221</v>
      </c>
      <c r="E47" s="1771" t="s">
        <v>4268</v>
      </c>
      <c r="F47" s="1772" t="s">
        <v>4269</v>
      </c>
      <c r="N47" s="1790" t="s">
        <v>4175</v>
      </c>
      <c r="O47" s="1770">
        <v>31</v>
      </c>
      <c r="P47" s="1771" t="s">
        <v>4221</v>
      </c>
      <c r="Q47" s="1771" t="s">
        <v>4268</v>
      </c>
      <c r="R47" s="1772" t="s">
        <v>4269</v>
      </c>
    </row>
    <row r="48" spans="2:18">
      <c r="B48" s="1760"/>
      <c r="C48" s="1770"/>
      <c r="D48" s="1771"/>
      <c r="E48" s="1771" t="s">
        <v>4270</v>
      </c>
      <c r="F48" s="1772" t="s">
        <v>4271</v>
      </c>
      <c r="N48" s="1790"/>
      <c r="O48" s="1770"/>
      <c r="P48" s="1771"/>
      <c r="Q48" s="1771" t="s">
        <v>4270</v>
      </c>
      <c r="R48" s="1772" t="s">
        <v>4271</v>
      </c>
    </row>
    <row r="49" spans="2:18" ht="25.5">
      <c r="B49" s="1760"/>
      <c r="C49" s="1770"/>
      <c r="D49" s="1771" t="s">
        <v>4272</v>
      </c>
      <c r="E49" s="1771" t="s">
        <v>4273</v>
      </c>
      <c r="F49" s="1772" t="s">
        <v>4274</v>
      </c>
      <c r="N49" s="1790"/>
      <c r="O49" s="1770"/>
      <c r="P49" s="1771" t="s">
        <v>4272</v>
      </c>
      <c r="Q49" s="1771" t="s">
        <v>4273</v>
      </c>
      <c r="R49" s="1772" t="s">
        <v>4274</v>
      </c>
    </row>
    <row r="50" spans="2:18" ht="25.5">
      <c r="B50" s="1760" t="s">
        <v>4176</v>
      </c>
      <c r="C50" s="1770">
        <v>27</v>
      </c>
      <c r="D50" s="1771" t="s">
        <v>4221</v>
      </c>
      <c r="E50" s="1771" t="s">
        <v>4268</v>
      </c>
      <c r="F50" s="1772" t="s">
        <v>4275</v>
      </c>
      <c r="N50" s="1790" t="s">
        <v>4176</v>
      </c>
      <c r="O50" s="1770">
        <v>27</v>
      </c>
      <c r="P50" s="1771" t="s">
        <v>4221</v>
      </c>
      <c r="Q50" s="1771" t="s">
        <v>4268</v>
      </c>
      <c r="R50" s="1772" t="s">
        <v>4275</v>
      </c>
    </row>
    <row r="51" spans="2:18">
      <c r="B51" s="1760"/>
      <c r="C51" s="1770"/>
      <c r="D51" s="1771"/>
      <c r="E51" s="1771" t="s">
        <v>4270</v>
      </c>
      <c r="F51" s="1772" t="s">
        <v>4276</v>
      </c>
      <c r="N51" s="1790"/>
      <c r="O51" s="1770"/>
      <c r="P51" s="1771"/>
      <c r="Q51" s="1771" t="s">
        <v>4270</v>
      </c>
      <c r="R51" s="1772" t="s">
        <v>4276</v>
      </c>
    </row>
    <row r="52" spans="2:18" ht="25.5">
      <c r="B52" s="1760"/>
      <c r="C52" s="1770"/>
      <c r="D52" s="1771" t="s">
        <v>4272</v>
      </c>
      <c r="E52" s="1771" t="s">
        <v>4277</v>
      </c>
      <c r="F52" s="1772" t="s">
        <v>4278</v>
      </c>
      <c r="N52" s="1790"/>
      <c r="O52" s="1770"/>
      <c r="P52" s="1771" t="s">
        <v>4272</v>
      </c>
      <c r="Q52" s="1771" t="s">
        <v>4277</v>
      </c>
      <c r="R52" s="1772" t="s">
        <v>4278</v>
      </c>
    </row>
    <row r="53" spans="2:18">
      <c r="B53" s="1763"/>
      <c r="C53" s="1764"/>
      <c r="D53" s="1764"/>
      <c r="E53" s="1764"/>
      <c r="F53" s="1765"/>
      <c r="N53" s="1763"/>
      <c r="O53" s="1764"/>
      <c r="P53" s="1764"/>
      <c r="Q53" s="1764"/>
      <c r="R53" s="1765"/>
    </row>
    <row r="54" spans="2:18" ht="13.5" thickBot="1">
      <c r="B54" s="2452" t="s">
        <v>4182</v>
      </c>
      <c r="C54" s="2453"/>
      <c r="D54" s="2453"/>
      <c r="E54" s="2453"/>
      <c r="F54" s="2454"/>
      <c r="N54" s="2452" t="s">
        <v>4182</v>
      </c>
      <c r="O54" s="2453"/>
      <c r="P54" s="2453"/>
      <c r="Q54" s="2453"/>
      <c r="R54" s="2454"/>
    </row>
  </sheetData>
  <mergeCells count="13">
    <mergeCell ref="A2:A3"/>
    <mergeCell ref="N2:Q2"/>
    <mergeCell ref="N5:R5"/>
    <mergeCell ref="N8:R8"/>
    <mergeCell ref="N32:N34"/>
    <mergeCell ref="N54:R54"/>
    <mergeCell ref="B2:E2"/>
    <mergeCell ref="B5:F5"/>
    <mergeCell ref="B8:F8"/>
    <mergeCell ref="B32:B34"/>
    <mergeCell ref="B35:B37"/>
    <mergeCell ref="B54:F54"/>
    <mergeCell ref="N35:N37"/>
  </mergeCells>
  <hyperlinks>
    <hyperlink ref="I2" location="'Съдържание 1'!A1" display="'Съдържание 1'!A1"/>
    <hyperlink ref="A4" location="Notes!A820" display="Notes!A820"/>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51">
    <tabColor theme="8" tint="0.39997558519241921"/>
  </sheetPr>
  <dimension ref="A1:N62"/>
  <sheetViews>
    <sheetView topLeftCell="A15" workbookViewId="0">
      <selection activeCell="K33" sqref="K33"/>
    </sheetView>
  </sheetViews>
  <sheetFormatPr defaultRowHeight="14.25"/>
  <cols>
    <col min="1" max="1" width="15.28515625" style="291" customWidth="1"/>
    <col min="2" max="2" width="49.7109375" style="291" customWidth="1"/>
    <col min="3" max="4" width="14.42578125" style="291" bestFit="1" customWidth="1"/>
    <col min="5" max="10" width="9.140625" style="291"/>
    <col min="11" max="11" width="49.7109375" style="291" customWidth="1"/>
    <col min="12" max="13" width="14.42578125" style="291" bestFit="1" customWidth="1"/>
    <col min="14" max="16384" width="9.140625" style="291"/>
  </cols>
  <sheetData>
    <row r="1" spans="1:14">
      <c r="A1" s="2413" t="s">
        <v>1636</v>
      </c>
      <c r="B1" s="2399" t="s">
        <v>1645</v>
      </c>
      <c r="C1" s="2399"/>
      <c r="D1" s="2399"/>
      <c r="F1" s="825" t="s">
        <v>1323</v>
      </c>
      <c r="J1" s="1736" t="s">
        <v>3382</v>
      </c>
      <c r="K1" s="2399" t="s">
        <v>6826</v>
      </c>
      <c r="L1" s="2399"/>
      <c r="M1" s="2399"/>
    </row>
    <row r="2" spans="1:14">
      <c r="A2" s="2232"/>
      <c r="B2" s="825"/>
      <c r="C2" s="825"/>
      <c r="D2" s="825"/>
      <c r="F2" s="825"/>
      <c r="K2" s="825"/>
      <c r="L2" s="825"/>
      <c r="M2" s="825"/>
    </row>
    <row r="3" spans="1:14" ht="104.25" customHeight="1">
      <c r="A3" s="824" t="s">
        <v>1658</v>
      </c>
      <c r="B3" s="2465" t="s">
        <v>4127</v>
      </c>
      <c r="C3" s="2466"/>
      <c r="D3" s="2466"/>
      <c r="F3" s="825"/>
      <c r="K3" s="2465" t="s">
        <v>6837</v>
      </c>
      <c r="L3" s="2466"/>
      <c r="M3" s="2466"/>
    </row>
    <row r="4" spans="1:14" ht="15">
      <c r="A4" s="824" t="s">
        <v>1657</v>
      </c>
      <c r="B4" s="825"/>
      <c r="C4" s="825"/>
      <c r="D4" s="825"/>
      <c r="F4" s="825"/>
      <c r="K4" s="825"/>
      <c r="L4" s="825"/>
      <c r="M4" s="825"/>
    </row>
    <row r="5" spans="1:14" ht="15">
      <c r="A5" s="824" t="s">
        <v>1677</v>
      </c>
      <c r="B5" s="825"/>
      <c r="C5" s="825"/>
      <c r="D5" s="825"/>
      <c r="F5" s="825"/>
      <c r="K5" s="825"/>
      <c r="L5" s="825"/>
      <c r="M5" s="825"/>
    </row>
    <row r="6" spans="1:14">
      <c r="A6" s="825" t="s">
        <v>2621</v>
      </c>
      <c r="B6" s="1052" t="s">
        <v>181</v>
      </c>
      <c r="C6" s="948">
        <f>НАЧАЛО!AA2</f>
        <v>41639</v>
      </c>
      <c r="D6" s="996" t="str">
        <f>CONCATENATE("31.12.",YEAR(C6)-1," г.")</f>
        <v>31.12.2012 г.</v>
      </c>
      <c r="K6" s="1960" t="s">
        <v>4816</v>
      </c>
      <c r="L6" s="948">
        <f>НАЧАЛО!AA2</f>
        <v>41639</v>
      </c>
      <c r="M6" s="996" t="str">
        <f>CONCATENATE("31.12.",YEAR(L6)-1," г.")</f>
        <v>31.12.2012 г.</v>
      </c>
    </row>
    <row r="7" spans="1:14">
      <c r="B7" s="1053" t="s">
        <v>1646</v>
      </c>
      <c r="C7" s="1054">
        <f>SUM(C8:C12)</f>
        <v>0</v>
      </c>
      <c r="D7" s="1054">
        <f>SUM(D8:D12)</f>
        <v>0</v>
      </c>
      <c r="E7" s="291" t="s">
        <v>1647</v>
      </c>
      <c r="K7" s="1053" t="s">
        <v>6827</v>
      </c>
      <c r="L7" s="1054">
        <f>SUM(L8:L12)</f>
        <v>0</v>
      </c>
      <c r="M7" s="1054">
        <f>SUM(M8:M12)</f>
        <v>0</v>
      </c>
      <c r="N7" s="291" t="s">
        <v>1647</v>
      </c>
    </row>
    <row r="8" spans="1:14" ht="28.5">
      <c r="B8" s="1055" t="s">
        <v>3365</v>
      </c>
      <c r="C8" s="1056"/>
      <c r="D8" s="1056"/>
      <c r="K8" s="1055" t="s">
        <v>6829</v>
      </c>
      <c r="L8" s="1056"/>
      <c r="M8" s="1056"/>
    </row>
    <row r="9" spans="1:14">
      <c r="B9" s="1055" t="s">
        <v>1655</v>
      </c>
      <c r="C9" s="1056"/>
      <c r="D9" s="1056"/>
      <c r="K9" s="1055" t="s">
        <v>6828</v>
      </c>
      <c r="L9" s="1056"/>
      <c r="M9" s="1056"/>
    </row>
    <row r="10" spans="1:14" ht="28.5">
      <c r="B10" s="1055" t="s">
        <v>3366</v>
      </c>
      <c r="C10" s="1056"/>
      <c r="D10" s="1056"/>
      <c r="K10" s="1055" t="s">
        <v>6830</v>
      </c>
      <c r="L10" s="1056"/>
      <c r="M10" s="1056"/>
    </row>
    <row r="11" spans="1:14" ht="28.5">
      <c r="B11" s="1055" t="s">
        <v>4130</v>
      </c>
      <c r="C11" s="1056"/>
      <c r="D11" s="1056"/>
      <c r="E11" s="291" t="s">
        <v>27</v>
      </c>
      <c r="K11" s="1055" t="s">
        <v>6831</v>
      </c>
      <c r="L11" s="1056"/>
      <c r="M11" s="1056"/>
      <c r="N11" s="291" t="s">
        <v>27</v>
      </c>
    </row>
    <row r="12" spans="1:14" ht="28.5">
      <c r="B12" s="1055" t="s">
        <v>4131</v>
      </c>
      <c r="C12" s="1056"/>
      <c r="D12" s="1056"/>
      <c r="E12" s="1057"/>
      <c r="K12" s="1055" t="s">
        <v>6832</v>
      </c>
      <c r="L12" s="1056"/>
      <c r="M12" s="1056"/>
      <c r="N12" s="1057"/>
    </row>
    <row r="13" spans="1:14" ht="42.75">
      <c r="B13" s="1053" t="s">
        <v>1648</v>
      </c>
      <c r="C13" s="1058"/>
      <c r="D13" s="1058"/>
      <c r="E13" s="1057" t="s">
        <v>1649</v>
      </c>
      <c r="F13" s="1057" t="s">
        <v>27</v>
      </c>
      <c r="K13" s="1053" t="s">
        <v>6833</v>
      </c>
      <c r="L13" s="1058"/>
      <c r="M13" s="1058"/>
      <c r="N13" s="1057" t="s">
        <v>1649</v>
      </c>
    </row>
    <row r="14" spans="1:14">
      <c r="B14" s="1059" t="s">
        <v>1650</v>
      </c>
      <c r="C14" s="1054">
        <f>C7+C13</f>
        <v>0</v>
      </c>
      <c r="D14" s="1054">
        <f>D7+D13</f>
        <v>0</v>
      </c>
      <c r="E14" s="291" t="s">
        <v>1651</v>
      </c>
      <c r="K14" s="1059" t="s">
        <v>6834</v>
      </c>
      <c r="L14" s="1054">
        <f>L7+L13</f>
        <v>0</v>
      </c>
      <c r="M14" s="1054">
        <f>M7+M13</f>
        <v>0</v>
      </c>
      <c r="N14" s="291" t="s">
        <v>1651</v>
      </c>
    </row>
    <row r="15" spans="1:14">
      <c r="B15" s="1060" t="s">
        <v>21</v>
      </c>
      <c r="C15" s="1056"/>
      <c r="D15" s="1056"/>
      <c r="E15" s="291" t="s">
        <v>1652</v>
      </c>
      <c r="K15" s="1060" t="s">
        <v>3742</v>
      </c>
      <c r="L15" s="1056"/>
      <c r="M15" s="1056"/>
      <c r="N15" s="291" t="s">
        <v>1652</v>
      </c>
    </row>
    <row r="16" spans="1:14">
      <c r="B16" s="1053" t="s">
        <v>1653</v>
      </c>
      <c r="C16" s="1054">
        <f>C14+C15</f>
        <v>0</v>
      </c>
      <c r="D16" s="1054">
        <f>D14+D15</f>
        <v>0</v>
      </c>
      <c r="K16" s="1053" t="s">
        <v>6835</v>
      </c>
      <c r="L16" s="1054">
        <f>L14+L15</f>
        <v>0</v>
      </c>
      <c r="M16" s="1054">
        <f>M14+M15</f>
        <v>0</v>
      </c>
    </row>
    <row r="17" spans="2:14" ht="28.5">
      <c r="B17" s="1735" t="s">
        <v>4128</v>
      </c>
      <c r="C17" s="1061" t="e">
        <f>C14/C16</f>
        <v>#DIV/0!</v>
      </c>
      <c r="D17" s="1061" t="e">
        <f>D14/D16</f>
        <v>#DIV/0!</v>
      </c>
      <c r="K17" s="1735" t="s">
        <v>6836</v>
      </c>
      <c r="L17" s="1061" t="e">
        <f>L14/L16</f>
        <v>#DIV/0!</v>
      </c>
      <c r="M17" s="1061" t="e">
        <f>M14/M16</f>
        <v>#DIV/0!</v>
      </c>
    </row>
    <row r="19" spans="2:14" ht="90.75" customHeight="1">
      <c r="B19" s="2465" t="s">
        <v>4132</v>
      </c>
      <c r="C19" s="2466"/>
      <c r="D19" s="2466"/>
      <c r="K19" s="2465" t="s">
        <v>6842</v>
      </c>
      <c r="L19" s="2466"/>
      <c r="M19" s="2466"/>
    </row>
    <row r="20" spans="2:14">
      <c r="B20" s="825"/>
      <c r="C20" s="825"/>
      <c r="D20" s="825"/>
      <c r="F20" s="825"/>
      <c r="K20" s="825"/>
      <c r="L20" s="825"/>
      <c r="M20" s="825"/>
    </row>
    <row r="21" spans="2:14">
      <c r="B21" s="1052" t="s">
        <v>181</v>
      </c>
      <c r="C21" s="948">
        <f>НАЧАЛО!AA2</f>
        <v>41639</v>
      </c>
      <c r="D21" s="996" t="str">
        <f>CONCATENATE("31.12.",YEAR(C21)-1," г.")</f>
        <v>31.12.2012 г.</v>
      </c>
      <c r="K21" s="1964" t="s">
        <v>4816</v>
      </c>
      <c r="L21" s="948">
        <f>НАЧАЛО!AA2</f>
        <v>41639</v>
      </c>
      <c r="M21" s="996" t="str">
        <f>CONCATENATE("31.12.",YEAR(L21)-1," г.")</f>
        <v>31.12.2012 г.</v>
      </c>
    </row>
    <row r="22" spans="2:14">
      <c r="B22" s="1053" t="s">
        <v>4129</v>
      </c>
      <c r="C22" s="1054">
        <f>SUM(C23:C27)</f>
        <v>0</v>
      </c>
      <c r="D22" s="1054">
        <f>SUM(D23:D27)</f>
        <v>0</v>
      </c>
      <c r="E22" s="291" t="s">
        <v>1647</v>
      </c>
      <c r="K22" s="1053" t="s">
        <v>6838</v>
      </c>
      <c r="L22" s="1054">
        <f>SUM(L23:L27)</f>
        <v>0</v>
      </c>
      <c r="M22" s="1054">
        <f>SUM(M23:M27)</f>
        <v>0</v>
      </c>
      <c r="N22" s="291" t="s">
        <v>1647</v>
      </c>
    </row>
    <row r="23" spans="2:14" ht="28.5">
      <c r="B23" s="1055" t="s">
        <v>3365</v>
      </c>
      <c r="C23" s="1056"/>
      <c r="D23" s="1056"/>
      <c r="K23" s="1055" t="s">
        <v>6829</v>
      </c>
      <c r="L23" s="1056"/>
      <c r="M23" s="1056"/>
    </row>
    <row r="24" spans="2:14">
      <c r="B24" s="1055" t="s">
        <v>1655</v>
      </c>
      <c r="C24" s="1056"/>
      <c r="D24" s="1056"/>
      <c r="K24" s="1055" t="s">
        <v>6828</v>
      </c>
      <c r="L24" s="1056"/>
      <c r="M24" s="1056"/>
    </row>
    <row r="25" spans="2:14" ht="28.5">
      <c r="B25" s="1055" t="s">
        <v>3366</v>
      </c>
      <c r="C25" s="1056"/>
      <c r="D25" s="1056"/>
      <c r="K25" s="1055" t="s">
        <v>6830</v>
      </c>
      <c r="L25" s="1056"/>
      <c r="M25" s="1056"/>
    </row>
    <row r="26" spans="2:14">
      <c r="B26" s="1055" t="s">
        <v>1656</v>
      </c>
      <c r="C26" s="1056"/>
      <c r="D26" s="1056"/>
      <c r="E26" s="291" t="s">
        <v>1972</v>
      </c>
      <c r="K26" s="1055" t="s">
        <v>6839</v>
      </c>
      <c r="L26" s="1056"/>
      <c r="M26" s="1056"/>
      <c r="N26" s="291" t="s">
        <v>1972</v>
      </c>
    </row>
    <row r="27" spans="2:14">
      <c r="B27" s="1055" t="s">
        <v>3367</v>
      </c>
      <c r="C27" s="1056"/>
      <c r="D27" s="1056"/>
      <c r="E27" s="1057"/>
      <c r="K27" s="1055" t="s">
        <v>6840</v>
      </c>
      <c r="L27" s="1056"/>
      <c r="M27" s="1056"/>
      <c r="N27" s="1057"/>
    </row>
    <row r="28" spans="2:14">
      <c r="B28" s="1053" t="s">
        <v>21</v>
      </c>
      <c r="C28" s="1054">
        <v>0</v>
      </c>
      <c r="D28" s="1054">
        <v>0</v>
      </c>
      <c r="K28" s="1053" t="s">
        <v>6835</v>
      </c>
      <c r="L28" s="1054">
        <v>0</v>
      </c>
      <c r="M28" s="1054">
        <v>0</v>
      </c>
    </row>
    <row r="29" spans="2:14">
      <c r="B29" s="1061" t="s">
        <v>1654</v>
      </c>
      <c r="C29" s="1061" t="e">
        <f>C22/C28</f>
        <v>#DIV/0!</v>
      </c>
      <c r="D29" s="1061" t="e">
        <f>D22/D28</f>
        <v>#DIV/0!</v>
      </c>
      <c r="K29" s="1061" t="s">
        <v>6841</v>
      </c>
      <c r="L29" s="1061" t="e">
        <f>L22/L28</f>
        <v>#DIV/0!</v>
      </c>
      <c r="M29" s="1061" t="e">
        <f>M22/M28</f>
        <v>#DIV/0!</v>
      </c>
    </row>
    <row r="33" ht="24" customHeight="1"/>
    <row r="34" ht="25.5" customHeight="1"/>
    <row r="38" ht="24" customHeight="1"/>
    <row r="56" ht="14.25" customHeight="1"/>
    <row r="58" ht="21" customHeight="1"/>
    <row r="60" ht="26.25" customHeight="1"/>
    <row r="62" ht="63" customHeight="1"/>
  </sheetData>
  <sheetProtection formatCells="0" formatColumns="0" formatRows="0" insertColumns="0" insertRows="0"/>
  <mergeCells count="7">
    <mergeCell ref="A1:A2"/>
    <mergeCell ref="B3:D3"/>
    <mergeCell ref="B19:D19"/>
    <mergeCell ref="K1:M1"/>
    <mergeCell ref="K3:M3"/>
    <mergeCell ref="K19:M19"/>
    <mergeCell ref="B1:D1"/>
  </mergeCells>
  <hyperlinks>
    <hyperlink ref="F1" location="'Съдържание 1'!A1" display="'Съдържание 1'!A1"/>
    <hyperlink ref="A6" location="'More information'!A506" display="'More information'!A506"/>
  </hyperlinks>
  <pageMargins left="0.7" right="0.7" top="0.75" bottom="0.75" header="0.3" footer="0.3"/>
  <pageSetup paperSize="9" orientation="portrait" r:id="rId1"/>
  <ignoredErrors>
    <ignoredError sqref="C14:D17" unlockedFormula="1"/>
  </ignoredErrors>
  <legacyDrawing r:id="rId2"/>
</worksheet>
</file>

<file path=xl/worksheets/sheet68.xml><?xml version="1.0" encoding="utf-8"?>
<worksheet xmlns="http://schemas.openxmlformats.org/spreadsheetml/2006/main" xmlns:r="http://schemas.openxmlformats.org/officeDocument/2006/relationships">
  <sheetPr codeName="Sheet55">
    <tabColor rgb="FFFF0000"/>
  </sheetPr>
  <dimension ref="B1:T99"/>
  <sheetViews>
    <sheetView topLeftCell="A40" workbookViewId="0">
      <selection activeCell="V25" sqref="V25"/>
    </sheetView>
  </sheetViews>
  <sheetFormatPr defaultRowHeight="12.75"/>
  <cols>
    <col min="1" max="1" width="4.28515625" style="1" customWidth="1"/>
    <col min="2" max="6" width="6.28515625" style="1" customWidth="1"/>
    <col min="7" max="7" width="6.140625" style="1" customWidth="1"/>
    <col min="8" max="8" width="5" style="1" customWidth="1"/>
    <col min="9" max="9" width="9.42578125" style="1" customWidth="1"/>
    <col min="10" max="10" width="5.140625" style="1" customWidth="1"/>
    <col min="11" max="11" width="6.140625" style="1" customWidth="1"/>
    <col min="12" max="12" width="6.85546875" style="1" customWidth="1"/>
    <col min="13" max="13" width="6.140625" style="1" customWidth="1"/>
    <col min="14" max="14" width="5.140625" style="1" customWidth="1"/>
    <col min="15" max="16384" width="9.140625" style="1"/>
  </cols>
  <sheetData>
    <row r="1" spans="2:20" ht="14.25">
      <c r="B1" s="2298" t="s">
        <v>480</v>
      </c>
      <c r="C1" s="2298"/>
      <c r="D1" s="2298"/>
      <c r="E1" s="2298"/>
      <c r="F1" s="2298"/>
      <c r="G1" s="2298"/>
      <c r="H1" s="2298"/>
      <c r="I1" s="2298"/>
      <c r="J1" s="2298"/>
      <c r="K1" s="2298"/>
      <c r="L1" s="2298"/>
      <c r="M1" s="2298"/>
      <c r="N1" s="2298"/>
    </row>
    <row r="2" spans="2:20">
      <c r="B2" s="2357" t="s">
        <v>53</v>
      </c>
      <c r="C2" s="2358"/>
      <c r="D2" s="2358"/>
      <c r="E2" s="2358"/>
      <c r="F2" s="2358"/>
      <c r="G2" s="2358"/>
      <c r="H2" s="2358"/>
      <c r="I2" s="2358"/>
      <c r="J2" s="2359"/>
      <c r="K2" s="2350">
        <f>НАЧАЛО!AA2</f>
        <v>41639</v>
      </c>
      <c r="L2" s="2351"/>
      <c r="M2" s="2357" t="str">
        <f>CONCATENATE("31.12.",YEAR(K2)-1," г.")</f>
        <v>31.12.2012 г.</v>
      </c>
      <c r="N2" s="2359"/>
    </row>
    <row r="3" spans="2:20">
      <c r="B3" s="2360"/>
      <c r="C3" s="2361"/>
      <c r="D3" s="2361"/>
      <c r="E3" s="2361"/>
      <c r="F3" s="2361"/>
      <c r="G3" s="2361"/>
      <c r="H3" s="2361"/>
      <c r="I3" s="2361"/>
      <c r="J3" s="2362"/>
      <c r="K3" s="2352"/>
      <c r="L3" s="2353"/>
      <c r="M3" s="2360"/>
      <c r="N3" s="2362"/>
    </row>
    <row r="4" spans="2:20">
      <c r="B4" s="2347" t="s">
        <v>270</v>
      </c>
      <c r="C4" s="2348"/>
      <c r="D4" s="2348"/>
      <c r="E4" s="2348"/>
      <c r="F4" s="2348"/>
      <c r="G4" s="2348"/>
      <c r="H4" s="2348"/>
      <c r="I4" s="2348"/>
      <c r="J4" s="2349"/>
      <c r="K4" s="2472"/>
      <c r="L4" s="2473"/>
      <c r="M4" s="2472"/>
      <c r="N4" s="2473"/>
      <c r="P4" s="2469" t="e">
        <f>IF(AND(S5="",S7=""),"","Разлика между БАЛАНСА и ПРИЛОЖЕНИЕТО!")</f>
        <v>#REF!</v>
      </c>
      <c r="Q4" s="2469"/>
      <c r="R4" s="2469"/>
      <c r="S4" s="2469"/>
      <c r="T4" s="2469"/>
    </row>
    <row r="5" spans="2:20">
      <c r="B5" s="2354" t="s">
        <v>404</v>
      </c>
      <c r="C5" s="2355"/>
      <c r="D5" s="2355"/>
      <c r="E5" s="2355"/>
      <c r="F5" s="2355"/>
      <c r="G5" s="2355"/>
      <c r="H5" s="2355"/>
      <c r="I5" s="2355"/>
      <c r="J5" s="2356"/>
      <c r="K5" s="2474">
        <f>K14</f>
        <v>0</v>
      </c>
      <c r="L5" s="2475"/>
      <c r="M5" s="2474">
        <f>M14</f>
        <v>0</v>
      </c>
      <c r="N5" s="2475"/>
      <c r="P5" s="2468" t="e">
        <f>IF(S5="","","Разлика текущ период:")</f>
        <v>#REF!</v>
      </c>
      <c r="Q5" s="2468"/>
      <c r="R5" s="2468"/>
      <c r="S5" s="21" t="e">
        <f>IF(K8=баланс!#REF!,"",K8-баланс!#REF!)</f>
        <v>#REF!</v>
      </c>
      <c r="T5" s="22"/>
    </row>
    <row r="6" spans="2:20">
      <c r="B6" s="2354" t="s">
        <v>269</v>
      </c>
      <c r="C6" s="2355"/>
      <c r="D6" s="2355"/>
      <c r="E6" s="2355"/>
      <c r="F6" s="2355"/>
      <c r="G6" s="2355"/>
      <c r="H6" s="2355"/>
      <c r="I6" s="2355"/>
      <c r="J6" s="2356"/>
      <c r="K6" s="2474">
        <f>K19</f>
        <v>0</v>
      </c>
      <c r="L6" s="2475"/>
      <c r="M6" s="2474">
        <f>M19</f>
        <v>0</v>
      </c>
      <c r="N6" s="2475"/>
      <c r="P6" s="2467" t="e">
        <f>IF(S5="","","Сума по баланс:")</f>
        <v>#REF!</v>
      </c>
      <c r="Q6" s="2467"/>
      <c r="R6" s="2467"/>
      <c r="S6" s="24" t="e">
        <f>IF(S5="","",баланс!#REF!)</f>
        <v>#REF!</v>
      </c>
      <c r="T6" s="22"/>
    </row>
    <row r="7" spans="2:20">
      <c r="B7" s="2354" t="s">
        <v>405</v>
      </c>
      <c r="C7" s="2355"/>
      <c r="D7" s="2355"/>
      <c r="E7" s="2355"/>
      <c r="F7" s="2355"/>
      <c r="G7" s="2355"/>
      <c r="H7" s="2355"/>
      <c r="I7" s="2355"/>
      <c r="J7" s="2356"/>
      <c r="K7" s="2474">
        <f>K25</f>
        <v>0</v>
      </c>
      <c r="L7" s="2475"/>
      <c r="M7" s="2474">
        <f>M25</f>
        <v>0</v>
      </c>
      <c r="N7" s="2475"/>
      <c r="P7" s="2468" t="e">
        <f>IF(S7="","","Разлика предходен период:")</f>
        <v>#REF!</v>
      </c>
      <c r="Q7" s="2468"/>
      <c r="R7" s="2468"/>
      <c r="S7" s="21" t="e">
        <f>IF(M8=баланс!#REF!,"",M8-баланс!#REF!)</f>
        <v>#REF!</v>
      </c>
      <c r="T7" s="22"/>
    </row>
    <row r="8" spans="2:20">
      <c r="B8" s="2291" t="s">
        <v>71</v>
      </c>
      <c r="C8" s="2292"/>
      <c r="D8" s="2292"/>
      <c r="E8" s="2292"/>
      <c r="F8" s="2292"/>
      <c r="G8" s="2292"/>
      <c r="H8" s="2292"/>
      <c r="I8" s="2292"/>
      <c r="J8" s="2293"/>
      <c r="K8" s="2363">
        <f>SUM(K4:L7)</f>
        <v>0</v>
      </c>
      <c r="L8" s="2364"/>
      <c r="M8" s="2363">
        <f>SUM(M4:N7)</f>
        <v>0</v>
      </c>
      <c r="N8" s="2364"/>
      <c r="P8" s="2467" t="e">
        <f>IF(S7="","","Сума по баланс:")</f>
        <v>#REF!</v>
      </c>
      <c r="Q8" s="2467"/>
      <c r="R8" s="2467"/>
      <c r="S8" s="24" t="e">
        <f>IF(S7="","",баланс!#REF!)</f>
        <v>#REF!</v>
      </c>
      <c r="T8" s="22"/>
    </row>
    <row r="9" spans="2:20" ht="14.25">
      <c r="B9" s="2471" t="s">
        <v>399</v>
      </c>
      <c r="C9" s="2471"/>
      <c r="D9" s="2471"/>
      <c r="E9" s="2471"/>
      <c r="F9" s="2471"/>
      <c r="G9" s="2471"/>
      <c r="H9" s="2471"/>
      <c r="I9" s="2471"/>
      <c r="J9" s="2471"/>
      <c r="K9" s="2471"/>
      <c r="L9" s="2471"/>
      <c r="M9" s="2471"/>
      <c r="N9" s="2471"/>
      <c r="P9" s="13"/>
      <c r="Q9" s="13"/>
      <c r="R9" s="13"/>
      <c r="S9" s="13"/>
      <c r="T9" s="13"/>
    </row>
    <row r="10" spans="2:20">
      <c r="B10" s="2384" t="s">
        <v>181</v>
      </c>
      <c r="C10" s="2384"/>
      <c r="D10" s="2384"/>
      <c r="E10" s="2384"/>
      <c r="F10" s="2384"/>
      <c r="G10" s="2384"/>
      <c r="H10" s="2384"/>
      <c r="I10" s="2384"/>
      <c r="J10" s="2384"/>
      <c r="K10" s="2470">
        <f>K2</f>
        <v>41639</v>
      </c>
      <c r="L10" s="2384"/>
      <c r="M10" s="2476" t="str">
        <f>M2</f>
        <v>31.12.2012 г.</v>
      </c>
      <c r="N10" s="2477"/>
      <c r="P10" s="2469" t="str">
        <f>IF(AND(S11="",S13=""),"","Разлика между СПРАВКАТА и ПРИЛОЖЕНИЕ №1!")</f>
        <v/>
      </c>
      <c r="Q10" s="2469"/>
      <c r="R10" s="2469"/>
      <c r="S10" s="2469"/>
      <c r="T10" s="2469"/>
    </row>
    <row r="11" spans="2:20">
      <c r="B11" s="2337" t="s">
        <v>406</v>
      </c>
      <c r="C11" s="2337"/>
      <c r="D11" s="2337"/>
      <c r="E11" s="2337"/>
      <c r="F11" s="2337"/>
      <c r="G11" s="2337"/>
      <c r="H11" s="2337"/>
      <c r="I11" s="2337"/>
      <c r="J11" s="2337"/>
      <c r="K11" s="2338"/>
      <c r="L11" s="2338"/>
      <c r="M11" s="2338"/>
      <c r="N11" s="2338"/>
      <c r="P11" s="2468" t="str">
        <f>IF(S11="","","Разлика текущ период:")</f>
        <v/>
      </c>
      <c r="Q11" s="2468"/>
      <c r="R11" s="2468"/>
      <c r="S11" s="21" t="str">
        <f>IF(K14=K5,"",K14-K5)</f>
        <v/>
      </c>
      <c r="T11" s="22"/>
    </row>
    <row r="12" spans="2:20">
      <c r="B12" s="2347" t="s">
        <v>432</v>
      </c>
      <c r="C12" s="2348"/>
      <c r="D12" s="2348"/>
      <c r="E12" s="2348"/>
      <c r="F12" s="2348"/>
      <c r="G12" s="2348"/>
      <c r="H12" s="2348"/>
      <c r="I12" s="2348"/>
      <c r="J12" s="2349"/>
      <c r="K12" s="2472"/>
      <c r="L12" s="2473"/>
      <c r="M12" s="2472"/>
      <c r="N12" s="2473"/>
      <c r="P12" s="23" t="str">
        <f>IF(S11="","","Сума по приложение №1:")</f>
        <v/>
      </c>
      <c r="Q12" s="23"/>
      <c r="R12" s="23"/>
      <c r="S12" s="24" t="str">
        <f>IF(K14=K5,"",K5)</f>
        <v/>
      </c>
      <c r="T12" s="22"/>
    </row>
    <row r="13" spans="2:20">
      <c r="B13" s="2347" t="s">
        <v>433</v>
      </c>
      <c r="C13" s="2348"/>
      <c r="D13" s="2348"/>
      <c r="E13" s="2348"/>
      <c r="F13" s="2348"/>
      <c r="G13" s="2348"/>
      <c r="H13" s="2348"/>
      <c r="I13" s="2348"/>
      <c r="J13" s="2349"/>
      <c r="K13" s="2338"/>
      <c r="L13" s="2338"/>
      <c r="M13" s="2338"/>
      <c r="N13" s="2338"/>
      <c r="P13" s="2468" t="str">
        <f>IF(S13="","","Разлика предходен период:")</f>
        <v/>
      </c>
      <c r="Q13" s="2468"/>
      <c r="R13" s="2468"/>
      <c r="S13" s="21" t="str">
        <f>IF(M14=M5,"",M14-M5)</f>
        <v/>
      </c>
      <c r="T13" s="22"/>
    </row>
    <row r="14" spans="2:20">
      <c r="B14" s="2331" t="s">
        <v>71</v>
      </c>
      <c r="C14" s="2331"/>
      <c r="D14" s="2331"/>
      <c r="E14" s="2331"/>
      <c r="F14" s="2331"/>
      <c r="G14" s="2331"/>
      <c r="H14" s="2331"/>
      <c r="I14" s="2331"/>
      <c r="J14" s="2331"/>
      <c r="K14" s="2368">
        <f>SUM(K11:L13)</f>
        <v>0</v>
      </c>
      <c r="L14" s="2368"/>
      <c r="M14" s="2368">
        <f>SUM(M11:N13)</f>
        <v>0</v>
      </c>
      <c r="N14" s="2368"/>
      <c r="P14" s="2467" t="str">
        <f>IF(S13="","","Сума по приложение №1:")</f>
        <v/>
      </c>
      <c r="Q14" s="2467"/>
      <c r="R14" s="2467"/>
      <c r="S14" s="24" t="str">
        <f>IF(M14=M5,"",M5)</f>
        <v/>
      </c>
      <c r="T14" s="22"/>
    </row>
    <row r="15" spans="2:20" ht="14.25">
      <c r="B15" s="2471" t="s">
        <v>398</v>
      </c>
      <c r="C15" s="2471"/>
      <c r="D15" s="2471"/>
      <c r="E15" s="2471"/>
      <c r="F15" s="2471"/>
      <c r="G15" s="2471"/>
      <c r="H15" s="2471"/>
      <c r="I15" s="2471"/>
      <c r="J15" s="2471"/>
      <c r="K15" s="2471"/>
      <c r="L15" s="2471"/>
      <c r="M15" s="2471"/>
      <c r="N15" s="2471"/>
      <c r="P15" s="13"/>
      <c r="Q15" s="13"/>
      <c r="R15" s="13"/>
      <c r="S15" s="13"/>
      <c r="T15" s="13"/>
    </row>
    <row r="16" spans="2:20">
      <c r="B16" s="2384" t="s">
        <v>181</v>
      </c>
      <c r="C16" s="2384"/>
      <c r="D16" s="2384"/>
      <c r="E16" s="2384"/>
      <c r="F16" s="2384"/>
      <c r="G16" s="2384"/>
      <c r="H16" s="2384"/>
      <c r="I16" s="2384"/>
      <c r="J16" s="2384"/>
      <c r="K16" s="2470">
        <f>K2</f>
        <v>41639</v>
      </c>
      <c r="L16" s="2384"/>
      <c r="M16" s="2470" t="str">
        <f>M2</f>
        <v>31.12.2012 г.</v>
      </c>
      <c r="N16" s="2384"/>
      <c r="P16" s="13"/>
      <c r="Q16" s="13"/>
      <c r="R16" s="13"/>
      <c r="S16" s="13"/>
      <c r="T16" s="13"/>
    </row>
    <row r="17" spans="2:20">
      <c r="B17" s="2337" t="s">
        <v>407</v>
      </c>
      <c r="C17" s="2337"/>
      <c r="D17" s="2337"/>
      <c r="E17" s="2337"/>
      <c r="F17" s="2337"/>
      <c r="G17" s="2337"/>
      <c r="H17" s="2337"/>
      <c r="I17" s="2337"/>
      <c r="J17" s="2337"/>
      <c r="K17" s="2338"/>
      <c r="L17" s="2338"/>
      <c r="M17" s="2338"/>
      <c r="N17" s="2338"/>
      <c r="P17" s="13"/>
      <c r="Q17" s="13"/>
      <c r="R17" s="13"/>
      <c r="S17" s="13"/>
      <c r="T17" s="13"/>
    </row>
    <row r="18" spans="2:20">
      <c r="B18" s="18" t="s">
        <v>269</v>
      </c>
      <c r="C18" s="19"/>
      <c r="D18" s="19"/>
      <c r="E18" s="19"/>
      <c r="F18" s="19"/>
      <c r="G18" s="19"/>
      <c r="H18" s="19"/>
      <c r="I18" s="19"/>
      <c r="J18" s="20"/>
      <c r="K18" s="2338"/>
      <c r="L18" s="2338"/>
      <c r="M18" s="2338"/>
      <c r="N18" s="2338"/>
      <c r="P18" s="13"/>
      <c r="Q18" s="13"/>
      <c r="R18" s="13"/>
      <c r="S18" s="13"/>
      <c r="T18" s="13"/>
    </row>
    <row r="19" spans="2:20">
      <c r="B19" s="2331" t="s">
        <v>71</v>
      </c>
      <c r="C19" s="2331"/>
      <c r="D19" s="2331"/>
      <c r="E19" s="2331"/>
      <c r="F19" s="2331"/>
      <c r="G19" s="2331"/>
      <c r="H19" s="2331"/>
      <c r="I19" s="2331"/>
      <c r="J19" s="2331"/>
      <c r="K19" s="2368">
        <f>SUM(K17:L18)</f>
        <v>0</v>
      </c>
      <c r="L19" s="2368"/>
      <c r="M19" s="2368">
        <f>SUM(M17:N18)</f>
        <v>0</v>
      </c>
      <c r="N19" s="2368"/>
      <c r="P19" s="13"/>
      <c r="Q19" s="13"/>
      <c r="R19" s="13"/>
      <c r="S19" s="13"/>
      <c r="T19" s="13"/>
    </row>
    <row r="20" spans="2:20" ht="14.25">
      <c r="B20" s="2471" t="s">
        <v>408</v>
      </c>
      <c r="C20" s="2471"/>
      <c r="D20" s="2471"/>
      <c r="E20" s="2471"/>
      <c r="F20" s="2471"/>
      <c r="G20" s="2471"/>
      <c r="H20" s="2471"/>
      <c r="I20" s="2471"/>
      <c r="J20" s="2471"/>
      <c r="K20" s="2471"/>
      <c r="L20" s="2471"/>
      <c r="M20" s="2471"/>
      <c r="N20" s="2471"/>
      <c r="P20" s="13"/>
      <c r="Q20" s="13"/>
      <c r="R20" s="13"/>
      <c r="S20" s="13"/>
      <c r="T20" s="13"/>
    </row>
    <row r="21" spans="2:20">
      <c r="B21" s="2384" t="s">
        <v>181</v>
      </c>
      <c r="C21" s="2384"/>
      <c r="D21" s="2384"/>
      <c r="E21" s="2384"/>
      <c r="F21" s="2384"/>
      <c r="G21" s="2384"/>
      <c r="H21" s="2384"/>
      <c r="I21" s="2384"/>
      <c r="J21" s="2384"/>
      <c r="K21" s="2470">
        <f>K2</f>
        <v>41639</v>
      </c>
      <c r="L21" s="2384"/>
      <c r="M21" s="2470" t="str">
        <f>M2</f>
        <v>31.12.2012 г.</v>
      </c>
      <c r="N21" s="2384"/>
      <c r="P21" s="2469" t="str">
        <f>IF(AND(S22="",S24=""),"","Разлика между СПРАВКАТА и ПРИЛОЖЕНИЕ №1!")</f>
        <v/>
      </c>
      <c r="Q21" s="2469"/>
      <c r="R21" s="2469"/>
      <c r="S21" s="2469"/>
      <c r="T21" s="2469"/>
    </row>
    <row r="22" spans="2:20">
      <c r="B22" s="2347"/>
      <c r="C22" s="2348"/>
      <c r="D22" s="2348"/>
      <c r="E22" s="2348"/>
      <c r="F22" s="2348"/>
      <c r="G22" s="2348"/>
      <c r="H22" s="2348"/>
      <c r="I22" s="2348"/>
      <c r="J22" s="2349"/>
      <c r="K22" s="2338"/>
      <c r="L22" s="2338"/>
      <c r="M22" s="2338"/>
      <c r="N22" s="2338"/>
      <c r="P22" s="2468" t="str">
        <f>IF(S22="","","Разлика текущ период:")</f>
        <v/>
      </c>
      <c r="Q22" s="2468"/>
      <c r="R22" s="2468"/>
      <c r="S22" s="21" t="str">
        <f>IF(K25=K7,"",K25-K7)</f>
        <v/>
      </c>
      <c r="T22" s="22"/>
    </row>
    <row r="23" spans="2:20">
      <c r="B23" s="2347" t="s">
        <v>409</v>
      </c>
      <c r="C23" s="2348"/>
      <c r="D23" s="2348"/>
      <c r="E23" s="2348"/>
      <c r="F23" s="2348"/>
      <c r="G23" s="2348"/>
      <c r="H23" s="2348"/>
      <c r="I23" s="2348"/>
      <c r="J23" s="2349"/>
      <c r="K23" s="2338"/>
      <c r="L23" s="2338"/>
      <c r="M23" s="2338"/>
      <c r="N23" s="2338"/>
      <c r="P23" s="2467" t="str">
        <f>IF(S22="","","Сума по приложение №1:")</f>
        <v/>
      </c>
      <c r="Q23" s="2467"/>
      <c r="R23" s="2467"/>
      <c r="S23" s="24" t="str">
        <f>IF(K25=K7,"",K7)</f>
        <v/>
      </c>
      <c r="T23" s="22"/>
    </row>
    <row r="24" spans="2:20">
      <c r="B24" s="2347" t="s">
        <v>409</v>
      </c>
      <c r="C24" s="2348"/>
      <c r="D24" s="2348"/>
      <c r="E24" s="2348"/>
      <c r="F24" s="2348"/>
      <c r="G24" s="2348"/>
      <c r="H24" s="2348"/>
      <c r="I24" s="2348"/>
      <c r="J24" s="2349"/>
      <c r="K24" s="2338"/>
      <c r="L24" s="2338"/>
      <c r="M24" s="2338"/>
      <c r="N24" s="2338"/>
      <c r="P24" s="2468" t="str">
        <f>IF(S24="","","Разлика предходен период:")</f>
        <v/>
      </c>
      <c r="Q24" s="2468"/>
      <c r="R24" s="2468"/>
      <c r="S24" s="21" t="str">
        <f>IF(M25=M7,"",M25-M7)</f>
        <v/>
      </c>
      <c r="T24" s="22"/>
    </row>
    <row r="25" spans="2:20">
      <c r="B25" s="2331" t="s">
        <v>71</v>
      </c>
      <c r="C25" s="2331"/>
      <c r="D25" s="2331"/>
      <c r="E25" s="2331"/>
      <c r="F25" s="2331"/>
      <c r="G25" s="2331"/>
      <c r="H25" s="2331"/>
      <c r="I25" s="2331"/>
      <c r="J25" s="2331"/>
      <c r="K25" s="2368">
        <f>SUM(K22:L24)</f>
        <v>0</v>
      </c>
      <c r="L25" s="2368"/>
      <c r="M25" s="2368">
        <f>SUM(M22:N24)</f>
        <v>0</v>
      </c>
      <c r="N25" s="2368"/>
      <c r="P25" s="2467" t="str">
        <f>IF(S24="","","Сума по приложение №1:")</f>
        <v/>
      </c>
      <c r="Q25" s="2467"/>
      <c r="R25" s="2467"/>
      <c r="S25" s="24" t="str">
        <f>IF(M25=M7,"",M7)</f>
        <v/>
      </c>
      <c r="T25" s="22"/>
    </row>
    <row r="26" spans="2:20" ht="13.5" thickBot="1">
      <c r="B26" s="15"/>
      <c r="C26" s="15"/>
      <c r="D26" s="15"/>
      <c r="E26" s="15"/>
      <c r="F26" s="15"/>
      <c r="G26" s="15"/>
      <c r="H26" s="15"/>
      <c r="I26" s="15"/>
      <c r="J26" s="15"/>
      <c r="K26" s="15"/>
      <c r="L26" s="15"/>
      <c r="M26" s="15"/>
      <c r="N26" s="15"/>
      <c r="P26" s="13"/>
      <c r="Q26" s="13"/>
      <c r="R26" s="13"/>
      <c r="S26" s="13"/>
      <c r="T26" s="13"/>
    </row>
    <row r="27" spans="2:20">
      <c r="B27" s="13"/>
      <c r="C27" s="13"/>
      <c r="D27" s="13"/>
      <c r="E27" s="13"/>
      <c r="F27" s="13"/>
      <c r="G27" s="13"/>
      <c r="H27" s="13"/>
      <c r="I27" s="13"/>
      <c r="J27" s="13"/>
      <c r="K27" s="13"/>
      <c r="L27" s="13"/>
      <c r="M27" s="13"/>
      <c r="N27" s="13"/>
      <c r="P27" s="13"/>
      <c r="Q27" s="13"/>
      <c r="R27" s="13"/>
      <c r="S27" s="13"/>
      <c r="T27" s="13"/>
    </row>
    <row r="28" spans="2:20" ht="14.25">
      <c r="B28" s="2325" t="s">
        <v>481</v>
      </c>
      <c r="C28" s="2325"/>
      <c r="D28" s="2325"/>
      <c r="E28" s="2325"/>
      <c r="F28" s="2325"/>
      <c r="G28" s="2325"/>
      <c r="H28" s="2325"/>
      <c r="I28" s="2325"/>
      <c r="J28" s="2325"/>
      <c r="K28" s="2325"/>
      <c r="L28" s="2325"/>
      <c r="M28" s="2325"/>
      <c r="N28" s="2325"/>
      <c r="P28" s="13"/>
      <c r="Q28" s="13"/>
      <c r="R28" s="13"/>
      <c r="S28" s="13"/>
      <c r="T28" s="13"/>
    </row>
    <row r="29" spans="2:20">
      <c r="B29" s="2357" t="s">
        <v>55</v>
      </c>
      <c r="C29" s="2358"/>
      <c r="D29" s="2358"/>
      <c r="E29" s="2358"/>
      <c r="F29" s="2358"/>
      <c r="G29" s="2358"/>
      <c r="H29" s="2358"/>
      <c r="I29" s="2358"/>
      <c r="J29" s="2359"/>
      <c r="K29" s="2350">
        <f>K2</f>
        <v>41639</v>
      </c>
      <c r="L29" s="2351"/>
      <c r="M29" s="2350" t="str">
        <f>M2</f>
        <v>31.12.2012 г.</v>
      </c>
      <c r="N29" s="2351"/>
      <c r="P29" s="13"/>
      <c r="Q29" s="13"/>
      <c r="R29" s="13"/>
      <c r="S29" s="13"/>
      <c r="T29" s="13"/>
    </row>
    <row r="30" spans="2:20">
      <c r="B30" s="2360"/>
      <c r="C30" s="2361"/>
      <c r="D30" s="2361"/>
      <c r="E30" s="2361"/>
      <c r="F30" s="2361"/>
      <c r="G30" s="2361"/>
      <c r="H30" s="2361"/>
      <c r="I30" s="2361"/>
      <c r="J30" s="2362"/>
      <c r="K30" s="2352"/>
      <c r="L30" s="2353"/>
      <c r="M30" s="2352"/>
      <c r="N30" s="2353"/>
      <c r="P30" s="13"/>
      <c r="Q30" s="13"/>
      <c r="R30" s="13"/>
      <c r="S30" s="13"/>
      <c r="T30" s="13"/>
    </row>
    <row r="31" spans="2:20">
      <c r="B31" s="2347" t="s">
        <v>270</v>
      </c>
      <c r="C31" s="2348"/>
      <c r="D31" s="2348"/>
      <c r="E31" s="2348"/>
      <c r="F31" s="2348"/>
      <c r="G31" s="2348"/>
      <c r="H31" s="2348"/>
      <c r="I31" s="2348"/>
      <c r="J31" s="2349"/>
      <c r="K31" s="2338"/>
      <c r="L31" s="2338"/>
      <c r="M31" s="2338"/>
      <c r="N31" s="2338"/>
      <c r="P31" s="2469" t="str">
        <f>IF(AND(S32="",S34=""),"","Разлика между БАЛАНСА и ПРИЛОЖЕНИЕТО!")</f>
        <v/>
      </c>
      <c r="Q31" s="2469"/>
      <c r="R31" s="2469"/>
      <c r="S31" s="2469"/>
      <c r="T31" s="2469"/>
    </row>
    <row r="32" spans="2:20">
      <c r="B32" s="2354" t="s">
        <v>404</v>
      </c>
      <c r="C32" s="2355"/>
      <c r="D32" s="2355"/>
      <c r="E32" s="2355"/>
      <c r="F32" s="2355"/>
      <c r="G32" s="2355"/>
      <c r="H32" s="2355"/>
      <c r="I32" s="2355"/>
      <c r="J32" s="2356"/>
      <c r="K32" s="2288">
        <f>K41</f>
        <v>0</v>
      </c>
      <c r="L32" s="2288"/>
      <c r="M32" s="2288">
        <f>M41</f>
        <v>0</v>
      </c>
      <c r="N32" s="2288"/>
      <c r="P32" s="2468" t="str">
        <f>IF(S32="","","Разлика текущ период:")</f>
        <v/>
      </c>
      <c r="Q32" s="2468"/>
      <c r="R32" s="2468"/>
      <c r="S32" s="21" t="str">
        <f>IF(K35=баланс!E114,"",K35-баланс!E114)</f>
        <v/>
      </c>
      <c r="T32" s="22"/>
    </row>
    <row r="33" spans="2:20">
      <c r="B33" s="2354" t="s">
        <v>269</v>
      </c>
      <c r="C33" s="2355"/>
      <c r="D33" s="2355"/>
      <c r="E33" s="2355"/>
      <c r="F33" s="2355"/>
      <c r="G33" s="2355"/>
      <c r="H33" s="2355"/>
      <c r="I33" s="2355"/>
      <c r="J33" s="2356"/>
      <c r="K33" s="2288">
        <f>K46</f>
        <v>0</v>
      </c>
      <c r="L33" s="2288"/>
      <c r="M33" s="2288">
        <f>M46</f>
        <v>0</v>
      </c>
      <c r="N33" s="2288"/>
      <c r="P33" s="2467" t="str">
        <f>IF(S32="","","Сума по баланс:")</f>
        <v/>
      </c>
      <c r="Q33" s="2467"/>
      <c r="R33" s="2467"/>
      <c r="S33" s="24" t="str">
        <f>IF(S32="","",баланс!E114)</f>
        <v/>
      </c>
      <c r="T33" s="22"/>
    </row>
    <row r="34" spans="2:20">
      <c r="B34" s="2354" t="s">
        <v>405</v>
      </c>
      <c r="C34" s="2355"/>
      <c r="D34" s="2355"/>
      <c r="E34" s="2355"/>
      <c r="F34" s="2355"/>
      <c r="G34" s="2355"/>
      <c r="H34" s="2355"/>
      <c r="I34" s="2355"/>
      <c r="J34" s="2356"/>
      <c r="K34" s="2288">
        <f>K52</f>
        <v>0</v>
      </c>
      <c r="L34" s="2288"/>
      <c r="M34" s="2288">
        <f>M52</f>
        <v>0</v>
      </c>
      <c r="N34" s="2288"/>
      <c r="P34" s="2468" t="str">
        <f>IF(S34="","","Разлика предходен период:")</f>
        <v/>
      </c>
      <c r="Q34" s="2468"/>
      <c r="R34" s="2468"/>
      <c r="S34" s="21" t="str">
        <f>IF(M35=баланс!G114,"",M35-баланс!G114)</f>
        <v/>
      </c>
      <c r="T34" s="22"/>
    </row>
    <row r="35" spans="2:20">
      <c r="B35" s="2291" t="s">
        <v>71</v>
      </c>
      <c r="C35" s="2292"/>
      <c r="D35" s="2292"/>
      <c r="E35" s="2292"/>
      <c r="F35" s="2292"/>
      <c r="G35" s="2292"/>
      <c r="H35" s="2292"/>
      <c r="I35" s="2292"/>
      <c r="J35" s="2293"/>
      <c r="K35" s="2363">
        <f>SUM(K31:L34)</f>
        <v>0</v>
      </c>
      <c r="L35" s="2364"/>
      <c r="M35" s="2363">
        <f>SUM(M31:N34)</f>
        <v>0</v>
      </c>
      <c r="N35" s="2364"/>
      <c r="P35" s="2467" t="str">
        <f>IF(S34="","","Сума по баланс:")</f>
        <v/>
      </c>
      <c r="Q35" s="2467"/>
      <c r="R35" s="2467"/>
      <c r="S35" s="24" t="str">
        <f>IF(S34="","",баланс!G114)</f>
        <v/>
      </c>
      <c r="T35" s="22"/>
    </row>
    <row r="36" spans="2:20" ht="14.25">
      <c r="B36" s="2471" t="s">
        <v>401</v>
      </c>
      <c r="C36" s="2471"/>
      <c r="D36" s="2471"/>
      <c r="E36" s="2471"/>
      <c r="F36" s="2471"/>
      <c r="G36" s="2471"/>
      <c r="H36" s="2471"/>
      <c r="I36" s="2471"/>
      <c r="J36" s="2471"/>
      <c r="K36" s="2471"/>
      <c r="L36" s="2471"/>
      <c r="M36" s="2471"/>
      <c r="N36" s="2471"/>
      <c r="P36" s="13"/>
      <c r="Q36" s="13"/>
      <c r="R36" s="13"/>
      <c r="S36" s="13"/>
      <c r="T36" s="13"/>
    </row>
    <row r="37" spans="2:20">
      <c r="B37" s="2384" t="s">
        <v>181</v>
      </c>
      <c r="C37" s="2384"/>
      <c r="D37" s="2384"/>
      <c r="E37" s="2384"/>
      <c r="F37" s="2384"/>
      <c r="G37" s="2384"/>
      <c r="H37" s="2384"/>
      <c r="I37" s="2384"/>
      <c r="J37" s="2384"/>
      <c r="K37" s="2470">
        <f>K29</f>
        <v>41639</v>
      </c>
      <c r="L37" s="2384"/>
      <c r="M37" s="2470" t="str">
        <f>M29</f>
        <v>31.12.2012 г.</v>
      </c>
      <c r="N37" s="2384"/>
      <c r="P37" s="2469" t="str">
        <f>IF(AND(S38="",S40=""),"","Разлика между СПРАВКАТА и ПРИЛОЖЕНИЕ №2!")</f>
        <v/>
      </c>
      <c r="Q37" s="2469"/>
      <c r="R37" s="2469"/>
      <c r="S37" s="2469"/>
      <c r="T37" s="2469"/>
    </row>
    <row r="38" spans="2:20">
      <c r="B38" s="2337" t="s">
        <v>406</v>
      </c>
      <c r="C38" s="2337"/>
      <c r="D38" s="2337"/>
      <c r="E38" s="2337"/>
      <c r="F38" s="2337"/>
      <c r="G38" s="2337"/>
      <c r="H38" s="2337"/>
      <c r="I38" s="2337"/>
      <c r="J38" s="2337"/>
      <c r="K38" s="2338"/>
      <c r="L38" s="2338"/>
      <c r="M38" s="2338"/>
      <c r="N38" s="2338"/>
      <c r="P38" s="2468" t="str">
        <f>IF(S38="","","Разлика текущ период:")</f>
        <v/>
      </c>
      <c r="Q38" s="2468"/>
      <c r="R38" s="2468"/>
      <c r="S38" s="21" t="str">
        <f>IF(K41=K32,"",K41-K32)</f>
        <v/>
      </c>
      <c r="T38" s="22"/>
    </row>
    <row r="39" spans="2:20">
      <c r="B39" s="2337" t="s">
        <v>432</v>
      </c>
      <c r="C39" s="2337"/>
      <c r="D39" s="2337"/>
      <c r="E39" s="2337"/>
      <c r="F39" s="2337"/>
      <c r="G39" s="2337"/>
      <c r="H39" s="2337"/>
      <c r="I39" s="2337"/>
      <c r="J39" s="2337"/>
      <c r="K39" s="2338"/>
      <c r="L39" s="2338"/>
      <c r="M39" s="2338"/>
      <c r="N39" s="2338"/>
      <c r="P39" s="2467" t="str">
        <f>IF(S38="","","Сума по приложение №2:")</f>
        <v/>
      </c>
      <c r="Q39" s="2467"/>
      <c r="R39" s="2467"/>
      <c r="S39" s="24" t="str">
        <f>IF(K41=K32,"",K32)</f>
        <v/>
      </c>
      <c r="T39" s="22"/>
    </row>
    <row r="40" spans="2:20">
      <c r="B40" s="2347" t="s">
        <v>433</v>
      </c>
      <c r="C40" s="2348"/>
      <c r="D40" s="2348"/>
      <c r="E40" s="2348"/>
      <c r="F40" s="2348"/>
      <c r="G40" s="2348"/>
      <c r="H40" s="2348"/>
      <c r="I40" s="2348"/>
      <c r="J40" s="2349"/>
      <c r="K40" s="2338"/>
      <c r="L40" s="2338"/>
      <c r="M40" s="2338"/>
      <c r="N40" s="2338"/>
      <c r="P40" s="2468" t="str">
        <f>IF(S40="","","Разлика предходен период:")</f>
        <v/>
      </c>
      <c r="Q40" s="2468"/>
      <c r="R40" s="2468"/>
      <c r="S40" s="21" t="str">
        <f>IF(M41=M32,"",M41-M32)</f>
        <v/>
      </c>
      <c r="T40" s="22"/>
    </row>
    <row r="41" spans="2:20">
      <c r="B41" s="2331" t="s">
        <v>71</v>
      </c>
      <c r="C41" s="2331"/>
      <c r="D41" s="2331"/>
      <c r="E41" s="2331"/>
      <c r="F41" s="2331"/>
      <c r="G41" s="2331"/>
      <c r="H41" s="2331"/>
      <c r="I41" s="2331"/>
      <c r="J41" s="2331"/>
      <c r="K41" s="2368">
        <f>SUM(K38:L40)</f>
        <v>0</v>
      </c>
      <c r="L41" s="2368"/>
      <c r="M41" s="2368">
        <f>SUM(M38:N40)</f>
        <v>0</v>
      </c>
      <c r="N41" s="2368"/>
      <c r="P41" s="2467" t="str">
        <f>IF(S40="","","Сума по приложение №2:")</f>
        <v/>
      </c>
      <c r="Q41" s="2467"/>
      <c r="R41" s="2467"/>
      <c r="S41" s="24" t="str">
        <f>IF(M41=M32,"",M32)</f>
        <v/>
      </c>
      <c r="T41" s="22"/>
    </row>
    <row r="42" spans="2:20" ht="14.25">
      <c r="B42" s="2471" t="s">
        <v>402</v>
      </c>
      <c r="C42" s="2471"/>
      <c r="D42" s="2471"/>
      <c r="E42" s="2471"/>
      <c r="F42" s="2471"/>
      <c r="G42" s="2471"/>
      <c r="H42" s="2471"/>
      <c r="I42" s="2471"/>
      <c r="J42" s="2471"/>
      <c r="K42" s="2471"/>
      <c r="L42" s="2471"/>
      <c r="M42" s="2471"/>
      <c r="N42" s="2471"/>
      <c r="P42" s="13"/>
      <c r="Q42" s="13"/>
      <c r="R42" s="13"/>
      <c r="S42" s="13"/>
      <c r="T42" s="13"/>
    </row>
    <row r="43" spans="2:20">
      <c r="B43" s="2384" t="s">
        <v>181</v>
      </c>
      <c r="C43" s="2384"/>
      <c r="D43" s="2384"/>
      <c r="E43" s="2384"/>
      <c r="F43" s="2384"/>
      <c r="G43" s="2384"/>
      <c r="H43" s="2384"/>
      <c r="I43" s="2384"/>
      <c r="J43" s="2384"/>
      <c r="K43" s="2470">
        <f>K29</f>
        <v>41639</v>
      </c>
      <c r="L43" s="2384"/>
      <c r="M43" s="2470" t="str">
        <f>M29</f>
        <v>31.12.2012 г.</v>
      </c>
      <c r="N43" s="2384"/>
      <c r="P43" s="13"/>
      <c r="Q43" s="13"/>
      <c r="R43" s="13"/>
      <c r="S43" s="13"/>
      <c r="T43" s="13"/>
    </row>
    <row r="44" spans="2:20">
      <c r="B44" s="2337" t="s">
        <v>407</v>
      </c>
      <c r="C44" s="2337"/>
      <c r="D44" s="2337"/>
      <c r="E44" s="2337"/>
      <c r="F44" s="2337"/>
      <c r="G44" s="2337"/>
      <c r="H44" s="2337"/>
      <c r="I44" s="2337"/>
      <c r="J44" s="2337"/>
      <c r="K44" s="2338"/>
      <c r="L44" s="2338"/>
      <c r="M44" s="2338"/>
      <c r="N44" s="2338"/>
      <c r="P44" s="13"/>
      <c r="Q44" s="13"/>
      <c r="R44" s="13"/>
      <c r="S44" s="13"/>
      <c r="T44" s="13"/>
    </row>
    <row r="45" spans="2:20">
      <c r="B45" s="2347" t="s">
        <v>269</v>
      </c>
      <c r="C45" s="2348"/>
      <c r="D45" s="2348"/>
      <c r="E45" s="2348"/>
      <c r="F45" s="2348"/>
      <c r="G45" s="2348"/>
      <c r="H45" s="2348"/>
      <c r="I45" s="2348"/>
      <c r="J45" s="2349"/>
      <c r="K45" s="2338"/>
      <c r="L45" s="2338"/>
      <c r="M45" s="2338"/>
      <c r="N45" s="2338"/>
      <c r="P45" s="13"/>
      <c r="Q45" s="13"/>
      <c r="R45" s="13"/>
      <c r="S45" s="13"/>
      <c r="T45" s="13"/>
    </row>
    <row r="46" spans="2:20">
      <c r="B46" s="2331" t="s">
        <v>71</v>
      </c>
      <c r="C46" s="2331"/>
      <c r="D46" s="2331"/>
      <c r="E46" s="2331"/>
      <c r="F46" s="2331"/>
      <c r="G46" s="2331"/>
      <c r="H46" s="2331"/>
      <c r="I46" s="2331"/>
      <c r="J46" s="2331"/>
      <c r="K46" s="2368">
        <f>SUM(K44:L45)</f>
        <v>0</v>
      </c>
      <c r="L46" s="2368"/>
      <c r="M46" s="2368">
        <f>SUM(M44:N45)</f>
        <v>0</v>
      </c>
      <c r="N46" s="2368"/>
      <c r="P46" s="13"/>
      <c r="Q46" s="13"/>
      <c r="R46" s="13"/>
      <c r="S46" s="13"/>
      <c r="T46" s="13"/>
    </row>
    <row r="47" spans="2:20" ht="14.25">
      <c r="B47" s="2471" t="s">
        <v>410</v>
      </c>
      <c r="C47" s="2471"/>
      <c r="D47" s="2471"/>
      <c r="E47" s="2471"/>
      <c r="F47" s="2471"/>
      <c r="G47" s="2471"/>
      <c r="H47" s="2471"/>
      <c r="I47" s="2471"/>
      <c r="J47" s="2471"/>
      <c r="K47" s="2471"/>
      <c r="L47" s="2471"/>
      <c r="M47" s="2471"/>
      <c r="N47" s="2471"/>
      <c r="P47" s="13"/>
      <c r="Q47" s="13"/>
      <c r="R47" s="13"/>
      <c r="S47" s="13"/>
      <c r="T47" s="13"/>
    </row>
    <row r="48" spans="2:20">
      <c r="B48" s="2384" t="s">
        <v>181</v>
      </c>
      <c r="C48" s="2384"/>
      <c r="D48" s="2384"/>
      <c r="E48" s="2384"/>
      <c r="F48" s="2384"/>
      <c r="G48" s="2384"/>
      <c r="H48" s="2384"/>
      <c r="I48" s="2384"/>
      <c r="J48" s="2384"/>
      <c r="K48" s="2470">
        <f>K29</f>
        <v>41639</v>
      </c>
      <c r="L48" s="2384"/>
      <c r="M48" s="2470" t="str">
        <f>M29</f>
        <v>31.12.2012 г.</v>
      </c>
      <c r="N48" s="2384"/>
      <c r="P48" s="2469" t="str">
        <f>IF(AND(S49="",S51=""),"","Разлика между СПРАВКАТА и ПРИЛОЖЕНИЕ №2!")</f>
        <v/>
      </c>
      <c r="Q48" s="2469"/>
      <c r="R48" s="2469"/>
      <c r="S48" s="2469"/>
      <c r="T48" s="2469"/>
    </row>
    <row r="49" spans="2:20">
      <c r="B49" s="2347" t="s">
        <v>409</v>
      </c>
      <c r="C49" s="2348"/>
      <c r="D49" s="2348"/>
      <c r="E49" s="2348"/>
      <c r="F49" s="2348"/>
      <c r="G49" s="2348"/>
      <c r="H49" s="2348"/>
      <c r="I49" s="2348"/>
      <c r="J49" s="2349"/>
      <c r="K49" s="2338"/>
      <c r="L49" s="2338"/>
      <c r="M49" s="2338"/>
      <c r="N49" s="2338"/>
      <c r="P49" s="2468" t="str">
        <f>IF(S49="","","Разлика текущ период:")</f>
        <v/>
      </c>
      <c r="Q49" s="2468"/>
      <c r="R49" s="2468"/>
      <c r="S49" s="21" t="str">
        <f>IF(K52=K34,"",K52-K34)</f>
        <v/>
      </c>
      <c r="T49" s="22"/>
    </row>
    <row r="50" spans="2:20">
      <c r="B50" s="2347" t="s">
        <v>409</v>
      </c>
      <c r="C50" s="2348"/>
      <c r="D50" s="2348"/>
      <c r="E50" s="2348"/>
      <c r="F50" s="2348"/>
      <c r="G50" s="2348"/>
      <c r="H50" s="2348"/>
      <c r="I50" s="2348"/>
      <c r="J50" s="2349"/>
      <c r="K50" s="2338"/>
      <c r="L50" s="2338"/>
      <c r="M50" s="2338"/>
      <c r="N50" s="2338"/>
      <c r="P50" s="2467" t="str">
        <f>IF(S49="","","Сума по приложение №2:")</f>
        <v/>
      </c>
      <c r="Q50" s="2467"/>
      <c r="R50" s="2467"/>
      <c r="S50" s="24" t="str">
        <f>IF(K52=K34,"",K34)</f>
        <v/>
      </c>
      <c r="T50" s="22"/>
    </row>
    <row r="51" spans="2:20">
      <c r="B51" s="2347" t="s">
        <v>409</v>
      </c>
      <c r="C51" s="2348"/>
      <c r="D51" s="2348"/>
      <c r="E51" s="2348"/>
      <c r="F51" s="2348"/>
      <c r="G51" s="2348"/>
      <c r="H51" s="2348"/>
      <c r="I51" s="2348"/>
      <c r="J51" s="2349"/>
      <c r="K51" s="2338"/>
      <c r="L51" s="2338"/>
      <c r="M51" s="2338"/>
      <c r="N51" s="2338"/>
      <c r="P51" s="2468" t="str">
        <f>IF(S51="","","Разлика предходен период:")</f>
        <v/>
      </c>
      <c r="Q51" s="2468"/>
      <c r="R51" s="2468"/>
      <c r="S51" s="21" t="str">
        <f>IF(M52=M34,"",M52-M34)</f>
        <v/>
      </c>
      <c r="T51" s="22"/>
    </row>
    <row r="52" spans="2:20">
      <c r="B52" s="2331" t="s">
        <v>71</v>
      </c>
      <c r="C52" s="2331"/>
      <c r="D52" s="2331"/>
      <c r="E52" s="2331"/>
      <c r="F52" s="2331"/>
      <c r="G52" s="2331"/>
      <c r="H52" s="2331"/>
      <c r="I52" s="2331"/>
      <c r="J52" s="2331"/>
      <c r="K52" s="2368">
        <f>SUM(K49:L51)</f>
        <v>0</v>
      </c>
      <c r="L52" s="2368"/>
      <c r="M52" s="2368">
        <f>SUM(M49:N51)</f>
        <v>0</v>
      </c>
      <c r="N52" s="2368"/>
      <c r="P52" s="2467" t="str">
        <f>IF(S51="","","Сума по приложение №2:")</f>
        <v/>
      </c>
      <c r="Q52" s="2467"/>
      <c r="R52" s="2467"/>
      <c r="S52" s="24" t="str">
        <f>IF(M52=M34,"",M34)</f>
        <v/>
      </c>
      <c r="T52" s="22"/>
    </row>
    <row r="53" spans="2:20" ht="13.5" thickBot="1">
      <c r="B53" s="2478"/>
      <c r="C53" s="2479"/>
      <c r="D53" s="2479"/>
      <c r="E53" s="2479"/>
      <c r="F53" s="2479"/>
      <c r="G53" s="2479"/>
      <c r="H53" s="2479"/>
      <c r="I53" s="2479"/>
      <c r="J53" s="2479"/>
      <c r="K53" s="2479"/>
      <c r="L53" s="2479"/>
      <c r="M53" s="2479"/>
      <c r="N53" s="2479"/>
      <c r="P53" s="13"/>
      <c r="Q53" s="13"/>
      <c r="R53" s="13"/>
      <c r="S53" s="13"/>
      <c r="T53" s="13"/>
    </row>
    <row r="54" spans="2:20">
      <c r="B54" s="16"/>
      <c r="C54" s="17"/>
      <c r="D54" s="17"/>
      <c r="E54" s="17"/>
      <c r="F54" s="17"/>
      <c r="G54" s="17"/>
      <c r="H54" s="17"/>
      <c r="I54" s="17"/>
      <c r="J54" s="17"/>
      <c r="K54" s="17"/>
      <c r="L54" s="17"/>
      <c r="M54" s="17"/>
      <c r="N54" s="17"/>
      <c r="P54" s="13"/>
      <c r="Q54" s="13"/>
      <c r="R54" s="13"/>
      <c r="S54" s="13"/>
      <c r="T54" s="13"/>
    </row>
    <row r="55" spans="2:20" ht="14.25">
      <c r="B55" s="2367" t="s">
        <v>449</v>
      </c>
      <c r="C55" s="2367"/>
      <c r="D55" s="2367"/>
      <c r="E55" s="2367"/>
      <c r="F55" s="2367"/>
      <c r="G55" s="2367"/>
      <c r="H55" s="2367"/>
      <c r="I55" s="2367"/>
      <c r="J55" s="2367"/>
      <c r="K55" s="2367"/>
      <c r="L55" s="2367"/>
      <c r="M55" s="2367"/>
      <c r="N55" s="2367"/>
      <c r="P55" s="13"/>
      <c r="Q55" s="13"/>
      <c r="R55" s="13"/>
      <c r="S55" s="13"/>
      <c r="T55" s="13"/>
    </row>
    <row r="56" spans="2:20">
      <c r="B56" s="2384" t="s">
        <v>420</v>
      </c>
      <c r="C56" s="2384"/>
      <c r="D56" s="2384"/>
      <c r="E56" s="2384"/>
      <c r="F56" s="2384"/>
      <c r="G56" s="8" t="s">
        <v>414</v>
      </c>
      <c r="H56" s="8" t="s">
        <v>417</v>
      </c>
      <c r="I56" s="8" t="s">
        <v>415</v>
      </c>
      <c r="J56" s="2384" t="s">
        <v>416</v>
      </c>
      <c r="K56" s="2384"/>
      <c r="L56" s="2384"/>
      <c r="M56" s="2384"/>
      <c r="N56" s="2384"/>
      <c r="P56" s="13"/>
      <c r="Q56" s="13"/>
      <c r="R56" s="13"/>
      <c r="S56" s="13"/>
      <c r="T56" s="13"/>
    </row>
    <row r="57" spans="2:20">
      <c r="B57" s="2366"/>
      <c r="C57" s="2366"/>
      <c r="D57" s="2366"/>
      <c r="E57" s="2366"/>
      <c r="F57" s="2366"/>
      <c r="G57" s="7"/>
      <c r="H57" s="9"/>
      <c r="I57" s="7"/>
      <c r="J57" s="2366"/>
      <c r="K57" s="2366"/>
      <c r="L57" s="2366"/>
      <c r="M57" s="2366"/>
      <c r="N57" s="2366"/>
      <c r="P57" s="13"/>
      <c r="Q57" s="13"/>
      <c r="R57" s="13"/>
      <c r="S57" s="13"/>
      <c r="T57" s="13"/>
    </row>
    <row r="58" spans="2:20">
      <c r="B58" s="2366"/>
      <c r="C58" s="2366"/>
      <c r="D58" s="2366"/>
      <c r="E58" s="2366"/>
      <c r="F58" s="2366"/>
      <c r="G58" s="7"/>
      <c r="H58" s="9"/>
      <c r="I58" s="7"/>
      <c r="J58" s="2366"/>
      <c r="K58" s="2366"/>
      <c r="L58" s="2366"/>
      <c r="M58" s="2366"/>
      <c r="N58" s="2366"/>
      <c r="P58" s="13"/>
      <c r="Q58" s="13"/>
      <c r="R58" s="13"/>
      <c r="S58" s="13"/>
      <c r="T58" s="13"/>
    </row>
    <row r="59" spans="2:20">
      <c r="B59" s="2366"/>
      <c r="C59" s="2366"/>
      <c r="D59" s="2366"/>
      <c r="E59" s="2366"/>
      <c r="F59" s="2366"/>
      <c r="G59" s="7"/>
      <c r="H59" s="9"/>
      <c r="I59" s="7"/>
      <c r="J59" s="2366"/>
      <c r="K59" s="2366"/>
      <c r="L59" s="2366"/>
      <c r="M59" s="2366"/>
      <c r="N59" s="2366"/>
      <c r="P59" s="13"/>
      <c r="Q59" s="13"/>
      <c r="R59" s="13"/>
      <c r="S59" s="13"/>
      <c r="T59" s="13"/>
    </row>
    <row r="60" spans="2:20">
      <c r="B60" s="2366"/>
      <c r="C60" s="2366"/>
      <c r="D60" s="2366"/>
      <c r="E60" s="2366"/>
      <c r="F60" s="2366"/>
      <c r="G60" s="7"/>
      <c r="H60" s="9"/>
      <c r="I60" s="7"/>
      <c r="J60" s="2366"/>
      <c r="K60" s="2366"/>
      <c r="L60" s="2366"/>
      <c r="M60" s="2366"/>
      <c r="N60" s="2366"/>
      <c r="P60" s="13"/>
      <c r="Q60" s="13"/>
      <c r="R60" s="13"/>
      <c r="S60" s="13"/>
      <c r="T60" s="13"/>
    </row>
    <row r="61" spans="2:20">
      <c r="B61" s="2366"/>
      <c r="C61" s="2366"/>
      <c r="D61" s="2366"/>
      <c r="E61" s="2366"/>
      <c r="F61" s="2366"/>
      <c r="G61" s="7"/>
      <c r="H61" s="9"/>
      <c r="I61" s="7"/>
      <c r="J61" s="2366"/>
      <c r="K61" s="2366"/>
      <c r="L61" s="2366"/>
      <c r="M61" s="2366"/>
      <c r="N61" s="2366"/>
      <c r="P61" s="13"/>
      <c r="Q61" s="13"/>
      <c r="R61" s="13"/>
      <c r="S61" s="13"/>
      <c r="T61" s="13"/>
    </row>
    <row r="62" spans="2:20">
      <c r="B62" s="2366"/>
      <c r="C62" s="2366"/>
      <c r="D62" s="2366"/>
      <c r="E62" s="2366"/>
      <c r="F62" s="2366"/>
      <c r="G62" s="7"/>
      <c r="H62" s="9"/>
      <c r="I62" s="7"/>
      <c r="J62" s="2366"/>
      <c r="K62" s="2366"/>
      <c r="L62" s="2366"/>
      <c r="M62" s="2366"/>
      <c r="N62" s="2366"/>
      <c r="P62" s="13"/>
      <c r="Q62" s="13"/>
      <c r="R62" s="13"/>
      <c r="S62" s="13"/>
      <c r="T62" s="13"/>
    </row>
    <row r="63" spans="2:20">
      <c r="B63" s="2366"/>
      <c r="C63" s="2366"/>
      <c r="D63" s="2366"/>
      <c r="E63" s="2366"/>
      <c r="F63" s="2366"/>
      <c r="G63" s="7"/>
      <c r="H63" s="9"/>
      <c r="I63" s="7"/>
      <c r="J63" s="2366"/>
      <c r="K63" s="2366"/>
      <c r="L63" s="2366"/>
      <c r="M63" s="2366"/>
      <c r="N63" s="2366"/>
      <c r="P63" s="13"/>
      <c r="Q63" s="13"/>
      <c r="R63" s="13"/>
      <c r="S63" s="13"/>
      <c r="T63" s="13"/>
    </row>
    <row r="64" spans="2:20">
      <c r="B64" s="2366"/>
      <c r="C64" s="2366"/>
      <c r="D64" s="2366"/>
      <c r="E64" s="2366"/>
      <c r="F64" s="2366"/>
      <c r="G64" s="7"/>
      <c r="H64" s="9"/>
      <c r="I64" s="7"/>
      <c r="J64" s="2366"/>
      <c r="K64" s="2366"/>
      <c r="L64" s="2366"/>
      <c r="M64" s="2366"/>
      <c r="N64" s="2366"/>
      <c r="P64" s="13"/>
      <c r="Q64" s="13"/>
      <c r="R64" s="13"/>
      <c r="S64" s="13"/>
      <c r="T64" s="13"/>
    </row>
    <row r="65" spans="2:20">
      <c r="B65" s="2366"/>
      <c r="C65" s="2366"/>
      <c r="D65" s="2366"/>
      <c r="E65" s="2366"/>
      <c r="F65" s="2366"/>
      <c r="G65" s="7"/>
      <c r="H65" s="9"/>
      <c r="I65" s="7"/>
      <c r="J65" s="2366"/>
      <c r="K65" s="2366"/>
      <c r="L65" s="2366"/>
      <c r="M65" s="2366"/>
      <c r="N65" s="2366"/>
      <c r="P65" s="13"/>
      <c r="Q65" s="13"/>
      <c r="R65" s="13"/>
      <c r="S65" s="13"/>
      <c r="T65" s="13"/>
    </row>
    <row r="66" spans="2:20">
      <c r="B66" s="2366"/>
      <c r="C66" s="2366"/>
      <c r="D66" s="2366"/>
      <c r="E66" s="2366"/>
      <c r="F66" s="2366"/>
      <c r="G66" s="7"/>
      <c r="H66" s="9"/>
      <c r="I66" s="7"/>
      <c r="J66" s="2366"/>
      <c r="K66" s="2366"/>
      <c r="L66" s="2366"/>
      <c r="M66" s="2366"/>
      <c r="N66" s="2366"/>
      <c r="P66" s="13"/>
      <c r="Q66" s="13"/>
      <c r="R66" s="13"/>
      <c r="S66" s="13"/>
      <c r="T66" s="13"/>
    </row>
    <row r="67" spans="2:20" ht="14.25">
      <c r="B67" s="2367" t="s">
        <v>448</v>
      </c>
      <c r="C67" s="2367"/>
      <c r="D67" s="2367"/>
      <c r="E67" s="2367"/>
      <c r="F67" s="2367"/>
      <c r="G67" s="2367"/>
      <c r="H67" s="2367"/>
      <c r="I67" s="2367"/>
      <c r="J67" s="2367"/>
      <c r="K67" s="2367"/>
      <c r="L67" s="2367"/>
      <c r="M67" s="2367"/>
      <c r="N67" s="2367"/>
      <c r="P67" s="13"/>
      <c r="Q67" s="13"/>
      <c r="R67" s="13"/>
      <c r="S67" s="13"/>
      <c r="T67" s="13"/>
    </row>
    <row r="68" spans="2:20">
      <c r="B68" s="2222" t="s">
        <v>420</v>
      </c>
      <c r="C68" s="2223"/>
      <c r="D68" s="2223"/>
      <c r="E68" s="2223"/>
      <c r="F68" s="2223"/>
      <c r="G68" s="2223"/>
      <c r="H68" s="2223"/>
      <c r="I68" s="2223"/>
      <c r="J68" s="2306"/>
      <c r="K68" s="2378" t="s">
        <v>421</v>
      </c>
      <c r="L68" s="2378"/>
      <c r="M68" s="2378" t="s">
        <v>422</v>
      </c>
      <c r="N68" s="2378"/>
      <c r="O68" s="6"/>
      <c r="P68" s="25"/>
      <c r="Q68" s="25"/>
      <c r="R68" s="25"/>
      <c r="S68" s="13"/>
      <c r="T68" s="13"/>
    </row>
    <row r="69" spans="2:20">
      <c r="B69" s="2307"/>
      <c r="C69" s="2314"/>
      <c r="D69" s="2314"/>
      <c r="E69" s="2314"/>
      <c r="F69" s="2314"/>
      <c r="G69" s="2314"/>
      <c r="H69" s="2314"/>
      <c r="I69" s="2314"/>
      <c r="J69" s="2308"/>
      <c r="K69" s="2378"/>
      <c r="L69" s="2378"/>
      <c r="M69" s="2378"/>
      <c r="N69" s="2378"/>
      <c r="O69" s="6"/>
      <c r="P69" s="25"/>
      <c r="Q69" s="25"/>
      <c r="R69" s="25"/>
      <c r="S69" s="13"/>
      <c r="T69" s="13"/>
    </row>
    <row r="70" spans="2:20">
      <c r="B70" s="2480"/>
      <c r="C70" s="2481"/>
      <c r="D70" s="2481"/>
      <c r="E70" s="2481"/>
      <c r="F70" s="2481"/>
      <c r="G70" s="2481"/>
      <c r="H70" s="2481"/>
      <c r="I70" s="2481"/>
      <c r="J70" s="2482"/>
      <c r="K70" s="2338"/>
      <c r="L70" s="2338"/>
      <c r="M70" s="2338"/>
      <c r="N70" s="2338"/>
      <c r="O70" s="6"/>
      <c r="P70" s="25"/>
      <c r="Q70" s="25"/>
      <c r="R70" s="25"/>
      <c r="S70" s="13"/>
      <c r="T70" s="13"/>
    </row>
    <row r="71" spans="2:20">
      <c r="B71" s="2480"/>
      <c r="C71" s="2481"/>
      <c r="D71" s="2481"/>
      <c r="E71" s="2481"/>
      <c r="F71" s="2481"/>
      <c r="G71" s="2481"/>
      <c r="H71" s="2481"/>
      <c r="I71" s="2481"/>
      <c r="J71" s="2482"/>
      <c r="K71" s="2338"/>
      <c r="L71" s="2338"/>
      <c r="M71" s="2338"/>
      <c r="N71" s="2338"/>
      <c r="O71" s="6"/>
      <c r="P71" s="25"/>
      <c r="Q71" s="25"/>
      <c r="R71" s="25"/>
      <c r="S71" s="13"/>
      <c r="T71" s="13"/>
    </row>
    <row r="72" spans="2:20">
      <c r="B72" s="2480"/>
      <c r="C72" s="2481"/>
      <c r="D72" s="2481"/>
      <c r="E72" s="2481"/>
      <c r="F72" s="2481"/>
      <c r="G72" s="2481"/>
      <c r="H72" s="2481"/>
      <c r="I72" s="2481"/>
      <c r="J72" s="2482"/>
      <c r="K72" s="2338"/>
      <c r="L72" s="2338"/>
      <c r="M72" s="2338"/>
      <c r="N72" s="2338"/>
      <c r="O72" s="6"/>
      <c r="P72" s="25"/>
      <c r="Q72" s="25"/>
      <c r="R72" s="25"/>
      <c r="S72" s="13"/>
      <c r="T72" s="13"/>
    </row>
    <row r="73" spans="2:20">
      <c r="B73" s="2480"/>
      <c r="C73" s="2481"/>
      <c r="D73" s="2481"/>
      <c r="E73" s="2481"/>
      <c r="F73" s="2481"/>
      <c r="G73" s="2481"/>
      <c r="H73" s="2481"/>
      <c r="I73" s="2481"/>
      <c r="J73" s="2482"/>
      <c r="K73" s="2338"/>
      <c r="L73" s="2338"/>
      <c r="M73" s="2338"/>
      <c r="N73" s="2338"/>
      <c r="O73" s="6"/>
      <c r="P73" s="25"/>
      <c r="Q73" s="25"/>
      <c r="R73" s="25"/>
      <c r="S73" s="13"/>
      <c r="T73" s="13"/>
    </row>
    <row r="74" spans="2:20">
      <c r="B74" s="2480"/>
      <c r="C74" s="2481"/>
      <c r="D74" s="2481"/>
      <c r="E74" s="2481"/>
      <c r="F74" s="2481"/>
      <c r="G74" s="2481"/>
      <c r="H74" s="2481"/>
      <c r="I74" s="2481"/>
      <c r="J74" s="2482"/>
      <c r="K74" s="2338"/>
      <c r="L74" s="2338"/>
      <c r="M74" s="2338"/>
      <c r="N74" s="2338"/>
      <c r="O74" s="6"/>
      <c r="P74" s="25"/>
      <c r="Q74" s="25"/>
      <c r="R74" s="25"/>
      <c r="S74" s="13"/>
      <c r="T74" s="13"/>
    </row>
    <row r="75" spans="2:20">
      <c r="B75" s="2480"/>
      <c r="C75" s="2481"/>
      <c r="D75" s="2481"/>
      <c r="E75" s="2481"/>
      <c r="F75" s="2481"/>
      <c r="G75" s="2481"/>
      <c r="H75" s="2481"/>
      <c r="I75" s="2481"/>
      <c r="J75" s="2482"/>
      <c r="K75" s="2338"/>
      <c r="L75" s="2338"/>
      <c r="M75" s="2338"/>
      <c r="N75" s="2338"/>
      <c r="O75" s="6"/>
      <c r="P75" s="25"/>
      <c r="Q75" s="25"/>
      <c r="R75" s="25"/>
      <c r="S75" s="13"/>
      <c r="T75" s="13"/>
    </row>
    <row r="76" spans="2:20">
      <c r="B76" s="2480"/>
      <c r="C76" s="2481"/>
      <c r="D76" s="2481"/>
      <c r="E76" s="2481"/>
      <c r="F76" s="2481"/>
      <c r="G76" s="2481"/>
      <c r="H76" s="2481"/>
      <c r="I76" s="2481"/>
      <c r="J76" s="2482"/>
      <c r="K76" s="2338"/>
      <c r="L76" s="2338"/>
      <c r="M76" s="2338"/>
      <c r="N76" s="2338"/>
      <c r="O76" s="6"/>
      <c r="P76" s="2469" t="str">
        <f>IF(AND(S77="",S79=""),"","Разлика м/у ТАБ-ТА и СПРАВКИТЕ ЗА КРЕДИТИ")</f>
        <v/>
      </c>
      <c r="Q76" s="2469"/>
      <c r="R76" s="2469"/>
      <c r="S76" s="2469"/>
      <c r="T76" s="2469"/>
    </row>
    <row r="77" spans="2:20">
      <c r="B77" s="2480"/>
      <c r="C77" s="2481"/>
      <c r="D77" s="2481"/>
      <c r="E77" s="2481"/>
      <c r="F77" s="2481"/>
      <c r="G77" s="2481"/>
      <c r="H77" s="2481"/>
      <c r="I77" s="2481"/>
      <c r="J77" s="2482"/>
      <c r="K77" s="2338"/>
      <c r="L77" s="2338"/>
      <c r="M77" s="2338"/>
      <c r="N77" s="2338"/>
      <c r="O77" s="6"/>
      <c r="P77" s="2468" t="str">
        <f>IF(S77="","","Разлика краткосрочна част:")</f>
        <v/>
      </c>
      <c r="Q77" s="2468"/>
      <c r="R77" s="2468"/>
      <c r="S77" s="21" t="str">
        <f>IF(K80=K40,"",K80-K40)</f>
        <v/>
      </c>
      <c r="T77" s="22"/>
    </row>
    <row r="78" spans="2:20">
      <c r="B78" s="2480"/>
      <c r="C78" s="2481"/>
      <c r="D78" s="2481"/>
      <c r="E78" s="2481"/>
      <c r="F78" s="2481"/>
      <c r="G78" s="2481"/>
      <c r="H78" s="2481"/>
      <c r="I78" s="2481"/>
      <c r="J78" s="2482"/>
      <c r="K78" s="2338"/>
      <c r="L78" s="2338"/>
      <c r="M78" s="2338"/>
      <c r="N78" s="2338"/>
      <c r="O78" s="6"/>
      <c r="P78" s="2467" t="str">
        <f>IF(S77="","","Сума по кредити-текущи:")</f>
        <v/>
      </c>
      <c r="Q78" s="2467"/>
      <c r="R78" s="2467"/>
      <c r="S78" s="24" t="str">
        <f>IF(K80=K40,"",K40)</f>
        <v/>
      </c>
      <c r="T78" s="22"/>
    </row>
    <row r="79" spans="2:20">
      <c r="B79" s="2480"/>
      <c r="C79" s="2481"/>
      <c r="D79" s="2481"/>
      <c r="E79" s="2481"/>
      <c r="F79" s="2481"/>
      <c r="G79" s="2481"/>
      <c r="H79" s="2481"/>
      <c r="I79" s="2481"/>
      <c r="J79" s="2482"/>
      <c r="K79" s="2338"/>
      <c r="L79" s="2338"/>
      <c r="M79" s="2338"/>
      <c r="N79" s="2338"/>
      <c r="P79" s="2468" t="str">
        <f>IF(S79="","","Разлика дългосрочна част:")</f>
        <v/>
      </c>
      <c r="Q79" s="2468"/>
      <c r="R79" s="2468"/>
      <c r="S79" s="21" t="str">
        <f>IF(M80=K13,"",M80-K13)</f>
        <v/>
      </c>
      <c r="T79" s="22"/>
    </row>
    <row r="80" spans="2:20">
      <c r="B80" s="2387" t="s">
        <v>71</v>
      </c>
      <c r="C80" s="2388"/>
      <c r="D80" s="2388"/>
      <c r="E80" s="2388"/>
      <c r="F80" s="2388"/>
      <c r="G80" s="2388"/>
      <c r="H80" s="2388"/>
      <c r="I80" s="2388"/>
      <c r="J80" s="2389"/>
      <c r="K80" s="2488">
        <f>SUM(K70:L79)</f>
        <v>0</v>
      </c>
      <c r="L80" s="2488"/>
      <c r="M80" s="2488">
        <f>SUM(M70:N79)</f>
        <v>0</v>
      </c>
      <c r="N80" s="2488"/>
      <c r="P80" s="2467" t="str">
        <f>IF(S79="","","Сума по кредити-нетекущи:")</f>
        <v/>
      </c>
      <c r="Q80" s="2467"/>
      <c r="R80" s="2467"/>
      <c r="S80" s="24" t="str">
        <f>IF(M80=K13,"",K13)</f>
        <v/>
      </c>
      <c r="T80" s="22"/>
    </row>
    <row r="81" spans="2:14">
      <c r="B81" s="13"/>
      <c r="C81" s="13"/>
      <c r="D81" s="13"/>
      <c r="E81" s="13"/>
      <c r="F81" s="13"/>
      <c r="G81" s="13"/>
      <c r="H81" s="13"/>
      <c r="I81" s="13"/>
      <c r="J81" s="13"/>
      <c r="K81" s="13"/>
      <c r="L81" s="13"/>
      <c r="M81" s="13"/>
      <c r="N81" s="13"/>
    </row>
    <row r="82" spans="2:14" ht="14.25" hidden="1">
      <c r="B82" s="2365" t="s">
        <v>452</v>
      </c>
      <c r="C82" s="2365"/>
      <c r="D82" s="2365"/>
      <c r="E82" s="2365"/>
      <c r="F82" s="2365"/>
      <c r="G82" s="2365"/>
      <c r="H82" s="2365"/>
      <c r="I82" s="2365"/>
      <c r="J82" s="2365"/>
      <c r="K82" s="2365"/>
      <c r="L82" s="2365"/>
      <c r="M82" s="14"/>
      <c r="N82" s="14"/>
    </row>
    <row r="83" spans="2:14" hidden="1">
      <c r="B83" s="2373" t="str">
        <f>CONCATENATE("Бъдещи минимални лизингови плащания към ",НАЧАЛО!AA1,".",НАЧАЛО!AB1,".",НАЧАЛО!AC1," г.")</f>
        <v>Бъдещи минимални лизингови плащания към 31.12.2013 г.</v>
      </c>
      <c r="C83" s="2373"/>
      <c r="D83" s="2373"/>
      <c r="E83" s="2373"/>
      <c r="F83" s="2373"/>
      <c r="G83" s="2373"/>
      <c r="H83" s="2373"/>
      <c r="I83" s="2373"/>
      <c r="J83" s="2373"/>
      <c r="K83" s="2373"/>
      <c r="L83" s="2373"/>
      <c r="M83" s="13"/>
      <c r="N83" s="13"/>
    </row>
    <row r="84" spans="2:14" hidden="1">
      <c r="B84" s="2375"/>
      <c r="C84" s="2376"/>
      <c r="D84" s="2376"/>
      <c r="E84" s="2376"/>
      <c r="F84" s="2377"/>
      <c r="G84" s="2372" t="s">
        <v>191</v>
      </c>
      <c r="H84" s="2372"/>
      <c r="I84" s="2372" t="s">
        <v>192</v>
      </c>
      <c r="J84" s="2372"/>
      <c r="K84" s="2372" t="s">
        <v>71</v>
      </c>
      <c r="L84" s="2372"/>
      <c r="M84" s="13"/>
      <c r="N84" s="13"/>
    </row>
    <row r="85" spans="2:14" hidden="1">
      <c r="B85" s="2390" t="s">
        <v>411</v>
      </c>
      <c r="C85" s="2391"/>
      <c r="D85" s="2391"/>
      <c r="E85" s="2391"/>
      <c r="F85" s="2392"/>
      <c r="G85" s="2369"/>
      <c r="H85" s="2369"/>
      <c r="I85" s="2369"/>
      <c r="J85" s="2369"/>
      <c r="K85" s="2370">
        <f>SUM(G85:I85)</f>
        <v>0</v>
      </c>
      <c r="L85" s="2370"/>
      <c r="M85" s="13"/>
      <c r="N85" s="13"/>
    </row>
    <row r="86" spans="2:14" hidden="1">
      <c r="B86" s="2390" t="s">
        <v>194</v>
      </c>
      <c r="C86" s="2391"/>
      <c r="D86" s="2391"/>
      <c r="E86" s="2391"/>
      <c r="F86" s="2392"/>
      <c r="G86" s="2369"/>
      <c r="H86" s="2369"/>
      <c r="I86" s="2369"/>
      <c r="J86" s="2369"/>
      <c r="K86" s="2370">
        <f>SUM(G86:I86)</f>
        <v>0</v>
      </c>
      <c r="L86" s="2370"/>
      <c r="M86" s="13"/>
      <c r="N86" s="13"/>
    </row>
    <row r="87" spans="2:14" hidden="1">
      <c r="B87" s="2483" t="s">
        <v>195</v>
      </c>
      <c r="C87" s="2484"/>
      <c r="D87" s="2484"/>
      <c r="E87" s="2484"/>
      <c r="F87" s="2485"/>
      <c r="G87" s="2486">
        <f>SUM(F85:F86)</f>
        <v>0</v>
      </c>
      <c r="H87" s="2486"/>
      <c r="I87" s="2486">
        <f>SUM(H85:H86)</f>
        <v>0</v>
      </c>
      <c r="J87" s="2486"/>
      <c r="K87" s="2486">
        <f>SUM(J85:J86)</f>
        <v>0</v>
      </c>
      <c r="L87" s="2486"/>
      <c r="M87" s="13"/>
      <c r="N87" s="13"/>
    </row>
    <row r="88" spans="2:14" hidden="1">
      <c r="B88" s="2373" t="str">
        <f>CONCATENATE("Бъдещи минимални лизингови плащания към 31.12.",НАЧАЛО!AC1-1," г.")</f>
        <v>Бъдещи минимални лизингови плащания към 31.12.2012 г.</v>
      </c>
      <c r="C88" s="2373"/>
      <c r="D88" s="2373"/>
      <c r="E88" s="2373"/>
      <c r="F88" s="2373"/>
      <c r="G88" s="2373"/>
      <c r="H88" s="2373"/>
      <c r="I88" s="2373"/>
      <c r="J88" s="2373"/>
      <c r="K88" s="2373"/>
      <c r="L88" s="2373"/>
      <c r="M88" s="13"/>
      <c r="N88" s="13"/>
    </row>
    <row r="89" spans="2:14" hidden="1">
      <c r="B89" s="2385"/>
      <c r="C89" s="2385"/>
      <c r="D89" s="2385"/>
      <c r="E89" s="2385"/>
      <c r="F89" s="2385"/>
      <c r="G89" s="2372" t="s">
        <v>191</v>
      </c>
      <c r="H89" s="2372"/>
      <c r="I89" s="2372" t="s">
        <v>192</v>
      </c>
      <c r="J89" s="2372"/>
      <c r="K89" s="2372" t="s">
        <v>71</v>
      </c>
      <c r="L89" s="2372"/>
      <c r="M89" s="13"/>
      <c r="N89" s="13"/>
    </row>
    <row r="90" spans="2:14" hidden="1">
      <c r="B90" s="2374" t="s">
        <v>411</v>
      </c>
      <c r="C90" s="2374"/>
      <c r="D90" s="2374"/>
      <c r="E90" s="2374"/>
      <c r="F90" s="2374"/>
      <c r="G90" s="2369"/>
      <c r="H90" s="2369"/>
      <c r="I90" s="2369"/>
      <c r="J90" s="2369"/>
      <c r="K90" s="2370">
        <f>SUM(F90:I90)</f>
        <v>0</v>
      </c>
      <c r="L90" s="2370"/>
      <c r="M90" s="13"/>
      <c r="N90" s="13"/>
    </row>
    <row r="91" spans="2:14" hidden="1">
      <c r="B91" s="2374" t="s">
        <v>194</v>
      </c>
      <c r="C91" s="2374"/>
      <c r="D91" s="2374"/>
      <c r="E91" s="2374"/>
      <c r="F91" s="2374"/>
      <c r="G91" s="2369"/>
      <c r="H91" s="2369"/>
      <c r="I91" s="2369"/>
      <c r="J91" s="2369"/>
      <c r="K91" s="2370">
        <f>SUM(F91:I91)</f>
        <v>0</v>
      </c>
      <c r="L91" s="2370"/>
      <c r="M91" s="13"/>
      <c r="N91" s="13"/>
    </row>
    <row r="92" spans="2:14" hidden="1">
      <c r="B92" s="2487" t="s">
        <v>195</v>
      </c>
      <c r="C92" s="2487"/>
      <c r="D92" s="2487"/>
      <c r="E92" s="2487"/>
      <c r="F92" s="2487"/>
      <c r="G92" s="2486">
        <f>SUM(G90:G91)</f>
        <v>0</v>
      </c>
      <c r="H92" s="2486"/>
      <c r="I92" s="2486">
        <f>SUM(I90:I91)</f>
        <v>0</v>
      </c>
      <c r="J92" s="2486"/>
      <c r="K92" s="2486">
        <f>SUM(K90:K91)</f>
        <v>0</v>
      </c>
      <c r="L92" s="2486"/>
      <c r="M92" s="13"/>
      <c r="N92" s="13"/>
    </row>
    <row r="93" spans="2:14" ht="14.25" hidden="1">
      <c r="B93" s="2386" t="s">
        <v>453</v>
      </c>
      <c r="C93" s="2386"/>
      <c r="D93" s="2386"/>
      <c r="E93" s="2386"/>
      <c r="F93" s="2386"/>
      <c r="G93" s="2386"/>
      <c r="H93" s="2386"/>
      <c r="I93" s="2386"/>
      <c r="J93" s="2386"/>
      <c r="K93" s="2386"/>
      <c r="L93" s="2386"/>
      <c r="M93" s="13"/>
      <c r="N93" s="13"/>
    </row>
    <row r="94" spans="2:14" hidden="1">
      <c r="B94" s="2373" t="str">
        <f>B83</f>
        <v>Бъдещи минимални лизингови плащания към 31.12.2013 г.</v>
      </c>
      <c r="C94" s="2373"/>
      <c r="D94" s="2373"/>
      <c r="E94" s="2373"/>
      <c r="F94" s="2373"/>
      <c r="G94" s="2373"/>
      <c r="H94" s="2373"/>
      <c r="I94" s="2373"/>
      <c r="J94" s="2373"/>
      <c r="K94" s="2373"/>
      <c r="L94" s="2373"/>
      <c r="M94" s="13"/>
      <c r="N94" s="13"/>
    </row>
    <row r="95" spans="2:14" hidden="1">
      <c r="B95" s="2374" t="s">
        <v>411</v>
      </c>
      <c r="C95" s="2374"/>
      <c r="D95" s="2374"/>
      <c r="E95" s="2374"/>
      <c r="F95" s="2374"/>
      <c r="G95" s="2369"/>
      <c r="H95" s="2369"/>
      <c r="I95" s="2369"/>
      <c r="J95" s="2369"/>
      <c r="K95" s="2370">
        <f>SUM(F95:I95)</f>
        <v>0</v>
      </c>
      <c r="L95" s="2370"/>
      <c r="M95" s="13"/>
      <c r="N95" s="13"/>
    </row>
    <row r="96" spans="2:14" hidden="1">
      <c r="B96" s="2487" t="s">
        <v>71</v>
      </c>
      <c r="C96" s="2487"/>
      <c r="D96" s="2487"/>
      <c r="E96" s="2487"/>
      <c r="F96" s="2487"/>
      <c r="G96" s="2486">
        <f>SUM(G95)</f>
        <v>0</v>
      </c>
      <c r="H96" s="2486"/>
      <c r="I96" s="2486">
        <f>SUM(I95)</f>
        <v>0</v>
      </c>
      <c r="J96" s="2486"/>
      <c r="K96" s="2486">
        <f>SUM(K95)</f>
        <v>0</v>
      </c>
      <c r="L96" s="2486"/>
      <c r="M96" s="13"/>
      <c r="N96" s="13"/>
    </row>
    <row r="97" spans="2:14" hidden="1">
      <c r="B97" s="13"/>
      <c r="C97" s="13"/>
      <c r="D97" s="13"/>
      <c r="E97" s="13"/>
      <c r="F97" s="13"/>
      <c r="G97" s="13"/>
      <c r="H97" s="13"/>
      <c r="I97" s="13"/>
      <c r="J97" s="13"/>
      <c r="K97" s="13"/>
      <c r="L97" s="13"/>
      <c r="M97" s="13"/>
      <c r="N97" s="13"/>
    </row>
    <row r="98" spans="2:14" hidden="1">
      <c r="B98" s="13"/>
      <c r="C98" s="13"/>
      <c r="D98" s="13"/>
      <c r="E98" s="13"/>
      <c r="F98" s="13"/>
      <c r="G98" s="13"/>
      <c r="H98" s="13"/>
      <c r="I98" s="13"/>
      <c r="J98" s="13"/>
      <c r="K98" s="13"/>
      <c r="L98" s="13"/>
      <c r="M98" s="13"/>
      <c r="N98" s="13"/>
    </row>
    <row r="99" spans="2:14">
      <c r="B99" s="13"/>
      <c r="C99" s="13"/>
      <c r="D99" s="13"/>
      <c r="E99" s="13"/>
      <c r="F99" s="13"/>
      <c r="G99" s="13"/>
      <c r="H99" s="13"/>
      <c r="I99" s="13"/>
      <c r="J99" s="13"/>
      <c r="K99" s="13"/>
      <c r="L99" s="13"/>
      <c r="M99" s="13"/>
      <c r="N99" s="13"/>
    </row>
  </sheetData>
  <sheetProtection insertRows="0" deleteRows="0"/>
  <mergeCells count="267">
    <mergeCell ref="M79:N79"/>
    <mergeCell ref="K78:L78"/>
    <mergeCell ref="M78:N78"/>
    <mergeCell ref="B80:J80"/>
    <mergeCell ref="K79:L79"/>
    <mergeCell ref="B78:J78"/>
    <mergeCell ref="B79:J79"/>
    <mergeCell ref="M80:N80"/>
    <mergeCell ref="K87:L87"/>
    <mergeCell ref="I86:J86"/>
    <mergeCell ref="K86:L86"/>
    <mergeCell ref="G86:H86"/>
    <mergeCell ref="K80:L80"/>
    <mergeCell ref="B85:F85"/>
    <mergeCell ref="G85:H85"/>
    <mergeCell ref="I85:J85"/>
    <mergeCell ref="K85:L85"/>
    <mergeCell ref="I84:J84"/>
    <mergeCell ref="K84:L84"/>
    <mergeCell ref="G90:H90"/>
    <mergeCell ref="B90:F90"/>
    <mergeCell ref="B96:F96"/>
    <mergeCell ref="G96:H96"/>
    <mergeCell ref="I96:J96"/>
    <mergeCell ref="K96:L96"/>
    <mergeCell ref="B93:L93"/>
    <mergeCell ref="B94:L94"/>
    <mergeCell ref="B95:F95"/>
    <mergeCell ref="B92:F92"/>
    <mergeCell ref="G92:H92"/>
    <mergeCell ref="I92:J92"/>
    <mergeCell ref="K92:L92"/>
    <mergeCell ref="G95:H95"/>
    <mergeCell ref="I95:J95"/>
    <mergeCell ref="K95:L95"/>
    <mergeCell ref="I91:J91"/>
    <mergeCell ref="K91:L91"/>
    <mergeCell ref="B91:F91"/>
    <mergeCell ref="G91:H91"/>
    <mergeCell ref="I90:J90"/>
    <mergeCell ref="K90:L90"/>
    <mergeCell ref="B77:J77"/>
    <mergeCell ref="I89:J89"/>
    <mergeCell ref="B87:F87"/>
    <mergeCell ref="G87:H87"/>
    <mergeCell ref="I87:J87"/>
    <mergeCell ref="B84:F84"/>
    <mergeCell ref="G84:H84"/>
    <mergeCell ref="B83:L83"/>
    <mergeCell ref="K89:L89"/>
    <mergeCell ref="B86:F86"/>
    <mergeCell ref="B82:L82"/>
    <mergeCell ref="B88:L88"/>
    <mergeCell ref="B89:F89"/>
    <mergeCell ref="G89:H89"/>
    <mergeCell ref="M76:N76"/>
    <mergeCell ref="K74:L74"/>
    <mergeCell ref="M74:N74"/>
    <mergeCell ref="J64:N64"/>
    <mergeCell ref="K68:L69"/>
    <mergeCell ref="M75:N75"/>
    <mergeCell ref="B65:F65"/>
    <mergeCell ref="J65:N65"/>
    <mergeCell ref="B66:F66"/>
    <mergeCell ref="B71:J71"/>
    <mergeCell ref="B72:J72"/>
    <mergeCell ref="B74:J74"/>
    <mergeCell ref="K71:L71"/>
    <mergeCell ref="K72:L72"/>
    <mergeCell ref="K73:L73"/>
    <mergeCell ref="M72:N72"/>
    <mergeCell ref="B68:J69"/>
    <mergeCell ref="K75:L75"/>
    <mergeCell ref="B75:J75"/>
    <mergeCell ref="B76:J76"/>
    <mergeCell ref="B58:F58"/>
    <mergeCell ref="J58:N58"/>
    <mergeCell ref="B59:F59"/>
    <mergeCell ref="J59:N59"/>
    <mergeCell ref="B62:F62"/>
    <mergeCell ref="J62:N62"/>
    <mergeCell ref="B60:F60"/>
    <mergeCell ref="K77:L77"/>
    <mergeCell ref="J63:N63"/>
    <mergeCell ref="B70:J70"/>
    <mergeCell ref="B63:F63"/>
    <mergeCell ref="K70:L70"/>
    <mergeCell ref="M70:N70"/>
    <mergeCell ref="M71:N71"/>
    <mergeCell ref="B67:N67"/>
    <mergeCell ref="M73:N73"/>
    <mergeCell ref="B73:J73"/>
    <mergeCell ref="J60:N60"/>
    <mergeCell ref="J61:N61"/>
    <mergeCell ref="J66:N66"/>
    <mergeCell ref="M77:N77"/>
    <mergeCell ref="B64:F64"/>
    <mergeCell ref="M68:N69"/>
    <mergeCell ref="K76:L76"/>
    <mergeCell ref="B57:F57"/>
    <mergeCell ref="J57:N57"/>
    <mergeCell ref="B61:F61"/>
    <mergeCell ref="B53:N53"/>
    <mergeCell ref="K38:L38"/>
    <mergeCell ref="M38:N38"/>
    <mergeCell ref="K40:L40"/>
    <mergeCell ref="B55:N55"/>
    <mergeCell ref="B56:F56"/>
    <mergeCell ref="B44:J44"/>
    <mergeCell ref="B45:J45"/>
    <mergeCell ref="B46:J46"/>
    <mergeCell ref="M45:N45"/>
    <mergeCell ref="B38:J38"/>
    <mergeCell ref="M41:N41"/>
    <mergeCell ref="K44:L44"/>
    <mergeCell ref="M44:N44"/>
    <mergeCell ref="B43:J43"/>
    <mergeCell ref="B41:J41"/>
    <mergeCell ref="J56:N56"/>
    <mergeCell ref="B52:J52"/>
    <mergeCell ref="K52:L52"/>
    <mergeCell ref="M52:N52"/>
    <mergeCell ref="M40:N40"/>
    <mergeCell ref="B51:J51"/>
    <mergeCell ref="K51:L51"/>
    <mergeCell ref="M51:N51"/>
    <mergeCell ref="B42:N42"/>
    <mergeCell ref="K29:L30"/>
    <mergeCell ref="M24:N24"/>
    <mergeCell ref="B25:J25"/>
    <mergeCell ref="B28:N28"/>
    <mergeCell ref="B29:J30"/>
    <mergeCell ref="M29:N30"/>
    <mergeCell ref="K31:L31"/>
    <mergeCell ref="M31:N31"/>
    <mergeCell ref="B32:J32"/>
    <mergeCell ref="K32:L32"/>
    <mergeCell ref="M32:N32"/>
    <mergeCell ref="B34:J34"/>
    <mergeCell ref="K37:L37"/>
    <mergeCell ref="M37:N37"/>
    <mergeCell ref="B36:N36"/>
    <mergeCell ref="B37:J37"/>
    <mergeCell ref="B39:J39"/>
    <mergeCell ref="K39:L39"/>
    <mergeCell ref="M39:N39"/>
    <mergeCell ref="B35:J35"/>
    <mergeCell ref="B24:J24"/>
    <mergeCell ref="B33:J33"/>
    <mergeCell ref="B50:J50"/>
    <mergeCell ref="K50:L50"/>
    <mergeCell ref="M50:N50"/>
    <mergeCell ref="K25:L25"/>
    <mergeCell ref="M25:N25"/>
    <mergeCell ref="B47:N47"/>
    <mergeCell ref="B31:J31"/>
    <mergeCell ref="K41:L41"/>
    <mergeCell ref="K45:L45"/>
    <mergeCell ref="B40:J40"/>
    <mergeCell ref="B49:J49"/>
    <mergeCell ref="K49:L49"/>
    <mergeCell ref="M49:N49"/>
    <mergeCell ref="K46:L46"/>
    <mergeCell ref="K43:L43"/>
    <mergeCell ref="M43:N43"/>
    <mergeCell ref="B48:J48"/>
    <mergeCell ref="K48:L48"/>
    <mergeCell ref="M48:N48"/>
    <mergeCell ref="M46:N46"/>
    <mergeCell ref="B23:J23"/>
    <mergeCell ref="K23:L23"/>
    <mergeCell ref="B13:J13"/>
    <mergeCell ref="K13:L13"/>
    <mergeCell ref="M4:N4"/>
    <mergeCell ref="M11:N11"/>
    <mergeCell ref="B10:J10"/>
    <mergeCell ref="K10:L10"/>
    <mergeCell ref="M10:N10"/>
    <mergeCell ref="B9:N9"/>
    <mergeCell ref="M17:N17"/>
    <mergeCell ref="M19:N19"/>
    <mergeCell ref="B19:J19"/>
    <mergeCell ref="K19:L19"/>
    <mergeCell ref="M23:N23"/>
    <mergeCell ref="B22:J22"/>
    <mergeCell ref="K22:L22"/>
    <mergeCell ref="B21:J21"/>
    <mergeCell ref="K21:L21"/>
    <mergeCell ref="M21:N21"/>
    <mergeCell ref="M22:N22"/>
    <mergeCell ref="B16:J16"/>
    <mergeCell ref="M14:N14"/>
    <mergeCell ref="B20:N20"/>
    <mergeCell ref="B1:N1"/>
    <mergeCell ref="B2:J3"/>
    <mergeCell ref="K2:L3"/>
    <mergeCell ref="M2:N3"/>
    <mergeCell ref="B7:J7"/>
    <mergeCell ref="B5:J5"/>
    <mergeCell ref="K5:L5"/>
    <mergeCell ref="M5:N5"/>
    <mergeCell ref="B6:J6"/>
    <mergeCell ref="P4:T4"/>
    <mergeCell ref="P5:R5"/>
    <mergeCell ref="P6:R6"/>
    <mergeCell ref="P7:R7"/>
    <mergeCell ref="B4:J4"/>
    <mergeCell ref="K4:L4"/>
    <mergeCell ref="P8:R8"/>
    <mergeCell ref="K6:L6"/>
    <mergeCell ref="M6:N6"/>
    <mergeCell ref="K7:L7"/>
    <mergeCell ref="M7:N7"/>
    <mergeCell ref="B8:J8"/>
    <mergeCell ref="K8:L8"/>
    <mergeCell ref="M8:N8"/>
    <mergeCell ref="B17:J17"/>
    <mergeCell ref="K18:L18"/>
    <mergeCell ref="M18:N18"/>
    <mergeCell ref="K16:L16"/>
    <mergeCell ref="M16:N16"/>
    <mergeCell ref="B14:J14"/>
    <mergeCell ref="K17:L17"/>
    <mergeCell ref="P10:T10"/>
    <mergeCell ref="P11:R11"/>
    <mergeCell ref="P13:R13"/>
    <mergeCell ref="B11:J11"/>
    <mergeCell ref="K11:L11"/>
    <mergeCell ref="B15:N15"/>
    <mergeCell ref="K12:L12"/>
    <mergeCell ref="B12:J12"/>
    <mergeCell ref="M13:N13"/>
    <mergeCell ref="M12:N12"/>
    <mergeCell ref="P24:R24"/>
    <mergeCell ref="P25:R25"/>
    <mergeCell ref="P31:T31"/>
    <mergeCell ref="P32:R32"/>
    <mergeCell ref="K24:L24"/>
    <mergeCell ref="P14:R14"/>
    <mergeCell ref="P21:T21"/>
    <mergeCell ref="P22:R22"/>
    <mergeCell ref="P23:R23"/>
    <mergeCell ref="K14:L14"/>
    <mergeCell ref="P37:T37"/>
    <mergeCell ref="P38:R38"/>
    <mergeCell ref="P39:R39"/>
    <mergeCell ref="P40:R40"/>
    <mergeCell ref="P33:R33"/>
    <mergeCell ref="P34:R34"/>
    <mergeCell ref="P35:R35"/>
    <mergeCell ref="K34:L34"/>
    <mergeCell ref="M34:N34"/>
    <mergeCell ref="K35:L35"/>
    <mergeCell ref="M35:N35"/>
    <mergeCell ref="K33:L33"/>
    <mergeCell ref="M33:N33"/>
    <mergeCell ref="P80:R80"/>
    <mergeCell ref="P50:R50"/>
    <mergeCell ref="P51:R51"/>
    <mergeCell ref="P52:R52"/>
    <mergeCell ref="P76:T76"/>
    <mergeCell ref="P77:R77"/>
    <mergeCell ref="P78:R78"/>
    <mergeCell ref="P41:R41"/>
    <mergeCell ref="P48:T48"/>
    <mergeCell ref="P49:R49"/>
    <mergeCell ref="P79:R79"/>
  </mergeCells>
  <phoneticPr fontId="16" type="noConversion"/>
  <pageMargins left="0.75" right="0.75" top="1" bottom="1" header="0.5" footer="0.5"/>
  <pageSetup paperSize="9" orientation="portrait" r:id="rId1"/>
  <headerFooter alignWithMargins="0"/>
</worksheet>
</file>

<file path=xl/worksheets/sheet69.xml><?xml version="1.0" encoding="utf-8"?>
<worksheet xmlns="http://schemas.openxmlformats.org/spreadsheetml/2006/main" xmlns:r="http://schemas.openxmlformats.org/officeDocument/2006/relationships">
  <sheetPr>
    <tabColor theme="8" tint="0.59999389629810485"/>
  </sheetPr>
  <dimension ref="A1:H457"/>
  <sheetViews>
    <sheetView topLeftCell="A179" workbookViewId="0">
      <selection activeCell="G209" sqref="G209"/>
    </sheetView>
  </sheetViews>
  <sheetFormatPr defaultColWidth="10.28515625" defaultRowHeight="12.75"/>
  <cols>
    <col min="1" max="2" width="13" style="265" customWidth="1"/>
    <col min="3" max="3" width="33.85546875" style="265" customWidth="1"/>
    <col min="4" max="4" width="23.7109375" style="265" customWidth="1"/>
    <col min="5" max="5" width="13.28515625" style="265" customWidth="1"/>
    <col min="6" max="7" width="13" style="265" customWidth="1"/>
    <col min="8" max="8" width="73.5703125" style="265" customWidth="1"/>
    <col min="9" max="9" width="9.140625" style="265" customWidth="1"/>
    <col min="10" max="10" width="97.85546875" style="265" customWidth="1"/>
    <col min="11" max="252" width="9.140625" style="265" customWidth="1"/>
    <col min="253" max="253" width="13" style="265" customWidth="1"/>
    <col min="254" max="254" width="33.85546875" style="265" customWidth="1"/>
    <col min="255" max="255" width="6.28515625" style="265" customWidth="1"/>
    <col min="256" max="16384" width="10.28515625" style="265"/>
  </cols>
  <sheetData>
    <row r="1" spans="1:8" ht="14.25">
      <c r="A1" s="2113" t="s">
        <v>1636</v>
      </c>
      <c r="C1" s="1554" t="s">
        <v>1189</v>
      </c>
      <c r="D1" s="1554"/>
      <c r="E1" s="1612"/>
      <c r="F1" s="825" t="s">
        <v>1323</v>
      </c>
      <c r="H1" s="983" t="s">
        <v>1248</v>
      </c>
    </row>
    <row r="2" spans="1:8" ht="51">
      <c r="A2" s="2113"/>
      <c r="B2" s="1629" t="s">
        <v>4026</v>
      </c>
      <c r="C2" s="1131" t="s">
        <v>1188</v>
      </c>
      <c r="D2" s="1613" t="s">
        <v>1187</v>
      </c>
      <c r="E2" s="1629" t="s">
        <v>3976</v>
      </c>
      <c r="F2" s="825" t="s">
        <v>1107</v>
      </c>
      <c r="H2" s="1614" t="s">
        <v>1237</v>
      </c>
    </row>
    <row r="3" spans="1:8" ht="15">
      <c r="A3" s="824" t="s">
        <v>1678</v>
      </c>
      <c r="B3" s="1629" t="s">
        <v>27</v>
      </c>
      <c r="C3" s="1615"/>
      <c r="D3" s="1616"/>
      <c r="E3" s="1616"/>
      <c r="H3" s="1617" t="s">
        <v>1238</v>
      </c>
    </row>
    <row r="4" spans="1:8">
      <c r="A4" s="825" t="s">
        <v>3960</v>
      </c>
      <c r="B4" s="1616"/>
      <c r="C4" s="1615"/>
      <c r="D4" s="1616"/>
      <c r="E4" s="1616"/>
      <c r="H4" s="1617" t="s">
        <v>1239</v>
      </c>
    </row>
    <row r="5" spans="1:8">
      <c r="B5" s="1616"/>
      <c r="C5" s="1615"/>
      <c r="D5" s="1616"/>
      <c r="E5" s="1616"/>
      <c r="H5" s="1617" t="s">
        <v>1240</v>
      </c>
    </row>
    <row r="6" spans="1:8">
      <c r="B6" s="1616"/>
      <c r="C6" s="1615"/>
      <c r="D6" s="1616"/>
      <c r="E6" s="1616"/>
      <c r="H6" s="1617" t="s">
        <v>1241</v>
      </c>
    </row>
    <row r="7" spans="1:8">
      <c r="B7" s="1616"/>
      <c r="C7" s="1615"/>
      <c r="D7" s="1616"/>
      <c r="E7" s="1616"/>
      <c r="H7" s="1617" t="s">
        <v>1242</v>
      </c>
    </row>
    <row r="8" spans="1:8">
      <c r="B8" s="1616"/>
      <c r="C8" s="1615"/>
      <c r="D8" s="1616"/>
      <c r="E8" s="1616"/>
      <c r="H8" s="1617" t="s">
        <v>1243</v>
      </c>
    </row>
    <row r="9" spans="1:8">
      <c r="B9" s="1616"/>
      <c r="C9" s="1615"/>
      <c r="D9" s="1616"/>
      <c r="E9" s="1616"/>
      <c r="H9" s="1617" t="s">
        <v>1244</v>
      </c>
    </row>
    <row r="10" spans="1:8">
      <c r="B10" s="1616"/>
      <c r="C10" s="1615"/>
      <c r="D10" s="1616"/>
      <c r="E10" s="1616"/>
      <c r="H10" s="1617" t="s">
        <v>1245</v>
      </c>
    </row>
    <row r="11" spans="1:8">
      <c r="B11" s="1616"/>
      <c r="C11" s="1615"/>
      <c r="D11" s="1616"/>
      <c r="E11" s="1616"/>
      <c r="H11" s="1618" t="s">
        <v>1237</v>
      </c>
    </row>
    <row r="12" spans="1:8">
      <c r="B12" s="1616"/>
      <c r="C12" s="1615"/>
      <c r="D12" s="1616"/>
      <c r="E12" s="1616"/>
      <c r="H12" s="1617" t="s">
        <v>1204</v>
      </c>
    </row>
    <row r="13" spans="1:8">
      <c r="B13" s="1616"/>
      <c r="C13" s="1615"/>
      <c r="D13" s="1616"/>
      <c r="E13" s="1616"/>
      <c r="H13" s="1617" t="s">
        <v>1205</v>
      </c>
    </row>
    <row r="14" spans="1:8">
      <c r="B14" s="1616"/>
      <c r="C14" s="1615"/>
      <c r="D14" s="1616"/>
      <c r="E14" s="1616"/>
      <c r="H14" s="1617" t="s">
        <v>1206</v>
      </c>
    </row>
    <row r="15" spans="1:8">
      <c r="B15" s="1616"/>
      <c r="C15" s="1615"/>
      <c r="D15" s="1616"/>
      <c r="E15" s="1616"/>
      <c r="H15" s="1617" t="s">
        <v>1207</v>
      </c>
    </row>
    <row r="16" spans="1:8">
      <c r="B16" s="1616"/>
      <c r="C16" s="1615"/>
      <c r="D16" s="1616"/>
      <c r="E16" s="1616"/>
      <c r="H16" s="1617" t="s">
        <v>1208</v>
      </c>
    </row>
    <row r="17" spans="2:8">
      <c r="B17" s="1616"/>
      <c r="C17" s="1615"/>
      <c r="D17" s="1616"/>
      <c r="E17" s="1616"/>
      <c r="H17" s="1617" t="s">
        <v>1209</v>
      </c>
    </row>
    <row r="18" spans="2:8">
      <c r="B18" s="1616"/>
      <c r="C18" s="1615"/>
      <c r="D18" s="1616"/>
      <c r="E18" s="1616"/>
      <c r="H18" s="1617" t="s">
        <v>1210</v>
      </c>
    </row>
    <row r="19" spans="2:8">
      <c r="B19" s="1616"/>
      <c r="C19" s="1615"/>
      <c r="D19" s="1616"/>
      <c r="E19" s="1616"/>
      <c r="H19" s="1617" t="s">
        <v>1211</v>
      </c>
    </row>
    <row r="20" spans="2:8" ht="24">
      <c r="B20" s="1616"/>
      <c r="C20" s="1615"/>
      <c r="D20" s="1616"/>
      <c r="E20" s="1616"/>
      <c r="H20" s="1617" t="s">
        <v>1212</v>
      </c>
    </row>
    <row r="21" spans="2:8" ht="24">
      <c r="B21" s="1616"/>
      <c r="C21" s="1615"/>
      <c r="D21" s="1616"/>
      <c r="E21" s="1616"/>
      <c r="H21" s="1617" t="s">
        <v>1213</v>
      </c>
    </row>
    <row r="22" spans="2:8" ht="24">
      <c r="B22" s="1616"/>
      <c r="C22" s="1615"/>
      <c r="D22" s="1616"/>
      <c r="E22" s="1616"/>
      <c r="H22" s="1617" t="s">
        <v>1214</v>
      </c>
    </row>
    <row r="23" spans="2:8" ht="24">
      <c r="B23" s="1616"/>
      <c r="C23" s="1615"/>
      <c r="D23" s="1616"/>
      <c r="E23" s="1616"/>
      <c r="H23" s="1617" t="s">
        <v>1215</v>
      </c>
    </row>
    <row r="24" spans="2:8" ht="24">
      <c r="B24" s="1616"/>
      <c r="C24" s="1615"/>
      <c r="D24" s="1616"/>
      <c r="E24" s="1616"/>
      <c r="H24" s="1617" t="s">
        <v>1216</v>
      </c>
    </row>
    <row r="25" spans="2:8" ht="24">
      <c r="B25" s="1616"/>
      <c r="C25" s="1615"/>
      <c r="D25" s="1616"/>
      <c r="E25" s="1616"/>
      <c r="H25" s="1617" t="s">
        <v>1217</v>
      </c>
    </row>
    <row r="26" spans="2:8" ht="24">
      <c r="B26" s="1616"/>
      <c r="C26" s="1615"/>
      <c r="D26" s="1616"/>
      <c r="E26" s="1616"/>
      <c r="H26" s="1617" t="s">
        <v>1218</v>
      </c>
    </row>
    <row r="27" spans="2:8">
      <c r="B27" s="1616"/>
      <c r="C27" s="1615"/>
      <c r="D27" s="1616"/>
      <c r="E27" s="1616"/>
      <c r="H27" s="1617" t="s">
        <v>1219</v>
      </c>
    </row>
    <row r="28" spans="2:8">
      <c r="B28" s="1616"/>
      <c r="C28" s="1615"/>
      <c r="D28" s="1616"/>
      <c r="E28" s="1616"/>
      <c r="H28" s="1617" t="s">
        <v>1220</v>
      </c>
    </row>
    <row r="29" spans="2:8" ht="24">
      <c r="B29" s="1616"/>
      <c r="C29" s="1615"/>
      <c r="D29" s="1616"/>
      <c r="E29" s="1616"/>
      <c r="H29" s="1617" t="s">
        <v>1221</v>
      </c>
    </row>
    <row r="30" spans="2:8" ht="24">
      <c r="B30" s="1616"/>
      <c r="C30" s="1615"/>
      <c r="D30" s="1616"/>
      <c r="E30" s="1616"/>
      <c r="H30" s="1617" t="s">
        <v>1222</v>
      </c>
    </row>
    <row r="31" spans="2:8" ht="24">
      <c r="B31" s="1616"/>
      <c r="C31" s="1615"/>
      <c r="D31" s="1616"/>
      <c r="E31" s="1616"/>
      <c r="H31" s="1617" t="s">
        <v>1223</v>
      </c>
    </row>
    <row r="32" spans="2:8" ht="24">
      <c r="B32" s="1616"/>
      <c r="C32" s="1615"/>
      <c r="D32" s="1616"/>
      <c r="E32" s="1616"/>
      <c r="H32" s="1617" t="s">
        <v>1224</v>
      </c>
    </row>
    <row r="33" spans="2:8">
      <c r="B33" s="1616"/>
      <c r="C33" s="1615"/>
      <c r="D33" s="1616"/>
      <c r="E33" s="1616"/>
      <c r="H33" s="1617" t="s">
        <v>1246</v>
      </c>
    </row>
    <row r="34" spans="2:8">
      <c r="B34" s="1616"/>
      <c r="C34" s="1615"/>
      <c r="D34" s="1616"/>
      <c r="E34" s="1616"/>
      <c r="H34" s="1617" t="s">
        <v>1225</v>
      </c>
    </row>
    <row r="35" spans="2:8">
      <c r="B35" s="1616"/>
      <c r="C35" s="1615"/>
      <c r="D35" s="1616"/>
      <c r="E35" s="1616"/>
      <c r="H35" s="1617" t="s">
        <v>1226</v>
      </c>
    </row>
    <row r="36" spans="2:8">
      <c r="B36" s="1616"/>
      <c r="C36" s="1615"/>
      <c r="D36" s="1616"/>
      <c r="E36" s="1616"/>
      <c r="H36" s="1617" t="s">
        <v>1227</v>
      </c>
    </row>
    <row r="37" spans="2:8" ht="24">
      <c r="B37" s="1616"/>
      <c r="C37" s="1615"/>
      <c r="D37" s="1616"/>
      <c r="E37" s="1616"/>
      <c r="H37" s="1617" t="s">
        <v>1228</v>
      </c>
    </row>
    <row r="38" spans="2:8">
      <c r="B38" s="1616"/>
      <c r="C38" s="1615"/>
      <c r="D38" s="1616"/>
      <c r="E38" s="1616"/>
      <c r="H38" s="1617" t="s">
        <v>1229</v>
      </c>
    </row>
    <row r="39" spans="2:8" ht="24">
      <c r="B39" s="1616"/>
      <c r="C39" s="1615"/>
      <c r="D39" s="1616"/>
      <c r="E39" s="1616"/>
      <c r="H39" s="1617" t="s">
        <v>1230</v>
      </c>
    </row>
    <row r="40" spans="2:8" ht="24">
      <c r="B40" s="1616"/>
      <c r="C40" s="1615"/>
      <c r="D40" s="1616"/>
      <c r="E40" s="1616"/>
      <c r="H40" s="1617" t="s">
        <v>1231</v>
      </c>
    </row>
    <row r="41" spans="2:8" ht="24">
      <c r="B41" s="1616"/>
      <c r="C41" s="1615"/>
      <c r="D41" s="1616"/>
      <c r="E41" s="1616"/>
      <c r="H41" s="1617" t="s">
        <v>1232</v>
      </c>
    </row>
    <row r="42" spans="2:8" ht="24">
      <c r="B42" s="1616"/>
      <c r="C42" s="1615" t="s">
        <v>27</v>
      </c>
      <c r="D42" s="1616"/>
      <c r="E42" s="1616"/>
      <c r="H42" s="1617" t="s">
        <v>1233</v>
      </c>
    </row>
    <row r="43" spans="2:8">
      <c r="B43" s="1616"/>
      <c r="C43" s="1615" t="s">
        <v>27</v>
      </c>
      <c r="D43" s="1616"/>
      <c r="E43" s="1616"/>
      <c r="H43" s="1617" t="s">
        <v>1234</v>
      </c>
    </row>
    <row r="44" spans="2:8">
      <c r="B44" s="1616"/>
      <c r="C44" s="1119"/>
      <c r="D44" s="1616"/>
      <c r="E44" s="1616"/>
      <c r="H44" s="1617" t="s">
        <v>1235</v>
      </c>
    </row>
    <row r="45" spans="2:8">
      <c r="B45" s="1616"/>
      <c r="C45" s="1119"/>
      <c r="D45" s="1616"/>
      <c r="E45" s="1616"/>
      <c r="H45" s="1617" t="s">
        <v>1236</v>
      </c>
    </row>
    <row r="46" spans="2:8">
      <c r="B46" s="1616"/>
      <c r="C46" s="1119"/>
      <c r="D46" s="1616"/>
      <c r="E46" s="1616"/>
      <c r="H46" s="1617" t="s">
        <v>1247</v>
      </c>
    </row>
    <row r="47" spans="2:8">
      <c r="B47" s="1616"/>
      <c r="C47" s="1119"/>
      <c r="D47" s="1616"/>
      <c r="E47" s="1616"/>
      <c r="H47" s="1617"/>
    </row>
    <row r="48" spans="2:8">
      <c r="B48" s="1616"/>
      <c r="C48" s="1119"/>
      <c r="D48" s="1616"/>
      <c r="E48" s="1616"/>
      <c r="H48" s="1617"/>
    </row>
    <row r="49" spans="2:8">
      <c r="B49" s="1616"/>
      <c r="C49" s="1119"/>
      <c r="D49" s="1616"/>
      <c r="E49" s="1616"/>
      <c r="H49" s="1619"/>
    </row>
    <row r="50" spans="2:8" ht="14.25">
      <c r="B50" s="1616"/>
      <c r="C50" s="1119"/>
      <c r="D50" s="1616"/>
      <c r="E50" s="1616"/>
      <c r="F50" s="1612"/>
      <c r="G50" s="1612"/>
    </row>
    <row r="51" spans="2:8" ht="14.25">
      <c r="B51" s="1616"/>
      <c r="C51" s="1119"/>
      <c r="D51" s="1616"/>
      <c r="E51" s="1616"/>
      <c r="F51" s="1612"/>
      <c r="G51" s="1612"/>
    </row>
    <row r="53" spans="2:8" ht="14.25">
      <c r="B53" s="1554"/>
      <c r="C53" s="1554" t="s">
        <v>444</v>
      </c>
      <c r="D53" s="1554"/>
      <c r="E53" s="1554"/>
      <c r="F53" s="1554"/>
      <c r="H53" s="1612"/>
    </row>
    <row r="54" spans="2:8" ht="38.25">
      <c r="B54" s="1629" t="s">
        <v>4026</v>
      </c>
      <c r="C54" s="1613" t="s">
        <v>442</v>
      </c>
      <c r="D54" s="1620" t="s">
        <v>440</v>
      </c>
      <c r="E54" s="1561" t="str">
        <f>НАЧАЛО!AD1&amp;" г."</f>
        <v>2013 г.</v>
      </c>
      <c r="F54" s="948" t="str">
        <f>НАЧАЛО!AF1&amp;" г."</f>
        <v>2012 г.</v>
      </c>
    </row>
    <row r="55" spans="2:8">
      <c r="B55" s="1137"/>
      <c r="C55" s="1615"/>
      <c r="D55" s="1137"/>
      <c r="E55" s="1109"/>
      <c r="F55" s="1109"/>
    </row>
    <row r="56" spans="2:8">
      <c r="B56" s="1137"/>
      <c r="C56" s="1615"/>
      <c r="D56" s="1137"/>
      <c r="E56" s="1109"/>
      <c r="F56" s="1109"/>
    </row>
    <row r="57" spans="2:8">
      <c r="B57" s="1137"/>
      <c r="C57" s="1615"/>
      <c r="D57" s="1137"/>
      <c r="E57" s="1109"/>
      <c r="F57" s="1109"/>
    </row>
    <row r="58" spans="2:8">
      <c r="B58" s="1137"/>
      <c r="C58" s="1615"/>
      <c r="D58" s="1137"/>
      <c r="E58" s="1109"/>
      <c r="F58" s="1109"/>
    </row>
    <row r="59" spans="2:8">
      <c r="B59" s="1137"/>
      <c r="C59" s="1615"/>
      <c r="D59" s="1137"/>
      <c r="E59" s="1109"/>
      <c r="F59" s="1109"/>
    </row>
    <row r="60" spans="2:8">
      <c r="B60" s="1137"/>
      <c r="C60" s="1615"/>
      <c r="D60" s="1137"/>
      <c r="E60" s="1109"/>
      <c r="F60" s="1109"/>
    </row>
    <row r="61" spans="2:8">
      <c r="B61" s="1137"/>
      <c r="C61" s="1615"/>
      <c r="D61" s="1137"/>
      <c r="E61" s="1109"/>
      <c r="F61" s="1109"/>
    </row>
    <row r="62" spans="2:8">
      <c r="B62" s="1137"/>
      <c r="C62" s="1615"/>
      <c r="D62" s="1137"/>
      <c r="E62" s="1109"/>
      <c r="F62" s="1109"/>
    </row>
    <row r="63" spans="2:8">
      <c r="B63" s="1137"/>
      <c r="C63" s="1615"/>
      <c r="D63" s="1137"/>
      <c r="E63" s="1109"/>
      <c r="F63" s="1109"/>
    </row>
    <row r="64" spans="2:8">
      <c r="B64" s="1137"/>
      <c r="C64" s="1615"/>
      <c r="D64" s="1137"/>
      <c r="E64" s="1109"/>
      <c r="F64" s="1109"/>
    </row>
    <row r="65" spans="2:6">
      <c r="B65" s="1137"/>
      <c r="C65" s="1615"/>
      <c r="D65" s="1137"/>
      <c r="E65" s="1109"/>
      <c r="F65" s="1109"/>
    </row>
    <row r="66" spans="2:6">
      <c r="B66" s="1137"/>
      <c r="C66" s="1615"/>
      <c r="D66" s="1137"/>
      <c r="E66" s="1109"/>
      <c r="F66" s="1109"/>
    </row>
    <row r="67" spans="2:6">
      <c r="B67" s="1137"/>
      <c r="C67" s="1615"/>
      <c r="D67" s="1137"/>
      <c r="E67" s="1109"/>
      <c r="F67" s="1109"/>
    </row>
    <row r="68" spans="2:6">
      <c r="B68" s="1137"/>
      <c r="C68" s="1615"/>
      <c r="D68" s="1137"/>
      <c r="E68" s="1109"/>
      <c r="F68" s="1109"/>
    </row>
    <row r="69" spans="2:6">
      <c r="B69" s="1137"/>
      <c r="C69" s="1615"/>
      <c r="D69" s="1137"/>
      <c r="E69" s="1109"/>
      <c r="F69" s="1109"/>
    </row>
    <row r="70" spans="2:6">
      <c r="B70" s="1137"/>
      <c r="C70" s="1615"/>
      <c r="D70" s="1137"/>
      <c r="E70" s="1109"/>
      <c r="F70" s="1109"/>
    </row>
    <row r="71" spans="2:6">
      <c r="B71" s="1137"/>
      <c r="C71" s="1615"/>
      <c r="D71" s="1137"/>
      <c r="E71" s="1109"/>
      <c r="F71" s="1109"/>
    </row>
    <row r="72" spans="2:6">
      <c r="B72" s="1137"/>
      <c r="C72" s="1615"/>
      <c r="D72" s="1137"/>
      <c r="E72" s="1109"/>
      <c r="F72" s="1109"/>
    </row>
    <row r="73" spans="2:6">
      <c r="B73" s="1137"/>
      <c r="C73" s="1615"/>
      <c r="D73" s="1137"/>
      <c r="E73" s="1109"/>
      <c r="F73" s="1109"/>
    </row>
    <row r="74" spans="2:6">
      <c r="B74" s="1137"/>
      <c r="C74" s="1615"/>
      <c r="D74" s="1137"/>
      <c r="E74" s="1109"/>
      <c r="F74" s="1109"/>
    </row>
    <row r="75" spans="2:6">
      <c r="B75" s="1137"/>
      <c r="C75" s="1615"/>
      <c r="D75" s="1137"/>
      <c r="E75" s="1109"/>
      <c r="F75" s="1109"/>
    </row>
    <row r="76" spans="2:6">
      <c r="B76" s="1137"/>
      <c r="C76" s="1615"/>
      <c r="D76" s="1137"/>
      <c r="E76" s="1109"/>
      <c r="F76" s="1109"/>
    </row>
    <row r="77" spans="2:6">
      <c r="B77" s="1137"/>
      <c r="C77" s="1615"/>
      <c r="D77" s="1137"/>
      <c r="E77" s="1109"/>
      <c r="F77" s="1109"/>
    </row>
    <row r="78" spans="2:6">
      <c r="B78" s="1137"/>
      <c r="C78" s="1615"/>
      <c r="D78" s="1137"/>
      <c r="E78" s="1109"/>
      <c r="F78" s="1109"/>
    </row>
    <row r="79" spans="2:6">
      <c r="B79" s="1137"/>
      <c r="C79" s="1615"/>
      <c r="D79" s="1137"/>
      <c r="E79" s="1109"/>
      <c r="F79" s="1109"/>
    </row>
    <row r="80" spans="2:6">
      <c r="B80" s="1137"/>
      <c r="C80" s="1615"/>
      <c r="D80" s="1137"/>
      <c r="E80" s="1109"/>
      <c r="F80" s="1109"/>
    </row>
    <row r="81" spans="2:6">
      <c r="B81" s="1137"/>
      <c r="C81" s="1615"/>
      <c r="D81" s="1137"/>
      <c r="E81" s="1109"/>
      <c r="F81" s="1109"/>
    </row>
    <row r="82" spans="2:6">
      <c r="B82" s="1137"/>
      <c r="C82" s="1615"/>
      <c r="D82" s="1137"/>
      <c r="E82" s="1109"/>
      <c r="F82" s="1109"/>
    </row>
    <row r="83" spans="2:6">
      <c r="B83" s="1137"/>
      <c r="C83" s="1615"/>
      <c r="D83" s="1137"/>
      <c r="E83" s="1109"/>
      <c r="F83" s="1109"/>
    </row>
    <row r="84" spans="2:6">
      <c r="B84" s="1137"/>
      <c r="C84" s="1615"/>
      <c r="D84" s="1137"/>
      <c r="E84" s="1109"/>
      <c r="F84" s="1109"/>
    </row>
    <row r="85" spans="2:6">
      <c r="B85" s="1137"/>
      <c r="C85" s="1615"/>
      <c r="D85" s="1137"/>
      <c r="E85" s="1109"/>
      <c r="F85" s="1109"/>
    </row>
    <row r="86" spans="2:6">
      <c r="B86" s="1137"/>
      <c r="C86" s="1615"/>
      <c r="D86" s="1137"/>
      <c r="E86" s="1109"/>
      <c r="F86" s="1109"/>
    </row>
    <row r="87" spans="2:6">
      <c r="B87" s="1137"/>
      <c r="C87" s="1615"/>
      <c r="D87" s="1137"/>
      <c r="E87" s="1109"/>
      <c r="F87" s="1109"/>
    </row>
    <row r="88" spans="2:6">
      <c r="B88" s="1137"/>
      <c r="C88" s="1615"/>
      <c r="D88" s="1137"/>
      <c r="E88" s="1109"/>
      <c r="F88" s="1109"/>
    </row>
    <row r="89" spans="2:6">
      <c r="B89" s="1137"/>
      <c r="C89" s="1615"/>
      <c r="D89" s="1137"/>
      <c r="E89" s="1109"/>
      <c r="F89" s="1109"/>
    </row>
    <row r="90" spans="2:6">
      <c r="B90" s="1137"/>
      <c r="C90" s="1615"/>
      <c r="D90" s="1137"/>
      <c r="E90" s="1109"/>
      <c r="F90" s="1109"/>
    </row>
    <row r="91" spans="2:6">
      <c r="B91" s="1137"/>
      <c r="C91" s="1615"/>
      <c r="D91" s="1137"/>
      <c r="E91" s="1109"/>
      <c r="F91" s="1109"/>
    </row>
    <row r="92" spans="2:6">
      <c r="B92" s="1137"/>
      <c r="C92" s="1615"/>
      <c r="D92" s="1137"/>
      <c r="E92" s="1109"/>
      <c r="F92" s="1109"/>
    </row>
    <row r="93" spans="2:6">
      <c r="B93" s="1137"/>
      <c r="C93" s="1615"/>
      <c r="D93" s="1137"/>
      <c r="E93" s="1109"/>
      <c r="F93" s="1109"/>
    </row>
    <row r="94" spans="2:6">
      <c r="B94" s="1137"/>
      <c r="C94" s="1615"/>
      <c r="D94" s="1137"/>
      <c r="E94" s="1109"/>
      <c r="F94" s="1109"/>
    </row>
    <row r="95" spans="2:6">
      <c r="B95" s="1137"/>
      <c r="C95" s="1615"/>
      <c r="D95" s="1137"/>
      <c r="E95" s="1109"/>
      <c r="F95" s="1109"/>
    </row>
    <row r="96" spans="2:6">
      <c r="B96" s="1137"/>
      <c r="C96" s="1615"/>
      <c r="D96" s="1137"/>
      <c r="E96" s="1109"/>
      <c r="F96" s="1109"/>
    </row>
    <row r="97" spans="2:8">
      <c r="B97" s="1137"/>
      <c r="C97" s="1615"/>
      <c r="D97" s="1137"/>
      <c r="E97" s="1109"/>
      <c r="F97" s="1109"/>
    </row>
    <row r="98" spans="2:8">
      <c r="B98" s="1137"/>
      <c r="C98" s="1615"/>
      <c r="D98" s="1137"/>
      <c r="E98" s="1109"/>
      <c r="F98" s="1109"/>
    </row>
    <row r="99" spans="2:8">
      <c r="B99" s="1137"/>
      <c r="C99" s="1615"/>
      <c r="D99" s="1137"/>
      <c r="E99" s="1109"/>
      <c r="F99" s="1109"/>
    </row>
    <row r="100" spans="2:8">
      <c r="B100" s="1137"/>
      <c r="C100" s="1615"/>
      <c r="D100" s="1137"/>
      <c r="E100" s="1109"/>
      <c r="F100" s="1109"/>
    </row>
    <row r="101" spans="2:8">
      <c r="B101" s="1137"/>
      <c r="C101" s="1615"/>
      <c r="D101" s="1137"/>
      <c r="E101" s="1109"/>
      <c r="F101" s="1109"/>
    </row>
    <row r="102" spans="2:8">
      <c r="B102" s="1137"/>
      <c r="C102" s="1615"/>
      <c r="D102" s="1137"/>
      <c r="E102" s="1109"/>
      <c r="F102" s="1109"/>
    </row>
    <row r="103" spans="2:8">
      <c r="B103" s="1137"/>
      <c r="C103" s="1119"/>
      <c r="D103" s="1137"/>
      <c r="E103" s="1109"/>
      <c r="F103" s="1109"/>
    </row>
    <row r="104" spans="2:8">
      <c r="B104" s="1558"/>
      <c r="C104" s="991" t="s">
        <v>71</v>
      </c>
      <c r="D104" s="1558"/>
      <c r="E104" s="1555">
        <f>SUM(E55:E103)</f>
        <v>0</v>
      </c>
      <c r="F104" s="1555">
        <f>SUM(F55:F103)</f>
        <v>0</v>
      </c>
      <c r="G104" s="1693">
        <f>E104-'P&amp;L приходи'!H31</f>
        <v>0</v>
      </c>
    </row>
    <row r="105" spans="2:8" ht="14.25">
      <c r="B105" s="1553"/>
      <c r="C105" s="1553" t="s">
        <v>443</v>
      </c>
      <c r="D105" s="1553"/>
      <c r="E105" s="1553"/>
      <c r="F105" s="1553"/>
      <c r="G105" s="1693">
        <f>F104-'P&amp;L приходи'!L31</f>
        <v>0</v>
      </c>
    </row>
    <row r="106" spans="2:8" ht="38.25">
      <c r="B106" s="1629" t="s">
        <v>4026</v>
      </c>
      <c r="C106" s="1131" t="s">
        <v>441</v>
      </c>
      <c r="D106" s="1560" t="s">
        <v>440</v>
      </c>
      <c r="E106" s="1561" t="str">
        <f>E54</f>
        <v>2013 г.</v>
      </c>
      <c r="F106" s="1561" t="str">
        <f>F54</f>
        <v>2012 г.</v>
      </c>
      <c r="G106" s="1612"/>
      <c r="H106" s="1612"/>
    </row>
    <row r="107" spans="2:8" ht="14.25">
      <c r="B107" s="1137"/>
      <c r="C107" s="1615"/>
      <c r="D107" s="1137"/>
      <c r="E107" s="1109"/>
      <c r="F107" s="1109"/>
      <c r="G107" s="1612"/>
      <c r="H107" s="1612"/>
    </row>
    <row r="108" spans="2:8" ht="14.25">
      <c r="B108" s="1137"/>
      <c r="C108" s="1615"/>
      <c r="D108" s="1137"/>
      <c r="E108" s="1109"/>
      <c r="F108" s="1109"/>
      <c r="G108" s="1612"/>
      <c r="H108" s="1612"/>
    </row>
    <row r="109" spans="2:8" ht="14.25">
      <c r="B109" s="1137"/>
      <c r="C109" s="1615"/>
      <c r="D109" s="1137"/>
      <c r="E109" s="1109"/>
      <c r="F109" s="1109"/>
      <c r="G109" s="1612"/>
      <c r="H109" s="1612"/>
    </row>
    <row r="110" spans="2:8" ht="14.25">
      <c r="B110" s="1137"/>
      <c r="C110" s="1615"/>
      <c r="D110" s="1137"/>
      <c r="E110" s="1109"/>
      <c r="F110" s="1109"/>
      <c r="G110" s="1612"/>
      <c r="H110" s="1612"/>
    </row>
    <row r="111" spans="2:8" ht="14.25">
      <c r="B111" s="1137"/>
      <c r="C111" s="1615"/>
      <c r="D111" s="1137"/>
      <c r="E111" s="1109"/>
      <c r="F111" s="1109"/>
      <c r="G111" s="1612"/>
      <c r="H111" s="1612"/>
    </row>
    <row r="112" spans="2:8" ht="14.25">
      <c r="B112" s="1137"/>
      <c r="C112" s="1615"/>
      <c r="D112" s="1137"/>
      <c r="E112" s="1109"/>
      <c r="F112" s="1109"/>
      <c r="G112" s="1612"/>
      <c r="H112" s="1612"/>
    </row>
    <row r="113" spans="2:8" ht="14.25">
      <c r="B113" s="1137"/>
      <c r="C113" s="1615"/>
      <c r="D113" s="1137"/>
      <c r="E113" s="1109"/>
      <c r="F113" s="1109"/>
      <c r="G113" s="1612"/>
      <c r="H113" s="1612"/>
    </row>
    <row r="114" spans="2:8" ht="14.25">
      <c r="B114" s="1137"/>
      <c r="C114" s="1615"/>
      <c r="D114" s="1137"/>
      <c r="E114" s="1109"/>
      <c r="F114" s="1109"/>
      <c r="G114" s="1612"/>
      <c r="H114" s="1612"/>
    </row>
    <row r="115" spans="2:8" ht="14.25">
      <c r="B115" s="1137"/>
      <c r="C115" s="1615"/>
      <c r="D115" s="1137"/>
      <c r="E115" s="1109"/>
      <c r="F115" s="1109"/>
      <c r="G115" s="1612"/>
      <c r="H115" s="1612"/>
    </row>
    <row r="116" spans="2:8" ht="14.25">
      <c r="B116" s="1137"/>
      <c r="C116" s="1615"/>
      <c r="D116" s="1137"/>
      <c r="E116" s="1109"/>
      <c r="F116" s="1109"/>
      <c r="G116" s="1612"/>
      <c r="H116" s="1612"/>
    </row>
    <row r="117" spans="2:8" ht="14.25">
      <c r="B117" s="1137"/>
      <c r="C117" s="1615"/>
      <c r="D117" s="1137"/>
      <c r="E117" s="1109"/>
      <c r="F117" s="1109"/>
      <c r="G117" s="1612"/>
      <c r="H117" s="1612"/>
    </row>
    <row r="118" spans="2:8" ht="14.25">
      <c r="B118" s="1137"/>
      <c r="C118" s="1615"/>
      <c r="D118" s="1137"/>
      <c r="E118" s="1109"/>
      <c r="F118" s="1109"/>
      <c r="G118" s="1612"/>
      <c r="H118" s="1612"/>
    </row>
    <row r="119" spans="2:8" ht="14.25">
      <c r="B119" s="1137"/>
      <c r="C119" s="1615"/>
      <c r="D119" s="1137"/>
      <c r="E119" s="1109"/>
      <c r="F119" s="1109"/>
      <c r="G119" s="1612"/>
      <c r="H119" s="1612"/>
    </row>
    <row r="120" spans="2:8" ht="14.25">
      <c r="B120" s="1137"/>
      <c r="C120" s="1615"/>
      <c r="D120" s="1137"/>
      <c r="E120" s="1109"/>
      <c r="F120" s="1109"/>
      <c r="G120" s="1612"/>
      <c r="H120" s="1612"/>
    </row>
    <row r="121" spans="2:8" ht="14.25">
      <c r="B121" s="1137"/>
      <c r="C121" s="1615"/>
      <c r="D121" s="1137"/>
      <c r="E121" s="1109"/>
      <c r="F121" s="1109"/>
      <c r="G121" s="1612"/>
      <c r="H121" s="1612"/>
    </row>
    <row r="122" spans="2:8" ht="14.25">
      <c r="B122" s="1137"/>
      <c r="C122" s="1615"/>
      <c r="D122" s="1137"/>
      <c r="E122" s="1109"/>
      <c r="F122" s="1109"/>
      <c r="G122" s="1612"/>
      <c r="H122" s="1612"/>
    </row>
    <row r="123" spans="2:8" ht="14.25">
      <c r="B123" s="1137"/>
      <c r="C123" s="1615"/>
      <c r="D123" s="1137"/>
      <c r="E123" s="1109"/>
      <c r="F123" s="1109"/>
      <c r="G123" s="1612"/>
      <c r="H123" s="1612"/>
    </row>
    <row r="124" spans="2:8" ht="14.25">
      <c r="B124" s="1137"/>
      <c r="C124" s="1615"/>
      <c r="D124" s="1137"/>
      <c r="E124" s="1109"/>
      <c r="F124" s="1109"/>
      <c r="G124" s="1612"/>
      <c r="H124" s="1612"/>
    </row>
    <row r="125" spans="2:8" ht="14.25">
      <c r="B125" s="1137"/>
      <c r="C125" s="1615"/>
      <c r="D125" s="1137"/>
      <c r="E125" s="1109"/>
      <c r="F125" s="1109"/>
      <c r="G125" s="1612"/>
      <c r="H125" s="1612"/>
    </row>
    <row r="126" spans="2:8" ht="14.25">
      <c r="B126" s="1137"/>
      <c r="C126" s="1615"/>
      <c r="D126" s="1137"/>
      <c r="E126" s="1109"/>
      <c r="F126" s="1109"/>
      <c r="G126" s="1612"/>
      <c r="H126" s="1612"/>
    </row>
    <row r="127" spans="2:8" ht="14.25">
      <c r="B127" s="1137"/>
      <c r="C127" s="1615"/>
      <c r="D127" s="1137"/>
      <c r="E127" s="1109"/>
      <c r="F127" s="1109"/>
      <c r="G127" s="1612"/>
      <c r="H127" s="1612"/>
    </row>
    <row r="128" spans="2:8" ht="14.25">
      <c r="B128" s="1137"/>
      <c r="C128" s="1615"/>
      <c r="D128" s="1137"/>
      <c r="E128" s="1109"/>
      <c r="F128" s="1109"/>
      <c r="G128" s="1612"/>
      <c r="H128" s="1612"/>
    </row>
    <row r="129" spans="2:8" ht="14.25">
      <c r="B129" s="1137"/>
      <c r="C129" s="1615"/>
      <c r="D129" s="1137"/>
      <c r="E129" s="1109"/>
      <c r="F129" s="1109"/>
      <c r="G129" s="1612"/>
      <c r="H129" s="1612"/>
    </row>
    <row r="130" spans="2:8" ht="14.25">
      <c r="B130" s="1137"/>
      <c r="C130" s="1615"/>
      <c r="D130" s="1137"/>
      <c r="E130" s="1109"/>
      <c r="F130" s="1109"/>
      <c r="G130" s="1612"/>
      <c r="H130" s="1612"/>
    </row>
    <row r="131" spans="2:8" ht="14.25">
      <c r="B131" s="1137"/>
      <c r="C131" s="1615"/>
      <c r="D131" s="1137"/>
      <c r="E131" s="1109"/>
      <c r="F131" s="1109"/>
      <c r="G131" s="1612"/>
      <c r="H131" s="1612"/>
    </row>
    <row r="132" spans="2:8" ht="14.25">
      <c r="B132" s="1137"/>
      <c r="C132" s="1615"/>
      <c r="D132" s="1137"/>
      <c r="E132" s="1109"/>
      <c r="F132" s="1109"/>
      <c r="G132" s="1612"/>
      <c r="H132" s="1612"/>
    </row>
    <row r="133" spans="2:8" ht="14.25">
      <c r="B133" s="1137"/>
      <c r="C133" s="1615"/>
      <c r="D133" s="1137"/>
      <c r="E133" s="1109"/>
      <c r="F133" s="1109"/>
      <c r="G133" s="1612"/>
      <c r="H133" s="1612"/>
    </row>
    <row r="134" spans="2:8" ht="14.25">
      <c r="B134" s="1137"/>
      <c r="C134" s="1615"/>
      <c r="D134" s="1137"/>
      <c r="E134" s="1109"/>
      <c r="F134" s="1109"/>
      <c r="G134" s="1612"/>
      <c r="H134" s="1612"/>
    </row>
    <row r="135" spans="2:8" ht="14.25">
      <c r="B135" s="1137"/>
      <c r="C135" s="1615"/>
      <c r="D135" s="1137"/>
      <c r="E135" s="1109"/>
      <c r="F135" s="1109"/>
      <c r="G135" s="1612"/>
      <c r="H135" s="1612"/>
    </row>
    <row r="136" spans="2:8" ht="14.25">
      <c r="B136" s="1137"/>
      <c r="C136" s="1615"/>
      <c r="D136" s="1137"/>
      <c r="E136" s="1109"/>
      <c r="F136" s="1109"/>
      <c r="G136" s="1612"/>
      <c r="H136" s="1612"/>
    </row>
    <row r="137" spans="2:8" ht="14.25">
      <c r="B137" s="1137"/>
      <c r="C137" s="1615"/>
      <c r="D137" s="1137"/>
      <c r="E137" s="1109"/>
      <c r="F137" s="1109"/>
      <c r="G137" s="1612"/>
      <c r="H137" s="1612"/>
    </row>
    <row r="138" spans="2:8" ht="14.25">
      <c r="B138" s="1137"/>
      <c r="C138" s="1615"/>
      <c r="D138" s="1137"/>
      <c r="E138" s="1109"/>
      <c r="F138" s="1109"/>
      <c r="G138" s="1612"/>
      <c r="H138" s="1612"/>
    </row>
    <row r="139" spans="2:8" ht="14.25">
      <c r="B139" s="1137"/>
      <c r="C139" s="1615"/>
      <c r="D139" s="1137"/>
      <c r="E139" s="1109"/>
      <c r="F139" s="1109"/>
      <c r="G139" s="1612"/>
      <c r="H139" s="1612"/>
    </row>
    <row r="140" spans="2:8" ht="14.25">
      <c r="B140" s="1137"/>
      <c r="C140" s="1615"/>
      <c r="D140" s="1137"/>
      <c r="E140" s="1109"/>
      <c r="F140" s="1109"/>
      <c r="G140" s="1612"/>
      <c r="H140" s="1612"/>
    </row>
    <row r="141" spans="2:8" ht="14.25">
      <c r="B141" s="1137"/>
      <c r="C141" s="1615"/>
      <c r="D141" s="1137"/>
      <c r="E141" s="1109"/>
      <c r="F141" s="1109"/>
      <c r="G141" s="1612"/>
      <c r="H141" s="1612"/>
    </row>
    <row r="142" spans="2:8" ht="14.25">
      <c r="B142" s="1137"/>
      <c r="C142" s="1615"/>
      <c r="D142" s="1137"/>
      <c r="E142" s="1109"/>
      <c r="F142" s="1109"/>
      <c r="G142" s="1612"/>
      <c r="H142" s="1612"/>
    </row>
    <row r="143" spans="2:8" ht="14.25">
      <c r="B143" s="1137"/>
      <c r="C143" s="1615"/>
      <c r="D143" s="1137"/>
      <c r="E143" s="1109"/>
      <c r="F143" s="1109"/>
      <c r="G143" s="1612"/>
      <c r="H143" s="1612"/>
    </row>
    <row r="144" spans="2:8" ht="14.25">
      <c r="B144" s="1137"/>
      <c r="C144" s="1615"/>
      <c r="D144" s="1137"/>
      <c r="E144" s="1109"/>
      <c r="F144" s="1109"/>
      <c r="G144" s="1612"/>
      <c r="H144" s="1612"/>
    </row>
    <row r="145" spans="2:8" ht="14.25">
      <c r="B145" s="1137"/>
      <c r="C145" s="1615"/>
      <c r="D145" s="1137"/>
      <c r="E145" s="1109"/>
      <c r="F145" s="1109"/>
      <c r="G145" s="1612"/>
      <c r="H145" s="1612"/>
    </row>
    <row r="146" spans="2:8" ht="14.25">
      <c r="B146" s="1137"/>
      <c r="C146" s="1119"/>
      <c r="D146" s="1137"/>
      <c r="E146" s="1109"/>
      <c r="F146" s="1109"/>
      <c r="G146" s="1612"/>
      <c r="H146" s="1612"/>
    </row>
    <row r="147" spans="2:8" ht="14.25">
      <c r="B147" s="1137"/>
      <c r="C147" s="1119"/>
      <c r="D147" s="1137"/>
      <c r="E147" s="1109"/>
      <c r="F147" s="1109"/>
      <c r="G147" s="1612"/>
      <c r="H147" s="1612"/>
    </row>
    <row r="148" spans="2:8" ht="14.25">
      <c r="B148" s="1137"/>
      <c r="C148" s="1119"/>
      <c r="D148" s="1137"/>
      <c r="E148" s="1109"/>
      <c r="F148" s="1109"/>
      <c r="G148" s="1612"/>
      <c r="H148" s="1612"/>
    </row>
    <row r="149" spans="2:8" ht="14.25">
      <c r="B149" s="1137"/>
      <c r="C149" s="1119"/>
      <c r="D149" s="1137"/>
      <c r="E149" s="1109"/>
      <c r="F149" s="1109"/>
      <c r="G149" s="1612"/>
      <c r="H149" s="1612"/>
    </row>
    <row r="150" spans="2:8" ht="14.25">
      <c r="B150" s="1137"/>
      <c r="C150" s="1119"/>
      <c r="D150" s="1137"/>
      <c r="E150" s="1109"/>
      <c r="F150" s="1109"/>
      <c r="G150" s="1612"/>
      <c r="H150" s="1612"/>
    </row>
    <row r="151" spans="2:8" ht="14.25">
      <c r="B151" s="1137"/>
      <c r="C151" s="1119"/>
      <c r="D151" s="1137"/>
      <c r="E151" s="1109"/>
      <c r="F151" s="1109"/>
      <c r="G151" s="1612"/>
      <c r="H151" s="1612"/>
    </row>
    <row r="152" spans="2:8" ht="14.25">
      <c r="B152" s="1137"/>
      <c r="C152" s="1119"/>
      <c r="D152" s="1137"/>
      <c r="E152" s="1109"/>
      <c r="F152" s="1109"/>
      <c r="G152" s="1612"/>
      <c r="H152" s="1612"/>
    </row>
    <row r="153" spans="2:8" ht="14.25">
      <c r="B153" s="1137"/>
      <c r="C153" s="1119"/>
      <c r="D153" s="1137"/>
      <c r="E153" s="1109"/>
      <c r="F153" s="1109"/>
      <c r="G153" s="1612"/>
      <c r="H153" s="1612"/>
    </row>
    <row r="154" spans="2:8" ht="14.25">
      <c r="B154" s="1137"/>
      <c r="C154" s="1119"/>
      <c r="D154" s="1137"/>
      <c r="E154" s="1109"/>
      <c r="F154" s="1109"/>
      <c r="G154" s="1612"/>
    </row>
    <row r="155" spans="2:8" ht="14.25">
      <c r="B155" s="1137"/>
      <c r="C155" s="1119"/>
      <c r="D155" s="1137"/>
      <c r="E155" s="1109"/>
      <c r="F155" s="1109"/>
      <c r="G155" s="1612"/>
    </row>
    <row r="156" spans="2:8" ht="14.25">
      <c r="B156" s="1558"/>
      <c r="C156" s="991" t="s">
        <v>71</v>
      </c>
      <c r="D156" s="1558"/>
      <c r="E156" s="1555">
        <f>SUM(E107:E155)</f>
        <v>0</v>
      </c>
      <c r="F156" s="1555">
        <f>SUM(F107:F155)</f>
        <v>0</v>
      </c>
      <c r="G156" s="1694">
        <f>E156-'P&amp;L разходи'!H19-'P&amp;L разходи'!H46-'P&amp;L разходи'!H92</f>
        <v>0</v>
      </c>
    </row>
    <row r="157" spans="2:8" ht="14.25">
      <c r="G157" s="1694">
        <f>F156-'P&amp;L разходи'!L19-'P&amp;L разходи'!L46-'P&amp;L разходи'!L92</f>
        <v>0</v>
      </c>
    </row>
    <row r="158" spans="2:8" ht="14.25">
      <c r="B158" s="1554"/>
      <c r="C158" s="1554" t="s">
        <v>1183</v>
      </c>
      <c r="D158" s="1554"/>
      <c r="E158" s="1554"/>
      <c r="F158" s="1554"/>
      <c r="G158" s="1612"/>
    </row>
    <row r="159" spans="2:8" ht="38.25">
      <c r="B159" s="1629" t="s">
        <v>4026</v>
      </c>
      <c r="C159" s="1131" t="s">
        <v>1185</v>
      </c>
      <c r="D159" s="1620" t="s">
        <v>1184</v>
      </c>
      <c r="E159" s="1561" t="str">
        <f>E54</f>
        <v>2013 г.</v>
      </c>
      <c r="F159" s="1561" t="str">
        <f>F54</f>
        <v>2012 г.</v>
      </c>
      <c r="G159" s="1612"/>
    </row>
    <row r="160" spans="2:8" ht="14.25">
      <c r="B160" s="1137"/>
      <c r="C160" s="1615"/>
      <c r="D160" s="1137"/>
      <c r="E160" s="1109"/>
      <c r="F160" s="1109"/>
      <c r="G160" s="1612"/>
    </row>
    <row r="161" spans="2:7" ht="14.25">
      <c r="B161" s="1137"/>
      <c r="C161" s="1615"/>
      <c r="D161" s="1137"/>
      <c r="E161" s="1109"/>
      <c r="F161" s="1109"/>
      <c r="G161" s="1612"/>
    </row>
    <row r="162" spans="2:7" ht="14.25">
      <c r="B162" s="1137"/>
      <c r="C162" s="1615"/>
      <c r="D162" s="1137"/>
      <c r="E162" s="1109"/>
      <c r="F162" s="1109"/>
      <c r="G162" s="1612"/>
    </row>
    <row r="163" spans="2:7" ht="14.25">
      <c r="B163" s="1137"/>
      <c r="C163" s="1615"/>
      <c r="D163" s="1137"/>
      <c r="E163" s="1109"/>
      <c r="F163" s="1109"/>
      <c r="G163" s="1612"/>
    </row>
    <row r="164" spans="2:7" ht="14.25">
      <c r="B164" s="1137"/>
      <c r="C164" s="1615"/>
      <c r="D164" s="1137"/>
      <c r="E164" s="1109"/>
      <c r="F164" s="1109"/>
      <c r="G164" s="1612"/>
    </row>
    <row r="165" spans="2:7" ht="14.25">
      <c r="B165" s="1137"/>
      <c r="C165" s="1615"/>
      <c r="D165" s="1137"/>
      <c r="E165" s="1109"/>
      <c r="F165" s="1109"/>
      <c r="G165" s="1612"/>
    </row>
    <row r="166" spans="2:7" ht="14.25">
      <c r="B166" s="1137"/>
      <c r="C166" s="1615"/>
      <c r="D166" s="1137"/>
      <c r="E166" s="1109"/>
      <c r="F166" s="1109"/>
      <c r="G166" s="1612"/>
    </row>
    <row r="167" spans="2:7" ht="14.25">
      <c r="B167" s="1137"/>
      <c r="C167" s="1615"/>
      <c r="D167" s="1137"/>
      <c r="E167" s="1109"/>
      <c r="F167" s="1109"/>
      <c r="G167" s="1612"/>
    </row>
    <row r="168" spans="2:7" ht="14.25">
      <c r="B168" s="1137"/>
      <c r="C168" s="1615"/>
      <c r="D168" s="1137"/>
      <c r="E168" s="1109"/>
      <c r="F168" s="1109"/>
      <c r="G168" s="1612"/>
    </row>
    <row r="169" spans="2:7" ht="14.25">
      <c r="B169" s="1137"/>
      <c r="C169" s="1615"/>
      <c r="D169" s="1137"/>
      <c r="E169" s="1109"/>
      <c r="F169" s="1109"/>
      <c r="G169" s="1612"/>
    </row>
    <row r="170" spans="2:7" ht="14.25">
      <c r="B170" s="1137"/>
      <c r="C170" s="1615"/>
      <c r="D170" s="1137"/>
      <c r="E170" s="1109"/>
      <c r="F170" s="1109"/>
      <c r="G170" s="1612"/>
    </row>
    <row r="171" spans="2:7" ht="14.25">
      <c r="B171" s="1137"/>
      <c r="C171" s="1615"/>
      <c r="D171" s="1137"/>
      <c r="E171" s="1109"/>
      <c r="F171" s="1109"/>
      <c r="G171" s="1612"/>
    </row>
    <row r="172" spans="2:7" ht="14.25">
      <c r="B172" s="1137"/>
      <c r="C172" s="1615"/>
      <c r="D172" s="1137"/>
      <c r="E172" s="1109"/>
      <c r="F172" s="1109"/>
      <c r="G172" s="1612"/>
    </row>
    <row r="173" spans="2:7" ht="14.25">
      <c r="B173" s="1137"/>
      <c r="C173" s="1615"/>
      <c r="D173" s="1137"/>
      <c r="E173" s="1109"/>
      <c r="F173" s="1109"/>
      <c r="G173" s="1612"/>
    </row>
    <row r="174" spans="2:7" ht="14.25">
      <c r="B174" s="1137"/>
      <c r="C174" s="1615"/>
      <c r="D174" s="1137"/>
      <c r="E174" s="1109"/>
      <c r="F174" s="1109"/>
      <c r="G174" s="1612"/>
    </row>
    <row r="175" spans="2:7" ht="14.25">
      <c r="B175" s="1137"/>
      <c r="C175" s="1615"/>
      <c r="D175" s="1137"/>
      <c r="E175" s="1109"/>
      <c r="F175" s="1109"/>
      <c r="G175" s="1612"/>
    </row>
    <row r="176" spans="2:7" ht="14.25">
      <c r="B176" s="1137"/>
      <c r="C176" s="1615"/>
      <c r="D176" s="1137"/>
      <c r="E176" s="1109"/>
      <c r="F176" s="1109"/>
      <c r="G176" s="1612"/>
    </row>
    <row r="177" spans="2:7" ht="14.25">
      <c r="B177" s="1137"/>
      <c r="C177" s="1615"/>
      <c r="D177" s="1137"/>
      <c r="E177" s="1109"/>
      <c r="F177" s="1109"/>
      <c r="G177" s="1612"/>
    </row>
    <row r="178" spans="2:7" ht="14.25">
      <c r="B178" s="1137"/>
      <c r="C178" s="1615"/>
      <c r="D178" s="1137"/>
      <c r="E178" s="1109"/>
      <c r="F178" s="1109"/>
      <c r="G178" s="1612"/>
    </row>
    <row r="179" spans="2:7" ht="14.25">
      <c r="B179" s="1137"/>
      <c r="C179" s="1615"/>
      <c r="D179" s="1137"/>
      <c r="E179" s="1109"/>
      <c r="F179" s="1109"/>
      <c r="G179" s="1612"/>
    </row>
    <row r="180" spans="2:7" ht="14.25">
      <c r="B180" s="1137"/>
      <c r="C180" s="1615"/>
      <c r="D180" s="1137"/>
      <c r="E180" s="1109"/>
      <c r="F180" s="1109"/>
      <c r="G180" s="1612"/>
    </row>
    <row r="181" spans="2:7" ht="14.25">
      <c r="B181" s="1137"/>
      <c r="C181" s="1615"/>
      <c r="D181" s="1137"/>
      <c r="E181" s="1109"/>
      <c r="F181" s="1109"/>
      <c r="G181" s="1612"/>
    </row>
    <row r="182" spans="2:7" ht="14.25">
      <c r="B182" s="1137"/>
      <c r="C182" s="1615"/>
      <c r="D182" s="1137"/>
      <c r="E182" s="1109"/>
      <c r="F182" s="1109"/>
      <c r="G182" s="1612"/>
    </row>
    <row r="183" spans="2:7" ht="14.25">
      <c r="B183" s="1137"/>
      <c r="C183" s="1615"/>
      <c r="D183" s="1137"/>
      <c r="E183" s="1109"/>
      <c r="F183" s="1109"/>
      <c r="G183" s="1612"/>
    </row>
    <row r="184" spans="2:7" ht="14.25">
      <c r="B184" s="1137"/>
      <c r="C184" s="1615"/>
      <c r="D184" s="1137"/>
      <c r="E184" s="1109"/>
      <c r="F184" s="1109"/>
      <c r="G184" s="1612"/>
    </row>
    <row r="185" spans="2:7" ht="14.25">
      <c r="B185" s="1137"/>
      <c r="C185" s="1615"/>
      <c r="D185" s="1137"/>
      <c r="E185" s="1109"/>
      <c r="F185" s="1109"/>
      <c r="G185" s="1612"/>
    </row>
    <row r="186" spans="2:7" ht="14.25">
      <c r="B186" s="1137"/>
      <c r="C186" s="1615"/>
      <c r="D186" s="1137"/>
      <c r="E186" s="1109"/>
      <c r="F186" s="1109"/>
      <c r="G186" s="1612"/>
    </row>
    <row r="187" spans="2:7" ht="14.25">
      <c r="B187" s="1137"/>
      <c r="C187" s="1615"/>
      <c r="D187" s="1137"/>
      <c r="E187" s="1109"/>
      <c r="F187" s="1109"/>
      <c r="G187" s="1612"/>
    </row>
    <row r="188" spans="2:7" ht="14.25">
      <c r="B188" s="1137"/>
      <c r="C188" s="1615"/>
      <c r="D188" s="1137"/>
      <c r="E188" s="1109"/>
      <c r="F188" s="1109"/>
      <c r="G188" s="1612"/>
    </row>
    <row r="189" spans="2:7" ht="14.25">
      <c r="B189" s="1137"/>
      <c r="C189" s="1615"/>
      <c r="D189" s="1137"/>
      <c r="E189" s="1109"/>
      <c r="F189" s="1109"/>
      <c r="G189" s="1612"/>
    </row>
    <row r="190" spans="2:7" ht="14.25">
      <c r="B190" s="1137"/>
      <c r="C190" s="1615"/>
      <c r="D190" s="1137"/>
      <c r="E190" s="1109"/>
      <c r="F190" s="1109"/>
      <c r="G190" s="1612"/>
    </row>
    <row r="191" spans="2:7" ht="14.25">
      <c r="B191" s="1137"/>
      <c r="C191" s="1615"/>
      <c r="D191" s="1137"/>
      <c r="E191" s="1109"/>
      <c r="F191" s="1109"/>
      <c r="G191" s="1612"/>
    </row>
    <row r="192" spans="2:7" ht="14.25">
      <c r="B192" s="1137"/>
      <c r="C192" s="1615"/>
      <c r="D192" s="1137"/>
      <c r="E192" s="1109"/>
      <c r="F192" s="1109"/>
      <c r="G192" s="1612"/>
    </row>
    <row r="193" spans="2:7" ht="14.25">
      <c r="B193" s="1137"/>
      <c r="C193" s="1615"/>
      <c r="D193" s="1137"/>
      <c r="E193" s="1109"/>
      <c r="F193" s="1109"/>
      <c r="G193" s="1612"/>
    </row>
    <row r="194" spans="2:7" ht="14.25">
      <c r="B194" s="1137"/>
      <c r="C194" s="1615"/>
      <c r="D194" s="1137"/>
      <c r="E194" s="1109"/>
      <c r="F194" s="1109"/>
      <c r="G194" s="1612"/>
    </row>
    <row r="195" spans="2:7" ht="14.25">
      <c r="B195" s="1137"/>
      <c r="C195" s="1615"/>
      <c r="D195" s="1137"/>
      <c r="E195" s="1109"/>
      <c r="F195" s="1109"/>
      <c r="G195" s="1612"/>
    </row>
    <row r="196" spans="2:7" ht="14.25">
      <c r="B196" s="1137"/>
      <c r="C196" s="1615"/>
      <c r="D196" s="1137"/>
      <c r="E196" s="1109"/>
      <c r="F196" s="1109"/>
      <c r="G196" s="1612"/>
    </row>
    <row r="197" spans="2:7" ht="14.25">
      <c r="B197" s="1137"/>
      <c r="C197" s="1615"/>
      <c r="D197" s="1137"/>
      <c r="E197" s="1109"/>
      <c r="F197" s="1109"/>
      <c r="G197" s="1612"/>
    </row>
    <row r="198" spans="2:7" ht="14.25">
      <c r="B198" s="1137"/>
      <c r="C198" s="1615"/>
      <c r="D198" s="1137"/>
      <c r="E198" s="1109"/>
      <c r="F198" s="1109"/>
      <c r="G198" s="1612"/>
    </row>
    <row r="199" spans="2:7" ht="14.25">
      <c r="B199" s="1137"/>
      <c r="C199" s="1615"/>
      <c r="D199" s="1137"/>
      <c r="E199" s="1109"/>
      <c r="F199" s="1109"/>
      <c r="G199" s="1612"/>
    </row>
    <row r="200" spans="2:7" ht="14.25">
      <c r="B200" s="1137"/>
      <c r="C200" s="1615"/>
      <c r="D200" s="1137"/>
      <c r="E200" s="1109"/>
      <c r="F200" s="1109"/>
      <c r="G200" s="1612"/>
    </row>
    <row r="201" spans="2:7" ht="14.25">
      <c r="B201" s="1137"/>
      <c r="C201" s="1615"/>
      <c r="D201" s="1137"/>
      <c r="E201" s="1109"/>
      <c r="F201" s="1109"/>
      <c r="G201" s="1612"/>
    </row>
    <row r="202" spans="2:7" ht="14.25">
      <c r="B202" s="1137"/>
      <c r="C202" s="1615"/>
      <c r="D202" s="1137"/>
      <c r="E202" s="1109"/>
      <c r="F202" s="1109"/>
      <c r="G202" s="1612"/>
    </row>
    <row r="203" spans="2:7" ht="14.25">
      <c r="B203" s="1137"/>
      <c r="C203" s="1615"/>
      <c r="D203" s="1137"/>
      <c r="E203" s="1109"/>
      <c r="F203" s="1109"/>
      <c r="G203" s="1612"/>
    </row>
    <row r="204" spans="2:7" ht="14.25">
      <c r="B204" s="1137"/>
      <c r="C204" s="1615"/>
      <c r="D204" s="1137"/>
      <c r="E204" s="1109"/>
      <c r="F204" s="1109"/>
      <c r="G204" s="1612"/>
    </row>
    <row r="205" spans="2:7" ht="14.25">
      <c r="B205" s="1137"/>
      <c r="C205" s="1615"/>
      <c r="D205" s="1137"/>
      <c r="E205" s="1109"/>
      <c r="F205" s="1109"/>
      <c r="G205" s="1612"/>
    </row>
    <row r="206" spans="2:7" ht="14.25">
      <c r="B206" s="1137"/>
      <c r="C206" s="1615"/>
      <c r="D206" s="1137"/>
      <c r="E206" s="1109"/>
      <c r="F206" s="1109"/>
      <c r="G206" s="1612"/>
    </row>
    <row r="207" spans="2:7" ht="14.25">
      <c r="B207" s="1137"/>
      <c r="C207" s="1119"/>
      <c r="D207" s="1137"/>
      <c r="E207" s="1109"/>
      <c r="F207" s="1109"/>
      <c r="G207" s="1612"/>
    </row>
    <row r="208" spans="2:7" ht="14.25">
      <c r="B208" s="1137"/>
      <c r="C208" s="1119"/>
      <c r="D208" s="1137"/>
      <c r="E208" s="1109"/>
      <c r="F208" s="1109"/>
      <c r="G208" s="1612"/>
    </row>
    <row r="209" spans="2:7" ht="14.25">
      <c r="B209" s="1558"/>
      <c r="C209" s="991" t="s">
        <v>71</v>
      </c>
      <c r="D209" s="1558"/>
      <c r="E209" s="1555">
        <f>SUM(E160:E208)</f>
        <v>0</v>
      </c>
      <c r="F209" s="1555">
        <f>SUM(F160:G208)</f>
        <v>0</v>
      </c>
      <c r="G209" s="1694">
        <f>E209-задължения!C5-задължения!C19</f>
        <v>0</v>
      </c>
    </row>
    <row r="210" spans="2:7" ht="14.25">
      <c r="B210" s="1553"/>
      <c r="C210" s="1553" t="s">
        <v>1186</v>
      </c>
      <c r="D210" s="1553"/>
      <c r="E210" s="1553"/>
      <c r="F210" s="1553"/>
      <c r="G210" s="1694">
        <f>F209-задължения!D6-задължения!D20</f>
        <v>0</v>
      </c>
    </row>
    <row r="211" spans="2:7" ht="38.25">
      <c r="B211" s="1629" t="s">
        <v>4026</v>
      </c>
      <c r="C211" s="1131" t="s">
        <v>1185</v>
      </c>
      <c r="D211" s="1620" t="s">
        <v>1184</v>
      </c>
      <c r="E211" s="1561" t="str">
        <f>E54</f>
        <v>2013 г.</v>
      </c>
      <c r="F211" s="1561" t="str">
        <f>F54</f>
        <v>2012 г.</v>
      </c>
      <c r="G211" s="1612"/>
    </row>
    <row r="212" spans="2:7" ht="14.25">
      <c r="B212" s="1137"/>
      <c r="C212" s="1615"/>
      <c r="D212" s="1137"/>
      <c r="E212" s="1109"/>
      <c r="F212" s="1108"/>
      <c r="G212" s="1612"/>
    </row>
    <row r="213" spans="2:7" ht="14.25">
      <c r="B213" s="1137"/>
      <c r="C213" s="1615"/>
      <c r="D213" s="1137"/>
      <c r="E213" s="1109"/>
      <c r="F213" s="1108"/>
      <c r="G213" s="1612"/>
    </row>
    <row r="214" spans="2:7" ht="14.25">
      <c r="B214" s="1137"/>
      <c r="C214" s="1615"/>
      <c r="D214" s="1137"/>
      <c r="E214" s="1109"/>
      <c r="F214" s="1108"/>
      <c r="G214" s="1612"/>
    </row>
    <row r="215" spans="2:7" ht="14.25">
      <c r="B215" s="1137"/>
      <c r="C215" s="1615"/>
      <c r="D215" s="1137"/>
      <c r="E215" s="1109"/>
      <c r="F215" s="1108"/>
      <c r="G215" s="1612"/>
    </row>
    <row r="216" spans="2:7" ht="14.25">
      <c r="B216" s="1137"/>
      <c r="C216" s="1615"/>
      <c r="D216" s="1137"/>
      <c r="E216" s="1109"/>
      <c r="F216" s="1108"/>
      <c r="G216" s="1612"/>
    </row>
    <row r="217" spans="2:7" ht="14.25">
      <c r="B217" s="1137"/>
      <c r="C217" s="1615"/>
      <c r="D217" s="1137"/>
      <c r="E217" s="1109"/>
      <c r="F217" s="1108"/>
      <c r="G217" s="1612"/>
    </row>
    <row r="218" spans="2:7" ht="14.25">
      <c r="B218" s="1137"/>
      <c r="C218" s="1615"/>
      <c r="D218" s="1137"/>
      <c r="E218" s="1109"/>
      <c r="F218" s="1108"/>
      <c r="G218" s="1612"/>
    </row>
    <row r="219" spans="2:7" ht="14.25">
      <c r="B219" s="1137"/>
      <c r="C219" s="1615"/>
      <c r="D219" s="1137"/>
      <c r="E219" s="1109"/>
      <c r="F219" s="1108"/>
      <c r="G219" s="1612"/>
    </row>
    <row r="220" spans="2:7" ht="14.25">
      <c r="B220" s="1137"/>
      <c r="C220" s="1615"/>
      <c r="D220" s="1137"/>
      <c r="E220" s="1109"/>
      <c r="F220" s="1108"/>
      <c r="G220" s="1612"/>
    </row>
    <row r="221" spans="2:7" ht="14.25">
      <c r="B221" s="1137"/>
      <c r="C221" s="1615"/>
      <c r="D221" s="1137"/>
      <c r="E221" s="1109"/>
      <c r="F221" s="1108"/>
      <c r="G221" s="1612"/>
    </row>
    <row r="222" spans="2:7" ht="14.25">
      <c r="B222" s="1137"/>
      <c r="C222" s="1615"/>
      <c r="D222" s="1137"/>
      <c r="E222" s="1109"/>
      <c r="F222" s="1108"/>
      <c r="G222" s="1612"/>
    </row>
    <row r="223" spans="2:7" ht="14.25">
      <c r="B223" s="1137"/>
      <c r="C223" s="1615"/>
      <c r="D223" s="1137"/>
      <c r="E223" s="1109"/>
      <c r="F223" s="1108"/>
      <c r="G223" s="1612"/>
    </row>
    <row r="224" spans="2:7" ht="14.25">
      <c r="B224" s="1137"/>
      <c r="C224" s="1615"/>
      <c r="D224" s="1137"/>
      <c r="E224" s="1109"/>
      <c r="F224" s="1108"/>
      <c r="G224" s="1612"/>
    </row>
    <row r="225" spans="2:7" ht="14.25">
      <c r="B225" s="1137"/>
      <c r="C225" s="1615"/>
      <c r="D225" s="1137"/>
      <c r="E225" s="1109"/>
      <c r="F225" s="1108"/>
      <c r="G225" s="1612"/>
    </row>
    <row r="226" spans="2:7" ht="14.25">
      <c r="B226" s="1137"/>
      <c r="C226" s="1615"/>
      <c r="D226" s="1137"/>
      <c r="E226" s="1109"/>
      <c r="F226" s="1108"/>
      <c r="G226" s="1612"/>
    </row>
    <row r="227" spans="2:7" ht="14.25">
      <c r="B227" s="1137"/>
      <c r="C227" s="1615"/>
      <c r="D227" s="1137"/>
      <c r="E227" s="1109"/>
      <c r="F227" s="1108"/>
      <c r="G227" s="1612"/>
    </row>
    <row r="228" spans="2:7" ht="14.25">
      <c r="B228" s="1137"/>
      <c r="C228" s="1615"/>
      <c r="D228" s="1137"/>
      <c r="E228" s="1109"/>
      <c r="F228" s="1108"/>
      <c r="G228" s="1612"/>
    </row>
    <row r="229" spans="2:7" ht="14.25">
      <c r="B229" s="1137"/>
      <c r="C229" s="1615"/>
      <c r="D229" s="1137"/>
      <c r="E229" s="1109"/>
      <c r="F229" s="1108"/>
      <c r="G229" s="1612"/>
    </row>
    <row r="230" spans="2:7" ht="14.25">
      <c r="B230" s="1137"/>
      <c r="C230" s="1615"/>
      <c r="D230" s="1137"/>
      <c r="E230" s="1109"/>
      <c r="F230" s="1108"/>
      <c r="G230" s="1612"/>
    </row>
    <row r="231" spans="2:7" ht="14.25">
      <c r="B231" s="1137"/>
      <c r="C231" s="1615"/>
      <c r="D231" s="1137"/>
      <c r="E231" s="1109"/>
      <c r="F231" s="1108"/>
      <c r="G231" s="1612"/>
    </row>
    <row r="232" spans="2:7" ht="14.25">
      <c r="B232" s="1137"/>
      <c r="C232" s="1615"/>
      <c r="D232" s="1137"/>
      <c r="E232" s="1109"/>
      <c r="F232" s="1108"/>
      <c r="G232" s="1612"/>
    </row>
    <row r="233" spans="2:7" ht="14.25">
      <c r="B233" s="1137"/>
      <c r="C233" s="1615"/>
      <c r="D233" s="1137"/>
      <c r="E233" s="1109"/>
      <c r="F233" s="1108"/>
      <c r="G233" s="1612"/>
    </row>
    <row r="234" spans="2:7" ht="14.25">
      <c r="B234" s="1137"/>
      <c r="C234" s="1615"/>
      <c r="D234" s="1137"/>
      <c r="E234" s="1109"/>
      <c r="F234" s="1108"/>
      <c r="G234" s="1612"/>
    </row>
    <row r="235" spans="2:7" ht="14.25">
      <c r="B235" s="1137"/>
      <c r="C235" s="1615"/>
      <c r="D235" s="1137"/>
      <c r="E235" s="1109"/>
      <c r="F235" s="1108"/>
      <c r="G235" s="1612"/>
    </row>
    <row r="236" spans="2:7" ht="14.25">
      <c r="B236" s="1137"/>
      <c r="C236" s="1615"/>
      <c r="D236" s="1137"/>
      <c r="E236" s="1109"/>
      <c r="F236" s="1108"/>
      <c r="G236" s="1612"/>
    </row>
    <row r="237" spans="2:7" ht="14.25">
      <c r="B237" s="1137"/>
      <c r="C237" s="1615"/>
      <c r="D237" s="1137"/>
      <c r="E237" s="1109"/>
      <c r="F237" s="1108"/>
      <c r="G237" s="1612"/>
    </row>
    <row r="238" spans="2:7" ht="14.25">
      <c r="B238" s="1137"/>
      <c r="C238" s="1615"/>
      <c r="D238" s="1137"/>
      <c r="E238" s="1109"/>
      <c r="F238" s="1108"/>
      <c r="G238" s="1612"/>
    </row>
    <row r="239" spans="2:7" ht="14.25">
      <c r="B239" s="1137"/>
      <c r="C239" s="1615"/>
      <c r="D239" s="1137"/>
      <c r="E239" s="1109"/>
      <c r="F239" s="1108"/>
      <c r="G239" s="1612"/>
    </row>
    <row r="240" spans="2:7" ht="14.25">
      <c r="B240" s="1137"/>
      <c r="C240" s="1615"/>
      <c r="D240" s="1137"/>
      <c r="E240" s="1109"/>
      <c r="F240" s="1108"/>
      <c r="G240" s="1612"/>
    </row>
    <row r="241" spans="2:7" ht="14.25">
      <c r="B241" s="1137"/>
      <c r="C241" s="1615"/>
      <c r="D241" s="1137"/>
      <c r="E241" s="1109"/>
      <c r="F241" s="1108"/>
      <c r="G241" s="1612"/>
    </row>
    <row r="242" spans="2:7" ht="14.25">
      <c r="B242" s="1137"/>
      <c r="C242" s="1615"/>
      <c r="D242" s="1137"/>
      <c r="E242" s="1109"/>
      <c r="F242" s="1108"/>
      <c r="G242" s="1612"/>
    </row>
    <row r="243" spans="2:7" ht="14.25">
      <c r="B243" s="1137"/>
      <c r="C243" s="1615"/>
      <c r="D243" s="1137"/>
      <c r="E243" s="1109"/>
      <c r="F243" s="1108"/>
      <c r="G243" s="1612"/>
    </row>
    <row r="244" spans="2:7" ht="14.25">
      <c r="B244" s="1137"/>
      <c r="C244" s="1615"/>
      <c r="D244" s="1137"/>
      <c r="E244" s="1109"/>
      <c r="F244" s="1108"/>
      <c r="G244" s="1612"/>
    </row>
    <row r="245" spans="2:7" ht="14.25">
      <c r="B245" s="1137"/>
      <c r="C245" s="1615"/>
      <c r="D245" s="1137"/>
      <c r="E245" s="1109"/>
      <c r="F245" s="1108"/>
      <c r="G245" s="1612"/>
    </row>
    <row r="246" spans="2:7" ht="14.25">
      <c r="B246" s="1137"/>
      <c r="C246" s="1615"/>
      <c r="D246" s="1137"/>
      <c r="E246" s="1109"/>
      <c r="F246" s="1108"/>
      <c r="G246" s="1612"/>
    </row>
    <row r="247" spans="2:7" ht="14.25">
      <c r="B247" s="1137"/>
      <c r="C247" s="1615"/>
      <c r="D247" s="1137"/>
      <c r="E247" s="1109"/>
      <c r="F247" s="1108"/>
      <c r="G247" s="1612"/>
    </row>
    <row r="248" spans="2:7" ht="14.25">
      <c r="B248" s="1137"/>
      <c r="C248" s="1615"/>
      <c r="D248" s="1137"/>
      <c r="E248" s="1109"/>
      <c r="F248" s="1108"/>
      <c r="G248" s="1612"/>
    </row>
    <row r="249" spans="2:7" ht="14.25">
      <c r="B249" s="1137"/>
      <c r="C249" s="1615"/>
      <c r="D249" s="1137"/>
      <c r="E249" s="1109"/>
      <c r="F249" s="1108"/>
      <c r="G249" s="1612"/>
    </row>
    <row r="250" spans="2:7" ht="14.25">
      <c r="B250" s="1137"/>
      <c r="C250" s="1615"/>
      <c r="D250" s="1137"/>
      <c r="E250" s="1109"/>
      <c r="F250" s="1108"/>
      <c r="G250" s="1612"/>
    </row>
    <row r="251" spans="2:7" ht="14.25">
      <c r="B251" s="1137"/>
      <c r="C251" s="1615"/>
      <c r="D251" s="1137"/>
      <c r="E251" s="1109"/>
      <c r="F251" s="1108"/>
      <c r="G251" s="1612"/>
    </row>
    <row r="252" spans="2:7" ht="14.25">
      <c r="B252" s="1137"/>
      <c r="C252" s="1615"/>
      <c r="D252" s="1137"/>
      <c r="E252" s="1109"/>
      <c r="F252" s="1108"/>
      <c r="G252" s="1612"/>
    </row>
    <row r="253" spans="2:7" ht="14.25">
      <c r="B253" s="1137"/>
      <c r="C253" s="1615"/>
      <c r="D253" s="1137"/>
      <c r="E253" s="1109"/>
      <c r="F253" s="1108"/>
      <c r="G253" s="1612"/>
    </row>
    <row r="254" spans="2:7" ht="14.25">
      <c r="B254" s="1137"/>
      <c r="C254" s="1615"/>
      <c r="D254" s="1137"/>
      <c r="E254" s="1109"/>
      <c r="F254" s="1108"/>
      <c r="G254" s="1612"/>
    </row>
    <row r="255" spans="2:7" ht="14.25">
      <c r="B255" s="1137"/>
      <c r="C255" s="1615"/>
      <c r="D255" s="1137"/>
      <c r="E255" s="1109"/>
      <c r="F255" s="1108"/>
      <c r="G255" s="1612"/>
    </row>
    <row r="256" spans="2:7" ht="14.25">
      <c r="B256" s="1137"/>
      <c r="C256" s="1615"/>
      <c r="D256" s="1137"/>
      <c r="E256" s="1109"/>
      <c r="F256" s="1108"/>
      <c r="G256" s="1612"/>
    </row>
    <row r="257" spans="2:7" ht="14.25">
      <c r="B257" s="1137"/>
      <c r="C257" s="1615"/>
      <c r="D257" s="1137"/>
      <c r="E257" s="1109"/>
      <c r="F257" s="1108"/>
      <c r="G257" s="1612"/>
    </row>
    <row r="258" spans="2:7" ht="14.25">
      <c r="B258" s="1137"/>
      <c r="C258" s="1615"/>
      <c r="D258" s="1137"/>
      <c r="E258" s="1109"/>
      <c r="F258" s="1108"/>
      <c r="G258" s="1612"/>
    </row>
    <row r="259" spans="2:7" ht="14.25">
      <c r="B259" s="1137"/>
      <c r="C259" s="1119"/>
      <c r="D259" s="1137"/>
      <c r="E259" s="1109"/>
      <c r="F259" s="1108"/>
      <c r="G259" s="1612"/>
    </row>
    <row r="260" spans="2:7" ht="14.25">
      <c r="B260" s="1137"/>
      <c r="C260" s="1119"/>
      <c r="D260" s="1137"/>
      <c r="E260" s="1109"/>
      <c r="F260" s="1109"/>
      <c r="G260" s="1612"/>
    </row>
    <row r="261" spans="2:7" ht="14.25">
      <c r="B261" s="1558"/>
      <c r="C261" s="991" t="s">
        <v>71</v>
      </c>
      <c r="D261" s="1558"/>
      <c r="E261" s="1555">
        <f>SUM(E212:E260)</f>
        <v>0</v>
      </c>
      <c r="F261" s="1555">
        <f>SUM(F212:G260)</f>
        <v>0</v>
      </c>
      <c r="G261" s="1694">
        <f>E261-вземания!C5-вземания!C26</f>
        <v>0</v>
      </c>
    </row>
    <row r="262" spans="2:7" ht="14.25">
      <c r="G262" s="1694">
        <f>F261-вземания!D6-вземания!D27</f>
        <v>0</v>
      </c>
    </row>
    <row r="263" spans="2:7" ht="14.25">
      <c r="C263" s="1554" t="s">
        <v>3922</v>
      </c>
      <c r="D263" s="1554"/>
      <c r="E263" s="1554"/>
      <c r="F263" s="1554"/>
      <c r="G263" s="1612"/>
    </row>
    <row r="264" spans="2:7" ht="14.25">
      <c r="C264" s="1131" t="s">
        <v>1185</v>
      </c>
      <c r="D264" s="1560" t="s">
        <v>1191</v>
      </c>
      <c r="E264" s="1561" t="str">
        <f>E54</f>
        <v>2013 г.</v>
      </c>
      <c r="F264" s="1561" t="str">
        <f>F54</f>
        <v>2012 г.</v>
      </c>
      <c r="G264" s="1612"/>
    </row>
    <row r="265" spans="2:7" ht="14.25">
      <c r="C265" s="1119" t="s">
        <v>1192</v>
      </c>
      <c r="D265" s="1137" t="s">
        <v>1196</v>
      </c>
      <c r="E265" s="1109"/>
      <c r="F265" s="1108"/>
      <c r="G265" s="1612"/>
    </row>
    <row r="266" spans="2:7" ht="14.25">
      <c r="C266" s="1119"/>
      <c r="D266" s="1137" t="s">
        <v>1193</v>
      </c>
      <c r="E266" s="1109"/>
      <c r="F266" s="1108"/>
      <c r="G266" s="1612"/>
    </row>
    <row r="267" spans="2:7" ht="14.25">
      <c r="C267" s="1119"/>
      <c r="D267" s="1137" t="s">
        <v>1194</v>
      </c>
      <c r="E267" s="1109"/>
      <c r="F267" s="1108"/>
      <c r="G267" s="1612"/>
    </row>
    <row r="268" spans="2:7" ht="14.25">
      <c r="C268" s="1119"/>
      <c r="D268" s="1557" t="s">
        <v>1195</v>
      </c>
      <c r="E268" s="1556">
        <f>E266+E267</f>
        <v>0</v>
      </c>
      <c r="F268" s="1621">
        <f>F266+F267</f>
        <v>0</v>
      </c>
      <c r="G268" s="1612"/>
    </row>
    <row r="269" spans="2:7" ht="14.25">
      <c r="C269" s="1119" t="s">
        <v>1199</v>
      </c>
      <c r="D269" s="1137" t="s">
        <v>1197</v>
      </c>
      <c r="E269" s="1109"/>
      <c r="F269" s="1108"/>
      <c r="G269" s="1612"/>
    </row>
    <row r="270" spans="2:7" ht="14.25">
      <c r="C270" s="1119"/>
      <c r="D270" s="1137" t="s">
        <v>1193</v>
      </c>
      <c r="E270" s="1109"/>
      <c r="F270" s="1108"/>
      <c r="G270" s="1612"/>
    </row>
    <row r="271" spans="2:7" ht="14.25">
      <c r="C271" s="1119"/>
      <c r="D271" s="1137" t="s">
        <v>1194</v>
      </c>
      <c r="E271" s="1109"/>
      <c r="F271" s="1108"/>
      <c r="G271" s="1612"/>
    </row>
    <row r="272" spans="2:7" ht="14.25">
      <c r="C272" s="1119"/>
      <c r="D272" s="1557" t="s">
        <v>1195</v>
      </c>
      <c r="E272" s="1556">
        <f>E270+E271</f>
        <v>0</v>
      </c>
      <c r="F272" s="1621">
        <f>F270+F271</f>
        <v>0</v>
      </c>
      <c r="G272" s="1612"/>
    </row>
    <row r="273" spans="3:7" ht="14.25">
      <c r="C273" s="1119" t="s">
        <v>1200</v>
      </c>
      <c r="D273" s="1137" t="s">
        <v>1198</v>
      </c>
      <c r="E273" s="1109"/>
      <c r="F273" s="1108"/>
      <c r="G273" s="1612"/>
    </row>
    <row r="274" spans="3:7" ht="14.25">
      <c r="C274" s="1119"/>
      <c r="D274" s="1137" t="s">
        <v>1193</v>
      </c>
      <c r="E274" s="1109"/>
      <c r="F274" s="1108"/>
      <c r="G274" s="1612"/>
    </row>
    <row r="275" spans="3:7" ht="14.25">
      <c r="C275" s="1119"/>
      <c r="D275" s="1137" t="s">
        <v>1194</v>
      </c>
      <c r="E275" s="1109"/>
      <c r="F275" s="1108"/>
      <c r="G275" s="1612"/>
    </row>
    <row r="276" spans="3:7" ht="14.25">
      <c r="C276" s="1119"/>
      <c r="D276" s="1557" t="s">
        <v>1195</v>
      </c>
      <c r="E276" s="1556">
        <f>E274+E275</f>
        <v>0</v>
      </c>
      <c r="F276" s="1621">
        <f>F274+F275</f>
        <v>0</v>
      </c>
      <c r="G276" s="1612"/>
    </row>
    <row r="277" spans="3:7" ht="14.25">
      <c r="C277" s="1119"/>
      <c r="D277" s="1137"/>
      <c r="E277" s="1109"/>
      <c r="F277" s="1108"/>
      <c r="G277" s="1612"/>
    </row>
    <row r="278" spans="3:7" ht="14.25">
      <c r="C278" s="991" t="s">
        <v>1201</v>
      </c>
      <c r="D278" s="1558"/>
      <c r="E278" s="1555">
        <f>E268+E272+E276</f>
        <v>0</v>
      </c>
      <c r="F278" s="1555">
        <f>F268+F272+F276</f>
        <v>0</v>
      </c>
      <c r="G278" s="1694">
        <f>E267+E271+E275-'P&amp;L разходи'!H95-'P&amp;L разходи'!H106</f>
        <v>0</v>
      </c>
    </row>
    <row r="279" spans="3:7" ht="14.25">
      <c r="C279" s="1553" t="s">
        <v>1190</v>
      </c>
      <c r="D279" s="1553"/>
      <c r="E279" s="1553"/>
      <c r="F279" s="1553"/>
      <c r="G279" s="1695">
        <f>F267+F271+F275-'P&amp;L разходи'!L95-'P&amp;L разходи'!L106</f>
        <v>0</v>
      </c>
    </row>
    <row r="280" spans="3:7">
      <c r="C280" s="1131" t="s">
        <v>1185</v>
      </c>
      <c r="D280" s="1560" t="s">
        <v>1184</v>
      </c>
      <c r="E280" s="1561" t="str">
        <f>E54</f>
        <v>2013 г.</v>
      </c>
      <c r="F280" s="1561" t="str">
        <f>F54</f>
        <v>2012 г.</v>
      </c>
    </row>
    <row r="281" spans="3:7">
      <c r="C281" s="1119" t="s">
        <v>1192</v>
      </c>
      <c r="D281" s="1137" t="s">
        <v>1196</v>
      </c>
      <c r="E281" s="1109"/>
      <c r="F281" s="1109"/>
    </row>
    <row r="282" spans="3:7">
      <c r="C282" s="1119"/>
      <c r="D282" s="1137" t="s">
        <v>1193</v>
      </c>
      <c r="E282" s="1109"/>
      <c r="F282" s="1109"/>
    </row>
    <row r="283" spans="3:7">
      <c r="C283" s="1119"/>
      <c r="D283" s="1137" t="s">
        <v>1194</v>
      </c>
      <c r="E283" s="1109"/>
      <c r="F283" s="1109"/>
    </row>
    <row r="284" spans="3:7">
      <c r="C284" s="1119"/>
      <c r="D284" s="1557" t="s">
        <v>1195</v>
      </c>
      <c r="E284" s="1556">
        <f>E282+E283</f>
        <v>0</v>
      </c>
      <c r="F284" s="1556">
        <f>F282+F283</f>
        <v>0</v>
      </c>
    </row>
    <row r="285" spans="3:7">
      <c r="C285" s="1119" t="s">
        <v>1199</v>
      </c>
      <c r="D285" s="1137" t="s">
        <v>1197</v>
      </c>
      <c r="E285" s="1109"/>
      <c r="F285" s="1109"/>
    </row>
    <row r="286" spans="3:7">
      <c r="C286" s="1119"/>
      <c r="D286" s="1137" t="s">
        <v>1193</v>
      </c>
      <c r="E286" s="1109"/>
      <c r="F286" s="1109"/>
    </row>
    <row r="287" spans="3:7">
      <c r="C287" s="1119"/>
      <c r="D287" s="1137" t="s">
        <v>1194</v>
      </c>
      <c r="E287" s="1109"/>
      <c r="F287" s="1109"/>
    </row>
    <row r="288" spans="3:7">
      <c r="C288" s="1119"/>
      <c r="D288" s="1557" t="s">
        <v>1195</v>
      </c>
      <c r="E288" s="1556">
        <f>E286+E287</f>
        <v>0</v>
      </c>
      <c r="F288" s="1556">
        <f>F286+F287</f>
        <v>0</v>
      </c>
    </row>
    <row r="289" spans="2:7">
      <c r="C289" s="1119" t="s">
        <v>1200</v>
      </c>
      <c r="D289" s="1137" t="s">
        <v>1198</v>
      </c>
      <c r="E289" s="1109"/>
      <c r="F289" s="1109"/>
    </row>
    <row r="290" spans="2:7">
      <c r="C290" s="1119"/>
      <c r="D290" s="1137" t="s">
        <v>1193</v>
      </c>
      <c r="E290" s="1109"/>
      <c r="F290" s="1109"/>
    </row>
    <row r="291" spans="2:7">
      <c r="C291" s="1119"/>
      <c r="D291" s="1137" t="s">
        <v>1194</v>
      </c>
      <c r="E291" s="1109"/>
      <c r="F291" s="1109"/>
    </row>
    <row r="292" spans="2:7">
      <c r="C292" s="1119"/>
      <c r="D292" s="1557" t="s">
        <v>1195</v>
      </c>
      <c r="E292" s="1556">
        <f>E290+E291</f>
        <v>0</v>
      </c>
      <c r="F292" s="1556">
        <f>F290+F291</f>
        <v>0</v>
      </c>
    </row>
    <row r="293" spans="2:7">
      <c r="C293" s="1119"/>
      <c r="D293" s="1137"/>
      <c r="E293" s="1109"/>
      <c r="F293" s="1109"/>
    </row>
    <row r="294" spans="2:7">
      <c r="C294" s="991" t="s">
        <v>1201</v>
      </c>
      <c r="D294" s="1558"/>
      <c r="E294" s="1555">
        <f>E284+E288+E292</f>
        <v>0</v>
      </c>
      <c r="F294" s="1555">
        <f>F284+F288+F292</f>
        <v>0</v>
      </c>
    </row>
    <row r="299" spans="2:7" ht="14.25">
      <c r="B299" s="1553"/>
      <c r="C299" s="1553" t="s">
        <v>445</v>
      </c>
      <c r="D299" s="1553"/>
      <c r="E299" s="1553"/>
      <c r="F299" s="1553"/>
      <c r="G299" s="1553"/>
    </row>
    <row r="300" spans="2:7" ht="38.25">
      <c r="B300" s="1629" t="s">
        <v>4026</v>
      </c>
      <c r="C300" s="1562" t="s">
        <v>442</v>
      </c>
      <c r="D300" s="1622" t="s">
        <v>4027</v>
      </c>
      <c r="E300" s="1623" t="s">
        <v>446</v>
      </c>
      <c r="F300" s="1623" t="s">
        <v>3923</v>
      </c>
      <c r="G300" s="1624" t="s">
        <v>446</v>
      </c>
    </row>
    <row r="301" spans="2:7">
      <c r="B301" s="1564"/>
      <c r="C301" s="1615"/>
      <c r="D301" s="1564"/>
      <c r="E301" s="1562"/>
      <c r="F301" s="1562"/>
      <c r="G301" s="1559"/>
    </row>
    <row r="302" spans="2:7">
      <c r="B302" s="1564"/>
      <c r="C302" s="1615"/>
      <c r="D302" s="1564"/>
      <c r="E302" s="1562"/>
      <c r="F302" s="1562"/>
      <c r="G302" s="1559"/>
    </row>
    <row r="303" spans="2:7">
      <c r="B303" s="1564"/>
      <c r="C303" s="1615"/>
      <c r="D303" s="1564"/>
      <c r="E303" s="1562"/>
      <c r="F303" s="1562"/>
      <c r="G303" s="1559"/>
    </row>
    <row r="304" spans="2:7">
      <c r="B304" s="1564"/>
      <c r="C304" s="1615"/>
      <c r="D304" s="1564"/>
      <c r="E304" s="1562"/>
      <c r="F304" s="1562"/>
      <c r="G304" s="1559"/>
    </row>
    <row r="305" spans="2:7">
      <c r="B305" s="1564"/>
      <c r="C305" s="1615"/>
      <c r="D305" s="1564"/>
      <c r="E305" s="1562"/>
      <c r="F305" s="1562"/>
      <c r="G305" s="1559"/>
    </row>
    <row r="306" spans="2:7">
      <c r="B306" s="1564"/>
      <c r="C306" s="1615"/>
      <c r="D306" s="1564"/>
      <c r="E306" s="1562"/>
      <c r="F306" s="1562"/>
      <c r="G306" s="1559"/>
    </row>
    <row r="307" spans="2:7">
      <c r="B307" s="1564"/>
      <c r="C307" s="1615"/>
      <c r="D307" s="1564"/>
      <c r="E307" s="1562"/>
      <c r="F307" s="1562"/>
      <c r="G307" s="1559"/>
    </row>
    <row r="308" spans="2:7">
      <c r="B308" s="1564"/>
      <c r="C308" s="1615"/>
      <c r="D308" s="1564"/>
      <c r="E308" s="1562"/>
      <c r="F308" s="1562"/>
      <c r="G308" s="1559"/>
    </row>
    <row r="309" spans="2:7">
      <c r="B309" s="1564"/>
      <c r="C309" s="1615"/>
      <c r="D309" s="1564"/>
      <c r="E309" s="1562"/>
      <c r="F309" s="1562"/>
      <c r="G309" s="1559"/>
    </row>
    <row r="310" spans="2:7">
      <c r="B310" s="1564"/>
      <c r="C310" s="1615"/>
      <c r="D310" s="1564"/>
      <c r="E310" s="1562"/>
      <c r="F310" s="1562"/>
      <c r="G310" s="1559"/>
    </row>
    <row r="311" spans="2:7">
      <c r="B311" s="1564"/>
      <c r="C311" s="1615"/>
      <c r="D311" s="1564"/>
      <c r="E311" s="1562"/>
      <c r="F311" s="1562"/>
      <c r="G311" s="1559"/>
    </row>
    <row r="312" spans="2:7">
      <c r="B312" s="1564"/>
      <c r="C312" s="1615"/>
      <c r="D312" s="1564"/>
      <c r="E312" s="1562"/>
      <c r="F312" s="1562"/>
      <c r="G312" s="1559"/>
    </row>
    <row r="313" spans="2:7">
      <c r="B313" s="1564"/>
      <c r="C313" s="1615"/>
      <c r="D313" s="1564"/>
      <c r="E313" s="1562"/>
      <c r="F313" s="1562"/>
      <c r="G313" s="1559"/>
    </row>
    <row r="314" spans="2:7">
      <c r="B314" s="1564"/>
      <c r="C314" s="1615"/>
      <c r="D314" s="1564"/>
      <c r="E314" s="1562"/>
      <c r="F314" s="1562"/>
      <c r="G314" s="1559"/>
    </row>
    <row r="315" spans="2:7">
      <c r="B315" s="1564"/>
      <c r="C315" s="1615"/>
      <c r="D315" s="1564"/>
      <c r="E315" s="1562"/>
      <c r="F315" s="1562"/>
      <c r="G315" s="1559"/>
    </row>
    <row r="316" spans="2:7">
      <c r="B316" s="1564"/>
      <c r="C316" s="1615"/>
      <c r="D316" s="1564"/>
      <c r="E316" s="1562"/>
      <c r="F316" s="1562"/>
      <c r="G316" s="1559"/>
    </row>
    <row r="317" spans="2:7">
      <c r="B317" s="1564"/>
      <c r="C317" s="1615"/>
      <c r="D317" s="1564"/>
      <c r="E317" s="1562"/>
      <c r="F317" s="1562"/>
      <c r="G317" s="1559"/>
    </row>
    <row r="318" spans="2:7">
      <c r="B318" s="1564"/>
      <c r="C318" s="1615"/>
      <c r="D318" s="1564"/>
      <c r="E318" s="1562"/>
      <c r="F318" s="1562"/>
      <c r="G318" s="1559"/>
    </row>
    <row r="319" spans="2:7">
      <c r="B319" s="1564"/>
      <c r="C319" s="1615"/>
      <c r="D319" s="1564"/>
      <c r="E319" s="1562"/>
      <c r="F319" s="1562"/>
      <c r="G319" s="1559"/>
    </row>
    <row r="320" spans="2:7">
      <c r="B320" s="1564"/>
      <c r="C320" s="1615"/>
      <c r="D320" s="1564"/>
      <c r="E320" s="1562"/>
      <c r="F320" s="1562"/>
      <c r="G320" s="1559"/>
    </row>
    <row r="321" spans="2:7">
      <c r="B321" s="1564"/>
      <c r="C321" s="1615"/>
      <c r="D321" s="1564"/>
      <c r="E321" s="1562"/>
      <c r="F321" s="1562"/>
      <c r="G321" s="1559"/>
    </row>
    <row r="322" spans="2:7">
      <c r="B322" s="1564"/>
      <c r="C322" s="1615"/>
      <c r="D322" s="1564"/>
      <c r="E322" s="1562"/>
      <c r="F322" s="1562"/>
      <c r="G322" s="1559"/>
    </row>
    <row r="323" spans="2:7">
      <c r="B323" s="1564"/>
      <c r="C323" s="1615"/>
      <c r="D323" s="1564"/>
      <c r="E323" s="1562"/>
      <c r="F323" s="1562"/>
      <c r="G323" s="1559"/>
    </row>
    <row r="324" spans="2:7">
      <c r="B324" s="1564"/>
      <c r="C324" s="1615"/>
      <c r="D324" s="1564"/>
      <c r="E324" s="1562"/>
      <c r="F324" s="1562"/>
      <c r="G324" s="1559"/>
    </row>
    <row r="325" spans="2:7">
      <c r="B325" s="1564"/>
      <c r="C325" s="1615"/>
      <c r="D325" s="1564"/>
      <c r="E325" s="1562"/>
      <c r="F325" s="1562"/>
      <c r="G325" s="1559"/>
    </row>
    <row r="326" spans="2:7">
      <c r="B326" s="1564"/>
      <c r="C326" s="1615"/>
      <c r="D326" s="1564"/>
      <c r="E326" s="1562"/>
      <c r="F326" s="1562"/>
      <c r="G326" s="1559"/>
    </row>
    <row r="327" spans="2:7">
      <c r="B327" s="1564"/>
      <c r="C327" s="1615"/>
      <c r="D327" s="1564"/>
      <c r="E327" s="1562"/>
      <c r="F327" s="1562"/>
      <c r="G327" s="1559"/>
    </row>
    <row r="328" spans="2:7">
      <c r="B328" s="1564"/>
      <c r="C328" s="1615"/>
      <c r="D328" s="1564"/>
      <c r="E328" s="1562"/>
      <c r="F328" s="1562"/>
      <c r="G328" s="1559"/>
    </row>
    <row r="329" spans="2:7">
      <c r="B329" s="1564"/>
      <c r="C329" s="1615"/>
      <c r="D329" s="1564"/>
      <c r="E329" s="1562"/>
      <c r="F329" s="1562"/>
      <c r="G329" s="1559"/>
    </row>
    <row r="330" spans="2:7">
      <c r="B330" s="1564"/>
      <c r="C330" s="1615"/>
      <c r="D330" s="1564"/>
      <c r="E330" s="1562"/>
      <c r="F330" s="1562"/>
      <c r="G330" s="1559"/>
    </row>
    <row r="331" spans="2:7">
      <c r="B331" s="1564"/>
      <c r="C331" s="1615"/>
      <c r="D331" s="1564"/>
      <c r="E331" s="1562"/>
      <c r="F331" s="1562"/>
      <c r="G331" s="1559"/>
    </row>
    <row r="332" spans="2:7">
      <c r="B332" s="1564"/>
      <c r="C332" s="1615"/>
      <c r="D332" s="1564"/>
      <c r="E332" s="1562"/>
      <c r="F332" s="1562"/>
      <c r="G332" s="1559"/>
    </row>
    <row r="333" spans="2:7">
      <c r="B333" s="1564"/>
      <c r="C333" s="1615"/>
      <c r="D333" s="1564"/>
      <c r="E333" s="1562"/>
      <c r="F333" s="1562"/>
      <c r="G333" s="1559"/>
    </row>
    <row r="334" spans="2:7">
      <c r="B334" s="1564"/>
      <c r="C334" s="1615"/>
      <c r="D334" s="1564"/>
      <c r="E334" s="1562"/>
      <c r="F334" s="1562"/>
      <c r="G334" s="1559"/>
    </row>
    <row r="335" spans="2:7">
      <c r="B335" s="1564"/>
      <c r="C335" s="1615"/>
      <c r="D335" s="1564"/>
      <c r="E335" s="1562"/>
      <c r="F335" s="1562"/>
      <c r="G335" s="1559"/>
    </row>
    <row r="336" spans="2:7">
      <c r="B336" s="1564"/>
      <c r="C336" s="1615"/>
      <c r="D336" s="1564"/>
      <c r="E336" s="1562"/>
      <c r="F336" s="1562"/>
      <c r="G336" s="1559"/>
    </row>
    <row r="337" spans="2:7">
      <c r="B337" s="1564"/>
      <c r="C337" s="1615"/>
      <c r="D337" s="1564"/>
      <c r="E337" s="1562"/>
      <c r="F337" s="1562"/>
      <c r="G337" s="1559"/>
    </row>
    <row r="338" spans="2:7">
      <c r="B338" s="1564"/>
      <c r="C338" s="1615"/>
      <c r="D338" s="1564"/>
      <c r="E338" s="1562"/>
      <c r="F338" s="1562"/>
      <c r="G338" s="1559"/>
    </row>
    <row r="339" spans="2:7">
      <c r="B339" s="1564"/>
      <c r="C339" s="1615"/>
      <c r="D339" s="1564"/>
      <c r="E339" s="1562"/>
      <c r="F339" s="1562"/>
      <c r="G339" s="1559"/>
    </row>
    <row r="340" spans="2:7">
      <c r="B340" s="1564"/>
      <c r="C340" s="1615"/>
      <c r="D340" s="1564"/>
      <c r="E340" s="1562"/>
      <c r="F340" s="1562"/>
      <c r="G340" s="1559"/>
    </row>
    <row r="341" spans="2:7">
      <c r="B341" s="1564"/>
      <c r="C341" s="1615"/>
      <c r="D341" s="1564"/>
      <c r="E341" s="1562"/>
      <c r="F341" s="1562"/>
      <c r="G341" s="1559"/>
    </row>
    <row r="342" spans="2:7">
      <c r="B342" s="1564"/>
      <c r="C342" s="1615"/>
      <c r="D342" s="1564"/>
      <c r="E342" s="1562"/>
      <c r="F342" s="1562"/>
      <c r="G342" s="1559"/>
    </row>
    <row r="343" spans="2:7">
      <c r="B343" s="1564"/>
      <c r="C343" s="1615"/>
      <c r="D343" s="1564"/>
      <c r="E343" s="1562"/>
      <c r="F343" s="1562"/>
      <c r="G343" s="1559"/>
    </row>
    <row r="344" spans="2:7">
      <c r="B344" s="1564"/>
      <c r="C344" s="1615"/>
      <c r="D344" s="1564"/>
      <c r="E344" s="1562"/>
      <c r="F344" s="1562"/>
      <c r="G344" s="1559"/>
    </row>
    <row r="345" spans="2:7">
      <c r="B345" s="1564"/>
      <c r="C345" s="1615"/>
      <c r="D345" s="1564"/>
      <c r="E345" s="1562"/>
      <c r="F345" s="1562"/>
      <c r="G345" s="1559"/>
    </row>
    <row r="346" spans="2:7">
      <c r="B346" s="1564"/>
      <c r="C346" s="1615"/>
      <c r="D346" s="1564"/>
      <c r="E346" s="1562"/>
      <c r="F346" s="1562"/>
      <c r="G346" s="1559"/>
    </row>
    <row r="347" spans="2:7">
      <c r="B347" s="1564"/>
      <c r="C347" s="1615"/>
      <c r="D347" s="1564"/>
      <c r="E347" s="1562"/>
      <c r="F347" s="1562"/>
      <c r="G347" s="1559"/>
    </row>
    <row r="348" spans="2:7">
      <c r="B348" s="1564"/>
      <c r="C348" s="1562"/>
      <c r="D348" s="1564"/>
      <c r="E348" s="1562"/>
      <c r="F348" s="1562"/>
      <c r="G348" s="1559"/>
    </row>
    <row r="349" spans="2:7">
      <c r="B349" s="1109"/>
      <c r="C349" s="1137"/>
      <c r="D349" s="1109"/>
      <c r="E349" s="1137"/>
      <c r="F349" s="1109"/>
      <c r="G349" s="1625"/>
    </row>
    <row r="350" spans="2:7">
      <c r="B350" s="1563" t="s">
        <v>27</v>
      </c>
      <c r="C350" s="1558"/>
      <c r="D350" s="1563">
        <f>SUM(D301:D349)</f>
        <v>0</v>
      </c>
      <c r="E350" s="1558"/>
      <c r="F350" s="1563">
        <f>SUM(F301:F349)</f>
        <v>0</v>
      </c>
      <c r="G350" s="1120"/>
    </row>
    <row r="351" spans="2:7">
      <c r="D351" s="1696">
        <f>D350-вземания!C4-вземания!C6-вземания!C7-вземания!C25-вземания!C27-вземания!C28</f>
        <v>-5</v>
      </c>
      <c r="F351" s="1696">
        <f>F350-вземания!D4-вземания!D6-вземания!D7-вземания!D25-вземания!D27-вземания!D28</f>
        <v>-33</v>
      </c>
    </row>
    <row r="352" spans="2:7" ht="14.25">
      <c r="B352" s="1553"/>
      <c r="C352" s="1553" t="s">
        <v>447</v>
      </c>
      <c r="D352" s="1553"/>
      <c r="E352" s="1553"/>
      <c r="F352" s="1553"/>
      <c r="G352" s="1553"/>
    </row>
    <row r="353" spans="2:7" ht="38.25">
      <c r="B353" s="1629" t="s">
        <v>4026</v>
      </c>
      <c r="C353" s="1562" t="s">
        <v>441</v>
      </c>
      <c r="D353" s="1622" t="s">
        <v>4027</v>
      </c>
      <c r="E353" s="1623" t="s">
        <v>446</v>
      </c>
      <c r="F353" s="1623" t="s">
        <v>3923</v>
      </c>
      <c r="G353" s="1624" t="s">
        <v>446</v>
      </c>
    </row>
    <row r="354" spans="2:7">
      <c r="B354" s="1109"/>
      <c r="C354" s="1615"/>
      <c r="D354" s="1109"/>
      <c r="E354" s="1109"/>
      <c r="F354" s="1625"/>
      <c r="G354" s="1625"/>
    </row>
    <row r="355" spans="2:7">
      <c r="B355" s="1109"/>
      <c r="C355" s="1615"/>
      <c r="D355" s="1109"/>
      <c r="E355" s="1109"/>
      <c r="F355" s="1625"/>
      <c r="G355" s="1625"/>
    </row>
    <row r="356" spans="2:7">
      <c r="B356" s="1109"/>
      <c r="C356" s="1615"/>
      <c r="D356" s="1109"/>
      <c r="E356" s="1109"/>
      <c r="F356" s="1625"/>
      <c r="G356" s="1625"/>
    </row>
    <row r="357" spans="2:7">
      <c r="B357" s="1109"/>
      <c r="C357" s="1615"/>
      <c r="D357" s="1109"/>
      <c r="E357" s="1109"/>
      <c r="F357" s="1625"/>
      <c r="G357" s="1625"/>
    </row>
    <row r="358" spans="2:7">
      <c r="B358" s="1109"/>
      <c r="C358" s="1615"/>
      <c r="D358" s="1109"/>
      <c r="E358" s="1109"/>
      <c r="F358" s="1625"/>
      <c r="G358" s="1625"/>
    </row>
    <row r="359" spans="2:7">
      <c r="B359" s="1109"/>
      <c r="C359" s="1615"/>
      <c r="D359" s="1109"/>
      <c r="E359" s="1109"/>
      <c r="F359" s="1625"/>
      <c r="G359" s="1625"/>
    </row>
    <row r="360" spans="2:7">
      <c r="B360" s="1109"/>
      <c r="C360" s="1615"/>
      <c r="D360" s="1109"/>
      <c r="E360" s="1109"/>
      <c r="F360" s="1625"/>
      <c r="G360" s="1625"/>
    </row>
    <row r="361" spans="2:7">
      <c r="B361" s="1109"/>
      <c r="C361" s="1615"/>
      <c r="D361" s="1109"/>
      <c r="E361" s="1109"/>
      <c r="F361" s="1625"/>
      <c r="G361" s="1625"/>
    </row>
    <row r="362" spans="2:7">
      <c r="B362" s="1109"/>
      <c r="C362" s="1615"/>
      <c r="D362" s="1109"/>
      <c r="E362" s="1109"/>
      <c r="F362" s="1625"/>
      <c r="G362" s="1625"/>
    </row>
    <row r="363" spans="2:7">
      <c r="B363" s="1109"/>
      <c r="C363" s="1615"/>
      <c r="D363" s="1109"/>
      <c r="E363" s="1109"/>
      <c r="F363" s="1625"/>
      <c r="G363" s="1625"/>
    </row>
    <row r="364" spans="2:7">
      <c r="B364" s="1109"/>
      <c r="C364" s="1615"/>
      <c r="D364" s="1109"/>
      <c r="E364" s="1109"/>
      <c r="F364" s="1625"/>
      <c r="G364" s="1625"/>
    </row>
    <row r="365" spans="2:7">
      <c r="B365" s="1109"/>
      <c r="C365" s="1615"/>
      <c r="D365" s="1109"/>
      <c r="E365" s="1109"/>
      <c r="F365" s="1625"/>
      <c r="G365" s="1625"/>
    </row>
    <row r="366" spans="2:7">
      <c r="B366" s="1109"/>
      <c r="C366" s="1615"/>
      <c r="D366" s="1109"/>
      <c r="E366" s="1109"/>
      <c r="F366" s="1625"/>
      <c r="G366" s="1625"/>
    </row>
    <row r="367" spans="2:7">
      <c r="B367" s="1109"/>
      <c r="C367" s="1615"/>
      <c r="D367" s="1109"/>
      <c r="E367" s="1109"/>
      <c r="F367" s="1625"/>
      <c r="G367" s="1625"/>
    </row>
    <row r="368" spans="2:7">
      <c r="B368" s="1109"/>
      <c r="C368" s="1615"/>
      <c r="D368" s="1109"/>
      <c r="E368" s="1109"/>
      <c r="F368" s="1625"/>
      <c r="G368" s="1625"/>
    </row>
    <row r="369" spans="2:7">
      <c r="B369" s="1109"/>
      <c r="C369" s="1615"/>
      <c r="D369" s="1109"/>
      <c r="E369" s="1109"/>
      <c r="F369" s="1625"/>
      <c r="G369" s="1625"/>
    </row>
    <row r="370" spans="2:7">
      <c r="B370" s="1109"/>
      <c r="C370" s="1615"/>
      <c r="D370" s="1109"/>
      <c r="E370" s="1109"/>
      <c r="F370" s="1625"/>
      <c r="G370" s="1625"/>
    </row>
    <row r="371" spans="2:7">
      <c r="B371" s="1109"/>
      <c r="C371" s="1615"/>
      <c r="D371" s="1109"/>
      <c r="E371" s="1109"/>
      <c r="F371" s="1625"/>
      <c r="G371" s="1625"/>
    </row>
    <row r="372" spans="2:7">
      <c r="B372" s="1109"/>
      <c r="C372" s="1615"/>
      <c r="D372" s="1109"/>
      <c r="E372" s="1109"/>
      <c r="F372" s="1625"/>
      <c r="G372" s="1625"/>
    </row>
    <row r="373" spans="2:7">
      <c r="B373" s="1109"/>
      <c r="C373" s="1615"/>
      <c r="D373" s="1109"/>
      <c r="E373" s="1109"/>
      <c r="F373" s="1625"/>
      <c r="G373" s="1625"/>
    </row>
    <row r="374" spans="2:7">
      <c r="B374" s="1109"/>
      <c r="C374" s="1615"/>
      <c r="D374" s="1109"/>
      <c r="E374" s="1109"/>
      <c r="F374" s="1625"/>
      <c r="G374" s="1625"/>
    </row>
    <row r="375" spans="2:7">
      <c r="B375" s="1109"/>
      <c r="C375" s="1615"/>
      <c r="D375" s="1109"/>
      <c r="E375" s="1109"/>
      <c r="F375" s="1625"/>
      <c r="G375" s="1625"/>
    </row>
    <row r="376" spans="2:7">
      <c r="B376" s="1109"/>
      <c r="C376" s="1615"/>
      <c r="D376" s="1109"/>
      <c r="E376" s="1109"/>
      <c r="F376" s="1625"/>
      <c r="G376" s="1625"/>
    </row>
    <row r="377" spans="2:7">
      <c r="B377" s="1109"/>
      <c r="C377" s="1615"/>
      <c r="D377" s="1109"/>
      <c r="E377" s="1109"/>
      <c r="F377" s="1625"/>
      <c r="G377" s="1625"/>
    </row>
    <row r="378" spans="2:7">
      <c r="B378" s="1109"/>
      <c r="C378" s="1615"/>
      <c r="D378" s="1109"/>
      <c r="E378" s="1109"/>
      <c r="F378" s="1625"/>
      <c r="G378" s="1625"/>
    </row>
    <row r="379" spans="2:7">
      <c r="B379" s="1109"/>
      <c r="C379" s="1615"/>
      <c r="D379" s="1109"/>
      <c r="E379" s="1109"/>
      <c r="F379" s="1625"/>
      <c r="G379" s="1625"/>
    </row>
    <row r="380" spans="2:7">
      <c r="B380" s="1109"/>
      <c r="C380" s="1615"/>
      <c r="D380" s="1109"/>
      <c r="E380" s="1109"/>
      <c r="F380" s="1625"/>
      <c r="G380" s="1625"/>
    </row>
    <row r="381" spans="2:7">
      <c r="B381" s="1109"/>
      <c r="C381" s="1615"/>
      <c r="D381" s="1109"/>
      <c r="E381" s="1109"/>
      <c r="F381" s="1625"/>
      <c r="G381" s="1625"/>
    </row>
    <row r="382" spans="2:7">
      <c r="B382" s="1109"/>
      <c r="C382" s="1615"/>
      <c r="D382" s="1109"/>
      <c r="E382" s="1109"/>
      <c r="F382" s="1625"/>
      <c r="G382" s="1625"/>
    </row>
    <row r="383" spans="2:7">
      <c r="B383" s="1109"/>
      <c r="C383" s="1615"/>
      <c r="D383" s="1109"/>
      <c r="E383" s="1109"/>
      <c r="F383" s="1625"/>
      <c r="G383" s="1625"/>
    </row>
    <row r="384" spans="2:7">
      <c r="B384" s="1109"/>
      <c r="C384" s="1615"/>
      <c r="D384" s="1109"/>
      <c r="E384" s="1109"/>
      <c r="F384" s="1625"/>
      <c r="G384" s="1625"/>
    </row>
    <row r="385" spans="2:7">
      <c r="B385" s="1109"/>
      <c r="C385" s="1615"/>
      <c r="D385" s="1109"/>
      <c r="E385" s="1109"/>
      <c r="F385" s="1625"/>
      <c r="G385" s="1625"/>
    </row>
    <row r="386" spans="2:7">
      <c r="B386" s="1109"/>
      <c r="C386" s="1615"/>
      <c r="D386" s="1109"/>
      <c r="E386" s="1109"/>
      <c r="F386" s="1625"/>
      <c r="G386" s="1625"/>
    </row>
    <row r="387" spans="2:7">
      <c r="B387" s="1109"/>
      <c r="C387" s="1615"/>
      <c r="D387" s="1109"/>
      <c r="E387" s="1109"/>
      <c r="F387" s="1625"/>
      <c r="G387" s="1625"/>
    </row>
    <row r="388" spans="2:7">
      <c r="B388" s="1109"/>
      <c r="C388" s="1615"/>
      <c r="D388" s="1109"/>
      <c r="E388" s="1109"/>
      <c r="F388" s="1625"/>
      <c r="G388" s="1625"/>
    </row>
    <row r="389" spans="2:7">
      <c r="B389" s="1109"/>
      <c r="C389" s="1615"/>
      <c r="D389" s="1109"/>
      <c r="E389" s="1109"/>
      <c r="F389" s="1625"/>
      <c r="G389" s="1625"/>
    </row>
    <row r="390" spans="2:7">
      <c r="B390" s="1109"/>
      <c r="C390" s="1615"/>
      <c r="D390" s="1109"/>
      <c r="E390" s="1109"/>
      <c r="F390" s="1625"/>
      <c r="G390" s="1625"/>
    </row>
    <row r="391" spans="2:7">
      <c r="B391" s="1109"/>
      <c r="C391" s="1615"/>
      <c r="D391" s="1109"/>
      <c r="E391" s="1109"/>
      <c r="F391" s="1625"/>
      <c r="G391" s="1625"/>
    </row>
    <row r="392" spans="2:7">
      <c r="B392" s="1109"/>
      <c r="C392" s="1615"/>
      <c r="D392" s="1109"/>
      <c r="E392" s="1109"/>
      <c r="F392" s="1625"/>
      <c r="G392" s="1625"/>
    </row>
    <row r="393" spans="2:7">
      <c r="B393" s="1109"/>
      <c r="C393" s="1615"/>
      <c r="D393" s="1109"/>
      <c r="E393" s="1109"/>
      <c r="F393" s="1625"/>
      <c r="G393" s="1625"/>
    </row>
    <row r="394" spans="2:7">
      <c r="B394" s="1109"/>
      <c r="C394" s="1615"/>
      <c r="D394" s="1109"/>
      <c r="E394" s="1109"/>
      <c r="F394" s="1625"/>
      <c r="G394" s="1625"/>
    </row>
    <row r="395" spans="2:7">
      <c r="B395" s="1109"/>
      <c r="C395" s="1615"/>
      <c r="D395" s="1109"/>
      <c r="E395" s="1109"/>
      <c r="F395" s="1625"/>
      <c r="G395" s="1625"/>
    </row>
    <row r="396" spans="2:7">
      <c r="B396" s="1109"/>
      <c r="C396" s="1615"/>
      <c r="D396" s="1109"/>
      <c r="E396" s="1109"/>
      <c r="F396" s="1625"/>
      <c r="G396" s="1625"/>
    </row>
    <row r="397" spans="2:7">
      <c r="B397" s="1109"/>
      <c r="C397" s="1615"/>
      <c r="D397" s="1109"/>
      <c r="E397" s="1109"/>
      <c r="F397" s="1625"/>
      <c r="G397" s="1625"/>
    </row>
    <row r="398" spans="2:7">
      <c r="B398" s="1109"/>
      <c r="C398" s="1615"/>
      <c r="D398" s="1109"/>
      <c r="E398" s="1109"/>
      <c r="F398" s="1625"/>
      <c r="G398" s="1625"/>
    </row>
    <row r="399" spans="2:7">
      <c r="B399" s="1109"/>
      <c r="C399" s="1615"/>
      <c r="D399" s="1109"/>
      <c r="E399" s="1109"/>
      <c r="F399" s="1625"/>
      <c r="G399" s="1625"/>
    </row>
    <row r="400" spans="2:7">
      <c r="B400" s="1109"/>
      <c r="C400" s="1615"/>
      <c r="D400" s="1109"/>
      <c r="E400" s="1109"/>
      <c r="F400" s="1625"/>
      <c r="G400" s="1625"/>
    </row>
    <row r="401" spans="2:7">
      <c r="B401" s="1109"/>
      <c r="C401" s="1137"/>
      <c r="D401" s="1109"/>
      <c r="E401" s="1109"/>
      <c r="F401" s="1625"/>
      <c r="G401" s="1625"/>
    </row>
    <row r="402" spans="2:7">
      <c r="B402" s="1109"/>
      <c r="C402" s="1137"/>
      <c r="D402" s="1109"/>
      <c r="E402" s="1109"/>
      <c r="F402" s="1625"/>
      <c r="G402" s="1625"/>
    </row>
    <row r="403" spans="2:7">
      <c r="B403" s="1555" t="s">
        <v>27</v>
      </c>
      <c r="C403" s="1558"/>
      <c r="D403" s="1555">
        <f>SUM(D354:E402)</f>
        <v>0</v>
      </c>
      <c r="E403" s="1555"/>
      <c r="F403" s="1555">
        <f>SUM(F354:G402)</f>
        <v>0</v>
      </c>
      <c r="G403" s="1120"/>
    </row>
    <row r="404" spans="2:7">
      <c r="D404" s="1696">
        <f>D403-задължения!C3-задължения!C17+задължения!C5+задължения!C19</f>
        <v>-345</v>
      </c>
      <c r="F404" s="1696">
        <f>F403-задължения!D3-задължения!D17+задължения!D5+задължения!D19</f>
        <v>-345</v>
      </c>
    </row>
    <row r="405" spans="2:7">
      <c r="B405" s="280"/>
      <c r="C405" s="280" t="s">
        <v>3924</v>
      </c>
      <c r="D405" s="280"/>
      <c r="E405" s="280"/>
      <c r="F405" s="280"/>
      <c r="G405" s="280"/>
    </row>
    <row r="406" spans="2:7">
      <c r="B406" s="1627"/>
      <c r="C406" s="1626" t="s">
        <v>3925</v>
      </c>
      <c r="D406" s="1627"/>
      <c r="E406" s="1627"/>
      <c r="F406" s="1627"/>
      <c r="G406" s="1627"/>
    </row>
    <row r="407" spans="2:7" ht="38.25">
      <c r="B407" s="1629" t="s">
        <v>4026</v>
      </c>
      <c r="C407" s="1566" t="s">
        <v>3926</v>
      </c>
      <c r="D407" s="1628" t="s">
        <v>3927</v>
      </c>
      <c r="E407" s="1628" t="s">
        <v>3928</v>
      </c>
    </row>
    <row r="408" spans="2:7">
      <c r="B408" s="1109"/>
      <c r="C408" s="1615"/>
      <c r="D408" s="1109"/>
      <c r="E408" s="1109"/>
    </row>
    <row r="409" spans="2:7">
      <c r="B409" s="1109"/>
      <c r="C409" s="1615"/>
      <c r="D409" s="1109"/>
      <c r="E409" s="1109"/>
    </row>
    <row r="410" spans="2:7">
      <c r="B410" s="1109"/>
      <c r="C410" s="1615"/>
      <c r="D410" s="1109"/>
      <c r="E410" s="1109"/>
    </row>
    <row r="411" spans="2:7">
      <c r="B411" s="1109"/>
      <c r="C411" s="1615"/>
      <c r="D411" s="1109"/>
      <c r="E411" s="1109"/>
    </row>
    <row r="412" spans="2:7">
      <c r="B412" s="1109"/>
      <c r="C412" s="1615"/>
      <c r="D412" s="1109"/>
      <c r="E412" s="1109"/>
    </row>
    <row r="413" spans="2:7">
      <c r="B413" s="1109"/>
      <c r="C413" s="1615"/>
      <c r="D413" s="1109"/>
      <c r="E413" s="1109"/>
    </row>
    <row r="414" spans="2:7">
      <c r="B414" s="1109"/>
      <c r="C414" s="1615"/>
      <c r="D414" s="1109"/>
      <c r="E414" s="1109"/>
    </row>
    <row r="415" spans="2:7">
      <c r="B415" s="1109"/>
      <c r="C415" s="1615"/>
      <c r="D415" s="1109"/>
      <c r="E415" s="1109"/>
    </row>
    <row r="416" spans="2:7">
      <c r="B416" s="1109"/>
      <c r="C416" s="1615"/>
      <c r="D416" s="1109"/>
      <c r="E416" s="1109"/>
    </row>
    <row r="417" spans="2:5">
      <c r="B417" s="1109"/>
      <c r="C417" s="1615"/>
      <c r="D417" s="1109"/>
      <c r="E417" s="1109"/>
    </row>
    <row r="418" spans="2:5">
      <c r="B418" s="1109"/>
      <c r="C418" s="1615"/>
      <c r="D418" s="1109"/>
      <c r="E418" s="1109"/>
    </row>
    <row r="419" spans="2:5">
      <c r="B419" s="1109"/>
      <c r="C419" s="1615"/>
      <c r="D419" s="1109"/>
      <c r="E419" s="1109"/>
    </row>
    <row r="420" spans="2:5">
      <c r="B420" s="1109"/>
      <c r="C420" s="1615"/>
      <c r="D420" s="1109"/>
      <c r="E420" s="1109"/>
    </row>
    <row r="421" spans="2:5">
      <c r="B421" s="1109"/>
      <c r="C421" s="1615"/>
      <c r="D421" s="1109"/>
      <c r="E421" s="1109"/>
    </row>
    <row r="422" spans="2:5">
      <c r="B422" s="1109"/>
      <c r="C422" s="1615"/>
      <c r="D422" s="1109"/>
      <c r="E422" s="1109"/>
    </row>
    <row r="423" spans="2:5">
      <c r="B423" s="1109"/>
      <c r="C423" s="1615"/>
      <c r="D423" s="1109"/>
      <c r="E423" s="1109"/>
    </row>
    <row r="424" spans="2:5">
      <c r="B424" s="1109"/>
      <c r="C424" s="1615"/>
      <c r="D424" s="1109"/>
      <c r="E424" s="1109"/>
    </row>
    <row r="425" spans="2:5">
      <c r="B425" s="1109"/>
      <c r="C425" s="1615"/>
      <c r="D425" s="1109"/>
      <c r="E425" s="1109"/>
    </row>
    <row r="426" spans="2:5">
      <c r="B426" s="1109"/>
      <c r="C426" s="1615"/>
      <c r="D426" s="1109"/>
      <c r="E426" s="1109"/>
    </row>
    <row r="427" spans="2:5">
      <c r="B427" s="1109"/>
      <c r="C427" s="1615"/>
      <c r="D427" s="1109"/>
      <c r="E427" s="1109"/>
    </row>
    <row r="428" spans="2:5">
      <c r="B428" s="1109"/>
      <c r="C428" s="1615"/>
      <c r="D428" s="1109"/>
      <c r="E428" s="1109"/>
    </row>
    <row r="429" spans="2:5">
      <c r="B429" s="1109"/>
      <c r="C429" s="1615"/>
      <c r="D429" s="1109"/>
      <c r="E429" s="1109"/>
    </row>
    <row r="430" spans="2:5">
      <c r="B430" s="1109"/>
      <c r="C430" s="1615"/>
      <c r="D430" s="1109"/>
      <c r="E430" s="1109"/>
    </row>
    <row r="431" spans="2:5">
      <c r="B431" s="1109"/>
      <c r="C431" s="1615"/>
      <c r="D431" s="1109"/>
      <c r="E431" s="1109"/>
    </row>
    <row r="432" spans="2:5">
      <c r="B432" s="1109"/>
      <c r="C432" s="1615"/>
      <c r="D432" s="1109"/>
      <c r="E432" s="1109"/>
    </row>
    <row r="433" spans="2:5">
      <c r="B433" s="1109"/>
      <c r="C433" s="1615"/>
      <c r="D433" s="1109"/>
      <c r="E433" s="1109"/>
    </row>
    <row r="434" spans="2:5">
      <c r="B434" s="1109"/>
      <c r="C434" s="1615"/>
      <c r="D434" s="1109"/>
      <c r="E434" s="1109"/>
    </row>
    <row r="435" spans="2:5">
      <c r="B435" s="1109"/>
      <c r="C435" s="1615"/>
      <c r="D435" s="1109"/>
      <c r="E435" s="1109"/>
    </row>
    <row r="436" spans="2:5">
      <c r="B436" s="1109"/>
      <c r="C436" s="1615"/>
      <c r="D436" s="1109"/>
      <c r="E436" s="1109"/>
    </row>
    <row r="437" spans="2:5">
      <c r="B437" s="1109"/>
      <c r="C437" s="1615"/>
      <c r="D437" s="1109"/>
      <c r="E437" s="1109"/>
    </row>
    <row r="438" spans="2:5">
      <c r="B438" s="1109"/>
      <c r="C438" s="1615"/>
      <c r="D438" s="1109"/>
      <c r="E438" s="1109"/>
    </row>
    <row r="439" spans="2:5">
      <c r="B439" s="1109"/>
      <c r="C439" s="1615"/>
      <c r="D439" s="1109"/>
      <c r="E439" s="1109"/>
    </row>
    <row r="440" spans="2:5">
      <c r="B440" s="1109"/>
      <c r="C440" s="1615"/>
      <c r="D440" s="1109"/>
      <c r="E440" s="1109"/>
    </row>
    <row r="441" spans="2:5">
      <c r="B441" s="1109"/>
      <c r="C441" s="1615"/>
      <c r="D441" s="1109"/>
      <c r="E441" s="1109"/>
    </row>
    <row r="442" spans="2:5">
      <c r="B442" s="1109"/>
      <c r="C442" s="1615"/>
      <c r="D442" s="1109"/>
      <c r="E442" s="1109"/>
    </row>
    <row r="443" spans="2:5">
      <c r="B443" s="1109"/>
      <c r="C443" s="1615"/>
      <c r="D443" s="1109"/>
      <c r="E443" s="1109"/>
    </row>
    <row r="444" spans="2:5">
      <c r="B444" s="1109"/>
      <c r="C444" s="1615"/>
      <c r="D444" s="1109"/>
      <c r="E444" s="1109"/>
    </row>
    <row r="445" spans="2:5">
      <c r="B445" s="1109"/>
      <c r="C445" s="1615"/>
      <c r="D445" s="1109"/>
      <c r="E445" s="1109"/>
    </row>
    <row r="446" spans="2:5">
      <c r="B446" s="1109"/>
      <c r="C446" s="1615"/>
      <c r="D446" s="1109"/>
      <c r="E446" s="1109"/>
    </row>
    <row r="447" spans="2:5">
      <c r="B447" s="1109"/>
      <c r="C447" s="1615"/>
      <c r="D447" s="1109"/>
      <c r="E447" s="1109"/>
    </row>
    <row r="448" spans="2:5">
      <c r="B448" s="1109"/>
      <c r="C448" s="1615"/>
      <c r="D448" s="1109"/>
      <c r="E448" s="1109"/>
    </row>
    <row r="449" spans="2:5">
      <c r="B449" s="1109"/>
      <c r="C449" s="1615"/>
      <c r="D449" s="1109"/>
      <c r="E449" s="1109"/>
    </row>
    <row r="450" spans="2:5">
      <c r="B450" s="1109"/>
      <c r="C450" s="1615"/>
      <c r="D450" s="1109"/>
      <c r="E450" s="1109"/>
    </row>
    <row r="451" spans="2:5">
      <c r="B451" s="1109"/>
      <c r="C451" s="1615"/>
      <c r="D451" s="1109"/>
      <c r="E451" s="1109"/>
    </row>
    <row r="452" spans="2:5">
      <c r="B452" s="1109"/>
      <c r="C452" s="1615"/>
      <c r="D452" s="1109"/>
      <c r="E452" s="1109"/>
    </row>
    <row r="453" spans="2:5">
      <c r="B453" s="1109"/>
      <c r="C453" s="1615"/>
      <c r="D453" s="1109"/>
      <c r="E453" s="1109"/>
    </row>
    <row r="454" spans="2:5">
      <c r="B454" s="1109"/>
      <c r="C454" s="1568"/>
      <c r="D454" s="1109"/>
      <c r="E454" s="1109"/>
    </row>
    <row r="455" spans="2:5">
      <c r="B455" s="1109"/>
      <c r="C455" s="1568"/>
      <c r="D455" s="1109"/>
      <c r="E455" s="1109"/>
    </row>
    <row r="456" spans="2:5">
      <c r="B456" s="1109"/>
      <c r="C456" s="1568"/>
      <c r="D456" s="1109"/>
      <c r="E456" s="1109"/>
    </row>
    <row r="457" spans="2:5">
      <c r="B457" s="1555" t="s">
        <v>27</v>
      </c>
      <c r="C457" s="1565" t="s">
        <v>71</v>
      </c>
      <c r="D457" s="1555" t="s">
        <v>27</v>
      </c>
      <c r="E457" s="1555">
        <f>SUM(E408:E456)</f>
        <v>0</v>
      </c>
    </row>
  </sheetData>
  <mergeCells count="1">
    <mergeCell ref="A1:A2"/>
  </mergeCells>
  <hyperlinks>
    <hyperlink ref="F1" location="'Съдържание 1'!A1" display="'Съдържание 1'!A1"/>
    <hyperlink ref="F2" location="'P&amp;L ОД'!A1" display="'P&amp;L ОД'!A1"/>
    <hyperlink ref="A4" location="'More information'!A345" display="'More information'!A345"/>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dimension ref="A3:K48"/>
  <sheetViews>
    <sheetView topLeftCell="A16" workbookViewId="0">
      <selection activeCell="E21" sqref="E21"/>
    </sheetView>
  </sheetViews>
  <sheetFormatPr defaultRowHeight="12.75"/>
  <cols>
    <col min="1" max="1" width="42" customWidth="1"/>
    <col min="2" max="2" width="13.28515625" customWidth="1"/>
    <col min="3" max="3" width="13.7109375" customWidth="1"/>
    <col min="4" max="5" width="10.28515625" customWidth="1"/>
    <col min="6" max="6" width="10.42578125" customWidth="1"/>
    <col min="8" max="8" width="36" customWidth="1"/>
  </cols>
  <sheetData>
    <row r="3" spans="1:6" ht="14.25">
      <c r="A3" s="569" t="s">
        <v>2196</v>
      </c>
    </row>
    <row r="4" spans="1:6" ht="71.25">
      <c r="A4" s="579" t="s">
        <v>2197</v>
      </c>
      <c r="B4" s="579" t="s">
        <v>2198</v>
      </c>
      <c r="C4" s="579" t="s">
        <v>245</v>
      </c>
      <c r="D4" s="579" t="s">
        <v>2199</v>
      </c>
      <c r="E4" s="579"/>
      <c r="F4" s="592" t="s">
        <v>2200</v>
      </c>
    </row>
    <row r="12" spans="1:6" ht="41.25">
      <c r="A12" s="580" t="s">
        <v>2201</v>
      </c>
      <c r="B12" s="580" t="s">
        <v>245</v>
      </c>
      <c r="C12" s="580" t="s">
        <v>2202</v>
      </c>
      <c r="F12" s="581" t="s">
        <v>2203</v>
      </c>
    </row>
    <row r="13" spans="1:6" ht="14.25">
      <c r="A13" s="582"/>
      <c r="B13" s="582"/>
      <c r="C13" s="582"/>
    </row>
    <row r="14" spans="1:6" ht="14.25">
      <c r="A14" s="582"/>
      <c r="B14" s="582"/>
      <c r="C14" s="582"/>
    </row>
    <row r="15" spans="1:6" ht="14.25">
      <c r="A15" s="582"/>
      <c r="B15" s="582"/>
      <c r="C15" s="582"/>
    </row>
    <row r="16" spans="1:6" ht="14.25">
      <c r="A16" s="582"/>
      <c r="B16" s="582"/>
      <c r="C16" s="582"/>
    </row>
    <row r="17" spans="1:11" ht="14.25">
      <c r="A17" s="582"/>
      <c r="B17" s="582"/>
      <c r="C17" s="582"/>
    </row>
    <row r="18" spans="1:11" ht="14.25">
      <c r="A18" s="583">
        <v>1</v>
      </c>
      <c r="B18" s="582"/>
      <c r="C18" s="582"/>
    </row>
    <row r="24" spans="1:11" ht="15">
      <c r="F24" s="584" t="s">
        <v>2204</v>
      </c>
    </row>
    <row r="25" spans="1:11" ht="14.25">
      <c r="A25" s="571"/>
      <c r="E25" s="585"/>
    </row>
    <row r="26" spans="1:11" ht="15">
      <c r="A26" s="631" t="s">
        <v>1126</v>
      </c>
      <c r="B26" s="632">
        <v>2012</v>
      </c>
      <c r="C26" s="631" t="s">
        <v>2211</v>
      </c>
      <c r="D26" s="631" t="s">
        <v>2212</v>
      </c>
      <c r="E26" s="632">
        <v>2011</v>
      </c>
      <c r="F26" s="587" t="s">
        <v>2204</v>
      </c>
      <c r="H26" s="2019"/>
      <c r="I26" s="2018"/>
      <c r="J26" s="2018"/>
      <c r="K26" s="2018"/>
    </row>
    <row r="27" spans="1:11" ht="14.25">
      <c r="A27" s="633" t="s">
        <v>2213</v>
      </c>
      <c r="B27" s="638">
        <v>75265</v>
      </c>
      <c r="C27" s="634">
        <v>41244</v>
      </c>
      <c r="D27" s="633" t="s">
        <v>2214</v>
      </c>
      <c r="E27" s="636">
        <v>70474</v>
      </c>
      <c r="H27" s="2019"/>
      <c r="I27" s="2018"/>
      <c r="J27" s="2018"/>
      <c r="K27" s="2018"/>
    </row>
    <row r="28" spans="1:11" ht="14.25">
      <c r="A28" s="633" t="s">
        <v>2215</v>
      </c>
      <c r="B28" s="635">
        <v>1.7000000000000001E-2</v>
      </c>
      <c r="C28" s="634">
        <v>41244</v>
      </c>
      <c r="D28" s="633" t="s">
        <v>2214</v>
      </c>
      <c r="E28" s="636" t="s">
        <v>2205</v>
      </c>
      <c r="H28" s="598"/>
      <c r="I28" s="627"/>
      <c r="J28" s="628"/>
      <c r="K28" s="628"/>
    </row>
    <row r="29" spans="1:11" ht="14.25">
      <c r="A29" s="633" t="s">
        <v>2206</v>
      </c>
      <c r="B29" s="635">
        <v>2.8000000000000001E-2</v>
      </c>
      <c r="C29" s="634">
        <v>41214</v>
      </c>
      <c r="D29" s="633" t="s">
        <v>2214</v>
      </c>
      <c r="E29" s="636" t="s">
        <v>2207</v>
      </c>
      <c r="H29" s="598"/>
      <c r="I29" s="628"/>
      <c r="J29" s="628"/>
      <c r="K29" s="628"/>
    </row>
    <row r="30" spans="1:11" ht="14.25">
      <c r="A30" s="633" t="s">
        <v>2216</v>
      </c>
      <c r="B30" s="636">
        <v>1.5247599999999999</v>
      </c>
      <c r="C30" s="637">
        <v>41244</v>
      </c>
      <c r="D30" s="633" t="s">
        <v>2217</v>
      </c>
      <c r="E30" s="636">
        <v>1.4779</v>
      </c>
      <c r="H30" s="598"/>
      <c r="I30" s="628"/>
      <c r="J30" s="629"/>
      <c r="K30" s="629"/>
    </row>
    <row r="31" spans="1:11" ht="14.25">
      <c r="A31" s="633" t="s">
        <v>2218</v>
      </c>
      <c r="B31" s="636">
        <v>1.49987</v>
      </c>
      <c r="C31" s="637">
        <v>41256</v>
      </c>
      <c r="D31" s="633" t="s">
        <v>2217</v>
      </c>
      <c r="E31" s="636">
        <v>1.4728000000000001</v>
      </c>
      <c r="H31" s="598"/>
      <c r="I31" s="630"/>
      <c r="J31" s="630"/>
      <c r="K31" s="585"/>
    </row>
    <row r="32" spans="1:11" ht="14.25">
      <c r="A32" s="633" t="s">
        <v>2208</v>
      </c>
      <c r="B32" s="635">
        <v>0.115</v>
      </c>
      <c r="C32" s="636" t="s">
        <v>2219</v>
      </c>
      <c r="D32" s="633" t="s">
        <v>2214</v>
      </c>
      <c r="E32" s="636" t="s">
        <v>2209</v>
      </c>
      <c r="H32" s="598"/>
      <c r="I32" s="630"/>
      <c r="J32" s="630"/>
      <c r="K32" s="585"/>
    </row>
    <row r="33" spans="1:11" ht="14.25">
      <c r="A33" s="633" t="s">
        <v>2220</v>
      </c>
      <c r="B33" s="635">
        <v>2.9999999999999997E-4</v>
      </c>
      <c r="C33" s="637">
        <v>41244</v>
      </c>
      <c r="D33" s="633" t="s">
        <v>2217</v>
      </c>
      <c r="E33" s="636" t="s">
        <v>2210</v>
      </c>
      <c r="H33" s="598"/>
      <c r="I33" s="585"/>
      <c r="J33" s="586"/>
      <c r="K33" s="586"/>
    </row>
    <row r="34" spans="1:11" ht="14.25">
      <c r="A34" s="588"/>
      <c r="H34" s="598"/>
      <c r="I34" s="585"/>
      <c r="J34" s="585"/>
      <c r="K34" s="585"/>
    </row>
    <row r="36" spans="1:11" ht="14.25">
      <c r="A36" s="567" t="s">
        <v>2221</v>
      </c>
      <c r="B36" s="589">
        <v>0.04</v>
      </c>
      <c r="C36" t="s">
        <v>2222</v>
      </c>
      <c r="D36" s="608" t="s">
        <v>3343</v>
      </c>
      <c r="E36" s="608"/>
      <c r="J36" s="567" t="s">
        <v>2223</v>
      </c>
    </row>
    <row r="37" spans="1:11" ht="14.25">
      <c r="A37" s="567" t="s">
        <v>2224</v>
      </c>
      <c r="B37" s="590" t="s">
        <v>2225</v>
      </c>
      <c r="C37" t="s">
        <v>2222</v>
      </c>
    </row>
    <row r="38" spans="1:11" ht="14.25">
      <c r="A38" s="567" t="s">
        <v>2226</v>
      </c>
      <c r="B38" s="589">
        <v>0.5</v>
      </c>
      <c r="C38" t="s">
        <v>2222</v>
      </c>
    </row>
    <row r="39" spans="1:11" ht="14.25">
      <c r="A39" s="567" t="s">
        <v>2227</v>
      </c>
      <c r="B39" s="589">
        <v>0.08</v>
      </c>
      <c r="C39" t="s">
        <v>2222</v>
      </c>
    </row>
    <row r="40" spans="1:11" ht="14.25">
      <c r="A40" s="567" t="s">
        <v>2228</v>
      </c>
    </row>
    <row r="41" spans="1:11" ht="14.25">
      <c r="A41" s="567" t="s">
        <v>2229</v>
      </c>
    </row>
    <row r="42" spans="1:11" ht="14.25">
      <c r="A42" s="567"/>
    </row>
    <row r="44" spans="1:11" ht="14.25">
      <c r="A44" s="567" t="s">
        <v>2230</v>
      </c>
      <c r="B44" s="589">
        <v>0.15</v>
      </c>
      <c r="C44" t="s">
        <v>2231</v>
      </c>
      <c r="D44" s="606" t="s">
        <v>3345</v>
      </c>
      <c r="E44" s="606"/>
    </row>
    <row r="45" spans="1:11" ht="28.5">
      <c r="A45" s="567" t="s">
        <v>2232</v>
      </c>
      <c r="B45" s="589">
        <v>0.15</v>
      </c>
      <c r="C45" t="s">
        <v>2231</v>
      </c>
      <c r="D45" s="567"/>
      <c r="E45" s="567"/>
    </row>
    <row r="46" spans="1:11" ht="14.25">
      <c r="A46" s="567" t="s">
        <v>2233</v>
      </c>
      <c r="B46" s="589">
        <v>0.15</v>
      </c>
      <c r="C46" t="s">
        <v>2231</v>
      </c>
      <c r="F46" s="567" t="s">
        <v>2234</v>
      </c>
    </row>
    <row r="47" spans="1:11" ht="14.25">
      <c r="A47" s="567" t="s">
        <v>2235</v>
      </c>
      <c r="B47" s="589">
        <v>0.5</v>
      </c>
      <c r="C47" t="s">
        <v>2231</v>
      </c>
    </row>
    <row r="48" spans="1:11" ht="14.25">
      <c r="A48" s="567" t="s">
        <v>2236</v>
      </c>
      <c r="B48" s="589">
        <v>0.15</v>
      </c>
      <c r="C48" t="s">
        <v>2231</v>
      </c>
    </row>
  </sheetData>
  <mergeCells count="4">
    <mergeCell ref="I26:I27"/>
    <mergeCell ref="J26:J27"/>
    <mergeCell ref="K26:K27"/>
    <mergeCell ref="H26:H27"/>
  </mergeCells>
  <hyperlinks>
    <hyperlink ref="D44" location="Notes!A426" display="Notes!A426"/>
    <hyperlink ref="D36" location="Notes!A345" display="Notes!A345"/>
    <hyperlink ref="F26" location="Notes!A85" display="Notes!A85"/>
    <hyperlink ref="F24" location="Notes!A85" display="Notes!A85"/>
    <hyperlink ref="F12" location="Notes!A54" display="Notes!A54"/>
    <hyperlink ref="F4" location="'Management report'!A17" display="Management report'!A17"/>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tabColor theme="8" tint="0.59999389629810485"/>
  </sheetPr>
  <dimension ref="A2:IU992"/>
  <sheetViews>
    <sheetView topLeftCell="A972" workbookViewId="0">
      <selection activeCell="E1006" sqref="E1006"/>
    </sheetView>
  </sheetViews>
  <sheetFormatPr defaultColWidth="2.85546875" defaultRowHeight="12.75"/>
  <cols>
    <col min="1" max="1" width="10.85546875" style="265" customWidth="1"/>
    <col min="2" max="2" width="32" style="265" customWidth="1"/>
    <col min="3" max="3" width="15.28515625" style="265" customWidth="1"/>
    <col min="4" max="4" width="16" style="265" customWidth="1"/>
    <col min="5" max="5" width="11.28515625" style="265" customWidth="1"/>
    <col min="6" max="6" width="15.5703125" style="265" customWidth="1"/>
    <col min="7" max="7" width="6.140625" style="265" customWidth="1"/>
    <col min="8" max="8" width="5" style="265" customWidth="1"/>
    <col min="9" max="9" width="6.140625" style="265" customWidth="1"/>
    <col min="10" max="10" width="5.140625" style="265" customWidth="1"/>
    <col min="11" max="11" width="6.140625" style="265" customWidth="1"/>
    <col min="12" max="12" width="8.28515625" style="265" customWidth="1"/>
    <col min="13" max="13" width="6.140625" style="265" customWidth="1"/>
    <col min="14" max="14" width="7.85546875" style="265" customWidth="1"/>
    <col min="15" max="254" width="9.140625" style="265" customWidth="1"/>
    <col min="255" max="255" width="4.28515625" style="265" customWidth="1"/>
    <col min="256" max="16384" width="2.85546875" style="1715"/>
  </cols>
  <sheetData>
    <row r="2" spans="1:8" ht="14.25">
      <c r="A2" s="2113" t="s">
        <v>1636</v>
      </c>
      <c r="B2" s="1115" t="s">
        <v>426</v>
      </c>
      <c r="C2" s="1115"/>
      <c r="D2" s="1115"/>
      <c r="E2" s="1115"/>
      <c r="F2" s="1115"/>
      <c r="G2" s="1115"/>
      <c r="H2" s="825" t="s">
        <v>1323</v>
      </c>
    </row>
    <row r="3" spans="1:8" ht="25.5">
      <c r="A3" s="2113"/>
      <c r="B3" s="1131" t="s">
        <v>413</v>
      </c>
      <c r="C3" s="981" t="s">
        <v>414</v>
      </c>
      <c r="D3" s="981" t="s">
        <v>417</v>
      </c>
      <c r="E3" s="981" t="s">
        <v>415</v>
      </c>
      <c r="F3" s="1629" t="s">
        <v>416</v>
      </c>
      <c r="H3" s="826" t="s">
        <v>1110</v>
      </c>
    </row>
    <row r="4" spans="1:8" ht="15">
      <c r="A4" s="824" t="s">
        <v>1678</v>
      </c>
      <c r="B4" s="1615"/>
      <c r="C4" s="982"/>
      <c r="D4" s="1630"/>
      <c r="E4" s="982"/>
      <c r="F4" s="277"/>
    </row>
    <row r="5" spans="1:8">
      <c r="B5" s="1615"/>
      <c r="C5" s="982"/>
      <c r="D5" s="1630"/>
      <c r="E5" s="982"/>
      <c r="F5" s="277"/>
    </row>
    <row r="6" spans="1:8">
      <c r="B6" s="1631"/>
      <c r="C6" s="982"/>
      <c r="D6" s="1630"/>
      <c r="E6" s="982"/>
      <c r="F6" s="277"/>
    </row>
    <row r="7" spans="1:8">
      <c r="B7" s="1615"/>
      <c r="C7" s="982"/>
      <c r="D7" s="1630"/>
      <c r="E7" s="982"/>
      <c r="F7" s="277"/>
    </row>
    <row r="8" spans="1:8">
      <c r="B8" s="1615"/>
      <c r="C8" s="982"/>
      <c r="D8" s="1630"/>
      <c r="E8" s="982"/>
      <c r="F8" s="277"/>
    </row>
    <row r="9" spans="1:8">
      <c r="B9" s="1615"/>
      <c r="C9" s="982"/>
      <c r="D9" s="1630"/>
      <c r="E9" s="982"/>
      <c r="F9" s="277"/>
    </row>
    <row r="10" spans="1:8">
      <c r="B10" s="1615"/>
      <c r="C10" s="982"/>
      <c r="D10" s="1630"/>
      <c r="E10" s="982"/>
      <c r="F10" s="277"/>
    </row>
    <row r="11" spans="1:8">
      <c r="B11" s="1615"/>
      <c r="C11" s="982"/>
      <c r="D11" s="1630"/>
      <c r="E11" s="982"/>
      <c r="F11" s="277"/>
    </row>
    <row r="12" spans="1:8">
      <c r="B12" s="1615"/>
      <c r="C12" s="982"/>
      <c r="D12" s="1630"/>
      <c r="E12" s="982"/>
      <c r="F12" s="277"/>
    </row>
    <row r="13" spans="1:8">
      <c r="B13" s="1615"/>
      <c r="C13" s="982"/>
      <c r="D13" s="1630"/>
      <c r="E13" s="982"/>
      <c r="F13" s="277"/>
    </row>
    <row r="14" spans="1:8">
      <c r="B14" s="1615"/>
      <c r="C14" s="982"/>
      <c r="D14" s="1630"/>
      <c r="E14" s="982"/>
      <c r="F14" s="277"/>
    </row>
    <row r="15" spans="1:8">
      <c r="B15" s="1615"/>
      <c r="C15" s="982"/>
      <c r="D15" s="1630"/>
      <c r="E15" s="982"/>
      <c r="F15" s="1569"/>
    </row>
    <row r="16" spans="1:8">
      <c r="B16" s="1615"/>
      <c r="C16" s="982"/>
      <c r="D16" s="1630"/>
      <c r="E16" s="982"/>
      <c r="F16" s="1569"/>
    </row>
    <row r="17" spans="2:7">
      <c r="B17" s="1615"/>
      <c r="C17" s="982"/>
      <c r="D17" s="1630"/>
      <c r="E17" s="982"/>
      <c r="F17" s="1569"/>
    </row>
    <row r="18" spans="2:7">
      <c r="B18" s="1615"/>
      <c r="C18" s="982"/>
      <c r="D18" s="1630"/>
      <c r="E18" s="982"/>
      <c r="F18" s="1569"/>
    </row>
    <row r="19" spans="2:7">
      <c r="B19" s="1615"/>
      <c r="C19" s="982"/>
      <c r="D19" s="1630"/>
      <c r="E19" s="982"/>
      <c r="F19" s="1569"/>
    </row>
    <row r="20" spans="2:7">
      <c r="B20" s="1615"/>
      <c r="C20" s="982"/>
      <c r="D20" s="1630"/>
      <c r="E20" s="982"/>
      <c r="F20" s="1569"/>
    </row>
    <row r="21" spans="2:7">
      <c r="B21" s="1615"/>
      <c r="C21" s="982"/>
      <c r="D21" s="1630"/>
      <c r="E21" s="982"/>
      <c r="F21" s="277"/>
      <c r="G21" s="980"/>
    </row>
    <row r="22" spans="2:7">
      <c r="B22" s="1615"/>
      <c r="C22" s="982"/>
      <c r="D22" s="1630"/>
      <c r="E22" s="982"/>
      <c r="F22" s="277"/>
      <c r="G22" s="980"/>
    </row>
    <row r="23" spans="2:7">
      <c r="B23" s="1615"/>
      <c r="C23" s="982"/>
      <c r="D23" s="1630"/>
      <c r="E23" s="982"/>
      <c r="F23" s="277"/>
      <c r="G23" s="980"/>
    </row>
    <row r="24" spans="2:7">
      <c r="B24" s="1615"/>
      <c r="C24" s="982"/>
      <c r="D24" s="1630"/>
      <c r="E24" s="982"/>
      <c r="F24" s="277"/>
      <c r="G24" s="980"/>
    </row>
    <row r="25" spans="2:7">
      <c r="B25" s="1615"/>
      <c r="C25" s="982"/>
      <c r="D25" s="1630"/>
      <c r="E25" s="982"/>
      <c r="F25" s="277"/>
      <c r="G25" s="980"/>
    </row>
    <row r="26" spans="2:7">
      <c r="B26" s="1615"/>
      <c r="C26" s="982"/>
      <c r="D26" s="1630"/>
      <c r="E26" s="982"/>
      <c r="F26" s="277"/>
      <c r="G26" s="980"/>
    </row>
    <row r="27" spans="2:7">
      <c r="B27" s="1615"/>
      <c r="C27" s="982"/>
      <c r="D27" s="1630"/>
      <c r="E27" s="982"/>
      <c r="F27" s="277"/>
      <c r="G27" s="980"/>
    </row>
    <row r="28" spans="2:7">
      <c r="B28" s="1615"/>
      <c r="C28" s="982"/>
      <c r="D28" s="1630"/>
      <c r="E28" s="982"/>
      <c r="F28" s="277"/>
      <c r="G28" s="980"/>
    </row>
    <row r="29" spans="2:7">
      <c r="B29" s="1615"/>
      <c r="C29" s="982"/>
      <c r="D29" s="1630"/>
      <c r="E29" s="982"/>
      <c r="F29" s="277"/>
      <c r="G29" s="980"/>
    </row>
    <row r="30" spans="2:7">
      <c r="B30" s="1615"/>
      <c r="C30" s="982"/>
      <c r="D30" s="1630"/>
      <c r="E30" s="982"/>
      <c r="F30" s="277"/>
      <c r="G30" s="980"/>
    </row>
    <row r="31" spans="2:7">
      <c r="B31" s="1615"/>
      <c r="C31" s="982"/>
      <c r="D31" s="1630"/>
      <c r="E31" s="982"/>
      <c r="F31" s="277"/>
      <c r="G31" s="980"/>
    </row>
    <row r="32" spans="2:7">
      <c r="B32" s="1615"/>
      <c r="C32" s="982"/>
      <c r="D32" s="1630"/>
      <c r="E32" s="982"/>
      <c r="F32" s="277"/>
    </row>
    <row r="33" spans="1:14">
      <c r="B33" s="1615"/>
      <c r="C33" s="982"/>
      <c r="D33" s="1630"/>
      <c r="E33" s="982"/>
      <c r="F33" s="277"/>
    </row>
    <row r="34" spans="1:14" ht="14.25">
      <c r="A34" s="291"/>
      <c r="B34" s="1615"/>
      <c r="C34" s="982"/>
      <c r="D34" s="1630"/>
      <c r="E34" s="982"/>
      <c r="F34" s="277"/>
      <c r="G34" s="291"/>
      <c r="H34" s="291"/>
      <c r="I34" s="291"/>
      <c r="J34" s="291"/>
      <c r="K34" s="291"/>
      <c r="L34" s="291"/>
      <c r="M34" s="291"/>
      <c r="N34" s="291"/>
    </row>
    <row r="35" spans="1:14">
      <c r="B35" s="1615"/>
      <c r="C35" s="982"/>
      <c r="D35" s="1630"/>
      <c r="E35" s="982"/>
      <c r="F35" s="277"/>
    </row>
    <row r="36" spans="1:14">
      <c r="B36" s="1615"/>
      <c r="C36" s="982"/>
      <c r="D36" s="1630"/>
      <c r="E36" s="982"/>
      <c r="F36" s="277"/>
    </row>
    <row r="37" spans="1:14">
      <c r="B37" s="1615"/>
      <c r="C37" s="982"/>
      <c r="D37" s="1630"/>
      <c r="E37" s="982"/>
      <c r="F37" s="277"/>
    </row>
    <row r="38" spans="1:14">
      <c r="B38" s="1615"/>
      <c r="C38" s="982"/>
      <c r="D38" s="1630"/>
      <c r="E38" s="982"/>
      <c r="F38" s="277"/>
    </row>
    <row r="39" spans="1:14">
      <c r="B39" s="1615"/>
      <c r="C39" s="982"/>
      <c r="D39" s="1630"/>
      <c r="E39" s="982"/>
      <c r="F39" s="277"/>
    </row>
    <row r="40" spans="1:14">
      <c r="B40" s="1615"/>
      <c r="C40" s="982"/>
      <c r="D40" s="1630"/>
      <c r="E40" s="982"/>
      <c r="F40" s="277"/>
    </row>
    <row r="41" spans="1:14">
      <c r="B41" s="1615"/>
      <c r="C41" s="982"/>
      <c r="D41" s="1630"/>
      <c r="E41" s="982"/>
      <c r="F41" s="277"/>
    </row>
    <row r="42" spans="1:14">
      <c r="B42" s="1615"/>
      <c r="C42" s="982"/>
      <c r="D42" s="1630"/>
      <c r="E42" s="982"/>
      <c r="F42" s="277"/>
    </row>
    <row r="43" spans="1:14">
      <c r="B43" s="1118"/>
      <c r="C43" s="982"/>
      <c r="D43" s="1630"/>
      <c r="E43" s="982"/>
      <c r="F43" s="277"/>
    </row>
    <row r="44" spans="1:14">
      <c r="B44" s="1568"/>
      <c r="C44" s="982"/>
      <c r="D44" s="1630"/>
      <c r="E44" s="982"/>
      <c r="F44" s="1569"/>
    </row>
    <row r="45" spans="1:14">
      <c r="B45" s="1568"/>
      <c r="C45" s="982"/>
      <c r="D45" s="1630"/>
      <c r="E45" s="982"/>
      <c r="F45" s="1569"/>
    </row>
    <row r="46" spans="1:14">
      <c r="B46" s="1568"/>
      <c r="C46" s="982"/>
      <c r="D46" s="1630"/>
      <c r="E46" s="982"/>
      <c r="F46" s="1569"/>
    </row>
    <row r="47" spans="1:14">
      <c r="B47" s="1568"/>
      <c r="C47" s="982"/>
      <c r="D47" s="1630"/>
      <c r="E47" s="982"/>
      <c r="F47" s="1569"/>
    </row>
    <row r="48" spans="1:14">
      <c r="B48" s="1568"/>
      <c r="C48" s="982"/>
      <c r="D48" s="1630"/>
      <c r="E48" s="982"/>
      <c r="F48" s="1569"/>
    </row>
    <row r="49" spans="2:14">
      <c r="B49" s="1568"/>
      <c r="C49" s="982"/>
      <c r="D49" s="1630"/>
      <c r="E49" s="982"/>
      <c r="F49" s="1569"/>
    </row>
    <row r="50" spans="2:14">
      <c r="B50" s="1568"/>
      <c r="C50" s="982"/>
      <c r="D50" s="1630"/>
      <c r="E50" s="982"/>
      <c r="F50" s="1569"/>
    </row>
    <row r="51" spans="2:14">
      <c r="B51" s="1568"/>
      <c r="C51" s="982"/>
      <c r="D51" s="1630"/>
      <c r="E51" s="982"/>
      <c r="F51" s="1569"/>
      <c r="G51" s="980"/>
      <c r="H51" s="980"/>
      <c r="I51" s="980"/>
      <c r="J51" s="980"/>
      <c r="K51" s="980"/>
      <c r="L51" s="980"/>
      <c r="M51" s="980"/>
      <c r="N51" s="980"/>
    </row>
    <row r="52" spans="2:14">
      <c r="B52" s="275"/>
      <c r="C52" s="1710"/>
      <c r="D52" s="1711"/>
      <c r="E52" s="1710"/>
      <c r="F52" s="1712"/>
      <c r="G52" s="980"/>
      <c r="H52" s="980"/>
      <c r="I52" s="980"/>
      <c r="J52" s="980"/>
      <c r="K52" s="980"/>
      <c r="L52" s="980"/>
      <c r="M52" s="980"/>
      <c r="N52" s="980"/>
    </row>
    <row r="53" spans="2:14">
      <c r="B53" s="980"/>
      <c r="C53" s="980"/>
      <c r="D53" s="980"/>
      <c r="E53" s="980"/>
      <c r="F53" s="980"/>
      <c r="H53" s="980"/>
      <c r="I53" s="980"/>
      <c r="J53" s="980"/>
      <c r="K53" s="980"/>
      <c r="L53" s="980"/>
      <c r="M53" s="980"/>
      <c r="N53" s="980"/>
    </row>
    <row r="54" spans="2:14" ht="14.25">
      <c r="B54" s="1116" t="s">
        <v>431</v>
      </c>
      <c r="C54" s="1116"/>
      <c r="D54" s="1116"/>
      <c r="E54" s="1116"/>
      <c r="F54" s="1116"/>
      <c r="G54" s="1116"/>
      <c r="H54" s="1116"/>
      <c r="I54" s="1116"/>
      <c r="J54" s="1116"/>
      <c r="K54" s="1116"/>
      <c r="L54" s="1116"/>
      <c r="M54" s="1116"/>
      <c r="N54" s="1116"/>
    </row>
    <row r="55" spans="2:14">
      <c r="B55" s="1713" t="s">
        <v>413</v>
      </c>
      <c r="C55" s="2489" t="s">
        <v>418</v>
      </c>
      <c r="D55" s="2489" t="s">
        <v>419</v>
      </c>
      <c r="G55" s="980"/>
      <c r="H55" s="980"/>
      <c r="I55" s="980"/>
      <c r="J55" s="980"/>
      <c r="K55" s="980"/>
      <c r="L55" s="980"/>
      <c r="M55" s="980"/>
      <c r="N55" s="980"/>
    </row>
    <row r="56" spans="2:14">
      <c r="B56" s="1567"/>
      <c r="C56" s="2435"/>
      <c r="D56" s="2435"/>
      <c r="G56" s="980"/>
      <c r="H56" s="980"/>
      <c r="I56" s="980"/>
      <c r="J56" s="980"/>
      <c r="K56" s="980"/>
      <c r="L56" s="980"/>
      <c r="M56" s="980"/>
      <c r="N56" s="980"/>
    </row>
    <row r="57" spans="2:14">
      <c r="B57" s="1615"/>
      <c r="C57" s="1634"/>
      <c r="D57" s="1570"/>
      <c r="G57" s="980"/>
      <c r="H57" s="980"/>
      <c r="I57" s="980"/>
      <c r="J57" s="980"/>
      <c r="K57" s="980"/>
      <c r="L57" s="980"/>
      <c r="M57" s="980"/>
      <c r="N57" s="980"/>
    </row>
    <row r="58" spans="2:14">
      <c r="B58" s="1615"/>
      <c r="C58" s="1634"/>
      <c r="D58" s="1570"/>
    </row>
    <row r="59" spans="2:14">
      <c r="B59" s="1631"/>
      <c r="C59" s="1634"/>
      <c r="D59" s="1570"/>
    </row>
    <row r="60" spans="2:14">
      <c r="B60" s="1615"/>
      <c r="C60" s="1634"/>
      <c r="D60" s="1570"/>
    </row>
    <row r="61" spans="2:14">
      <c r="B61" s="1615"/>
      <c r="C61" s="1634"/>
      <c r="D61" s="1570"/>
    </row>
    <row r="62" spans="2:14">
      <c r="B62" s="1615"/>
      <c r="C62" s="1634"/>
      <c r="D62" s="1570"/>
    </row>
    <row r="63" spans="2:14">
      <c r="B63" s="1615"/>
      <c r="C63" s="1634"/>
      <c r="D63" s="1570"/>
    </row>
    <row r="64" spans="2:14">
      <c r="B64" s="1615"/>
      <c r="C64" s="1634"/>
      <c r="D64" s="1570"/>
    </row>
    <row r="65" spans="2:5">
      <c r="B65" s="1615"/>
      <c r="C65" s="1634"/>
      <c r="D65" s="1570"/>
    </row>
    <row r="66" spans="2:5">
      <c r="B66" s="1615"/>
      <c r="C66" s="1634"/>
      <c r="D66" s="1570"/>
      <c r="E66" s="980"/>
    </row>
    <row r="67" spans="2:5">
      <c r="B67" s="1615"/>
      <c r="C67" s="1634"/>
      <c r="D67" s="1570"/>
      <c r="E67" s="980"/>
    </row>
    <row r="68" spans="2:5">
      <c r="B68" s="1615"/>
      <c r="C68" s="1634"/>
      <c r="D68" s="1570"/>
      <c r="E68" s="980"/>
    </row>
    <row r="69" spans="2:5">
      <c r="B69" s="1615"/>
      <c r="C69" s="1634"/>
      <c r="D69" s="1570"/>
      <c r="E69" s="980"/>
    </row>
    <row r="70" spans="2:5">
      <c r="B70" s="1615"/>
      <c r="C70" s="1634"/>
      <c r="D70" s="1570"/>
      <c r="E70" s="980"/>
    </row>
    <row r="71" spans="2:5">
      <c r="B71" s="1615"/>
      <c r="C71" s="1635"/>
      <c r="D71" s="1570"/>
      <c r="E71" s="980"/>
    </row>
    <row r="72" spans="2:5">
      <c r="B72" s="1615"/>
      <c r="C72" s="1634"/>
      <c r="D72" s="1570"/>
      <c r="E72" s="980"/>
    </row>
    <row r="73" spans="2:5">
      <c r="B73" s="1615"/>
      <c r="C73" s="1634"/>
      <c r="D73" s="1570"/>
      <c r="E73" s="980"/>
    </row>
    <row r="74" spans="2:5">
      <c r="B74" s="1615"/>
      <c r="C74" s="1634"/>
      <c r="D74" s="1570"/>
      <c r="E74" s="980"/>
    </row>
    <row r="75" spans="2:5">
      <c r="B75" s="1615"/>
      <c r="C75" s="1634"/>
      <c r="D75" s="1570"/>
      <c r="E75" s="980"/>
    </row>
    <row r="76" spans="2:5">
      <c r="B76" s="1615"/>
      <c r="C76" s="1634"/>
      <c r="D76" s="1570"/>
      <c r="E76" s="980"/>
    </row>
    <row r="77" spans="2:5">
      <c r="B77" s="1615"/>
      <c r="C77" s="1634"/>
      <c r="D77" s="1570"/>
      <c r="E77" s="980"/>
    </row>
    <row r="78" spans="2:5">
      <c r="B78" s="1615"/>
      <c r="C78" s="1634"/>
      <c r="D78" s="1570"/>
      <c r="E78" s="980"/>
    </row>
    <row r="79" spans="2:5">
      <c r="B79" s="1615"/>
      <c r="C79" s="1634"/>
      <c r="D79" s="1570"/>
      <c r="E79" s="980"/>
    </row>
    <row r="80" spans="2:5">
      <c r="B80" s="1615"/>
      <c r="C80" s="1634"/>
      <c r="D80" s="1570"/>
    </row>
    <row r="81" spans="1:14">
      <c r="B81" s="1615"/>
      <c r="C81" s="1634"/>
      <c r="D81" s="1570"/>
    </row>
    <row r="82" spans="1:14" ht="14.25">
      <c r="A82" s="291"/>
      <c r="B82" s="1615"/>
      <c r="C82" s="1634"/>
      <c r="D82" s="1570"/>
      <c r="E82" s="291"/>
      <c r="F82" s="291"/>
      <c r="G82" s="291"/>
      <c r="H82" s="291"/>
      <c r="I82" s="291"/>
      <c r="J82" s="291"/>
      <c r="K82" s="291"/>
      <c r="L82" s="291"/>
      <c r="M82" s="291"/>
      <c r="N82" s="291"/>
    </row>
    <row r="83" spans="1:14">
      <c r="B83" s="1615"/>
      <c r="C83" s="1634"/>
      <c r="D83" s="1570"/>
    </row>
    <row r="84" spans="1:14">
      <c r="B84" s="1615"/>
      <c r="C84" s="1634"/>
      <c r="D84" s="1570"/>
    </row>
    <row r="85" spans="1:14">
      <c r="B85" s="1615"/>
      <c r="C85" s="1634"/>
      <c r="D85" s="1570"/>
    </row>
    <row r="86" spans="1:14">
      <c r="B86" s="1615"/>
      <c r="C86" s="1634"/>
      <c r="D86" s="1570"/>
    </row>
    <row r="87" spans="1:14">
      <c r="B87" s="1615"/>
      <c r="C87" s="1634"/>
      <c r="D87" s="1570"/>
    </row>
    <row r="88" spans="1:14">
      <c r="B88" s="1615"/>
      <c r="C88" s="1634"/>
      <c r="D88" s="1570"/>
    </row>
    <row r="89" spans="1:14">
      <c r="B89" s="1615"/>
      <c r="C89" s="1111"/>
      <c r="D89" s="1110"/>
    </row>
    <row r="90" spans="1:14">
      <c r="B90" s="1615"/>
      <c r="C90" s="1111"/>
      <c r="D90" s="1110"/>
    </row>
    <row r="91" spans="1:14">
      <c r="B91" s="1615"/>
      <c r="C91" s="1111"/>
      <c r="D91" s="1110"/>
    </row>
    <row r="92" spans="1:14">
      <c r="B92" s="1615"/>
      <c r="C92" s="1111"/>
      <c r="D92" s="1110"/>
    </row>
    <row r="93" spans="1:14">
      <c r="B93" s="1615"/>
      <c r="C93" s="1111"/>
      <c r="D93" s="1110"/>
    </row>
    <row r="94" spans="1:14">
      <c r="B94" s="1615"/>
      <c r="C94" s="1111"/>
      <c r="D94" s="1110"/>
    </row>
    <row r="95" spans="1:14">
      <c r="B95" s="1615"/>
      <c r="C95" s="1111"/>
      <c r="D95" s="1110"/>
    </row>
    <row r="96" spans="1:14">
      <c r="B96" s="1615"/>
      <c r="C96" s="1111"/>
      <c r="D96" s="1110"/>
    </row>
    <row r="97" spans="2:13">
      <c r="B97" s="1615"/>
      <c r="C97" s="1111"/>
      <c r="D97" s="1110"/>
    </row>
    <row r="98" spans="2:13">
      <c r="B98" s="1615"/>
      <c r="C98" s="1111"/>
      <c r="D98" s="1110"/>
    </row>
    <row r="99" spans="2:13">
      <c r="B99" s="1615"/>
      <c r="C99" s="1111"/>
      <c r="D99" s="1110"/>
    </row>
    <row r="100" spans="2:13">
      <c r="B100" s="1615"/>
      <c r="C100" s="1111"/>
      <c r="D100" s="1110"/>
    </row>
    <row r="101" spans="2:13">
      <c r="B101" s="1615"/>
      <c r="C101" s="1111"/>
      <c r="D101" s="1110"/>
    </row>
    <row r="102" spans="2:13">
      <c r="B102" s="1615"/>
      <c r="C102" s="1111"/>
      <c r="D102" s="1110"/>
    </row>
    <row r="103" spans="2:13">
      <c r="B103" s="1118"/>
      <c r="C103" s="1111"/>
      <c r="D103" s="1110"/>
    </row>
    <row r="104" spans="2:13">
      <c r="B104" s="1118"/>
      <c r="C104" s="1111"/>
      <c r="D104" s="1110"/>
    </row>
    <row r="105" spans="2:13">
      <c r="B105" s="1118"/>
      <c r="C105" s="1111"/>
      <c r="D105" s="1110"/>
    </row>
    <row r="106" spans="2:13">
      <c r="B106" s="1046" t="s">
        <v>71</v>
      </c>
      <c r="C106" s="1046">
        <f>SUM(C57:C105)</f>
        <v>0</v>
      </c>
      <c r="D106" s="1046">
        <f>SUM(D57:D105)</f>
        <v>0</v>
      </c>
      <c r="E106" s="1912">
        <f>C106-'Финансови активи - представяне'!C173-'Финансови активи - представяне'!C207</f>
        <v>0</v>
      </c>
    </row>
    <row r="107" spans="2:13">
      <c r="B107" s="980"/>
      <c r="C107" s="980"/>
      <c r="D107" s="980"/>
      <c r="E107" s="1912">
        <f>D106-'Финансови активи - представяне'!C55-'Финансови активи - представяне'!C21</f>
        <v>0</v>
      </c>
      <c r="F107" s="980"/>
      <c r="G107" s="980"/>
      <c r="H107" s="980"/>
      <c r="I107" s="980"/>
      <c r="J107" s="980"/>
      <c r="K107" s="980"/>
      <c r="L107" s="980"/>
      <c r="M107" s="980"/>
    </row>
    <row r="108" spans="2:13">
      <c r="B108" s="980"/>
      <c r="C108" s="980"/>
      <c r="D108" s="980"/>
      <c r="E108" s="980"/>
      <c r="F108" s="980"/>
      <c r="G108" s="980"/>
      <c r="H108" s="980"/>
      <c r="I108" s="980"/>
      <c r="J108" s="980"/>
      <c r="K108" s="980"/>
      <c r="L108" s="980"/>
      <c r="M108" s="980"/>
    </row>
    <row r="109" spans="2:13" ht="14.25">
      <c r="B109" s="1116" t="s">
        <v>434</v>
      </c>
      <c r="C109" s="1116"/>
      <c r="D109" s="1116"/>
      <c r="E109" s="1116"/>
      <c r="F109" s="1116"/>
      <c r="G109" s="1116"/>
      <c r="H109" s="1116"/>
      <c r="I109" s="1116"/>
      <c r="J109" s="1116"/>
      <c r="K109" s="1116"/>
      <c r="L109" s="1116"/>
      <c r="M109" s="1116"/>
    </row>
    <row r="110" spans="2:13">
      <c r="B110" s="1633" t="s">
        <v>413</v>
      </c>
      <c r="C110" s="1637" t="s">
        <v>435</v>
      </c>
      <c r="D110" s="1637" t="s">
        <v>436</v>
      </c>
      <c r="E110" s="1637" t="s">
        <v>438</v>
      </c>
      <c r="F110" s="1613" t="s">
        <v>435</v>
      </c>
    </row>
    <row r="111" spans="2:13">
      <c r="B111" s="1638"/>
      <c r="C111" s="1639" t="s">
        <v>3923</v>
      </c>
      <c r="D111" s="1639" t="s">
        <v>4028</v>
      </c>
      <c r="E111" s="1639" t="str">
        <f>D111</f>
        <v>през 2013 г.</v>
      </c>
      <c r="F111" s="1613" t="s">
        <v>4027</v>
      </c>
    </row>
    <row r="112" spans="2:13">
      <c r="B112" s="1615"/>
      <c r="C112" s="1111"/>
      <c r="D112" s="1111"/>
      <c r="E112" s="1111"/>
      <c r="F112" s="1110"/>
    </row>
    <row r="113" spans="2:6">
      <c r="B113" s="1615"/>
      <c r="C113" s="1111"/>
      <c r="D113" s="1111"/>
      <c r="E113" s="1111"/>
      <c r="F113" s="1110"/>
    </row>
    <row r="114" spans="2:6">
      <c r="B114" s="1631"/>
      <c r="C114" s="1111"/>
      <c r="D114" s="1111"/>
      <c r="E114" s="1111"/>
      <c r="F114" s="1110"/>
    </row>
    <row r="115" spans="2:6">
      <c r="B115" s="1615"/>
      <c r="C115" s="1111"/>
      <c r="D115" s="1111"/>
      <c r="E115" s="1111"/>
      <c r="F115" s="1110"/>
    </row>
    <row r="116" spans="2:6">
      <c r="B116" s="1615"/>
      <c r="C116" s="1111"/>
      <c r="D116" s="1111"/>
      <c r="E116" s="1111"/>
      <c r="F116" s="1110"/>
    </row>
    <row r="117" spans="2:6">
      <c r="B117" s="1615"/>
      <c r="C117" s="1111"/>
      <c r="D117" s="1111"/>
      <c r="E117" s="1111"/>
      <c r="F117" s="1110"/>
    </row>
    <row r="118" spans="2:6">
      <c r="B118" s="1615"/>
      <c r="C118" s="1111"/>
      <c r="D118" s="1111"/>
      <c r="E118" s="1111"/>
      <c r="F118" s="1110"/>
    </row>
    <row r="119" spans="2:6">
      <c r="B119" s="1615"/>
      <c r="C119" s="1111"/>
      <c r="D119" s="1111"/>
      <c r="E119" s="1111"/>
      <c r="F119" s="1110"/>
    </row>
    <row r="120" spans="2:6">
      <c r="B120" s="1615"/>
      <c r="C120" s="1111"/>
      <c r="D120" s="1111"/>
      <c r="E120" s="1111"/>
      <c r="F120" s="1110"/>
    </row>
    <row r="121" spans="2:6">
      <c r="B121" s="1615"/>
      <c r="C121" s="1111"/>
      <c r="D121" s="1111"/>
      <c r="E121" s="1111"/>
      <c r="F121" s="1110"/>
    </row>
    <row r="122" spans="2:6">
      <c r="B122" s="1615"/>
      <c r="C122" s="1111"/>
      <c r="D122" s="1111"/>
      <c r="E122" s="1111"/>
      <c r="F122" s="1110"/>
    </row>
    <row r="123" spans="2:6">
      <c r="B123" s="1615"/>
      <c r="C123" s="1111"/>
      <c r="D123" s="1111"/>
      <c r="E123" s="1111"/>
      <c r="F123" s="1110"/>
    </row>
    <row r="124" spans="2:6">
      <c r="B124" s="1615"/>
      <c r="C124" s="1111"/>
      <c r="D124" s="1111"/>
      <c r="E124" s="1111"/>
      <c r="F124" s="1110"/>
    </row>
    <row r="125" spans="2:6">
      <c r="B125" s="1615"/>
      <c r="C125" s="1111"/>
      <c r="D125" s="1111"/>
      <c r="E125" s="1111"/>
      <c r="F125" s="1110"/>
    </row>
    <row r="126" spans="2:6">
      <c r="B126" s="1615"/>
      <c r="C126" s="1111"/>
      <c r="D126" s="1111"/>
      <c r="E126" s="1111"/>
      <c r="F126" s="1110"/>
    </row>
    <row r="127" spans="2:6">
      <c r="B127" s="1615"/>
      <c r="C127" s="1111"/>
      <c r="D127" s="1111"/>
      <c r="E127" s="1111"/>
      <c r="F127" s="1110"/>
    </row>
    <row r="128" spans="2:6">
      <c r="B128" s="1615"/>
      <c r="C128" s="1111"/>
      <c r="D128" s="1111"/>
      <c r="E128" s="1111"/>
      <c r="F128" s="1110"/>
    </row>
    <row r="129" spans="2:6">
      <c r="B129" s="1615"/>
      <c r="C129" s="1111"/>
      <c r="D129" s="1111"/>
      <c r="E129" s="1111"/>
      <c r="F129" s="1110"/>
    </row>
    <row r="130" spans="2:6">
      <c r="B130" s="1615"/>
      <c r="C130" s="1111"/>
      <c r="D130" s="1111"/>
      <c r="E130" s="1111"/>
      <c r="F130" s="1110"/>
    </row>
    <row r="131" spans="2:6">
      <c r="B131" s="1615"/>
      <c r="C131" s="1111"/>
      <c r="D131" s="1111"/>
      <c r="E131" s="1111"/>
      <c r="F131" s="1110"/>
    </row>
    <row r="132" spans="2:6">
      <c r="B132" s="1615"/>
      <c r="C132" s="1111"/>
      <c r="D132" s="1111"/>
      <c r="E132" s="1111"/>
      <c r="F132" s="1110"/>
    </row>
    <row r="133" spans="2:6">
      <c r="B133" s="1615"/>
      <c r="C133" s="1111"/>
      <c r="D133" s="1111"/>
      <c r="E133" s="1111"/>
      <c r="F133" s="1110"/>
    </row>
    <row r="134" spans="2:6">
      <c r="B134" s="1615"/>
      <c r="C134" s="1111"/>
      <c r="D134" s="1111"/>
      <c r="E134" s="1111"/>
      <c r="F134" s="1110"/>
    </row>
    <row r="135" spans="2:6">
      <c r="B135" s="1615"/>
      <c r="C135" s="1111"/>
      <c r="D135" s="1111"/>
      <c r="E135" s="1111"/>
      <c r="F135" s="1110"/>
    </row>
    <row r="136" spans="2:6">
      <c r="B136" s="1615"/>
      <c r="C136" s="1111"/>
      <c r="D136" s="1111"/>
      <c r="E136" s="1111"/>
      <c r="F136" s="1110"/>
    </row>
    <row r="137" spans="2:6">
      <c r="B137" s="1615"/>
      <c r="C137" s="1111"/>
      <c r="D137" s="1111"/>
      <c r="E137" s="1111"/>
      <c r="F137" s="1110"/>
    </row>
    <row r="138" spans="2:6">
      <c r="B138" s="1615"/>
      <c r="C138" s="1111"/>
      <c r="D138" s="1111"/>
      <c r="E138" s="1111"/>
      <c r="F138" s="1110"/>
    </row>
    <row r="139" spans="2:6">
      <c r="B139" s="1615"/>
      <c r="C139" s="1111"/>
      <c r="D139" s="1111"/>
      <c r="E139" s="1111"/>
      <c r="F139" s="1110"/>
    </row>
    <row r="140" spans="2:6">
      <c r="B140" s="1615"/>
      <c r="C140" s="1111"/>
      <c r="D140" s="1111"/>
      <c r="E140" s="1111"/>
      <c r="F140" s="1110"/>
    </row>
    <row r="141" spans="2:6">
      <c r="B141" s="1615"/>
      <c r="C141" s="1111"/>
      <c r="D141" s="1111"/>
      <c r="E141" s="1111"/>
      <c r="F141" s="1110"/>
    </row>
    <row r="142" spans="2:6">
      <c r="B142" s="1615"/>
      <c r="C142" s="1111"/>
      <c r="D142" s="1111"/>
      <c r="E142" s="1111"/>
      <c r="F142" s="1110"/>
    </row>
    <row r="143" spans="2:6">
      <c r="B143" s="1615"/>
      <c r="C143" s="1111"/>
      <c r="D143" s="1111"/>
      <c r="E143" s="1111"/>
      <c r="F143" s="1110"/>
    </row>
    <row r="144" spans="2:6">
      <c r="B144" s="1615"/>
      <c r="C144" s="1111"/>
      <c r="D144" s="1111"/>
      <c r="E144" s="1111"/>
      <c r="F144" s="1110"/>
    </row>
    <row r="145" spans="2:6">
      <c r="B145" s="1615"/>
      <c r="C145" s="1111"/>
      <c r="D145" s="1111"/>
      <c r="E145" s="1111"/>
      <c r="F145" s="1110"/>
    </row>
    <row r="146" spans="2:6">
      <c r="B146" s="1615"/>
      <c r="C146" s="1111"/>
      <c r="D146" s="1111"/>
      <c r="E146" s="1111"/>
      <c r="F146" s="1110"/>
    </row>
    <row r="147" spans="2:6">
      <c r="B147" s="1615"/>
      <c r="C147" s="1111"/>
      <c r="D147" s="1111"/>
      <c r="E147" s="1111"/>
      <c r="F147" s="1110"/>
    </row>
    <row r="148" spans="2:6">
      <c r="B148" s="1615"/>
      <c r="C148" s="1111"/>
      <c r="D148" s="1111"/>
      <c r="E148" s="1111"/>
      <c r="F148" s="1110"/>
    </row>
    <row r="149" spans="2:6">
      <c r="B149" s="1615"/>
      <c r="C149" s="1111"/>
      <c r="D149" s="1111"/>
      <c r="E149" s="1111"/>
      <c r="F149" s="1110"/>
    </row>
    <row r="150" spans="2:6">
      <c r="B150" s="1615"/>
      <c r="C150" s="1111"/>
      <c r="D150" s="1111"/>
      <c r="E150" s="1111"/>
      <c r="F150" s="1110"/>
    </row>
    <row r="151" spans="2:6">
      <c r="B151" s="1119"/>
      <c r="C151" s="1111"/>
      <c r="D151" s="1111"/>
      <c r="E151" s="1111"/>
      <c r="F151" s="1110"/>
    </row>
    <row r="152" spans="2:6">
      <c r="B152" s="1119"/>
      <c r="C152" s="1111"/>
      <c r="D152" s="1111"/>
      <c r="E152" s="1111"/>
      <c r="F152" s="1110"/>
    </row>
    <row r="153" spans="2:6">
      <c r="B153" s="1119"/>
      <c r="C153" s="1111"/>
      <c r="D153" s="1111"/>
      <c r="E153" s="1111"/>
      <c r="F153" s="1110"/>
    </row>
    <row r="154" spans="2:6">
      <c r="B154" s="1119"/>
      <c r="C154" s="1111"/>
      <c r="D154" s="1111"/>
      <c r="E154" s="1111"/>
      <c r="F154" s="1110"/>
    </row>
    <row r="155" spans="2:6">
      <c r="B155" s="1119"/>
      <c r="C155" s="1111"/>
      <c r="D155" s="1111"/>
      <c r="E155" s="1111"/>
      <c r="F155" s="1110"/>
    </row>
    <row r="156" spans="2:6">
      <c r="B156" s="1119"/>
      <c r="C156" s="1111"/>
      <c r="D156" s="1111"/>
      <c r="E156" s="1111"/>
      <c r="F156" s="1110"/>
    </row>
    <row r="157" spans="2:6">
      <c r="B157" s="1119"/>
      <c r="C157" s="1111"/>
      <c r="D157" s="1111"/>
      <c r="E157" s="1111"/>
      <c r="F157" s="1110"/>
    </row>
    <row r="158" spans="2:6">
      <c r="B158" s="1119"/>
      <c r="C158" s="1111"/>
      <c r="D158" s="1111"/>
      <c r="E158" s="1111"/>
      <c r="F158" s="1110"/>
    </row>
    <row r="159" spans="2:6">
      <c r="B159" s="1119"/>
      <c r="C159" s="1111"/>
      <c r="D159" s="1111"/>
      <c r="E159" s="1111"/>
      <c r="F159" s="1110"/>
    </row>
    <row r="160" spans="2:6">
      <c r="B160" s="1119"/>
      <c r="C160" s="1111"/>
      <c r="D160" s="1111"/>
      <c r="E160" s="1111"/>
      <c r="F160" s="1110"/>
    </row>
    <row r="161" spans="2:13">
      <c r="B161" s="991" t="s">
        <v>71</v>
      </c>
      <c r="C161" s="1640">
        <f>SUM(C112:C160)</f>
        <v>0</v>
      </c>
      <c r="D161" s="1640">
        <f>SUM(D112:D160)</f>
        <v>0</v>
      </c>
      <c r="E161" s="1640">
        <f>SUM(E112:E160)</f>
        <v>0</v>
      </c>
      <c r="F161" s="1641">
        <f>SUM(F112:F160)</f>
        <v>0</v>
      </c>
    </row>
    <row r="162" spans="2:13">
      <c r="C162" s="1696">
        <f>C161-'Финансови активи - представяне'!D22-'Финансови активи - представяне'!D56-'Финансови активи - представяне'!D174-'Финансови активи - представяне'!D208-'Финансови активи - представяне'!D57-'Финансови активи - представяне'!D209</f>
        <v>0</v>
      </c>
      <c r="F162" s="1696">
        <f>F161-'Финансови активи - представяне'!C22-'Финансови активи - представяне'!C56-'Финансови активи - представяне'!C174-'Финансови активи - представяне'!C208-'Финансови активи - представяне'!C57-'Финансови активи - представяне'!C209</f>
        <v>0</v>
      </c>
      <c r="J162" s="1015">
        <f>D161-'[3]P&amp;L финансови сделки'!H5</f>
        <v>0</v>
      </c>
      <c r="L162" s="1015"/>
      <c r="M162" s="1015"/>
    </row>
    <row r="163" spans="2:13" ht="14.25">
      <c r="B163" s="1115" t="s">
        <v>425</v>
      </c>
      <c r="C163" s="1115"/>
      <c r="D163" s="1115"/>
      <c r="E163" s="1115"/>
      <c r="F163" s="1115"/>
      <c r="J163" s="1015"/>
      <c r="L163" s="1015"/>
      <c r="M163" s="1015"/>
    </row>
    <row r="164" spans="2:13" ht="25.5">
      <c r="B164" s="1131" t="s">
        <v>1203</v>
      </c>
      <c r="C164" s="981" t="s">
        <v>414</v>
      </c>
      <c r="D164" s="981" t="s">
        <v>417</v>
      </c>
      <c r="E164" s="981" t="s">
        <v>415</v>
      </c>
      <c r="F164" s="1629" t="s">
        <v>416</v>
      </c>
      <c r="J164" s="1015"/>
      <c r="L164" s="1015"/>
      <c r="M164" s="1015"/>
    </row>
    <row r="165" spans="2:13">
      <c r="B165" s="1615"/>
      <c r="C165" s="982"/>
      <c r="D165" s="1630"/>
      <c r="E165" s="982"/>
      <c r="F165" s="277"/>
      <c r="J165" s="1015"/>
      <c r="L165" s="1015"/>
      <c r="M165" s="1015"/>
    </row>
    <row r="166" spans="2:13">
      <c r="B166" s="1615"/>
      <c r="C166" s="982"/>
      <c r="D166" s="1630"/>
      <c r="E166" s="982"/>
      <c r="F166" s="277"/>
      <c r="J166" s="1015"/>
      <c r="L166" s="1015"/>
      <c r="M166" s="1015"/>
    </row>
    <row r="167" spans="2:13">
      <c r="B167" s="1631"/>
      <c r="C167" s="982"/>
      <c r="D167" s="1630"/>
      <c r="E167" s="982"/>
      <c r="F167" s="277"/>
      <c r="J167" s="1015"/>
      <c r="L167" s="1015"/>
      <c r="M167" s="1015"/>
    </row>
    <row r="168" spans="2:13">
      <c r="B168" s="1615"/>
      <c r="C168" s="982"/>
      <c r="D168" s="1630"/>
      <c r="E168" s="982"/>
      <c r="F168" s="277"/>
      <c r="J168" s="1015"/>
      <c r="L168" s="1015"/>
      <c r="M168" s="1015"/>
    </row>
    <row r="169" spans="2:13">
      <c r="B169" s="1615"/>
      <c r="C169" s="982"/>
      <c r="D169" s="1630"/>
      <c r="E169" s="982"/>
      <c r="F169" s="277"/>
      <c r="J169" s="1015"/>
      <c r="L169" s="1015"/>
      <c r="M169" s="1015"/>
    </row>
    <row r="170" spans="2:13">
      <c r="B170" s="1615"/>
      <c r="C170" s="982"/>
      <c r="D170" s="1630"/>
      <c r="E170" s="982"/>
      <c r="F170" s="277"/>
      <c r="J170" s="1015"/>
      <c r="L170" s="1015"/>
      <c r="M170" s="1015"/>
    </row>
    <row r="171" spans="2:13">
      <c r="B171" s="1615"/>
      <c r="C171" s="982"/>
      <c r="D171" s="1630"/>
      <c r="E171" s="982"/>
      <c r="F171" s="277"/>
      <c r="J171" s="1015"/>
      <c r="L171" s="1015"/>
      <c r="M171" s="1015"/>
    </row>
    <row r="172" spans="2:13">
      <c r="B172" s="1615"/>
      <c r="C172" s="982"/>
      <c r="D172" s="1630"/>
      <c r="E172" s="982"/>
      <c r="F172" s="277"/>
      <c r="J172" s="1015"/>
      <c r="L172" s="1015"/>
      <c r="M172" s="1015"/>
    </row>
    <row r="173" spans="2:13">
      <c r="B173" s="1615"/>
      <c r="C173" s="982"/>
      <c r="D173" s="1630"/>
      <c r="E173" s="982"/>
      <c r="F173" s="277"/>
      <c r="J173" s="1015"/>
      <c r="L173" s="1015"/>
      <c r="M173" s="1015"/>
    </row>
    <row r="174" spans="2:13">
      <c r="B174" s="1615"/>
      <c r="C174" s="982"/>
      <c r="D174" s="1630"/>
      <c r="E174" s="982"/>
      <c r="F174" s="277"/>
      <c r="J174" s="1015"/>
      <c r="L174" s="1015"/>
      <c r="M174" s="1015"/>
    </row>
    <row r="175" spans="2:13">
      <c r="B175" s="1615"/>
      <c r="C175" s="982"/>
      <c r="D175" s="1630"/>
      <c r="E175" s="982"/>
      <c r="F175" s="277"/>
      <c r="J175" s="1015"/>
      <c r="L175" s="1015"/>
      <c r="M175" s="1015"/>
    </row>
    <row r="176" spans="2:13">
      <c r="B176" s="1615"/>
      <c r="C176" s="982"/>
      <c r="D176" s="1630"/>
      <c r="E176" s="982"/>
      <c r="F176" s="1569"/>
      <c r="J176" s="1015"/>
      <c r="L176" s="1015"/>
      <c r="M176" s="1015"/>
    </row>
    <row r="177" spans="2:13">
      <c r="B177" s="1615"/>
      <c r="C177" s="982"/>
      <c r="D177" s="1630"/>
      <c r="E177" s="982"/>
      <c r="F177" s="1569"/>
      <c r="J177" s="1015"/>
      <c r="L177" s="1015"/>
      <c r="M177" s="1015"/>
    </row>
    <row r="178" spans="2:13">
      <c r="B178" s="1615"/>
      <c r="C178" s="982"/>
      <c r="D178" s="1630"/>
      <c r="E178" s="982"/>
      <c r="F178" s="1569"/>
      <c r="J178" s="1015"/>
      <c r="L178" s="1015"/>
      <c r="M178" s="1015"/>
    </row>
    <row r="179" spans="2:13">
      <c r="B179" s="1615"/>
      <c r="C179" s="982"/>
      <c r="D179" s="1630"/>
      <c r="E179" s="982"/>
      <c r="F179" s="1569"/>
      <c r="J179" s="1015"/>
      <c r="L179" s="1015"/>
      <c r="M179" s="1015"/>
    </row>
    <row r="180" spans="2:13">
      <c r="B180" s="1615"/>
      <c r="C180" s="982"/>
      <c r="D180" s="1630"/>
      <c r="E180" s="982"/>
      <c r="F180" s="1569"/>
      <c r="J180" s="1015"/>
      <c r="L180" s="1015"/>
      <c r="M180" s="1015"/>
    </row>
    <row r="181" spans="2:13">
      <c r="B181" s="1615"/>
      <c r="C181" s="982"/>
      <c r="D181" s="1630"/>
      <c r="E181" s="982"/>
      <c r="F181" s="1569"/>
      <c r="J181" s="1015"/>
      <c r="L181" s="1015"/>
      <c r="M181" s="1015"/>
    </row>
    <row r="182" spans="2:13">
      <c r="B182" s="1615"/>
      <c r="C182" s="982"/>
      <c r="D182" s="1630"/>
      <c r="E182" s="982"/>
      <c r="F182" s="277"/>
      <c r="J182" s="1015"/>
      <c r="L182" s="1015"/>
      <c r="M182" s="1015"/>
    </row>
    <row r="183" spans="2:13">
      <c r="B183" s="1615"/>
      <c r="C183" s="982"/>
      <c r="D183" s="1630"/>
      <c r="E183" s="982"/>
      <c r="F183" s="277"/>
      <c r="J183" s="1015"/>
      <c r="L183" s="1015"/>
      <c r="M183" s="1015"/>
    </row>
    <row r="184" spans="2:13">
      <c r="B184" s="1615"/>
      <c r="C184" s="982"/>
      <c r="D184" s="1630"/>
      <c r="E184" s="982"/>
      <c r="F184" s="277"/>
      <c r="J184" s="1015"/>
      <c r="L184" s="1015"/>
      <c r="M184" s="1015"/>
    </row>
    <row r="185" spans="2:13">
      <c r="B185" s="1615"/>
      <c r="C185" s="982"/>
      <c r="D185" s="1630"/>
      <c r="E185" s="982"/>
      <c r="F185" s="277"/>
      <c r="J185" s="1015"/>
      <c r="L185" s="1015"/>
      <c r="M185" s="1015"/>
    </row>
    <row r="186" spans="2:13">
      <c r="B186" s="1615"/>
      <c r="C186" s="982"/>
      <c r="D186" s="1630"/>
      <c r="E186" s="982"/>
      <c r="F186" s="277"/>
      <c r="J186" s="1015"/>
      <c r="L186" s="1015"/>
      <c r="M186" s="1015"/>
    </row>
    <row r="187" spans="2:13">
      <c r="B187" s="1615"/>
      <c r="C187" s="982"/>
      <c r="D187" s="1630"/>
      <c r="E187" s="982"/>
      <c r="F187" s="277"/>
      <c r="J187" s="1015"/>
      <c r="L187" s="1015"/>
      <c r="M187" s="1015"/>
    </row>
    <row r="188" spans="2:13">
      <c r="B188" s="1615"/>
      <c r="C188" s="982"/>
      <c r="D188" s="1630"/>
      <c r="E188" s="982"/>
      <c r="F188" s="277"/>
      <c r="J188" s="1015"/>
      <c r="L188" s="1015"/>
      <c r="M188" s="1015"/>
    </row>
    <row r="189" spans="2:13">
      <c r="B189" s="1615"/>
      <c r="C189" s="982"/>
      <c r="D189" s="1630"/>
      <c r="E189" s="982"/>
      <c r="F189" s="277"/>
      <c r="J189" s="1015"/>
      <c r="L189" s="1015"/>
      <c r="M189" s="1015"/>
    </row>
    <row r="190" spans="2:13">
      <c r="B190" s="1615"/>
      <c r="C190" s="982"/>
      <c r="D190" s="1630"/>
      <c r="E190" s="982"/>
      <c r="F190" s="277"/>
      <c r="J190" s="1015"/>
      <c r="L190" s="1015"/>
      <c r="M190" s="1015"/>
    </row>
    <row r="191" spans="2:13">
      <c r="B191" s="1615"/>
      <c r="C191" s="982"/>
      <c r="D191" s="1630"/>
      <c r="E191" s="982"/>
      <c r="F191" s="277"/>
      <c r="J191" s="1015"/>
      <c r="L191" s="1015"/>
      <c r="M191" s="1015"/>
    </row>
    <row r="192" spans="2:13">
      <c r="B192" s="1615"/>
      <c r="C192" s="982"/>
      <c r="D192" s="1630"/>
      <c r="E192" s="982"/>
      <c r="F192" s="277"/>
      <c r="J192" s="1015"/>
      <c r="L192" s="1015"/>
      <c r="M192" s="1015"/>
    </row>
    <row r="193" spans="2:13">
      <c r="B193" s="1615"/>
      <c r="C193" s="982"/>
      <c r="D193" s="1630"/>
      <c r="E193" s="982"/>
      <c r="F193" s="277"/>
      <c r="J193" s="1015"/>
      <c r="L193" s="1015"/>
      <c r="M193" s="1015"/>
    </row>
    <row r="194" spans="2:13">
      <c r="B194" s="1615"/>
      <c r="C194" s="982"/>
      <c r="D194" s="1630"/>
      <c r="E194" s="982"/>
      <c r="F194" s="277"/>
      <c r="J194" s="1015"/>
      <c r="L194" s="1015"/>
      <c r="M194" s="1015"/>
    </row>
    <row r="195" spans="2:13">
      <c r="B195" s="1615"/>
      <c r="C195" s="982"/>
      <c r="D195" s="1630"/>
      <c r="E195" s="982"/>
      <c r="F195" s="277"/>
      <c r="J195" s="1015"/>
      <c r="L195" s="1015"/>
      <c r="M195" s="1015"/>
    </row>
    <row r="196" spans="2:13">
      <c r="B196" s="1615"/>
      <c r="C196" s="982"/>
      <c r="D196" s="1630"/>
      <c r="E196" s="982"/>
      <c r="F196" s="277"/>
      <c r="J196" s="1015"/>
      <c r="L196" s="1015"/>
      <c r="M196" s="1015"/>
    </row>
    <row r="197" spans="2:13">
      <c r="B197" s="1615"/>
      <c r="C197" s="982"/>
      <c r="D197" s="1630"/>
      <c r="E197" s="982"/>
      <c r="F197" s="277"/>
      <c r="J197" s="1015"/>
      <c r="L197" s="1015"/>
      <c r="M197" s="1015"/>
    </row>
    <row r="198" spans="2:13">
      <c r="B198" s="1615"/>
      <c r="C198" s="982"/>
      <c r="D198" s="1630"/>
      <c r="E198" s="982"/>
      <c r="F198" s="277"/>
      <c r="J198" s="1015"/>
      <c r="L198" s="1015"/>
      <c r="M198" s="1015"/>
    </row>
    <row r="199" spans="2:13">
      <c r="B199" s="1615"/>
      <c r="C199" s="982"/>
      <c r="D199" s="1630"/>
      <c r="E199" s="982"/>
      <c r="F199" s="277"/>
      <c r="J199" s="1015"/>
      <c r="L199" s="1015"/>
      <c r="M199" s="1015"/>
    </row>
    <row r="200" spans="2:13">
      <c r="B200" s="1615"/>
      <c r="C200" s="982"/>
      <c r="D200" s="1630"/>
      <c r="E200" s="982"/>
      <c r="F200" s="277"/>
      <c r="J200" s="1015"/>
      <c r="L200" s="1015"/>
      <c r="M200" s="1015"/>
    </row>
    <row r="201" spans="2:13">
      <c r="B201" s="1615"/>
      <c r="C201" s="982"/>
      <c r="D201" s="1630"/>
      <c r="E201" s="982"/>
      <c r="F201" s="277"/>
      <c r="J201" s="1015"/>
      <c r="L201" s="1015"/>
      <c r="M201" s="1015"/>
    </row>
    <row r="202" spans="2:13">
      <c r="B202" s="1615"/>
      <c r="C202" s="982"/>
      <c r="D202" s="1630"/>
      <c r="E202" s="982"/>
      <c r="F202" s="277"/>
      <c r="J202" s="1015"/>
      <c r="L202" s="1015"/>
      <c r="M202" s="1015"/>
    </row>
    <row r="203" spans="2:13">
      <c r="B203" s="1615"/>
      <c r="C203" s="982"/>
      <c r="D203" s="1630"/>
      <c r="E203" s="982"/>
      <c r="F203" s="277"/>
      <c r="J203" s="1015"/>
      <c r="L203" s="1015"/>
      <c r="M203" s="1015"/>
    </row>
    <row r="204" spans="2:13">
      <c r="B204" s="1118"/>
      <c r="C204" s="982"/>
      <c r="D204" s="1630"/>
      <c r="E204" s="982"/>
      <c r="F204" s="277"/>
      <c r="J204" s="1015"/>
      <c r="L204" s="1015"/>
      <c r="M204" s="1015"/>
    </row>
    <row r="205" spans="2:13">
      <c r="B205" s="1568"/>
      <c r="C205" s="982"/>
      <c r="D205" s="1630"/>
      <c r="E205" s="982"/>
      <c r="F205" s="1569"/>
      <c r="J205" s="1015"/>
      <c r="L205" s="1015"/>
      <c r="M205" s="1015"/>
    </row>
    <row r="206" spans="2:13">
      <c r="B206" s="1568"/>
      <c r="C206" s="982"/>
      <c r="D206" s="1630"/>
      <c r="E206" s="982"/>
      <c r="F206" s="1569"/>
      <c r="J206" s="1015"/>
      <c r="L206" s="1015"/>
      <c r="M206" s="1015"/>
    </row>
    <row r="207" spans="2:13">
      <c r="B207" s="1568"/>
      <c r="C207" s="982"/>
      <c r="D207" s="1630"/>
      <c r="E207" s="982"/>
      <c r="F207" s="1569"/>
      <c r="J207" s="1015"/>
      <c r="L207" s="1015"/>
      <c r="M207" s="1015"/>
    </row>
    <row r="208" spans="2:13">
      <c r="B208" s="1568"/>
      <c r="C208" s="982"/>
      <c r="D208" s="1630"/>
      <c r="E208" s="982"/>
      <c r="F208" s="1569"/>
      <c r="J208" s="1015"/>
      <c r="L208" s="1015"/>
      <c r="M208" s="1015"/>
    </row>
    <row r="209" spans="2:14">
      <c r="B209" s="1568"/>
      <c r="C209" s="982"/>
      <c r="D209" s="1630"/>
      <c r="E209" s="982"/>
      <c r="F209" s="1569"/>
      <c r="J209" s="1015"/>
      <c r="L209" s="1015"/>
      <c r="M209" s="1015"/>
    </row>
    <row r="210" spans="2:14">
      <c r="B210" s="1568"/>
      <c r="C210" s="982"/>
      <c r="D210" s="1630"/>
      <c r="E210" s="982"/>
      <c r="F210" s="1569"/>
      <c r="J210" s="1015"/>
      <c r="L210" s="1015"/>
      <c r="M210" s="1015"/>
    </row>
    <row r="211" spans="2:14">
      <c r="B211" s="1568"/>
      <c r="C211" s="982"/>
      <c r="D211" s="1630"/>
      <c r="E211" s="982"/>
      <c r="F211" s="1569"/>
      <c r="J211" s="1015"/>
      <c r="L211" s="1015"/>
      <c r="M211" s="1015"/>
    </row>
    <row r="212" spans="2:14">
      <c r="B212" s="1568"/>
      <c r="C212" s="982"/>
      <c r="D212" s="1630"/>
      <c r="E212" s="982"/>
      <c r="F212" s="1569"/>
      <c r="J212" s="1015"/>
      <c r="L212" s="1015"/>
      <c r="M212" s="1015"/>
    </row>
    <row r="213" spans="2:14">
      <c r="B213" s="277"/>
      <c r="C213" s="982"/>
      <c r="D213" s="1630"/>
      <c r="E213" s="982"/>
      <c r="F213" s="277"/>
      <c r="J213" s="1015"/>
      <c r="L213" s="1015"/>
      <c r="M213" s="1015"/>
    </row>
    <row r="214" spans="2:14">
      <c r="B214" s="980"/>
      <c r="C214" s="980"/>
      <c r="D214" s="980"/>
      <c r="E214" s="980"/>
      <c r="F214" s="980"/>
      <c r="G214" s="980"/>
      <c r="H214" s="980"/>
      <c r="I214" s="980"/>
      <c r="J214" s="1714"/>
      <c r="K214" s="980"/>
      <c r="L214" s="1714"/>
      <c r="M214" s="1714"/>
      <c r="N214" s="980"/>
    </row>
    <row r="215" spans="2:14" ht="14.25">
      <c r="B215" s="1116" t="s">
        <v>437</v>
      </c>
      <c r="C215" s="1116"/>
      <c r="D215" s="1116"/>
      <c r="E215" s="980"/>
      <c r="F215" s="980"/>
      <c r="G215" s="980"/>
      <c r="H215" s="980"/>
      <c r="I215" s="980"/>
      <c r="J215" s="1714"/>
      <c r="K215" s="980"/>
      <c r="L215" s="1714"/>
      <c r="M215" s="1714"/>
      <c r="N215" s="980"/>
    </row>
    <row r="216" spans="2:14">
      <c r="B216" s="1633" t="s">
        <v>1203</v>
      </c>
      <c r="C216" s="2434" t="s">
        <v>421</v>
      </c>
      <c r="D216" s="2434" t="s">
        <v>422</v>
      </c>
      <c r="J216" s="1015"/>
      <c r="L216" s="1015"/>
      <c r="M216" s="1015"/>
    </row>
    <row r="217" spans="2:14">
      <c r="B217" s="1567"/>
      <c r="C217" s="2435"/>
      <c r="D217" s="2435"/>
      <c r="J217" s="1015"/>
      <c r="L217" s="1015"/>
      <c r="M217" s="1015"/>
    </row>
    <row r="218" spans="2:14">
      <c r="B218" s="1615"/>
      <c r="C218" s="1634"/>
      <c r="D218" s="1570"/>
      <c r="J218" s="1015"/>
      <c r="L218" s="1015"/>
      <c r="M218" s="1015"/>
    </row>
    <row r="219" spans="2:14">
      <c r="B219" s="1615"/>
      <c r="C219" s="1634"/>
      <c r="D219" s="1570"/>
      <c r="J219" s="1015"/>
      <c r="L219" s="1015"/>
      <c r="M219" s="1015"/>
    </row>
    <row r="220" spans="2:14">
      <c r="B220" s="1631"/>
      <c r="C220" s="1634"/>
      <c r="D220" s="1570"/>
      <c r="J220" s="1015"/>
      <c r="L220" s="1015"/>
      <c r="M220" s="1015"/>
    </row>
    <row r="221" spans="2:14">
      <c r="B221" s="1615"/>
      <c r="C221" s="1634"/>
      <c r="D221" s="1570"/>
      <c r="J221" s="1015"/>
      <c r="L221" s="1015"/>
      <c r="M221" s="1015"/>
    </row>
    <row r="222" spans="2:14">
      <c r="B222" s="1615"/>
      <c r="C222" s="1634"/>
      <c r="D222" s="1570"/>
      <c r="J222" s="1015"/>
      <c r="L222" s="1015"/>
      <c r="M222" s="1015"/>
    </row>
    <row r="223" spans="2:14">
      <c r="B223" s="1615"/>
      <c r="C223" s="1634"/>
      <c r="D223" s="1570"/>
      <c r="J223" s="1015"/>
      <c r="L223" s="1015"/>
      <c r="M223" s="1015"/>
    </row>
    <row r="224" spans="2:14">
      <c r="B224" s="1615"/>
      <c r="C224" s="1634"/>
      <c r="D224" s="1570"/>
      <c r="J224" s="1015"/>
      <c r="L224" s="1015"/>
      <c r="M224" s="1015"/>
    </row>
    <row r="225" spans="2:13">
      <c r="B225" s="1615"/>
      <c r="C225" s="1634"/>
      <c r="D225" s="1570"/>
      <c r="J225" s="1015"/>
      <c r="L225" s="1015"/>
      <c r="M225" s="1015"/>
    </row>
    <row r="226" spans="2:13">
      <c r="B226" s="1615"/>
      <c r="C226" s="1634"/>
      <c r="D226" s="1570"/>
      <c r="J226" s="1015"/>
      <c r="L226" s="1015"/>
      <c r="M226" s="1015"/>
    </row>
    <row r="227" spans="2:13">
      <c r="B227" s="1615"/>
      <c r="C227" s="1634"/>
      <c r="D227" s="1570"/>
      <c r="J227" s="1015"/>
      <c r="L227" s="1015"/>
      <c r="M227" s="1015"/>
    </row>
    <row r="228" spans="2:13">
      <c r="B228" s="1615"/>
      <c r="C228" s="1634"/>
      <c r="D228" s="1570"/>
      <c r="J228" s="1015"/>
      <c r="L228" s="1015"/>
      <c r="M228" s="1015"/>
    </row>
    <row r="229" spans="2:13">
      <c r="B229" s="1615"/>
      <c r="C229" s="1634"/>
      <c r="D229" s="1570"/>
      <c r="J229" s="1015"/>
      <c r="L229" s="1015"/>
      <c r="M229" s="1015"/>
    </row>
    <row r="230" spans="2:13">
      <c r="B230" s="1615"/>
      <c r="C230" s="1634"/>
      <c r="D230" s="1570"/>
      <c r="J230" s="1015"/>
      <c r="L230" s="1015"/>
      <c r="M230" s="1015"/>
    </row>
    <row r="231" spans="2:13">
      <c r="B231" s="1615"/>
      <c r="C231" s="1634"/>
      <c r="D231" s="1570"/>
      <c r="J231" s="1015"/>
      <c r="L231" s="1015"/>
      <c r="M231" s="1015"/>
    </row>
    <row r="232" spans="2:13">
      <c r="B232" s="1615"/>
      <c r="C232" s="1635"/>
      <c r="D232" s="1570"/>
      <c r="J232" s="1015"/>
      <c r="L232" s="1015"/>
      <c r="M232" s="1015"/>
    </row>
    <row r="233" spans="2:13">
      <c r="B233" s="1615"/>
      <c r="C233" s="1634"/>
      <c r="D233" s="1570"/>
      <c r="J233" s="1015"/>
      <c r="L233" s="1015"/>
      <c r="M233" s="1015"/>
    </row>
    <row r="234" spans="2:13">
      <c r="B234" s="1615"/>
      <c r="C234" s="1634"/>
      <c r="D234" s="1570"/>
      <c r="J234" s="1015"/>
      <c r="L234" s="1015"/>
      <c r="M234" s="1015"/>
    </row>
    <row r="235" spans="2:13">
      <c r="B235" s="1615"/>
      <c r="C235" s="1634"/>
      <c r="D235" s="1570"/>
      <c r="J235" s="1015"/>
      <c r="L235" s="1015"/>
      <c r="M235" s="1015"/>
    </row>
    <row r="236" spans="2:13">
      <c r="B236" s="1615"/>
      <c r="C236" s="1634"/>
      <c r="D236" s="1570"/>
      <c r="J236" s="1015"/>
      <c r="L236" s="1015"/>
      <c r="M236" s="1015"/>
    </row>
    <row r="237" spans="2:13">
      <c r="B237" s="1615"/>
      <c r="C237" s="1634"/>
      <c r="D237" s="1570"/>
      <c r="J237" s="1015"/>
      <c r="L237" s="1015"/>
      <c r="M237" s="1015"/>
    </row>
    <row r="238" spans="2:13">
      <c r="B238" s="1615"/>
      <c r="C238" s="1634"/>
      <c r="D238" s="1570"/>
      <c r="J238" s="1015"/>
      <c r="L238" s="1015"/>
      <c r="M238" s="1015"/>
    </row>
    <row r="239" spans="2:13">
      <c r="B239" s="1615"/>
      <c r="C239" s="1634"/>
      <c r="D239" s="1570"/>
      <c r="J239" s="1015"/>
      <c r="L239" s="1015"/>
      <c r="M239" s="1015"/>
    </row>
    <row r="240" spans="2:13">
      <c r="B240" s="1615"/>
      <c r="C240" s="1634"/>
      <c r="D240" s="1570"/>
      <c r="J240" s="1015"/>
      <c r="L240" s="1015"/>
      <c r="M240" s="1015"/>
    </row>
    <row r="241" spans="2:13">
      <c r="B241" s="1615"/>
      <c r="C241" s="1634"/>
      <c r="D241" s="1570"/>
      <c r="J241" s="1015"/>
      <c r="L241" s="1015"/>
      <c r="M241" s="1015"/>
    </row>
    <row r="242" spans="2:13">
      <c r="B242" s="1615"/>
      <c r="C242" s="1634"/>
      <c r="D242" s="1570"/>
      <c r="J242" s="1015"/>
      <c r="L242" s="1015"/>
      <c r="M242" s="1015"/>
    </row>
    <row r="243" spans="2:13">
      <c r="B243" s="1615"/>
      <c r="C243" s="1634"/>
      <c r="D243" s="1570"/>
      <c r="J243" s="1015"/>
      <c r="L243" s="1015"/>
      <c r="M243" s="1015"/>
    </row>
    <row r="244" spans="2:13">
      <c r="B244" s="1615"/>
      <c r="C244" s="1634"/>
      <c r="D244" s="1570"/>
      <c r="J244" s="1015"/>
      <c r="L244" s="1015"/>
      <c r="M244" s="1015"/>
    </row>
    <row r="245" spans="2:13">
      <c r="B245" s="1615"/>
      <c r="C245" s="1634"/>
      <c r="D245" s="1570"/>
      <c r="J245" s="1015"/>
      <c r="L245" s="1015"/>
      <c r="M245" s="1015"/>
    </row>
    <row r="246" spans="2:13">
      <c r="B246" s="1615"/>
      <c r="C246" s="1634"/>
      <c r="D246" s="1570"/>
      <c r="J246" s="1015"/>
      <c r="L246" s="1015"/>
      <c r="M246" s="1015"/>
    </row>
    <row r="247" spans="2:13">
      <c r="B247" s="1615"/>
      <c r="C247" s="1634"/>
      <c r="D247" s="1570"/>
      <c r="J247" s="1015"/>
      <c r="L247" s="1015"/>
      <c r="M247" s="1015"/>
    </row>
    <row r="248" spans="2:13">
      <c r="B248" s="1615"/>
      <c r="C248" s="1634"/>
      <c r="D248" s="1570"/>
      <c r="J248" s="1015"/>
      <c r="L248" s="1015"/>
      <c r="M248" s="1015"/>
    </row>
    <row r="249" spans="2:13">
      <c r="B249" s="1615"/>
      <c r="C249" s="1634"/>
      <c r="D249" s="1570"/>
      <c r="J249" s="1015"/>
      <c r="L249" s="1015"/>
      <c r="M249" s="1015"/>
    </row>
    <row r="250" spans="2:13">
      <c r="B250" s="1615"/>
      <c r="C250" s="1111"/>
      <c r="D250" s="1110"/>
      <c r="J250" s="1015"/>
      <c r="L250" s="1015"/>
      <c r="M250" s="1015"/>
    </row>
    <row r="251" spans="2:13">
      <c r="B251" s="1615"/>
      <c r="C251" s="1111"/>
      <c r="D251" s="1110"/>
      <c r="J251" s="1015"/>
      <c r="L251" s="1015"/>
      <c r="M251" s="1015"/>
    </row>
    <row r="252" spans="2:13">
      <c r="B252" s="1615"/>
      <c r="C252" s="1111"/>
      <c r="D252" s="1110"/>
      <c r="J252" s="1015"/>
      <c r="L252" s="1015"/>
      <c r="M252" s="1015"/>
    </row>
    <row r="253" spans="2:13">
      <c r="B253" s="1615"/>
      <c r="C253" s="1111"/>
      <c r="D253" s="1110"/>
      <c r="J253" s="1015"/>
      <c r="L253" s="1015"/>
      <c r="M253" s="1015"/>
    </row>
    <row r="254" spans="2:13">
      <c r="B254" s="1615"/>
      <c r="C254" s="1111"/>
      <c r="D254" s="1110"/>
      <c r="J254" s="1015"/>
      <c r="L254" s="1015"/>
      <c r="M254" s="1015"/>
    </row>
    <row r="255" spans="2:13">
      <c r="B255" s="1615"/>
      <c r="C255" s="1111"/>
      <c r="D255" s="1110"/>
      <c r="J255" s="1015"/>
      <c r="L255" s="1015"/>
      <c r="M255" s="1015"/>
    </row>
    <row r="256" spans="2:13">
      <c r="B256" s="1615"/>
      <c r="C256" s="1111"/>
      <c r="D256" s="1110"/>
      <c r="J256" s="1015"/>
      <c r="L256" s="1015"/>
      <c r="M256" s="1015"/>
    </row>
    <row r="257" spans="2:13">
      <c r="B257" s="1615"/>
      <c r="C257" s="1111"/>
      <c r="D257" s="1110"/>
      <c r="J257" s="1015"/>
      <c r="L257" s="1015"/>
      <c r="M257" s="1015"/>
    </row>
    <row r="258" spans="2:13">
      <c r="B258" s="1615"/>
      <c r="C258" s="1111"/>
      <c r="D258" s="1110"/>
      <c r="J258" s="1015"/>
      <c r="L258" s="1015"/>
      <c r="M258" s="1015"/>
    </row>
    <row r="259" spans="2:13">
      <c r="B259" s="1615"/>
      <c r="C259" s="1111"/>
      <c r="D259" s="1110"/>
      <c r="J259" s="1015"/>
      <c r="L259" s="1015"/>
      <c r="M259" s="1015"/>
    </row>
    <row r="260" spans="2:13">
      <c r="B260" s="1615"/>
      <c r="C260" s="1111"/>
      <c r="D260" s="1110"/>
      <c r="J260" s="1015"/>
      <c r="L260" s="1015"/>
      <c r="M260" s="1015"/>
    </row>
    <row r="261" spans="2:13">
      <c r="B261" s="1615"/>
      <c r="C261" s="1111"/>
      <c r="D261" s="1110"/>
      <c r="J261" s="1015"/>
      <c r="L261" s="1015"/>
      <c r="M261" s="1015"/>
    </row>
    <row r="262" spans="2:13">
      <c r="B262" s="1615"/>
      <c r="C262" s="1111"/>
      <c r="D262" s="1110"/>
      <c r="J262" s="1015"/>
      <c r="L262" s="1015"/>
      <c r="M262" s="1015"/>
    </row>
    <row r="263" spans="2:13">
      <c r="B263" s="1615"/>
      <c r="C263" s="1111"/>
      <c r="D263" s="1110"/>
      <c r="J263" s="1015"/>
      <c r="L263" s="1015"/>
      <c r="M263" s="1015"/>
    </row>
    <row r="264" spans="2:13">
      <c r="B264" s="1118"/>
      <c r="C264" s="1111"/>
      <c r="D264" s="1110"/>
      <c r="J264" s="1015"/>
      <c r="L264" s="1015"/>
      <c r="M264" s="1015"/>
    </row>
    <row r="265" spans="2:13">
      <c r="B265" s="1118"/>
      <c r="C265" s="1111"/>
      <c r="D265" s="1110"/>
      <c r="J265" s="1015"/>
      <c r="L265" s="1015"/>
      <c r="M265" s="1015"/>
    </row>
    <row r="266" spans="2:13">
      <c r="B266" s="1118"/>
      <c r="C266" s="1111"/>
      <c r="D266" s="1110"/>
      <c r="J266" s="1015"/>
      <c r="L266" s="1015"/>
      <c r="M266" s="1015"/>
    </row>
    <row r="267" spans="2:13">
      <c r="B267" s="1046" t="s">
        <v>71</v>
      </c>
      <c r="C267" s="1046">
        <f>SUM(C218:C266)</f>
        <v>0</v>
      </c>
      <c r="D267" s="1046">
        <f>SUM(D218:D266)</f>
        <v>0</v>
      </c>
      <c r="E267" s="1912">
        <f>C267-'Финансови пасиви - представяне'!C114-'Финансови пасиви - представяне'!C135</f>
        <v>0</v>
      </c>
      <c r="J267" s="1015"/>
      <c r="L267" s="1015"/>
      <c r="M267" s="1015"/>
    </row>
    <row r="268" spans="2:13">
      <c r="E268" s="1912">
        <f>D267-'Финансови пасиви - представяне'!C19-'Финансови пасиви - представяне'!C40</f>
        <v>0</v>
      </c>
      <c r="J268" s="1015"/>
      <c r="L268" s="1015"/>
      <c r="M268" s="1015"/>
    </row>
    <row r="269" spans="2:13">
      <c r="B269" s="980"/>
      <c r="C269" s="980"/>
      <c r="D269" s="980"/>
      <c r="E269" s="980"/>
      <c r="F269" s="980"/>
      <c r="J269" s="1015"/>
      <c r="L269" s="1015"/>
      <c r="M269" s="1015"/>
    </row>
    <row r="270" spans="2:13" ht="14.25">
      <c r="B270" s="1116" t="s">
        <v>3937</v>
      </c>
      <c r="C270" s="1116"/>
      <c r="D270" s="1116"/>
      <c r="E270" s="1116"/>
      <c r="F270" s="1116"/>
      <c r="J270" s="1015"/>
      <c r="L270" s="1015"/>
      <c r="M270" s="1015"/>
    </row>
    <row r="271" spans="2:13">
      <c r="B271" s="1633" t="s">
        <v>1203</v>
      </c>
      <c r="C271" s="1637" t="s">
        <v>439</v>
      </c>
      <c r="D271" s="1637" t="s">
        <v>436</v>
      </c>
      <c r="E271" s="1637" t="s">
        <v>246</v>
      </c>
      <c r="F271" s="1613" t="s">
        <v>3938</v>
      </c>
      <c r="J271" s="1015"/>
      <c r="L271" s="1015"/>
      <c r="M271" s="1015"/>
    </row>
    <row r="272" spans="2:13">
      <c r="B272" s="1638"/>
      <c r="C272" s="1639" t="s">
        <v>3939</v>
      </c>
      <c r="D272" s="1639" t="s">
        <v>4028</v>
      </c>
      <c r="E272" s="1639" t="str">
        <f>D272</f>
        <v>през 2013 г.</v>
      </c>
      <c r="F272" s="1613" t="s">
        <v>4029</v>
      </c>
      <c r="J272" s="1015"/>
      <c r="L272" s="1015"/>
      <c r="M272" s="1015"/>
    </row>
    <row r="273" spans="2:13">
      <c r="B273" s="1615"/>
      <c r="C273" s="1111"/>
      <c r="D273" s="1111"/>
      <c r="E273" s="1111"/>
      <c r="F273" s="1110"/>
      <c r="J273" s="1015"/>
      <c r="L273" s="1015"/>
      <c r="M273" s="1015"/>
    </row>
    <row r="274" spans="2:13">
      <c r="B274" s="1615"/>
      <c r="C274" s="1111"/>
      <c r="D274" s="1111"/>
      <c r="E274" s="1111"/>
      <c r="F274" s="1110"/>
      <c r="J274" s="1015"/>
      <c r="L274" s="1015"/>
      <c r="M274" s="1015"/>
    </row>
    <row r="275" spans="2:13">
      <c r="B275" s="1631"/>
      <c r="C275" s="1111"/>
      <c r="D275" s="1111"/>
      <c r="E275" s="1111"/>
      <c r="F275" s="1110"/>
      <c r="J275" s="1015"/>
      <c r="L275" s="1015"/>
      <c r="M275" s="1015"/>
    </row>
    <row r="276" spans="2:13">
      <c r="B276" s="1615"/>
      <c r="C276" s="1111"/>
      <c r="D276" s="1111"/>
      <c r="E276" s="1111"/>
      <c r="F276" s="1110"/>
      <c r="J276" s="1015"/>
      <c r="L276" s="1015"/>
      <c r="M276" s="1015"/>
    </row>
    <row r="277" spans="2:13">
      <c r="B277" s="1615"/>
      <c r="C277" s="1111"/>
      <c r="D277" s="1111"/>
      <c r="E277" s="1111"/>
      <c r="F277" s="1110"/>
      <c r="J277" s="1015"/>
      <c r="L277" s="1015"/>
      <c r="M277" s="1015"/>
    </row>
    <row r="278" spans="2:13">
      <c r="B278" s="1615"/>
      <c r="C278" s="1111"/>
      <c r="D278" s="1111"/>
      <c r="E278" s="1111"/>
      <c r="F278" s="1110"/>
      <c r="J278" s="1015"/>
      <c r="L278" s="1015"/>
      <c r="M278" s="1015"/>
    </row>
    <row r="279" spans="2:13">
      <c r="B279" s="1615"/>
      <c r="C279" s="1111"/>
      <c r="D279" s="1111"/>
      <c r="E279" s="1111"/>
      <c r="F279" s="1110"/>
      <c r="J279" s="1015"/>
      <c r="L279" s="1015"/>
      <c r="M279" s="1015"/>
    </row>
    <row r="280" spans="2:13">
      <c r="B280" s="1615"/>
      <c r="C280" s="1111"/>
      <c r="D280" s="1111"/>
      <c r="E280" s="1111"/>
      <c r="F280" s="1110"/>
      <c r="J280" s="1015"/>
      <c r="L280" s="1015"/>
      <c r="M280" s="1015"/>
    </row>
    <row r="281" spans="2:13">
      <c r="B281" s="1615"/>
      <c r="C281" s="1111"/>
      <c r="D281" s="1111"/>
      <c r="E281" s="1111"/>
      <c r="F281" s="1110"/>
      <c r="J281" s="1015"/>
      <c r="L281" s="1015"/>
      <c r="M281" s="1015"/>
    </row>
    <row r="282" spans="2:13">
      <c r="B282" s="1615"/>
      <c r="C282" s="1111"/>
      <c r="D282" s="1111"/>
      <c r="E282" s="1111"/>
      <c r="F282" s="1110"/>
      <c r="J282" s="1015"/>
      <c r="L282" s="1015"/>
      <c r="M282" s="1015"/>
    </row>
    <row r="283" spans="2:13">
      <c r="B283" s="1615"/>
      <c r="C283" s="1111"/>
      <c r="D283" s="1111"/>
      <c r="E283" s="1111"/>
      <c r="F283" s="1110"/>
      <c r="J283" s="1015"/>
      <c r="L283" s="1015"/>
      <c r="M283" s="1015"/>
    </row>
    <row r="284" spans="2:13">
      <c r="B284" s="1615"/>
      <c r="C284" s="1111"/>
      <c r="D284" s="1111"/>
      <c r="E284" s="1111"/>
      <c r="F284" s="1110"/>
      <c r="J284" s="1015"/>
      <c r="L284" s="1015"/>
      <c r="M284" s="1015"/>
    </row>
    <row r="285" spans="2:13">
      <c r="B285" s="1615"/>
      <c r="C285" s="1111"/>
      <c r="D285" s="1111"/>
      <c r="E285" s="1111"/>
      <c r="F285" s="1110"/>
      <c r="J285" s="1015"/>
      <c r="L285" s="1015"/>
      <c r="M285" s="1015"/>
    </row>
    <row r="286" spans="2:13">
      <c r="B286" s="1615"/>
      <c r="C286" s="1111"/>
      <c r="D286" s="1111"/>
      <c r="E286" s="1111"/>
      <c r="F286" s="1110"/>
      <c r="J286" s="1015"/>
      <c r="L286" s="1015"/>
      <c r="M286" s="1015"/>
    </row>
    <row r="287" spans="2:13">
      <c r="B287" s="1615"/>
      <c r="C287" s="1111"/>
      <c r="D287" s="1111"/>
      <c r="E287" s="1111"/>
      <c r="F287" s="1110"/>
      <c r="J287" s="1015"/>
      <c r="L287" s="1015"/>
      <c r="M287" s="1015"/>
    </row>
    <row r="288" spans="2:13">
      <c r="B288" s="1615"/>
      <c r="C288" s="1111"/>
      <c r="D288" s="1111"/>
      <c r="E288" s="1111"/>
      <c r="F288" s="1110"/>
      <c r="J288" s="1015"/>
      <c r="L288" s="1015"/>
      <c r="M288" s="1015"/>
    </row>
    <row r="289" spans="2:13">
      <c r="B289" s="1615"/>
      <c r="C289" s="1111"/>
      <c r="D289" s="1111"/>
      <c r="E289" s="1111"/>
      <c r="F289" s="1110"/>
      <c r="J289" s="1015"/>
      <c r="L289" s="1015"/>
      <c r="M289" s="1015"/>
    </row>
    <row r="290" spans="2:13">
      <c r="B290" s="1615"/>
      <c r="C290" s="1111"/>
      <c r="D290" s="1111"/>
      <c r="E290" s="1111"/>
      <c r="F290" s="1110"/>
      <c r="J290" s="1015"/>
      <c r="L290" s="1015"/>
      <c r="M290" s="1015"/>
    </row>
    <row r="291" spans="2:13">
      <c r="B291" s="1615"/>
      <c r="C291" s="1111"/>
      <c r="D291" s="1111"/>
      <c r="E291" s="1111"/>
      <c r="F291" s="1110"/>
      <c r="J291" s="1015"/>
      <c r="L291" s="1015"/>
      <c r="M291" s="1015"/>
    </row>
    <row r="292" spans="2:13">
      <c r="B292" s="1615"/>
      <c r="C292" s="1111"/>
      <c r="D292" s="1111"/>
      <c r="E292" s="1111"/>
      <c r="F292" s="1110"/>
      <c r="J292" s="1015"/>
      <c r="L292" s="1015"/>
      <c r="M292" s="1015"/>
    </row>
    <row r="293" spans="2:13">
      <c r="B293" s="1615"/>
      <c r="C293" s="1111"/>
      <c r="D293" s="1111"/>
      <c r="E293" s="1111"/>
      <c r="F293" s="1110"/>
      <c r="J293" s="1015"/>
      <c r="L293" s="1015"/>
      <c r="M293" s="1015"/>
    </row>
    <row r="294" spans="2:13">
      <c r="B294" s="1615"/>
      <c r="C294" s="1111"/>
      <c r="D294" s="1111"/>
      <c r="E294" s="1111"/>
      <c r="F294" s="1110"/>
      <c r="J294" s="1015"/>
      <c r="L294" s="1015"/>
      <c r="M294" s="1015"/>
    </row>
    <row r="295" spans="2:13">
      <c r="B295" s="1615"/>
      <c r="C295" s="1111"/>
      <c r="D295" s="1111"/>
      <c r="E295" s="1111"/>
      <c r="F295" s="1110"/>
      <c r="J295" s="1015"/>
      <c r="L295" s="1015"/>
      <c r="M295" s="1015"/>
    </row>
    <row r="296" spans="2:13">
      <c r="B296" s="1615"/>
      <c r="C296" s="1111"/>
      <c r="D296" s="1111"/>
      <c r="E296" s="1111"/>
      <c r="F296" s="1110"/>
      <c r="J296" s="1015"/>
      <c r="L296" s="1015"/>
      <c r="M296" s="1015"/>
    </row>
    <row r="297" spans="2:13">
      <c r="B297" s="1615"/>
      <c r="C297" s="1111"/>
      <c r="D297" s="1111"/>
      <c r="E297" s="1111"/>
      <c r="F297" s="1110"/>
      <c r="J297" s="1015"/>
      <c r="L297" s="1015"/>
      <c r="M297" s="1015"/>
    </row>
    <row r="298" spans="2:13">
      <c r="B298" s="1615"/>
      <c r="C298" s="1111"/>
      <c r="D298" s="1111"/>
      <c r="E298" s="1111"/>
      <c r="F298" s="1110"/>
      <c r="J298" s="1015"/>
      <c r="L298" s="1015"/>
      <c r="M298" s="1015"/>
    </row>
    <row r="299" spans="2:13">
      <c r="B299" s="1615"/>
      <c r="C299" s="1111"/>
      <c r="D299" s="1111"/>
      <c r="E299" s="1111"/>
      <c r="F299" s="1110"/>
      <c r="J299" s="1015"/>
      <c r="L299" s="1015"/>
      <c r="M299" s="1015"/>
    </row>
    <row r="300" spans="2:13">
      <c r="B300" s="1615"/>
      <c r="C300" s="1111"/>
      <c r="D300" s="1111"/>
      <c r="E300" s="1111"/>
      <c r="F300" s="1110"/>
      <c r="J300" s="1015"/>
      <c r="L300" s="1015"/>
      <c r="M300" s="1015"/>
    </row>
    <row r="301" spans="2:13">
      <c r="B301" s="1615"/>
      <c r="C301" s="1111"/>
      <c r="D301" s="1111"/>
      <c r="E301" s="1111"/>
      <c r="F301" s="1110"/>
      <c r="J301" s="1015"/>
      <c r="L301" s="1015"/>
      <c r="M301" s="1015"/>
    </row>
    <row r="302" spans="2:13">
      <c r="B302" s="1615"/>
      <c r="C302" s="1111"/>
      <c r="D302" s="1111"/>
      <c r="E302" s="1111"/>
      <c r="F302" s="1110"/>
      <c r="J302" s="1015"/>
      <c r="L302" s="1015"/>
      <c r="M302" s="1015"/>
    </row>
    <row r="303" spans="2:13">
      <c r="B303" s="1615"/>
      <c r="C303" s="1111"/>
      <c r="D303" s="1111"/>
      <c r="E303" s="1111"/>
      <c r="F303" s="1110"/>
      <c r="J303" s="1015"/>
      <c r="L303" s="1015"/>
      <c r="M303" s="1015"/>
    </row>
    <row r="304" spans="2:13">
      <c r="B304" s="1615"/>
      <c r="C304" s="1111"/>
      <c r="D304" s="1111"/>
      <c r="E304" s="1111"/>
      <c r="F304" s="1110"/>
      <c r="J304" s="1015"/>
      <c r="L304" s="1015"/>
      <c r="M304" s="1015"/>
    </row>
    <row r="305" spans="2:13">
      <c r="B305" s="1615"/>
      <c r="C305" s="1111"/>
      <c r="D305" s="1111"/>
      <c r="E305" s="1111"/>
      <c r="F305" s="1110"/>
      <c r="J305" s="1015"/>
      <c r="L305" s="1015"/>
      <c r="M305" s="1015"/>
    </row>
    <row r="306" spans="2:13">
      <c r="B306" s="1615"/>
      <c r="C306" s="1111"/>
      <c r="D306" s="1111"/>
      <c r="E306" s="1111"/>
      <c r="F306" s="1110"/>
      <c r="J306" s="1015"/>
      <c r="L306" s="1015"/>
      <c r="M306" s="1015"/>
    </row>
    <row r="307" spans="2:13">
      <c r="B307" s="1615"/>
      <c r="C307" s="1111"/>
      <c r="D307" s="1111"/>
      <c r="E307" s="1111"/>
      <c r="F307" s="1110"/>
      <c r="J307" s="1015"/>
      <c r="L307" s="1015"/>
      <c r="M307" s="1015"/>
    </row>
    <row r="308" spans="2:13">
      <c r="B308" s="1615"/>
      <c r="C308" s="1111"/>
      <c r="D308" s="1111"/>
      <c r="E308" s="1111"/>
      <c r="F308" s="1110"/>
      <c r="J308" s="1015"/>
      <c r="L308" s="1015"/>
      <c r="M308" s="1015"/>
    </row>
    <row r="309" spans="2:13">
      <c r="B309" s="1615"/>
      <c r="C309" s="1111"/>
      <c r="D309" s="1111"/>
      <c r="E309" s="1111"/>
      <c r="F309" s="1110"/>
      <c r="J309" s="1015"/>
      <c r="L309" s="1015"/>
      <c r="M309" s="1015"/>
    </row>
    <row r="310" spans="2:13">
      <c r="B310" s="1615"/>
      <c r="C310" s="1111"/>
      <c r="D310" s="1111"/>
      <c r="E310" s="1111"/>
      <c r="F310" s="1110"/>
      <c r="J310" s="1015"/>
      <c r="L310" s="1015"/>
      <c r="M310" s="1015"/>
    </row>
    <row r="311" spans="2:13">
      <c r="B311" s="1615"/>
      <c r="C311" s="1111"/>
      <c r="D311" s="1111"/>
      <c r="E311" s="1111"/>
      <c r="F311" s="1110"/>
      <c r="J311" s="1015"/>
      <c r="L311" s="1015"/>
      <c r="M311" s="1015"/>
    </row>
    <row r="312" spans="2:13">
      <c r="B312" s="1119"/>
      <c r="C312" s="1111"/>
      <c r="D312" s="1111"/>
      <c r="E312" s="1111"/>
      <c r="F312" s="1110"/>
      <c r="J312" s="1015"/>
      <c r="L312" s="1015"/>
      <c r="M312" s="1015"/>
    </row>
    <row r="313" spans="2:13">
      <c r="B313" s="1119"/>
      <c r="C313" s="1111"/>
      <c r="D313" s="1111"/>
      <c r="E313" s="1111"/>
      <c r="F313" s="1110"/>
      <c r="J313" s="1015"/>
      <c r="L313" s="1015"/>
      <c r="M313" s="1015"/>
    </row>
    <row r="314" spans="2:13">
      <c r="B314" s="1119"/>
      <c r="C314" s="1111"/>
      <c r="D314" s="1111"/>
      <c r="E314" s="1111"/>
      <c r="F314" s="1110"/>
      <c r="J314" s="1015"/>
      <c r="L314" s="1015"/>
      <c r="M314" s="1015"/>
    </row>
    <row r="315" spans="2:13">
      <c r="B315" s="1119"/>
      <c r="C315" s="1111"/>
      <c r="D315" s="1111"/>
      <c r="E315" s="1111"/>
      <c r="F315" s="1110"/>
      <c r="J315" s="1015"/>
      <c r="L315" s="1015"/>
      <c r="M315" s="1015"/>
    </row>
    <row r="316" spans="2:13">
      <c r="B316" s="1119"/>
      <c r="C316" s="1111"/>
      <c r="D316" s="1111"/>
      <c r="E316" s="1111"/>
      <c r="F316" s="1110"/>
      <c r="J316" s="1015"/>
      <c r="L316" s="1015"/>
      <c r="M316" s="1015"/>
    </row>
    <row r="317" spans="2:13">
      <c r="B317" s="1119"/>
      <c r="C317" s="1111"/>
      <c r="D317" s="1111"/>
      <c r="E317" s="1111"/>
      <c r="F317" s="1110"/>
      <c r="J317" s="1015"/>
      <c r="L317" s="1015"/>
      <c r="M317" s="1015"/>
    </row>
    <row r="318" spans="2:13">
      <c r="B318" s="1119"/>
      <c r="C318" s="1111"/>
      <c r="D318" s="1111"/>
      <c r="E318" s="1111"/>
      <c r="F318" s="1110"/>
      <c r="J318" s="1015"/>
      <c r="L318" s="1015"/>
      <c r="M318" s="1015"/>
    </row>
    <row r="319" spans="2:13">
      <c r="B319" s="1119"/>
      <c r="C319" s="1111"/>
      <c r="D319" s="1111"/>
      <c r="E319" s="1111"/>
      <c r="F319" s="1110"/>
      <c r="J319" s="1015"/>
      <c r="L319" s="1015"/>
      <c r="M319" s="1015"/>
    </row>
    <row r="320" spans="2:13">
      <c r="B320" s="1119"/>
      <c r="C320" s="1111"/>
      <c r="D320" s="1111"/>
      <c r="E320" s="1111"/>
      <c r="F320" s="1110"/>
      <c r="J320" s="1015"/>
      <c r="L320" s="1015"/>
      <c r="M320" s="1015"/>
    </row>
    <row r="321" spans="2:14">
      <c r="B321" s="1119"/>
      <c r="C321" s="1111"/>
      <c r="D321" s="1111"/>
      <c r="E321" s="1111"/>
      <c r="F321" s="1110"/>
      <c r="J321" s="1015"/>
      <c r="L321" s="1015"/>
      <c r="M321" s="1015"/>
    </row>
    <row r="322" spans="2:14">
      <c r="B322" s="991" t="s">
        <v>71</v>
      </c>
      <c r="C322" s="1640">
        <f>SUM(C273:C321)</f>
        <v>0</v>
      </c>
      <c r="D322" s="1640">
        <f>SUM(D273:D321)</f>
        <v>0</v>
      </c>
      <c r="E322" s="1640">
        <f>SUM(E273:E321)</f>
        <v>0</v>
      </c>
      <c r="F322" s="1641">
        <f>SUM(F273:F321)</f>
        <v>0</v>
      </c>
      <c r="J322" s="1015"/>
      <c r="L322" s="1015"/>
      <c r="M322" s="1015"/>
    </row>
    <row r="323" spans="2:14">
      <c r="C323" s="1696">
        <f>C322-'Финансови пасиви - представяне'!D20-'Финансови пасиви - представяне'!D41-'Финансови пасиви - представяне'!D42-'Финансови пасиви - представяне'!D115-'Финансови пасиви - представяне'!D136-'Финансови пасиви - представяне'!D137</f>
        <v>0</v>
      </c>
      <c r="F323" s="1696">
        <f>F322-'Финансови пасиви - представяне'!C20-'Финансови пасиви - представяне'!C41-'Финансови пасиви - представяне'!C42-'Финансови пасиви - представяне'!C115-'Финансови пасиви - представяне'!C136-'Финансови пасиви - представяне'!C137</f>
        <v>0</v>
      </c>
      <c r="J323" s="1015"/>
      <c r="L323" s="1015"/>
      <c r="M323" s="1015"/>
    </row>
    <row r="324" spans="2:14">
      <c r="I324" s="1015" t="e">
        <f>#REF!-'[3]P&amp;L финансови сделки'!H18</f>
        <v>#REF!</v>
      </c>
    </row>
    <row r="325" spans="2:14" ht="14.25">
      <c r="B325" s="1642" t="s">
        <v>427</v>
      </c>
      <c r="C325" s="1642"/>
      <c r="D325" s="1642"/>
      <c r="E325" s="1642"/>
      <c r="F325" s="1642"/>
      <c r="G325" s="1642"/>
      <c r="H325" s="1642"/>
      <c r="I325" s="1642"/>
      <c r="J325" s="1642"/>
      <c r="K325" s="1642"/>
      <c r="L325" s="1642"/>
      <c r="M325" s="1642"/>
      <c r="N325" s="1642"/>
    </row>
    <row r="326" spans="2:14">
      <c r="B326" s="1643" t="str">
        <f>CONCATENATE("Бъдещи минимални лизингови постъпления към ",НАЧАЛО!$AC$1," г.")</f>
        <v>Бъдещи минимални лизингови постъпления към 2013 г.</v>
      </c>
      <c r="C326" s="1644"/>
      <c r="D326" s="1644"/>
      <c r="E326" s="1644"/>
    </row>
    <row r="327" spans="2:14">
      <c r="B327" s="1645"/>
      <c r="C327" s="1646" t="s">
        <v>191</v>
      </c>
      <c r="D327" s="1646" t="s">
        <v>192</v>
      </c>
      <c r="E327" s="1646" t="s">
        <v>71</v>
      </c>
    </row>
    <row r="328" spans="2:14">
      <c r="B328" s="1645" t="s">
        <v>193</v>
      </c>
      <c r="C328" s="1647"/>
      <c r="D328" s="1647"/>
      <c r="E328" s="1648">
        <f>SUM(C328:D328)</f>
        <v>0</v>
      </c>
    </row>
    <row r="329" spans="2:14">
      <c r="B329" s="1645" t="s">
        <v>194</v>
      </c>
      <c r="C329" s="1647"/>
      <c r="D329" s="1647"/>
      <c r="E329" s="1648">
        <f>SUM(C329:D329)</f>
        <v>0</v>
      </c>
    </row>
    <row r="330" spans="2:14">
      <c r="B330" s="1649" t="s">
        <v>195</v>
      </c>
      <c r="C330" s="1650">
        <f>SUM(C328:C329)</f>
        <v>0</v>
      </c>
      <c r="D330" s="1650">
        <f>SUM(D328:D329)</f>
        <v>0</v>
      </c>
      <c r="E330" s="1650">
        <f>SUM(E328:E329)</f>
        <v>0</v>
      </c>
    </row>
    <row r="331" spans="2:14">
      <c r="B331" s="1643" t="str">
        <f>B326</f>
        <v>Бъдещи минимални лизингови постъпления към 2013 г.</v>
      </c>
      <c r="C331" s="1644"/>
      <c r="D331" s="1644"/>
      <c r="E331" s="1644"/>
    </row>
    <row r="332" spans="2:14">
      <c r="B332" s="1645"/>
      <c r="C332" s="1646" t="s">
        <v>191</v>
      </c>
      <c r="D332" s="1646" t="s">
        <v>192</v>
      </c>
      <c r="E332" s="1646" t="s">
        <v>71</v>
      </c>
    </row>
    <row r="333" spans="2:14">
      <c r="B333" s="1645" t="s">
        <v>193</v>
      </c>
      <c r="C333" s="1647"/>
      <c r="D333" s="1647"/>
      <c r="E333" s="1648">
        <f>SUM(C333:D333)</f>
        <v>0</v>
      </c>
    </row>
    <row r="334" spans="2:14">
      <c r="B334" s="1645" t="s">
        <v>194</v>
      </c>
      <c r="C334" s="1647"/>
      <c r="D334" s="1647"/>
      <c r="E334" s="1648">
        <f>SUM(C334:D334)</f>
        <v>0</v>
      </c>
    </row>
    <row r="335" spans="2:14">
      <c r="B335" s="1649" t="s">
        <v>195</v>
      </c>
      <c r="C335" s="1650">
        <f>SUM(C333:C334)</f>
        <v>0</v>
      </c>
      <c r="D335" s="1650">
        <f>SUM(D333:D334)</f>
        <v>0</v>
      </c>
      <c r="E335" s="1650">
        <f>SUM(E333:E334)</f>
        <v>0</v>
      </c>
    </row>
    <row r="336" spans="2:14" ht="14.25">
      <c r="B336" s="1651" t="s">
        <v>428</v>
      </c>
      <c r="C336" s="1651"/>
      <c r="D336" s="1651"/>
      <c r="E336" s="1651"/>
    </row>
    <row r="337" spans="2:7">
      <c r="B337" s="1643" t="str">
        <f>B326</f>
        <v>Бъдещи минимални лизингови постъпления към 2013 г.</v>
      </c>
      <c r="C337" s="1644"/>
      <c r="D337" s="1644"/>
      <c r="E337" s="1652"/>
    </row>
    <row r="338" spans="2:7">
      <c r="B338" s="1645" t="s">
        <v>193</v>
      </c>
      <c r="C338" s="1647"/>
      <c r="D338" s="1647"/>
      <c r="E338" s="1653">
        <f>SUM(C338:D338)</f>
        <v>0</v>
      </c>
    </row>
    <row r="339" spans="2:7">
      <c r="B339" s="1649" t="s">
        <v>71</v>
      </c>
      <c r="C339" s="1650">
        <f>SUM(C338)</f>
        <v>0</v>
      </c>
      <c r="D339" s="1650">
        <f>SUM(D338)</f>
        <v>0</v>
      </c>
      <c r="E339" s="1654">
        <f>SUM(E338)</f>
        <v>0</v>
      </c>
    </row>
    <row r="341" spans="2:7" ht="14.25">
      <c r="B341" s="1655" t="s">
        <v>429</v>
      </c>
      <c r="C341" s="1655"/>
      <c r="D341" s="1655"/>
      <c r="E341" s="1655"/>
      <c r="F341" s="1642"/>
      <c r="G341" s="1642"/>
    </row>
    <row r="342" spans="2:7">
      <c r="B342" s="1643" t="str">
        <f>CONCATENATE("Бъдещи минимални лизингови плащания към ",НАЧАЛО!AC1," г.")</f>
        <v>Бъдещи минимални лизингови плащания към 2013 г.</v>
      </c>
      <c r="C342" s="1644"/>
      <c r="D342" s="1644"/>
      <c r="E342" s="1644"/>
    </row>
    <row r="343" spans="2:7">
      <c r="B343" s="1645"/>
      <c r="C343" s="1646" t="s">
        <v>191</v>
      </c>
      <c r="D343" s="1646" t="s">
        <v>192</v>
      </c>
      <c r="E343" s="1656" t="s">
        <v>71</v>
      </c>
    </row>
    <row r="344" spans="2:7">
      <c r="B344" s="1645" t="s">
        <v>411</v>
      </c>
      <c r="C344" s="1647"/>
      <c r="D344" s="1647"/>
      <c r="E344" s="1653">
        <f>SUM(C344:D344)</f>
        <v>0</v>
      </c>
    </row>
    <row r="345" spans="2:7">
      <c r="B345" s="1645" t="s">
        <v>194</v>
      </c>
      <c r="C345" s="1647"/>
      <c r="D345" s="1647"/>
      <c r="E345" s="1653">
        <f>SUM(C345:D345)</f>
        <v>0</v>
      </c>
    </row>
    <row r="346" spans="2:7">
      <c r="B346" s="1649" t="s">
        <v>195</v>
      </c>
      <c r="C346" s="1650">
        <f>SUM(C344:C345)</f>
        <v>0</v>
      </c>
      <c r="D346" s="1650">
        <f>SUM(D344:D345)</f>
        <v>0</v>
      </c>
      <c r="E346" s="1654">
        <f>SUM(E344:E345)</f>
        <v>0</v>
      </c>
    </row>
    <row r="347" spans="2:7">
      <c r="B347" s="1643" t="str">
        <f>B342</f>
        <v>Бъдещи минимални лизингови плащания към 2013 г.</v>
      </c>
      <c r="C347" s="1644"/>
      <c r="D347" s="1644"/>
      <c r="E347" s="1644"/>
    </row>
    <row r="348" spans="2:7">
      <c r="B348" s="1645"/>
      <c r="C348" s="1646" t="s">
        <v>191</v>
      </c>
      <c r="D348" s="1646" t="s">
        <v>192</v>
      </c>
      <c r="E348" s="1656" t="s">
        <v>71</v>
      </c>
    </row>
    <row r="349" spans="2:7">
      <c r="B349" s="1645" t="s">
        <v>411</v>
      </c>
      <c r="C349" s="1647"/>
      <c r="D349" s="1647"/>
      <c r="E349" s="1653">
        <f>SUM(C349:D349)</f>
        <v>0</v>
      </c>
    </row>
    <row r="350" spans="2:7">
      <c r="B350" s="1645" t="s">
        <v>194</v>
      </c>
      <c r="C350" s="1647"/>
      <c r="D350" s="1647"/>
      <c r="E350" s="1653">
        <f>SUM(C350:D350)</f>
        <v>0</v>
      </c>
    </row>
    <row r="351" spans="2:7">
      <c r="B351" s="1649" t="s">
        <v>195</v>
      </c>
      <c r="C351" s="1650">
        <f>SUM(C349:C350)</f>
        <v>0</v>
      </c>
      <c r="D351" s="1650">
        <f>SUM(D349:D350)</f>
        <v>0</v>
      </c>
      <c r="E351" s="1654">
        <f>SUM(E349:E350)</f>
        <v>0</v>
      </c>
    </row>
    <row r="352" spans="2:7" ht="14.25">
      <c r="B352" s="1651" t="s">
        <v>430</v>
      </c>
      <c r="C352" s="1651"/>
      <c r="D352" s="1651"/>
      <c r="E352" s="1651"/>
    </row>
    <row r="353" spans="1:14">
      <c r="B353" s="1643" t="str">
        <f>B342</f>
        <v>Бъдещи минимални лизингови плащания към 2013 г.</v>
      </c>
      <c r="C353" s="1644"/>
      <c r="D353" s="1644"/>
      <c r="E353" s="1652"/>
    </row>
    <row r="354" spans="1:14">
      <c r="B354" s="1645" t="s">
        <v>411</v>
      </c>
      <c r="C354" s="1647"/>
      <c r="D354" s="1647"/>
      <c r="E354" s="1653">
        <f>SUM(C354:D354)</f>
        <v>0</v>
      </c>
    </row>
    <row r="355" spans="1:14">
      <c r="B355" s="1649" t="s">
        <v>71</v>
      </c>
      <c r="C355" s="1650">
        <f>SUM(C354)</f>
        <v>0</v>
      </c>
      <c r="D355" s="1650">
        <f>SUM(D354)</f>
        <v>0</v>
      </c>
      <c r="E355" s="1654">
        <f>SUM(E354)</f>
        <v>0</v>
      </c>
    </row>
    <row r="358" spans="1:14" ht="14.25">
      <c r="B358" s="1116" t="s">
        <v>3940</v>
      </c>
      <c r="C358" s="1116"/>
      <c r="D358" s="1116"/>
      <c r="E358" s="1116"/>
      <c r="F358" s="1116"/>
      <c r="G358" s="1116"/>
      <c r="H358" s="1116"/>
      <c r="I358" s="1116"/>
      <c r="J358" s="1116"/>
      <c r="K358" s="1116"/>
      <c r="L358" s="1116"/>
      <c r="M358" s="1116"/>
      <c r="N358" s="1116"/>
    </row>
    <row r="359" spans="1:14" ht="25.5">
      <c r="A359" s="980"/>
      <c r="B359" s="1131" t="s">
        <v>1185</v>
      </c>
      <c r="C359" s="981" t="s">
        <v>414</v>
      </c>
      <c r="D359" s="981" t="s">
        <v>417</v>
      </c>
      <c r="E359" s="981" t="s">
        <v>415</v>
      </c>
      <c r="F359" s="1629" t="s">
        <v>416</v>
      </c>
      <c r="G359" s="1612"/>
      <c r="H359" s="1612"/>
      <c r="I359" s="1612"/>
      <c r="J359" s="1612"/>
      <c r="K359" s="1612"/>
      <c r="L359" s="1612"/>
      <c r="M359" s="1612"/>
      <c r="N359" s="1612"/>
    </row>
    <row r="360" spans="1:14" ht="14.25">
      <c r="A360" s="980"/>
      <c r="B360" s="1615"/>
      <c r="C360" s="982"/>
      <c r="D360" s="1630"/>
      <c r="E360" s="982"/>
      <c r="F360" s="277"/>
      <c r="G360" s="1612"/>
      <c r="H360" s="1612"/>
      <c r="I360" s="1612"/>
      <c r="J360" s="1612"/>
      <c r="K360" s="1612"/>
      <c r="L360" s="1612"/>
      <c r="M360" s="1612"/>
      <c r="N360" s="1612"/>
    </row>
    <row r="361" spans="1:14" ht="14.25">
      <c r="A361" s="980"/>
      <c r="B361" s="1615"/>
      <c r="C361" s="982"/>
      <c r="D361" s="1630"/>
      <c r="E361" s="982"/>
      <c r="F361" s="277"/>
      <c r="G361" s="1612"/>
      <c r="H361" s="1612"/>
      <c r="I361" s="1612"/>
      <c r="J361" s="1612"/>
      <c r="K361" s="1612"/>
      <c r="L361" s="1612"/>
      <c r="M361" s="1612"/>
      <c r="N361" s="1612"/>
    </row>
    <row r="362" spans="1:14" ht="14.25">
      <c r="A362" s="980"/>
      <c r="B362" s="1631"/>
      <c r="C362" s="982"/>
      <c r="D362" s="1630"/>
      <c r="E362" s="982"/>
      <c r="F362" s="277"/>
      <c r="G362" s="1612"/>
      <c r="H362" s="1612"/>
      <c r="I362" s="1612"/>
      <c r="J362" s="1612"/>
      <c r="K362" s="1612"/>
      <c r="L362" s="1612"/>
      <c r="M362" s="1612"/>
      <c r="N362" s="1612"/>
    </row>
    <row r="363" spans="1:14" ht="14.25">
      <c r="A363" s="980"/>
      <c r="B363" s="1615"/>
      <c r="C363" s="982"/>
      <c r="D363" s="1630"/>
      <c r="E363" s="982"/>
      <c r="F363" s="277"/>
      <c r="G363" s="1612"/>
      <c r="H363" s="1612"/>
      <c r="I363" s="1612"/>
      <c r="J363" s="1612"/>
      <c r="K363" s="1612"/>
      <c r="L363" s="1612"/>
      <c r="M363" s="1612"/>
      <c r="N363" s="1612"/>
    </row>
    <row r="364" spans="1:14" ht="14.25">
      <c r="A364" s="980"/>
      <c r="B364" s="1615"/>
      <c r="C364" s="982"/>
      <c r="D364" s="1630"/>
      <c r="E364" s="982"/>
      <c r="F364" s="277"/>
      <c r="G364" s="1612"/>
      <c r="H364" s="1612"/>
      <c r="I364" s="1612"/>
      <c r="J364" s="1612"/>
      <c r="K364" s="1612"/>
      <c r="L364" s="1612"/>
      <c r="M364" s="1612"/>
      <c r="N364" s="1612"/>
    </row>
    <row r="365" spans="1:14" ht="14.25">
      <c r="A365" s="980"/>
      <c r="B365" s="1615"/>
      <c r="C365" s="982"/>
      <c r="D365" s="1630"/>
      <c r="E365" s="982"/>
      <c r="F365" s="277"/>
      <c r="G365" s="1612"/>
      <c r="H365" s="1612"/>
      <c r="I365" s="1612"/>
      <c r="J365" s="1612"/>
      <c r="K365" s="1612"/>
      <c r="L365" s="1612"/>
      <c r="M365" s="1612"/>
      <c r="N365" s="1612"/>
    </row>
    <row r="366" spans="1:14" ht="14.25">
      <c r="A366" s="980"/>
      <c r="B366" s="1615"/>
      <c r="C366" s="982"/>
      <c r="D366" s="1630"/>
      <c r="E366" s="982"/>
      <c r="F366" s="277"/>
      <c r="G366" s="1612"/>
      <c r="H366" s="1612"/>
      <c r="I366" s="1612"/>
      <c r="J366" s="1612"/>
      <c r="K366" s="1612"/>
      <c r="L366" s="1612"/>
      <c r="M366" s="1612"/>
      <c r="N366" s="1612"/>
    </row>
    <row r="367" spans="1:14" ht="14.25">
      <c r="A367" s="980"/>
      <c r="B367" s="1615"/>
      <c r="C367" s="982"/>
      <c r="D367" s="1630"/>
      <c r="E367" s="982"/>
      <c r="F367" s="277"/>
      <c r="G367" s="1612"/>
      <c r="H367" s="1612"/>
      <c r="I367" s="1612"/>
      <c r="J367" s="1612"/>
      <c r="K367" s="1612"/>
      <c r="L367" s="1612"/>
      <c r="M367" s="1612"/>
      <c r="N367" s="1612"/>
    </row>
    <row r="368" spans="1:14" ht="14.25">
      <c r="A368" s="980"/>
      <c r="B368" s="1615"/>
      <c r="C368" s="982"/>
      <c r="D368" s="1630"/>
      <c r="E368" s="982"/>
      <c r="F368" s="277"/>
      <c r="G368" s="1612"/>
      <c r="H368" s="1612"/>
      <c r="I368" s="1612"/>
      <c r="J368" s="1612"/>
      <c r="K368" s="1612"/>
      <c r="L368" s="1612"/>
      <c r="M368" s="1612"/>
      <c r="N368" s="1612"/>
    </row>
    <row r="369" spans="1:14" ht="14.25">
      <c r="A369" s="980"/>
      <c r="B369" s="1615"/>
      <c r="C369" s="982"/>
      <c r="D369" s="1630"/>
      <c r="E369" s="982"/>
      <c r="F369" s="277"/>
      <c r="G369" s="1612"/>
      <c r="H369" s="1612"/>
      <c r="I369" s="1612"/>
      <c r="J369" s="1612"/>
      <c r="K369" s="1612"/>
      <c r="L369" s="1612"/>
      <c r="M369" s="1612"/>
      <c r="N369" s="1612"/>
    </row>
    <row r="370" spans="1:14" ht="14.25">
      <c r="A370" s="980"/>
      <c r="B370" s="1615"/>
      <c r="C370" s="982"/>
      <c r="D370" s="1630"/>
      <c r="E370" s="982"/>
      <c r="F370" s="277"/>
      <c r="G370" s="1612"/>
      <c r="H370" s="1612"/>
      <c r="I370" s="1612"/>
      <c r="J370" s="1612"/>
      <c r="K370" s="1612"/>
      <c r="L370" s="1612"/>
      <c r="M370" s="1612"/>
      <c r="N370" s="1612"/>
    </row>
    <row r="371" spans="1:14" ht="14.25">
      <c r="A371" s="980"/>
      <c r="B371" s="1615"/>
      <c r="C371" s="982"/>
      <c r="D371" s="1630"/>
      <c r="E371" s="982"/>
      <c r="F371" s="1569"/>
      <c r="G371" s="1612"/>
      <c r="H371" s="1612"/>
      <c r="I371" s="1612"/>
      <c r="J371" s="1612"/>
      <c r="K371" s="1612"/>
      <c r="L371" s="1612"/>
      <c r="M371" s="1612"/>
      <c r="N371" s="1612"/>
    </row>
    <row r="372" spans="1:14" ht="14.25">
      <c r="A372" s="980"/>
      <c r="B372" s="1615"/>
      <c r="C372" s="982"/>
      <c r="D372" s="1630"/>
      <c r="E372" s="982"/>
      <c r="F372" s="1569"/>
      <c r="G372" s="1612"/>
      <c r="H372" s="1612"/>
      <c r="I372" s="1612"/>
      <c r="J372" s="1612"/>
      <c r="K372" s="1612"/>
      <c r="L372" s="1612"/>
      <c r="M372" s="1612"/>
      <c r="N372" s="1612"/>
    </row>
    <row r="373" spans="1:14" ht="14.25">
      <c r="A373" s="980"/>
      <c r="B373" s="1615"/>
      <c r="C373" s="982"/>
      <c r="D373" s="1630"/>
      <c r="E373" s="982"/>
      <c r="F373" s="1569"/>
      <c r="G373" s="1612"/>
      <c r="H373" s="1612"/>
      <c r="I373" s="1612"/>
      <c r="J373" s="1612"/>
      <c r="K373" s="1612"/>
      <c r="L373" s="1612"/>
      <c r="M373" s="1612"/>
      <c r="N373" s="1612"/>
    </row>
    <row r="374" spans="1:14" ht="14.25">
      <c r="A374" s="980"/>
      <c r="B374" s="1615"/>
      <c r="C374" s="982"/>
      <c r="D374" s="1630"/>
      <c r="E374" s="982"/>
      <c r="F374" s="1569"/>
      <c r="G374" s="1612"/>
      <c r="H374" s="1612"/>
      <c r="I374" s="1612"/>
      <c r="J374" s="1612"/>
      <c r="K374" s="1612"/>
      <c r="L374" s="1612"/>
      <c r="M374" s="1612"/>
      <c r="N374" s="1612"/>
    </row>
    <row r="375" spans="1:14" ht="14.25">
      <c r="A375" s="980"/>
      <c r="B375" s="1615"/>
      <c r="C375" s="982"/>
      <c r="D375" s="1630"/>
      <c r="E375" s="982"/>
      <c r="F375" s="1569"/>
      <c r="G375" s="1612"/>
      <c r="H375" s="1612"/>
      <c r="I375" s="1612"/>
      <c r="J375" s="1612"/>
      <c r="K375" s="1612"/>
      <c r="L375" s="1612"/>
      <c r="M375" s="1612"/>
      <c r="N375" s="1612"/>
    </row>
    <row r="376" spans="1:14" ht="14.25">
      <c r="A376" s="980"/>
      <c r="B376" s="1615"/>
      <c r="C376" s="982"/>
      <c r="D376" s="1630"/>
      <c r="E376" s="982"/>
      <c r="F376" s="1569"/>
      <c r="G376" s="1612"/>
      <c r="H376" s="1612"/>
      <c r="I376" s="1612"/>
      <c r="J376" s="1612"/>
      <c r="K376" s="1612"/>
      <c r="L376" s="1612"/>
      <c r="M376" s="1612"/>
      <c r="N376" s="1612"/>
    </row>
    <row r="377" spans="1:14" ht="14.25">
      <c r="A377" s="980"/>
      <c r="B377" s="1615"/>
      <c r="C377" s="982"/>
      <c r="D377" s="1630"/>
      <c r="E377" s="982"/>
      <c r="F377" s="277"/>
      <c r="G377" s="1612"/>
      <c r="H377" s="1612"/>
      <c r="I377" s="1612"/>
      <c r="J377" s="1612"/>
      <c r="K377" s="1612"/>
      <c r="L377" s="1612"/>
      <c r="M377" s="1612"/>
      <c r="N377" s="1612"/>
    </row>
    <row r="378" spans="1:14" ht="14.25">
      <c r="A378" s="980"/>
      <c r="B378" s="1615"/>
      <c r="C378" s="982"/>
      <c r="D378" s="1630"/>
      <c r="E378" s="982"/>
      <c r="F378" s="277"/>
      <c r="G378" s="1612"/>
      <c r="H378" s="1612"/>
      <c r="I378" s="1612"/>
      <c r="J378" s="1612"/>
      <c r="K378" s="1612"/>
      <c r="L378" s="1612"/>
      <c r="M378" s="1612"/>
      <c r="N378" s="1612"/>
    </row>
    <row r="379" spans="1:14" ht="14.25">
      <c r="A379" s="980"/>
      <c r="B379" s="1615"/>
      <c r="C379" s="982"/>
      <c r="D379" s="1630"/>
      <c r="E379" s="982"/>
      <c r="F379" s="277"/>
      <c r="G379" s="1612"/>
      <c r="H379" s="1612"/>
      <c r="I379" s="1612"/>
      <c r="J379" s="1612"/>
      <c r="K379" s="1612"/>
      <c r="L379" s="1612"/>
      <c r="M379" s="1612"/>
      <c r="N379" s="1612"/>
    </row>
    <row r="380" spans="1:14" ht="14.25">
      <c r="A380" s="980"/>
      <c r="B380" s="1615"/>
      <c r="C380" s="982"/>
      <c r="D380" s="1630"/>
      <c r="E380" s="982"/>
      <c r="F380" s="277"/>
      <c r="G380" s="1612"/>
      <c r="H380" s="1612"/>
      <c r="I380" s="1612"/>
      <c r="J380" s="1612"/>
      <c r="K380" s="1612"/>
      <c r="L380" s="1612"/>
      <c r="M380" s="1612"/>
      <c r="N380" s="1612"/>
    </row>
    <row r="381" spans="1:14" ht="14.25">
      <c r="A381" s="980"/>
      <c r="B381" s="1615"/>
      <c r="C381" s="982"/>
      <c r="D381" s="1630"/>
      <c r="E381" s="982"/>
      <c r="F381" s="277"/>
      <c r="G381" s="1612"/>
      <c r="H381" s="1612"/>
      <c r="I381" s="1612"/>
      <c r="J381" s="1612"/>
      <c r="K381" s="1612"/>
      <c r="L381" s="1612"/>
      <c r="M381" s="1612"/>
      <c r="N381" s="1612"/>
    </row>
    <row r="382" spans="1:14" ht="14.25">
      <c r="A382" s="980"/>
      <c r="B382" s="1615"/>
      <c r="C382" s="982"/>
      <c r="D382" s="1630"/>
      <c r="E382" s="982"/>
      <c r="F382" s="277"/>
      <c r="G382" s="1612"/>
      <c r="H382" s="1612"/>
      <c r="I382" s="1612"/>
      <c r="J382" s="1612"/>
      <c r="K382" s="1612"/>
      <c r="L382" s="1612"/>
      <c r="M382" s="1612"/>
      <c r="N382" s="1612"/>
    </row>
    <row r="383" spans="1:14" ht="14.25">
      <c r="A383" s="980"/>
      <c r="B383" s="1615"/>
      <c r="C383" s="982"/>
      <c r="D383" s="1630"/>
      <c r="E383" s="982"/>
      <c r="F383" s="277"/>
      <c r="G383" s="1612"/>
      <c r="H383" s="1612"/>
      <c r="I383" s="1612"/>
      <c r="J383" s="1612"/>
      <c r="K383" s="1612"/>
      <c r="L383" s="1612"/>
      <c r="M383" s="1612"/>
      <c r="N383" s="1612"/>
    </row>
    <row r="384" spans="1:14" ht="14.25">
      <c r="A384" s="980"/>
      <c r="B384" s="1615"/>
      <c r="C384" s="982"/>
      <c r="D384" s="1630"/>
      <c r="E384" s="982"/>
      <c r="F384" s="277"/>
      <c r="G384" s="1612"/>
      <c r="H384" s="1612"/>
      <c r="I384" s="1612"/>
      <c r="J384" s="1612"/>
      <c r="K384" s="1612"/>
      <c r="L384" s="1612"/>
      <c r="M384" s="1612"/>
      <c r="N384" s="1612"/>
    </row>
    <row r="385" spans="1:14" ht="14.25">
      <c r="A385" s="980"/>
      <c r="B385" s="1615"/>
      <c r="C385" s="982"/>
      <c r="D385" s="1630"/>
      <c r="E385" s="982"/>
      <c r="F385" s="277"/>
      <c r="G385" s="1612"/>
      <c r="H385" s="1612"/>
      <c r="I385" s="1612"/>
      <c r="J385" s="1612"/>
      <c r="K385" s="1612"/>
      <c r="L385" s="1612"/>
      <c r="M385" s="1612"/>
      <c r="N385" s="1612"/>
    </row>
    <row r="386" spans="1:14" ht="14.25">
      <c r="A386" s="980"/>
      <c r="B386" s="1615"/>
      <c r="C386" s="982"/>
      <c r="D386" s="1630"/>
      <c r="E386" s="982"/>
      <c r="F386" s="277"/>
      <c r="G386" s="1612"/>
      <c r="H386" s="1612"/>
      <c r="I386" s="1612"/>
      <c r="J386" s="1612"/>
      <c r="K386" s="1612"/>
      <c r="L386" s="1612"/>
      <c r="M386" s="1612"/>
      <c r="N386" s="1612"/>
    </row>
    <row r="387" spans="1:14" ht="14.25">
      <c r="A387" s="980"/>
      <c r="B387" s="1615"/>
      <c r="C387" s="982"/>
      <c r="D387" s="1630"/>
      <c r="E387" s="982"/>
      <c r="F387" s="277"/>
      <c r="G387" s="1612"/>
      <c r="H387" s="1612"/>
      <c r="I387" s="1612"/>
      <c r="J387" s="1612"/>
      <c r="K387" s="1612"/>
      <c r="L387" s="1612"/>
      <c r="M387" s="1612"/>
      <c r="N387" s="1612"/>
    </row>
    <row r="388" spans="1:14" ht="14.25">
      <c r="A388" s="980"/>
      <c r="B388" s="1615"/>
      <c r="C388" s="982"/>
      <c r="D388" s="1630"/>
      <c r="E388" s="982"/>
      <c r="F388" s="277"/>
      <c r="G388" s="1612"/>
      <c r="H388" s="1612"/>
      <c r="I388" s="1612"/>
      <c r="J388" s="1612"/>
      <c r="K388" s="1612"/>
      <c r="L388" s="1612"/>
      <c r="M388" s="1612"/>
      <c r="N388" s="1612"/>
    </row>
    <row r="389" spans="1:14" ht="14.25">
      <c r="A389" s="980"/>
      <c r="B389" s="1615"/>
      <c r="C389" s="982"/>
      <c r="D389" s="1630"/>
      <c r="E389" s="982"/>
      <c r="F389" s="277"/>
      <c r="G389" s="1612"/>
      <c r="H389" s="1612"/>
      <c r="I389" s="1612"/>
      <c r="J389" s="1612"/>
      <c r="K389" s="1612"/>
      <c r="L389" s="1612"/>
      <c r="M389" s="1612"/>
      <c r="N389" s="1612"/>
    </row>
    <row r="390" spans="1:14" ht="14.25">
      <c r="A390" s="980"/>
      <c r="B390" s="1615"/>
      <c r="C390" s="982"/>
      <c r="D390" s="1630"/>
      <c r="E390" s="982"/>
      <c r="F390" s="277"/>
      <c r="G390" s="1612"/>
      <c r="H390" s="1612"/>
      <c r="I390" s="1612"/>
      <c r="J390" s="1612"/>
      <c r="K390" s="1612"/>
      <c r="L390" s="1612"/>
      <c r="M390" s="1612"/>
      <c r="N390" s="1612"/>
    </row>
    <row r="391" spans="1:14" ht="14.25">
      <c r="A391" s="980"/>
      <c r="B391" s="1615"/>
      <c r="C391" s="982"/>
      <c r="D391" s="1630"/>
      <c r="E391" s="982"/>
      <c r="F391" s="277"/>
      <c r="G391" s="1612"/>
      <c r="H391" s="1612"/>
      <c r="I391" s="1612"/>
      <c r="J391" s="1612"/>
      <c r="K391" s="1612"/>
      <c r="L391" s="1612"/>
      <c r="M391" s="1612"/>
      <c r="N391" s="1612"/>
    </row>
    <row r="392" spans="1:14" ht="14.25">
      <c r="A392" s="980"/>
      <c r="B392" s="1615"/>
      <c r="C392" s="982"/>
      <c r="D392" s="1630"/>
      <c r="E392" s="982"/>
      <c r="F392" s="277"/>
      <c r="G392" s="1612"/>
      <c r="H392" s="1612"/>
      <c r="I392" s="1612"/>
      <c r="J392" s="1612"/>
      <c r="K392" s="1612"/>
      <c r="L392" s="1612"/>
      <c r="M392" s="1612"/>
      <c r="N392" s="1612"/>
    </row>
    <row r="393" spans="1:14" ht="14.25">
      <c r="A393" s="980"/>
      <c r="B393" s="1615"/>
      <c r="C393" s="982"/>
      <c r="D393" s="1630"/>
      <c r="E393" s="982"/>
      <c r="F393" s="277"/>
      <c r="G393" s="1612"/>
      <c r="H393" s="1612"/>
      <c r="I393" s="1612"/>
      <c r="J393" s="1612"/>
      <c r="K393" s="1612"/>
      <c r="L393" s="1612"/>
      <c r="M393" s="1612"/>
      <c r="N393" s="1612"/>
    </row>
    <row r="394" spans="1:14" ht="14.25">
      <c r="A394" s="980"/>
      <c r="B394" s="1615"/>
      <c r="C394" s="982"/>
      <c r="D394" s="1630"/>
      <c r="E394" s="982"/>
      <c r="F394" s="277"/>
      <c r="G394" s="1612"/>
      <c r="H394" s="1612"/>
      <c r="I394" s="1612"/>
      <c r="J394" s="1612"/>
      <c r="K394" s="1612"/>
      <c r="L394" s="1612"/>
      <c r="M394" s="1612"/>
      <c r="N394" s="1612"/>
    </row>
    <row r="395" spans="1:14" ht="14.25">
      <c r="A395" s="980"/>
      <c r="B395" s="1615"/>
      <c r="C395" s="982"/>
      <c r="D395" s="1630"/>
      <c r="E395" s="982"/>
      <c r="F395" s="277"/>
      <c r="G395" s="1612"/>
      <c r="H395" s="1612"/>
      <c r="I395" s="1612"/>
      <c r="J395" s="1612"/>
      <c r="K395" s="1612"/>
      <c r="L395" s="1612"/>
      <c r="M395" s="1612"/>
      <c r="N395" s="1612"/>
    </row>
    <row r="396" spans="1:14" ht="14.25">
      <c r="A396" s="980"/>
      <c r="B396" s="1615"/>
      <c r="C396" s="982"/>
      <c r="D396" s="1630"/>
      <c r="E396" s="982"/>
      <c r="F396" s="277"/>
      <c r="G396" s="1612"/>
      <c r="H396" s="1612"/>
      <c r="I396" s="1612"/>
      <c r="J396" s="1612"/>
      <c r="K396" s="1612"/>
      <c r="L396" s="1612"/>
      <c r="M396" s="1612"/>
      <c r="N396" s="1612"/>
    </row>
    <row r="397" spans="1:14" ht="14.25">
      <c r="A397" s="980"/>
      <c r="B397" s="1615"/>
      <c r="C397" s="982"/>
      <c r="D397" s="1630"/>
      <c r="E397" s="982"/>
      <c r="F397" s="277"/>
      <c r="G397" s="1612"/>
      <c r="H397" s="1612"/>
      <c r="I397" s="1612"/>
      <c r="J397" s="1612"/>
      <c r="K397" s="1612"/>
      <c r="L397" s="1612"/>
      <c r="M397" s="1612"/>
      <c r="N397" s="1612"/>
    </row>
    <row r="398" spans="1:14" ht="14.25">
      <c r="A398" s="980"/>
      <c r="B398" s="1615"/>
      <c r="C398" s="982"/>
      <c r="D398" s="1630"/>
      <c r="E398" s="982"/>
      <c r="F398" s="277"/>
      <c r="G398" s="1612"/>
      <c r="H398" s="1612"/>
      <c r="I398" s="1612"/>
      <c r="J398" s="1612"/>
      <c r="K398" s="1612"/>
      <c r="L398" s="1612"/>
      <c r="M398" s="1612"/>
      <c r="N398" s="1612"/>
    </row>
    <row r="399" spans="1:14" ht="14.25">
      <c r="A399" s="980"/>
      <c r="B399" s="1118"/>
      <c r="C399" s="982"/>
      <c r="D399" s="1630"/>
      <c r="E399" s="982"/>
      <c r="F399" s="277"/>
      <c r="G399" s="1612"/>
      <c r="H399" s="1612"/>
      <c r="I399" s="1612"/>
      <c r="J399" s="1612"/>
      <c r="K399" s="1612"/>
      <c r="L399" s="1612"/>
      <c r="M399" s="1612"/>
      <c r="N399" s="1612"/>
    </row>
    <row r="400" spans="1:14" ht="14.25">
      <c r="A400" s="980"/>
      <c r="B400" s="1568"/>
      <c r="C400" s="982"/>
      <c r="D400" s="1630"/>
      <c r="E400" s="982"/>
      <c r="F400" s="1569"/>
      <c r="G400" s="1612"/>
      <c r="H400" s="1612"/>
      <c r="I400" s="1612"/>
      <c r="J400" s="1612"/>
      <c r="K400" s="1612"/>
      <c r="L400" s="1612"/>
      <c r="M400" s="1612"/>
      <c r="N400" s="1612"/>
    </row>
    <row r="401" spans="1:14" ht="14.25">
      <c r="A401" s="980"/>
      <c r="B401" s="1568"/>
      <c r="C401" s="982"/>
      <c r="D401" s="1630"/>
      <c r="E401" s="982"/>
      <c r="F401" s="1569"/>
      <c r="G401" s="1612"/>
      <c r="H401" s="1612"/>
      <c r="I401" s="1612"/>
      <c r="J401" s="1612"/>
      <c r="K401" s="1612"/>
      <c r="L401" s="1612"/>
      <c r="M401" s="1612"/>
      <c r="N401" s="1612"/>
    </row>
    <row r="402" spans="1:14" ht="14.25">
      <c r="A402" s="980"/>
      <c r="B402" s="1568"/>
      <c r="C402" s="982"/>
      <c r="D402" s="1630"/>
      <c r="E402" s="982"/>
      <c r="F402" s="1569"/>
      <c r="G402" s="1612"/>
      <c r="H402" s="1612"/>
      <c r="I402" s="1612"/>
      <c r="J402" s="1612"/>
      <c r="K402" s="1612"/>
      <c r="L402" s="1612"/>
      <c r="M402" s="1612"/>
      <c r="N402" s="1612"/>
    </row>
    <row r="403" spans="1:14" ht="14.25">
      <c r="A403" s="980"/>
      <c r="B403" s="1568"/>
      <c r="C403" s="982"/>
      <c r="D403" s="1630"/>
      <c r="E403" s="982"/>
      <c r="F403" s="1569"/>
      <c r="G403" s="1612"/>
      <c r="H403" s="1612"/>
      <c r="I403" s="1612"/>
      <c r="J403" s="1612"/>
      <c r="K403" s="1612"/>
      <c r="L403" s="1612"/>
      <c r="M403" s="1612"/>
      <c r="N403" s="1612"/>
    </row>
    <row r="404" spans="1:14" ht="14.25">
      <c r="A404" s="980"/>
      <c r="B404" s="1568"/>
      <c r="C404" s="982"/>
      <c r="D404" s="1630"/>
      <c r="E404" s="982"/>
      <c r="F404" s="1569"/>
      <c r="G404" s="1612"/>
      <c r="H404" s="1612"/>
      <c r="I404" s="1612"/>
      <c r="J404" s="1612"/>
      <c r="K404" s="1612"/>
      <c r="L404" s="1612"/>
      <c r="M404" s="1612"/>
      <c r="N404" s="1612"/>
    </row>
    <row r="405" spans="1:14" ht="14.25">
      <c r="A405" s="980"/>
      <c r="B405" s="1568"/>
      <c r="C405" s="982"/>
      <c r="D405" s="1630"/>
      <c r="E405" s="982"/>
      <c r="F405" s="1569"/>
      <c r="G405" s="1612"/>
      <c r="H405" s="1612"/>
      <c r="I405" s="1612"/>
      <c r="J405" s="1612"/>
      <c r="K405" s="1612"/>
      <c r="L405" s="1612"/>
      <c r="M405" s="1612"/>
      <c r="N405" s="1612"/>
    </row>
    <row r="406" spans="1:14" ht="14.25">
      <c r="A406" s="980"/>
      <c r="B406" s="1568"/>
      <c r="C406" s="982"/>
      <c r="D406" s="1630"/>
      <c r="E406" s="982"/>
      <c r="F406" s="1569"/>
      <c r="G406" s="1612"/>
      <c r="H406" s="1612"/>
      <c r="I406" s="1612"/>
      <c r="J406" s="1612"/>
      <c r="K406" s="1612"/>
      <c r="L406" s="1612"/>
      <c r="M406" s="1612"/>
      <c r="N406" s="1612"/>
    </row>
    <row r="407" spans="1:14" ht="14.25">
      <c r="A407" s="980"/>
      <c r="B407" s="1568"/>
      <c r="C407" s="982"/>
      <c r="D407" s="1630"/>
      <c r="E407" s="982"/>
      <c r="F407" s="1569"/>
      <c r="G407" s="1612"/>
      <c r="H407" s="1612"/>
      <c r="I407" s="1612"/>
      <c r="J407" s="1612"/>
      <c r="K407" s="1612"/>
      <c r="L407" s="1612"/>
      <c r="M407" s="1612"/>
      <c r="N407" s="1612"/>
    </row>
    <row r="408" spans="1:14" ht="14.25">
      <c r="A408" s="980"/>
      <c r="B408" s="1118"/>
      <c r="C408" s="982"/>
      <c r="D408" s="1630"/>
      <c r="E408" s="982"/>
      <c r="F408" s="277"/>
      <c r="G408" s="1612"/>
      <c r="H408" s="1612"/>
      <c r="I408" s="1612"/>
      <c r="J408" s="1612"/>
      <c r="K408" s="1612"/>
      <c r="L408" s="1612"/>
      <c r="M408" s="1612"/>
      <c r="N408" s="1612"/>
    </row>
    <row r="409" spans="1:14" ht="14.25">
      <c r="A409" s="980"/>
      <c r="B409" s="1612"/>
      <c r="C409" s="1612"/>
      <c r="D409" s="1612"/>
      <c r="E409" s="1612"/>
      <c r="F409" s="1612"/>
      <c r="G409" s="1612"/>
      <c r="H409" s="1612"/>
      <c r="I409" s="1612"/>
      <c r="J409" s="1612"/>
      <c r="K409" s="1612"/>
      <c r="L409" s="1612"/>
      <c r="M409" s="1612"/>
      <c r="N409" s="1612"/>
    </row>
    <row r="410" spans="1:14" ht="14.25">
      <c r="A410" s="980"/>
      <c r="B410" s="1632" t="s">
        <v>3941</v>
      </c>
      <c r="C410" s="1612"/>
      <c r="D410" s="1612"/>
      <c r="E410" s="1612"/>
      <c r="F410" s="1612"/>
      <c r="G410" s="1612"/>
      <c r="H410" s="1612"/>
      <c r="I410" s="1612"/>
      <c r="J410" s="1612"/>
      <c r="K410" s="1612"/>
      <c r="L410" s="1612"/>
      <c r="M410" s="1612"/>
      <c r="N410" s="1612"/>
    </row>
    <row r="411" spans="1:14" ht="14.25">
      <c r="A411" s="980"/>
      <c r="B411" s="1633" t="s">
        <v>1185</v>
      </c>
      <c r="C411" s="2434" t="s">
        <v>418</v>
      </c>
      <c r="D411" s="2434" t="s">
        <v>419</v>
      </c>
      <c r="E411" s="1612"/>
      <c r="F411" s="1612"/>
      <c r="G411" s="1612"/>
      <c r="H411" s="1612"/>
      <c r="I411" s="1612"/>
      <c r="J411" s="1612"/>
      <c r="K411" s="1612"/>
      <c r="L411" s="1612"/>
      <c r="M411" s="1612"/>
      <c r="N411" s="1612"/>
    </row>
    <row r="412" spans="1:14" ht="14.25">
      <c r="A412" s="980"/>
      <c r="B412" s="1567"/>
      <c r="C412" s="2435"/>
      <c r="D412" s="2435"/>
      <c r="E412" s="1612"/>
      <c r="F412" s="1612"/>
      <c r="G412" s="1612"/>
      <c r="H412" s="1612"/>
      <c r="I412" s="1612"/>
      <c r="J412" s="1612"/>
      <c r="K412" s="1612"/>
      <c r="L412" s="1612"/>
      <c r="M412" s="1612"/>
      <c r="N412" s="1612"/>
    </row>
    <row r="413" spans="1:14" ht="14.25">
      <c r="A413" s="980"/>
      <c r="B413" s="1615"/>
      <c r="C413" s="1634"/>
      <c r="D413" s="1570"/>
      <c r="E413" s="1612"/>
      <c r="F413" s="1612"/>
      <c r="G413" s="1612"/>
      <c r="H413" s="1612"/>
      <c r="I413" s="1612"/>
      <c r="J413" s="1612"/>
      <c r="K413" s="1612"/>
      <c r="L413" s="1612"/>
      <c r="M413" s="1612"/>
      <c r="N413" s="1612"/>
    </row>
    <row r="414" spans="1:14" ht="14.25">
      <c r="A414" s="980"/>
      <c r="B414" s="1615"/>
      <c r="C414" s="1634"/>
      <c r="D414" s="1570"/>
      <c r="E414" s="1612"/>
      <c r="F414" s="1612"/>
      <c r="G414" s="1612"/>
      <c r="H414" s="1612"/>
      <c r="I414" s="1612"/>
      <c r="J414" s="1612"/>
      <c r="K414" s="1612"/>
      <c r="L414" s="1612"/>
      <c r="M414" s="1612"/>
      <c r="N414" s="1612"/>
    </row>
    <row r="415" spans="1:14" ht="14.25">
      <c r="A415" s="980"/>
      <c r="B415" s="1631"/>
      <c r="C415" s="1634"/>
      <c r="D415" s="1570"/>
      <c r="E415" s="1612"/>
      <c r="F415" s="1612"/>
      <c r="G415" s="1612"/>
      <c r="H415" s="1612"/>
      <c r="I415" s="1612"/>
      <c r="J415" s="1612"/>
      <c r="K415" s="1612"/>
      <c r="L415" s="1612"/>
      <c r="M415" s="1612"/>
      <c r="N415" s="1612"/>
    </row>
    <row r="416" spans="1:14" ht="14.25">
      <c r="A416" s="980"/>
      <c r="B416" s="1615"/>
      <c r="C416" s="1634"/>
      <c r="D416" s="1570"/>
      <c r="E416" s="1612"/>
      <c r="F416" s="1612"/>
      <c r="G416" s="1612"/>
      <c r="H416" s="1612"/>
      <c r="I416" s="1612"/>
      <c r="J416" s="1612"/>
      <c r="K416" s="1612"/>
      <c r="L416" s="1612"/>
      <c r="M416" s="1612"/>
      <c r="N416" s="1612"/>
    </row>
    <row r="417" spans="1:14" ht="14.25">
      <c r="A417" s="980"/>
      <c r="B417" s="1615"/>
      <c r="C417" s="1634"/>
      <c r="D417" s="1570"/>
      <c r="E417" s="1612"/>
      <c r="F417" s="1612"/>
      <c r="G417" s="1612"/>
      <c r="H417" s="1612"/>
      <c r="I417" s="1612"/>
      <c r="J417" s="1612"/>
      <c r="K417" s="1612"/>
      <c r="L417" s="1612"/>
      <c r="M417" s="1612"/>
      <c r="N417" s="1612"/>
    </row>
    <row r="418" spans="1:14" ht="14.25">
      <c r="A418" s="980"/>
      <c r="B418" s="1615"/>
      <c r="C418" s="1634"/>
      <c r="D418" s="1570"/>
      <c r="E418" s="1612"/>
      <c r="F418" s="1612"/>
      <c r="G418" s="1612"/>
      <c r="H418" s="1612"/>
      <c r="I418" s="1612"/>
      <c r="J418" s="1612"/>
      <c r="K418" s="1612"/>
      <c r="L418" s="1612"/>
      <c r="M418" s="1612"/>
      <c r="N418" s="1612"/>
    </row>
    <row r="419" spans="1:14" ht="14.25">
      <c r="A419" s="980"/>
      <c r="B419" s="1615"/>
      <c r="C419" s="1634"/>
      <c r="D419" s="1570"/>
      <c r="E419" s="1612"/>
      <c r="F419" s="1612"/>
      <c r="G419" s="1612"/>
      <c r="H419" s="1612"/>
      <c r="I419" s="1612"/>
      <c r="J419" s="1612"/>
      <c r="K419" s="1612"/>
      <c r="L419" s="1612"/>
      <c r="M419" s="1612"/>
      <c r="N419" s="1612"/>
    </row>
    <row r="420" spans="1:14" ht="14.25">
      <c r="A420" s="980"/>
      <c r="B420" s="1615"/>
      <c r="C420" s="1634"/>
      <c r="D420" s="1570"/>
      <c r="E420" s="1612"/>
      <c r="F420" s="1612"/>
      <c r="G420" s="1612"/>
      <c r="H420" s="1612"/>
      <c r="I420" s="1612"/>
      <c r="J420" s="1612"/>
      <c r="K420" s="1612"/>
      <c r="L420" s="1612"/>
      <c r="M420" s="1612"/>
      <c r="N420" s="1612"/>
    </row>
    <row r="421" spans="1:14" ht="14.25">
      <c r="A421" s="980"/>
      <c r="B421" s="1615"/>
      <c r="C421" s="1634"/>
      <c r="D421" s="1570"/>
      <c r="E421" s="1612"/>
      <c r="F421" s="1612"/>
      <c r="G421" s="1612"/>
      <c r="H421" s="1612"/>
      <c r="I421" s="1612"/>
      <c r="J421" s="1612"/>
      <c r="K421" s="1612"/>
      <c r="L421" s="1612"/>
      <c r="M421" s="1612"/>
      <c r="N421" s="1612"/>
    </row>
    <row r="422" spans="1:14" ht="14.25">
      <c r="A422" s="980"/>
      <c r="B422" s="1615"/>
      <c r="C422" s="1634"/>
      <c r="D422" s="1570"/>
      <c r="E422" s="1612"/>
      <c r="F422" s="1612"/>
      <c r="G422" s="1612"/>
      <c r="H422" s="1612"/>
      <c r="I422" s="1612"/>
      <c r="J422" s="1612"/>
      <c r="K422" s="1612"/>
      <c r="L422" s="1612"/>
      <c r="M422" s="1612"/>
      <c r="N422" s="1612"/>
    </row>
    <row r="423" spans="1:14" ht="14.25">
      <c r="A423" s="980"/>
      <c r="B423" s="1615"/>
      <c r="C423" s="1634"/>
      <c r="D423" s="1570"/>
      <c r="E423" s="1612"/>
      <c r="F423" s="1612"/>
      <c r="G423" s="1612"/>
      <c r="H423" s="1612"/>
      <c r="I423" s="1612"/>
      <c r="J423" s="1612"/>
      <c r="K423" s="1612"/>
      <c r="L423" s="1612"/>
      <c r="M423" s="1612"/>
      <c r="N423" s="1612"/>
    </row>
    <row r="424" spans="1:14" ht="14.25">
      <c r="A424" s="980"/>
      <c r="B424" s="1615"/>
      <c r="C424" s="1634"/>
      <c r="D424" s="1570"/>
      <c r="E424" s="1612"/>
      <c r="F424" s="1612"/>
      <c r="G424" s="1612"/>
      <c r="H424" s="1612"/>
      <c r="I424" s="1612"/>
      <c r="J424" s="1612"/>
      <c r="K424" s="1612"/>
      <c r="L424" s="1612"/>
      <c r="M424" s="1612"/>
      <c r="N424" s="1612"/>
    </row>
    <row r="425" spans="1:14" ht="14.25">
      <c r="A425" s="980"/>
      <c r="B425" s="1615"/>
      <c r="C425" s="1634"/>
      <c r="D425" s="1570"/>
      <c r="E425" s="1612"/>
      <c r="F425" s="1612"/>
      <c r="G425" s="1612"/>
      <c r="H425" s="1612"/>
      <c r="I425" s="1612"/>
      <c r="J425" s="1612"/>
      <c r="K425" s="1612"/>
      <c r="L425" s="1612"/>
      <c r="M425" s="1612"/>
      <c r="N425" s="1612"/>
    </row>
    <row r="426" spans="1:14" ht="14.25">
      <c r="A426" s="980"/>
      <c r="B426" s="1615"/>
      <c r="C426" s="1634"/>
      <c r="D426" s="1570"/>
      <c r="E426" s="1612"/>
      <c r="F426" s="1612"/>
      <c r="G426" s="1612"/>
      <c r="H426" s="1612"/>
      <c r="I426" s="1612"/>
      <c r="J426" s="1612"/>
      <c r="K426" s="1612"/>
      <c r="L426" s="1612"/>
      <c r="M426" s="1612"/>
      <c r="N426" s="1612"/>
    </row>
    <row r="427" spans="1:14" ht="14.25">
      <c r="A427" s="980"/>
      <c r="B427" s="1615"/>
      <c r="C427" s="1635"/>
      <c r="D427" s="1570"/>
      <c r="E427" s="1612"/>
      <c r="F427" s="1612"/>
      <c r="G427" s="1612"/>
      <c r="H427" s="1612"/>
      <c r="I427" s="1612"/>
      <c r="J427" s="1612"/>
      <c r="K427" s="1612"/>
      <c r="L427" s="1612"/>
      <c r="M427" s="1612"/>
      <c r="N427" s="1612"/>
    </row>
    <row r="428" spans="1:14" ht="14.25">
      <c r="A428" s="980"/>
      <c r="B428" s="1615"/>
      <c r="C428" s="1634"/>
      <c r="D428" s="1570"/>
      <c r="E428" s="1612"/>
      <c r="F428" s="1612"/>
      <c r="G428" s="1612"/>
      <c r="H428" s="1612"/>
      <c r="I428" s="1612"/>
      <c r="J428" s="1612"/>
      <c r="K428" s="1612"/>
      <c r="L428" s="1612"/>
      <c r="M428" s="1612"/>
      <c r="N428" s="1612"/>
    </row>
    <row r="429" spans="1:14" ht="14.25">
      <c r="A429" s="980"/>
      <c r="B429" s="1615"/>
      <c r="C429" s="1634"/>
      <c r="D429" s="1570"/>
      <c r="E429" s="1612"/>
      <c r="F429" s="1612"/>
      <c r="G429" s="1612"/>
      <c r="H429" s="1612"/>
      <c r="I429" s="1612"/>
      <c r="J429" s="1612"/>
      <c r="K429" s="1612"/>
      <c r="L429" s="1612"/>
      <c r="M429" s="1612"/>
      <c r="N429" s="1612"/>
    </row>
    <row r="430" spans="1:14" ht="14.25">
      <c r="A430" s="980"/>
      <c r="B430" s="1615"/>
      <c r="C430" s="1634"/>
      <c r="D430" s="1570"/>
      <c r="E430" s="1612"/>
      <c r="F430" s="1612"/>
      <c r="G430" s="1612"/>
      <c r="H430" s="1612"/>
      <c r="I430" s="1612"/>
      <c r="J430" s="1612"/>
      <c r="K430" s="1612"/>
      <c r="L430" s="1612"/>
      <c r="M430" s="1612"/>
      <c r="N430" s="1612"/>
    </row>
    <row r="431" spans="1:14" ht="14.25">
      <c r="A431" s="980"/>
      <c r="B431" s="1615"/>
      <c r="C431" s="1634"/>
      <c r="D431" s="1570"/>
      <c r="E431" s="1612"/>
      <c r="F431" s="1612"/>
      <c r="G431" s="1612"/>
      <c r="H431" s="1612"/>
      <c r="I431" s="1612"/>
      <c r="J431" s="1612"/>
      <c r="K431" s="1612"/>
      <c r="L431" s="1612"/>
      <c r="M431" s="1612"/>
      <c r="N431" s="1612"/>
    </row>
    <row r="432" spans="1:14" ht="14.25">
      <c r="A432" s="980"/>
      <c r="B432" s="1615"/>
      <c r="C432" s="1634"/>
      <c r="D432" s="1570"/>
      <c r="E432" s="1612"/>
      <c r="F432" s="1612"/>
      <c r="G432" s="1612"/>
      <c r="H432" s="1612"/>
      <c r="I432" s="1612"/>
      <c r="J432" s="1612"/>
      <c r="K432" s="1612"/>
      <c r="L432" s="1612"/>
      <c r="M432" s="1612"/>
      <c r="N432" s="1612"/>
    </row>
    <row r="433" spans="1:14" ht="14.25">
      <c r="A433" s="980"/>
      <c r="B433" s="1615"/>
      <c r="C433" s="1634"/>
      <c r="D433" s="1570"/>
      <c r="E433" s="1612"/>
      <c r="F433" s="1612"/>
      <c r="G433" s="1612"/>
      <c r="H433" s="1612"/>
      <c r="I433" s="1612"/>
      <c r="J433" s="1612"/>
      <c r="K433" s="1612"/>
      <c r="L433" s="1612"/>
      <c r="M433" s="1612"/>
      <c r="N433" s="1612"/>
    </row>
    <row r="434" spans="1:14" ht="14.25">
      <c r="A434" s="980"/>
      <c r="B434" s="1615"/>
      <c r="C434" s="1634"/>
      <c r="D434" s="1570"/>
      <c r="E434" s="1612"/>
      <c r="F434" s="1612"/>
      <c r="G434" s="1612"/>
      <c r="H434" s="1612"/>
      <c r="I434" s="1612"/>
      <c r="J434" s="1612"/>
      <c r="K434" s="1612"/>
      <c r="L434" s="1612"/>
      <c r="M434" s="1612"/>
      <c r="N434" s="1612"/>
    </row>
    <row r="435" spans="1:14" ht="14.25">
      <c r="A435" s="980"/>
      <c r="B435" s="1615"/>
      <c r="C435" s="1634"/>
      <c r="D435" s="1570"/>
      <c r="E435" s="1612"/>
      <c r="F435" s="1612"/>
      <c r="G435" s="1612"/>
      <c r="H435" s="1612"/>
      <c r="I435" s="1612"/>
      <c r="J435" s="1612"/>
      <c r="K435" s="1612"/>
      <c r="L435" s="1612"/>
      <c r="M435" s="1612"/>
      <c r="N435" s="1612"/>
    </row>
    <row r="436" spans="1:14" ht="14.25">
      <c r="A436" s="980"/>
      <c r="B436" s="1615"/>
      <c r="C436" s="1634"/>
      <c r="D436" s="1570"/>
      <c r="E436" s="1612"/>
      <c r="F436" s="1612"/>
      <c r="G436" s="1612"/>
      <c r="H436" s="1612"/>
      <c r="I436" s="1612"/>
      <c r="J436" s="1612"/>
      <c r="K436" s="1612"/>
      <c r="L436" s="1612"/>
      <c r="M436" s="1612"/>
      <c r="N436" s="1612"/>
    </row>
    <row r="437" spans="1:14" ht="14.25">
      <c r="A437" s="980"/>
      <c r="B437" s="1615"/>
      <c r="C437" s="1634"/>
      <c r="D437" s="1570"/>
      <c r="E437" s="1612"/>
      <c r="F437" s="1612"/>
      <c r="G437" s="1612"/>
      <c r="H437" s="1612"/>
      <c r="I437" s="1612"/>
      <c r="J437" s="1612"/>
      <c r="K437" s="1612"/>
      <c r="L437" s="1612"/>
      <c r="M437" s="1612"/>
      <c r="N437" s="1612"/>
    </row>
    <row r="438" spans="1:14" ht="14.25">
      <c r="A438" s="980"/>
      <c r="B438" s="1615"/>
      <c r="C438" s="1634"/>
      <c r="D438" s="1570"/>
      <c r="E438" s="1612"/>
      <c r="F438" s="1612"/>
      <c r="G438" s="1612"/>
      <c r="H438" s="1612"/>
      <c r="I438" s="1612"/>
      <c r="J438" s="1612"/>
      <c r="K438" s="1612"/>
      <c r="L438" s="1612"/>
      <c r="M438" s="1612"/>
      <c r="N438" s="1612"/>
    </row>
    <row r="439" spans="1:14" ht="14.25">
      <c r="A439" s="980"/>
      <c r="B439" s="1615"/>
      <c r="C439" s="1634"/>
      <c r="D439" s="1570"/>
      <c r="E439" s="1612"/>
      <c r="F439" s="1612"/>
      <c r="G439" s="1612"/>
      <c r="H439" s="1612"/>
      <c r="I439" s="1612"/>
      <c r="J439" s="1612"/>
      <c r="K439" s="1612"/>
      <c r="L439" s="1612"/>
      <c r="M439" s="1612"/>
      <c r="N439" s="1612"/>
    </row>
    <row r="440" spans="1:14" ht="14.25">
      <c r="A440" s="980"/>
      <c r="B440" s="1615"/>
      <c r="C440" s="1634"/>
      <c r="D440" s="1570"/>
      <c r="E440" s="1612"/>
      <c r="F440" s="1612"/>
      <c r="G440" s="1612"/>
      <c r="H440" s="1612"/>
      <c r="I440" s="1612"/>
      <c r="J440" s="1612"/>
      <c r="K440" s="1612"/>
      <c r="L440" s="1612"/>
      <c r="M440" s="1612"/>
      <c r="N440" s="1612"/>
    </row>
    <row r="441" spans="1:14" ht="14.25">
      <c r="A441" s="980"/>
      <c r="B441" s="1615"/>
      <c r="C441" s="1634"/>
      <c r="D441" s="1570"/>
      <c r="E441" s="1612"/>
      <c r="F441" s="1612"/>
      <c r="G441" s="1612"/>
      <c r="H441" s="1612"/>
      <c r="I441" s="1612"/>
      <c r="J441" s="1612"/>
      <c r="K441" s="1612"/>
      <c r="L441" s="1612"/>
      <c r="M441" s="1612"/>
      <c r="N441" s="1612"/>
    </row>
    <row r="442" spans="1:14" ht="14.25">
      <c r="A442" s="980"/>
      <c r="B442" s="1615"/>
      <c r="C442" s="1634"/>
      <c r="D442" s="1570"/>
      <c r="E442" s="1612"/>
      <c r="F442" s="1612"/>
      <c r="G442" s="1612"/>
      <c r="H442" s="1612"/>
      <c r="I442" s="1612"/>
      <c r="J442" s="1612"/>
      <c r="K442" s="1612"/>
      <c r="L442" s="1612"/>
      <c r="M442" s="1612"/>
      <c r="N442" s="1612"/>
    </row>
    <row r="443" spans="1:14" ht="14.25">
      <c r="A443" s="980"/>
      <c r="B443" s="1615"/>
      <c r="C443" s="1634"/>
      <c r="D443" s="1570"/>
      <c r="E443" s="1612"/>
      <c r="F443" s="1612"/>
      <c r="G443" s="1612"/>
      <c r="H443" s="1612"/>
      <c r="I443" s="1612"/>
      <c r="J443" s="1612"/>
      <c r="K443" s="1612"/>
      <c r="L443" s="1612"/>
      <c r="M443" s="1612"/>
      <c r="N443" s="1612"/>
    </row>
    <row r="444" spans="1:14" ht="14.25">
      <c r="A444" s="980"/>
      <c r="B444" s="1615"/>
      <c r="C444" s="1634"/>
      <c r="D444" s="1570"/>
      <c r="E444" s="1612"/>
      <c r="F444" s="1612"/>
      <c r="G444" s="1612"/>
      <c r="H444" s="1612"/>
      <c r="I444" s="1612"/>
      <c r="J444" s="1612"/>
      <c r="K444" s="1612"/>
      <c r="L444" s="1612"/>
      <c r="M444" s="1612"/>
      <c r="N444" s="1612"/>
    </row>
    <row r="445" spans="1:14" ht="14.25">
      <c r="A445" s="980"/>
      <c r="B445" s="1615"/>
      <c r="C445" s="1111"/>
      <c r="D445" s="1110"/>
      <c r="E445" s="1612"/>
      <c r="F445" s="1612"/>
      <c r="G445" s="1612"/>
      <c r="H445" s="1612"/>
      <c r="I445" s="1612"/>
      <c r="J445" s="1612"/>
      <c r="K445" s="1612"/>
      <c r="L445" s="1612"/>
      <c r="M445" s="1612"/>
      <c r="N445" s="1612"/>
    </row>
    <row r="446" spans="1:14" ht="14.25">
      <c r="A446" s="980"/>
      <c r="B446" s="1615"/>
      <c r="C446" s="1111"/>
      <c r="D446" s="1110"/>
      <c r="E446" s="1612"/>
      <c r="F446" s="1612"/>
      <c r="G446" s="1612"/>
      <c r="H446" s="1612"/>
      <c r="I446" s="1612"/>
      <c r="J446" s="1612"/>
      <c r="K446" s="1612"/>
      <c r="L446" s="1612"/>
      <c r="M446" s="1612"/>
      <c r="N446" s="1612"/>
    </row>
    <row r="447" spans="1:14" ht="14.25">
      <c r="A447" s="980"/>
      <c r="B447" s="1615"/>
      <c r="C447" s="1111"/>
      <c r="D447" s="1110"/>
      <c r="E447" s="1612"/>
      <c r="F447" s="1612"/>
      <c r="G447" s="1612"/>
      <c r="H447" s="1612"/>
      <c r="I447" s="1612"/>
      <c r="J447" s="1612"/>
      <c r="K447" s="1612"/>
      <c r="L447" s="1612"/>
      <c r="M447" s="1612"/>
      <c r="N447" s="1612"/>
    </row>
    <row r="448" spans="1:14" ht="14.25">
      <c r="A448" s="980"/>
      <c r="B448" s="1615"/>
      <c r="C448" s="1111"/>
      <c r="D448" s="1110"/>
      <c r="E448" s="1612"/>
      <c r="F448" s="1612"/>
      <c r="G448" s="1612"/>
      <c r="H448" s="1612"/>
      <c r="I448" s="1612"/>
      <c r="J448" s="1612"/>
      <c r="K448" s="1612"/>
      <c r="L448" s="1612"/>
      <c r="M448" s="1612"/>
      <c r="N448" s="1612"/>
    </row>
    <row r="449" spans="1:14" ht="14.25">
      <c r="A449" s="980"/>
      <c r="B449" s="1615"/>
      <c r="C449" s="1111"/>
      <c r="D449" s="1110"/>
      <c r="E449" s="1612"/>
      <c r="F449" s="1612"/>
      <c r="G449" s="1612"/>
      <c r="H449" s="1612"/>
      <c r="I449" s="1612"/>
      <c r="J449" s="1612"/>
      <c r="K449" s="1612"/>
      <c r="L449" s="1612"/>
      <c r="M449" s="1612"/>
      <c r="N449" s="1612"/>
    </row>
    <row r="450" spans="1:14" ht="14.25">
      <c r="A450" s="980"/>
      <c r="B450" s="1615"/>
      <c r="C450" s="1111"/>
      <c r="D450" s="1110"/>
      <c r="E450" s="1612"/>
      <c r="F450" s="1612"/>
      <c r="G450" s="1612"/>
      <c r="H450" s="1612"/>
      <c r="I450" s="1612"/>
      <c r="J450" s="1612"/>
      <c r="K450" s="1612"/>
      <c r="L450" s="1612"/>
      <c r="M450" s="1612"/>
      <c r="N450" s="1612"/>
    </row>
    <row r="451" spans="1:14" ht="14.25">
      <c r="A451" s="980"/>
      <c r="B451" s="1615"/>
      <c r="C451" s="1111"/>
      <c r="D451" s="1110"/>
      <c r="E451" s="1612"/>
      <c r="F451" s="1612"/>
      <c r="G451" s="1612"/>
      <c r="H451" s="1612"/>
      <c r="I451" s="1612"/>
      <c r="J451" s="1612"/>
      <c r="K451" s="1612"/>
      <c r="L451" s="1612"/>
      <c r="M451" s="1612"/>
      <c r="N451" s="1612"/>
    </row>
    <row r="452" spans="1:14" ht="14.25">
      <c r="A452" s="980"/>
      <c r="B452" s="1615"/>
      <c r="C452" s="1111"/>
      <c r="D452" s="1110"/>
      <c r="E452" s="1612"/>
      <c r="F452" s="1612"/>
      <c r="G452" s="1612"/>
      <c r="H452" s="1612"/>
      <c r="I452" s="1612"/>
      <c r="J452" s="1612"/>
      <c r="K452" s="1612"/>
      <c r="L452" s="1612"/>
      <c r="M452" s="1612"/>
      <c r="N452" s="1612"/>
    </row>
    <row r="453" spans="1:14" ht="14.25">
      <c r="A453" s="980"/>
      <c r="B453" s="1615"/>
      <c r="C453" s="1111"/>
      <c r="D453" s="1110"/>
      <c r="E453" s="1612"/>
      <c r="F453" s="1612"/>
      <c r="G453" s="1612"/>
      <c r="H453" s="1612"/>
      <c r="I453" s="1612"/>
      <c r="J453" s="1612"/>
      <c r="K453" s="1612"/>
      <c r="L453" s="1612"/>
      <c r="M453" s="1612"/>
      <c r="N453" s="1612"/>
    </row>
    <row r="454" spans="1:14" ht="14.25">
      <c r="A454" s="980"/>
      <c r="B454" s="1615"/>
      <c r="C454" s="1111"/>
      <c r="D454" s="1110"/>
      <c r="E454" s="1612"/>
      <c r="F454" s="1612"/>
      <c r="G454" s="1612"/>
      <c r="H454" s="1612"/>
      <c r="I454" s="1612"/>
      <c r="J454" s="1612"/>
      <c r="K454" s="1612"/>
      <c r="L454" s="1612"/>
      <c r="M454" s="1612"/>
      <c r="N454" s="1612"/>
    </row>
    <row r="455" spans="1:14" ht="14.25">
      <c r="A455" s="980"/>
      <c r="B455" s="1615"/>
      <c r="C455" s="1111"/>
      <c r="D455" s="1110"/>
      <c r="E455" s="1612"/>
      <c r="F455" s="1612"/>
      <c r="G455" s="1612"/>
      <c r="H455" s="1612"/>
      <c r="I455" s="1612"/>
      <c r="J455" s="1612"/>
      <c r="K455" s="1612"/>
      <c r="L455" s="1612"/>
      <c r="M455" s="1612"/>
      <c r="N455" s="1612"/>
    </row>
    <row r="456" spans="1:14" ht="14.25">
      <c r="A456" s="980"/>
      <c r="B456" s="1615"/>
      <c r="C456" s="1111"/>
      <c r="D456" s="1110"/>
      <c r="E456" s="1612"/>
      <c r="F456" s="1612"/>
      <c r="G456" s="1612"/>
      <c r="H456" s="1612"/>
      <c r="I456" s="1612"/>
      <c r="J456" s="1612"/>
      <c r="K456" s="1612"/>
      <c r="L456" s="1612"/>
      <c r="M456" s="1612"/>
      <c r="N456" s="1612"/>
    </row>
    <row r="457" spans="1:14" ht="14.25">
      <c r="A457" s="980"/>
      <c r="B457" s="1615"/>
      <c r="C457" s="1111"/>
      <c r="D457" s="1110"/>
      <c r="E457" s="1612"/>
      <c r="F457" s="1612"/>
      <c r="G457" s="1612"/>
      <c r="H457" s="1612"/>
      <c r="I457" s="1612"/>
      <c r="J457" s="1612"/>
      <c r="K457" s="1612"/>
      <c r="L457" s="1612"/>
      <c r="M457" s="1612"/>
      <c r="N457" s="1612"/>
    </row>
    <row r="458" spans="1:14" ht="14.25">
      <c r="A458" s="980"/>
      <c r="B458" s="1615"/>
      <c r="C458" s="1111"/>
      <c r="D458" s="1110"/>
      <c r="E458" s="1612"/>
      <c r="F458" s="1612"/>
      <c r="G458" s="1612"/>
      <c r="H458" s="1612"/>
      <c r="I458" s="1612"/>
      <c r="J458" s="1612"/>
      <c r="K458" s="1612"/>
      <c r="L458" s="1612"/>
      <c r="M458" s="1612"/>
      <c r="N458" s="1612"/>
    </row>
    <row r="459" spans="1:14" ht="14.25">
      <c r="A459" s="980"/>
      <c r="B459" s="1118"/>
      <c r="C459" s="1111"/>
      <c r="D459" s="1110"/>
      <c r="E459" s="1612"/>
      <c r="F459" s="1612"/>
      <c r="G459" s="1612"/>
      <c r="H459" s="1612"/>
      <c r="I459" s="1612"/>
      <c r="J459" s="1612"/>
      <c r="K459" s="1612"/>
      <c r="L459" s="1612"/>
      <c r="M459" s="1612"/>
      <c r="N459" s="1612"/>
    </row>
    <row r="460" spans="1:14" ht="14.25">
      <c r="A460" s="980"/>
      <c r="B460" s="1118"/>
      <c r="C460" s="1111"/>
      <c r="D460" s="1110"/>
      <c r="E460" s="1612"/>
      <c r="F460" s="1612"/>
      <c r="G460" s="1612"/>
      <c r="H460" s="1612"/>
      <c r="I460" s="1612"/>
      <c r="J460" s="1612"/>
      <c r="K460" s="1612"/>
      <c r="L460" s="1612"/>
      <c r="M460" s="1612"/>
      <c r="N460" s="1612"/>
    </row>
    <row r="461" spans="1:14" ht="14.25">
      <c r="A461" s="980"/>
      <c r="B461" s="1118"/>
      <c r="C461" s="1111"/>
      <c r="D461" s="1110"/>
      <c r="E461" s="1612"/>
      <c r="F461" s="1612"/>
      <c r="G461" s="1612"/>
      <c r="H461" s="1612"/>
      <c r="I461" s="1612"/>
      <c r="J461" s="1612"/>
      <c r="K461" s="1612"/>
      <c r="L461" s="1612"/>
      <c r="M461" s="1612"/>
      <c r="N461" s="1612"/>
    </row>
    <row r="462" spans="1:14" ht="14.25">
      <c r="A462" s="980"/>
      <c r="B462" s="1046" t="s">
        <v>71</v>
      </c>
      <c r="C462" s="1046">
        <f>SUM(C413:C461)</f>
        <v>0</v>
      </c>
      <c r="D462" s="1046">
        <f>SUM(D413:D461)</f>
        <v>0</v>
      </c>
      <c r="E462" s="1913">
        <f>C462-'Финансови активи - представяне'!C223</f>
        <v>0</v>
      </c>
      <c r="F462" s="1612"/>
      <c r="G462" s="1612"/>
      <c r="H462" s="1612"/>
      <c r="I462" s="1612"/>
      <c r="J462" s="1612"/>
      <c r="K462" s="1612"/>
      <c r="L462" s="1612"/>
      <c r="M462" s="1612"/>
      <c r="N462" s="1612"/>
    </row>
    <row r="463" spans="1:14" ht="14.25">
      <c r="A463" s="980"/>
      <c r="B463" s="1612"/>
      <c r="C463" s="1612"/>
      <c r="D463" s="1612"/>
      <c r="E463" s="1913">
        <f>D462-'Финансови активи - представяне'!C71</f>
        <v>0</v>
      </c>
      <c r="F463" s="1612"/>
      <c r="G463" s="1612"/>
      <c r="H463" s="1612"/>
      <c r="I463" s="1612"/>
      <c r="J463" s="1612"/>
      <c r="K463" s="1612"/>
      <c r="L463" s="1612"/>
      <c r="M463" s="1612"/>
      <c r="N463" s="1612"/>
    </row>
    <row r="464" spans="1:14" ht="14.25">
      <c r="A464" s="980"/>
      <c r="B464" s="1116" t="s">
        <v>3942</v>
      </c>
      <c r="C464" s="1612"/>
      <c r="D464" s="1612"/>
      <c r="E464" s="1612"/>
      <c r="F464" s="1612"/>
      <c r="G464" s="1612"/>
      <c r="H464" s="1612"/>
      <c r="I464" s="1612"/>
      <c r="J464" s="1612"/>
      <c r="K464" s="1612"/>
      <c r="L464" s="1612"/>
      <c r="M464" s="1612"/>
      <c r="N464" s="1612"/>
    </row>
    <row r="465" spans="1:14" ht="14.25">
      <c r="A465" s="980"/>
      <c r="B465" s="1633" t="s">
        <v>1185</v>
      </c>
      <c r="C465" s="1637" t="s">
        <v>435</v>
      </c>
      <c r="D465" s="1637" t="s">
        <v>436</v>
      </c>
      <c r="E465" s="1637" t="s">
        <v>438</v>
      </c>
      <c r="F465" s="1613" t="s">
        <v>435</v>
      </c>
      <c r="G465" s="1612"/>
      <c r="H465" s="1612"/>
      <c r="I465" s="1612"/>
      <c r="J465" s="1612"/>
      <c r="K465" s="1612"/>
      <c r="L465" s="1612"/>
      <c r="M465" s="1612"/>
      <c r="N465" s="1612"/>
    </row>
    <row r="466" spans="1:14" ht="14.25">
      <c r="A466" s="980"/>
      <c r="B466" s="1638"/>
      <c r="C466" s="1639" t="s">
        <v>3923</v>
      </c>
      <c r="D466" s="1639" t="s">
        <v>4028</v>
      </c>
      <c r="E466" s="1639" t="str">
        <f>D466</f>
        <v>през 2013 г.</v>
      </c>
      <c r="F466" s="1613" t="s">
        <v>4027</v>
      </c>
      <c r="G466" s="1612"/>
      <c r="H466" s="1612"/>
      <c r="I466" s="1612"/>
      <c r="J466" s="1612"/>
      <c r="K466" s="1612"/>
      <c r="L466" s="1612"/>
      <c r="M466" s="1612"/>
      <c r="N466" s="1612"/>
    </row>
    <row r="467" spans="1:14" ht="14.25">
      <c r="A467" s="980"/>
      <c r="B467" s="1615"/>
      <c r="C467" s="1111"/>
      <c r="D467" s="1111"/>
      <c r="E467" s="1111"/>
      <c r="F467" s="1110"/>
      <c r="G467" s="1612"/>
      <c r="H467" s="1612"/>
      <c r="I467" s="1612"/>
      <c r="J467" s="1612"/>
      <c r="K467" s="1612"/>
      <c r="L467" s="1612"/>
      <c r="M467" s="1612"/>
      <c r="N467" s="1612"/>
    </row>
    <row r="468" spans="1:14" ht="14.25">
      <c r="A468" s="980"/>
      <c r="B468" s="1615"/>
      <c r="C468" s="1111"/>
      <c r="D468" s="1111"/>
      <c r="E468" s="1111"/>
      <c r="F468" s="1110"/>
      <c r="G468" s="1612"/>
      <c r="H468" s="1612"/>
      <c r="I468" s="1612"/>
      <c r="J468" s="1612"/>
      <c r="K468" s="1612"/>
      <c r="L468" s="1612"/>
      <c r="M468" s="1612"/>
      <c r="N468" s="1612"/>
    </row>
    <row r="469" spans="1:14" ht="14.25">
      <c r="A469" s="980"/>
      <c r="B469" s="1631"/>
      <c r="C469" s="1111"/>
      <c r="D469" s="1111"/>
      <c r="E469" s="1111"/>
      <c r="F469" s="1110"/>
      <c r="G469" s="1612"/>
      <c r="H469" s="1612"/>
      <c r="I469" s="1612"/>
      <c r="J469" s="1612"/>
      <c r="K469" s="1612"/>
      <c r="L469" s="1612"/>
      <c r="M469" s="1612"/>
      <c r="N469" s="1612"/>
    </row>
    <row r="470" spans="1:14" ht="14.25">
      <c r="A470" s="980"/>
      <c r="B470" s="1615"/>
      <c r="C470" s="1111"/>
      <c r="D470" s="1111"/>
      <c r="E470" s="1111"/>
      <c r="F470" s="1110"/>
      <c r="G470" s="1612"/>
      <c r="H470" s="1612"/>
      <c r="I470" s="1612"/>
      <c r="J470" s="1612"/>
      <c r="K470" s="1612"/>
      <c r="L470" s="1612"/>
      <c r="M470" s="1612"/>
      <c r="N470" s="1612"/>
    </row>
    <row r="471" spans="1:14" ht="14.25">
      <c r="A471" s="980"/>
      <c r="B471" s="1615"/>
      <c r="C471" s="1111"/>
      <c r="D471" s="1111"/>
      <c r="E471" s="1111"/>
      <c r="F471" s="1110"/>
      <c r="G471" s="1612"/>
      <c r="H471" s="1612"/>
      <c r="I471" s="1612"/>
      <c r="J471" s="1612"/>
      <c r="K471" s="1612"/>
      <c r="L471" s="1612"/>
      <c r="M471" s="1612"/>
      <c r="N471" s="1612"/>
    </row>
    <row r="472" spans="1:14" ht="14.25">
      <c r="A472" s="980"/>
      <c r="B472" s="1615"/>
      <c r="C472" s="1111"/>
      <c r="D472" s="1111"/>
      <c r="E472" s="1111"/>
      <c r="F472" s="1110"/>
      <c r="G472" s="1612"/>
      <c r="H472" s="1612"/>
      <c r="I472" s="1612"/>
      <c r="J472" s="1612"/>
      <c r="K472" s="1612"/>
      <c r="L472" s="1612"/>
      <c r="M472" s="1612"/>
      <c r="N472" s="1612"/>
    </row>
    <row r="473" spans="1:14" ht="14.25">
      <c r="A473" s="980"/>
      <c r="B473" s="1615"/>
      <c r="C473" s="1111"/>
      <c r="D473" s="1111"/>
      <c r="E473" s="1111"/>
      <c r="F473" s="1110"/>
      <c r="G473" s="1612"/>
      <c r="H473" s="1612"/>
      <c r="I473" s="1612"/>
      <c r="J473" s="1612"/>
      <c r="K473" s="1612"/>
      <c r="L473" s="1612"/>
      <c r="M473" s="1612"/>
      <c r="N473" s="1612"/>
    </row>
    <row r="474" spans="1:14" ht="14.25">
      <c r="A474" s="980"/>
      <c r="B474" s="1615"/>
      <c r="C474" s="1111"/>
      <c r="D474" s="1111"/>
      <c r="E474" s="1111"/>
      <c r="F474" s="1110"/>
      <c r="G474" s="1612"/>
      <c r="H474" s="1612"/>
      <c r="I474" s="1612"/>
      <c r="J474" s="1612"/>
      <c r="K474" s="1612"/>
      <c r="L474" s="1612"/>
      <c r="M474" s="1612"/>
      <c r="N474" s="1612"/>
    </row>
    <row r="475" spans="1:14" ht="14.25">
      <c r="A475" s="980"/>
      <c r="B475" s="1615"/>
      <c r="C475" s="1111"/>
      <c r="D475" s="1111"/>
      <c r="E475" s="1111"/>
      <c r="F475" s="1110"/>
      <c r="G475" s="1612"/>
      <c r="H475" s="1612"/>
      <c r="I475" s="1612"/>
      <c r="J475" s="1612"/>
      <c r="K475" s="1612"/>
      <c r="L475" s="1612"/>
      <c r="M475" s="1612"/>
      <c r="N475" s="1612"/>
    </row>
    <row r="476" spans="1:14" ht="14.25">
      <c r="A476" s="980"/>
      <c r="B476" s="1615"/>
      <c r="C476" s="1111"/>
      <c r="D476" s="1111"/>
      <c r="E476" s="1111"/>
      <c r="F476" s="1110"/>
      <c r="G476" s="1612"/>
      <c r="H476" s="1612"/>
      <c r="I476" s="1612"/>
      <c r="J476" s="1612"/>
      <c r="K476" s="1612"/>
      <c r="L476" s="1612"/>
      <c r="M476" s="1612"/>
      <c r="N476" s="1612"/>
    </row>
    <row r="477" spans="1:14" ht="14.25">
      <c r="A477" s="980"/>
      <c r="B477" s="1615"/>
      <c r="C477" s="1111"/>
      <c r="D477" s="1111"/>
      <c r="E477" s="1111"/>
      <c r="F477" s="1110"/>
      <c r="G477" s="1612"/>
      <c r="H477" s="1612"/>
      <c r="I477" s="1612"/>
      <c r="J477" s="1612"/>
      <c r="K477" s="1612"/>
      <c r="L477" s="1612"/>
      <c r="M477" s="1612"/>
      <c r="N477" s="1612"/>
    </row>
    <row r="478" spans="1:14" ht="14.25">
      <c r="A478" s="980"/>
      <c r="B478" s="1615"/>
      <c r="C478" s="1111"/>
      <c r="D478" s="1111"/>
      <c r="E478" s="1111"/>
      <c r="F478" s="1110"/>
      <c r="G478" s="1612"/>
      <c r="H478" s="1612"/>
      <c r="I478" s="1612"/>
      <c r="J478" s="1612"/>
      <c r="K478" s="1612"/>
      <c r="L478" s="1612"/>
      <c r="M478" s="1612"/>
      <c r="N478" s="1612"/>
    </row>
    <row r="479" spans="1:14" ht="14.25">
      <c r="A479" s="980"/>
      <c r="B479" s="1615"/>
      <c r="C479" s="1111"/>
      <c r="D479" s="1111"/>
      <c r="E479" s="1111"/>
      <c r="F479" s="1110"/>
      <c r="G479" s="1612"/>
      <c r="H479" s="1612"/>
      <c r="I479" s="1612"/>
      <c r="J479" s="1612"/>
      <c r="K479" s="1612"/>
      <c r="L479" s="1612"/>
      <c r="M479" s="1612"/>
      <c r="N479" s="1612"/>
    </row>
    <row r="480" spans="1:14" ht="14.25">
      <c r="A480" s="980"/>
      <c r="B480" s="1615"/>
      <c r="C480" s="1111"/>
      <c r="D480" s="1111"/>
      <c r="E480" s="1111"/>
      <c r="F480" s="1110"/>
      <c r="G480" s="1612"/>
      <c r="H480" s="1612"/>
      <c r="I480" s="1612"/>
      <c r="J480" s="1612"/>
      <c r="K480" s="1612"/>
      <c r="L480" s="1612"/>
      <c r="M480" s="1612"/>
      <c r="N480" s="1612"/>
    </row>
    <row r="481" spans="1:14" ht="14.25">
      <c r="A481" s="980"/>
      <c r="B481" s="1615"/>
      <c r="C481" s="1111"/>
      <c r="D481" s="1111"/>
      <c r="E481" s="1111"/>
      <c r="F481" s="1110"/>
      <c r="G481" s="1612"/>
      <c r="H481" s="1612"/>
      <c r="I481" s="1612"/>
      <c r="J481" s="1612"/>
      <c r="K481" s="1612"/>
      <c r="L481" s="1612"/>
      <c r="M481" s="1612"/>
      <c r="N481" s="1612"/>
    </row>
    <row r="482" spans="1:14" ht="14.25">
      <c r="A482" s="980"/>
      <c r="B482" s="1615"/>
      <c r="C482" s="1111"/>
      <c r="D482" s="1111"/>
      <c r="E482" s="1111"/>
      <c r="F482" s="1110"/>
      <c r="G482" s="1612"/>
      <c r="H482" s="1612"/>
      <c r="I482" s="1612"/>
      <c r="J482" s="1612"/>
      <c r="K482" s="1612"/>
      <c r="L482" s="1612"/>
      <c r="M482" s="1612"/>
      <c r="N482" s="1612"/>
    </row>
    <row r="483" spans="1:14" ht="14.25">
      <c r="A483" s="980"/>
      <c r="B483" s="1615"/>
      <c r="C483" s="1111"/>
      <c r="D483" s="1111"/>
      <c r="E483" s="1111"/>
      <c r="F483" s="1110"/>
      <c r="G483" s="1612"/>
      <c r="H483" s="1612"/>
      <c r="I483" s="1612"/>
      <c r="J483" s="1612"/>
      <c r="K483" s="1612"/>
      <c r="L483" s="1612"/>
      <c r="M483" s="1612"/>
      <c r="N483" s="1612"/>
    </row>
    <row r="484" spans="1:14" ht="14.25">
      <c r="A484" s="980"/>
      <c r="B484" s="1615"/>
      <c r="C484" s="1111"/>
      <c r="D484" s="1111"/>
      <c r="E484" s="1111"/>
      <c r="F484" s="1110"/>
      <c r="G484" s="1612"/>
      <c r="H484" s="1612"/>
      <c r="I484" s="1612"/>
      <c r="J484" s="1612"/>
      <c r="K484" s="1612"/>
      <c r="L484" s="1612"/>
      <c r="M484" s="1612"/>
      <c r="N484" s="1612"/>
    </row>
    <row r="485" spans="1:14" ht="14.25">
      <c r="A485" s="980"/>
      <c r="B485" s="1615"/>
      <c r="C485" s="1111"/>
      <c r="D485" s="1111"/>
      <c r="E485" s="1111"/>
      <c r="F485" s="1110"/>
      <c r="G485" s="1612"/>
      <c r="H485" s="1612"/>
      <c r="I485" s="1612"/>
      <c r="J485" s="1612"/>
      <c r="K485" s="1612"/>
      <c r="L485" s="1612"/>
      <c r="M485" s="1612"/>
      <c r="N485" s="1612"/>
    </row>
    <row r="486" spans="1:14" ht="14.25">
      <c r="A486" s="980"/>
      <c r="B486" s="1615"/>
      <c r="C486" s="1111"/>
      <c r="D486" s="1111"/>
      <c r="E486" s="1111"/>
      <c r="F486" s="1110"/>
      <c r="G486" s="1612"/>
      <c r="H486" s="1612"/>
      <c r="I486" s="1612"/>
      <c r="J486" s="1612"/>
      <c r="K486" s="1612"/>
      <c r="L486" s="1612"/>
      <c r="M486" s="1612"/>
      <c r="N486" s="1612"/>
    </row>
    <row r="487" spans="1:14" ht="14.25">
      <c r="A487" s="980"/>
      <c r="B487" s="1615"/>
      <c r="C487" s="1111"/>
      <c r="D487" s="1111"/>
      <c r="E487" s="1111"/>
      <c r="F487" s="1110"/>
      <c r="G487" s="1612"/>
      <c r="H487" s="1612"/>
      <c r="I487" s="1612"/>
      <c r="J487" s="1612"/>
      <c r="K487" s="1612"/>
      <c r="L487" s="1612"/>
      <c r="M487" s="1612"/>
      <c r="N487" s="1612"/>
    </row>
    <row r="488" spans="1:14" ht="14.25">
      <c r="A488" s="980"/>
      <c r="B488" s="1615"/>
      <c r="C488" s="1111"/>
      <c r="D488" s="1111"/>
      <c r="E488" s="1111"/>
      <c r="F488" s="1110"/>
      <c r="G488" s="1612"/>
      <c r="H488" s="1612"/>
      <c r="I488" s="1612"/>
      <c r="J488" s="1612"/>
      <c r="K488" s="1612"/>
      <c r="L488" s="1612"/>
      <c r="M488" s="1612"/>
      <c r="N488" s="1612"/>
    </row>
    <row r="489" spans="1:14" ht="14.25">
      <c r="A489" s="980"/>
      <c r="B489" s="1615"/>
      <c r="C489" s="1111"/>
      <c r="D489" s="1111"/>
      <c r="E489" s="1111"/>
      <c r="F489" s="1110"/>
      <c r="G489" s="1612"/>
      <c r="H489" s="1612"/>
      <c r="I489" s="1612"/>
      <c r="J489" s="1612"/>
      <c r="K489" s="1612"/>
      <c r="L489" s="1612"/>
      <c r="M489" s="1612"/>
      <c r="N489" s="1612"/>
    </row>
    <row r="490" spans="1:14" ht="14.25">
      <c r="A490" s="980"/>
      <c r="B490" s="1615"/>
      <c r="C490" s="1111"/>
      <c r="D490" s="1111"/>
      <c r="E490" s="1111"/>
      <c r="F490" s="1110"/>
      <c r="G490" s="1612"/>
      <c r="H490" s="1612"/>
      <c r="I490" s="1612"/>
      <c r="J490" s="1612"/>
      <c r="K490" s="1612"/>
      <c r="L490" s="1612"/>
      <c r="M490" s="1612"/>
      <c r="N490" s="1612"/>
    </row>
    <row r="491" spans="1:14" ht="14.25">
      <c r="A491" s="980"/>
      <c r="B491" s="1615"/>
      <c r="C491" s="1111"/>
      <c r="D491" s="1111"/>
      <c r="E491" s="1111"/>
      <c r="F491" s="1110"/>
      <c r="G491" s="1612"/>
      <c r="H491" s="1612"/>
      <c r="I491" s="1612"/>
      <c r="J491" s="1612"/>
      <c r="K491" s="1612"/>
      <c r="L491" s="1612"/>
      <c r="M491" s="1612"/>
      <c r="N491" s="1612"/>
    </row>
    <row r="492" spans="1:14" ht="14.25">
      <c r="A492" s="980"/>
      <c r="B492" s="1615"/>
      <c r="C492" s="1111"/>
      <c r="D492" s="1111"/>
      <c r="E492" s="1111"/>
      <c r="F492" s="1110"/>
      <c r="G492" s="1612"/>
      <c r="H492" s="1612"/>
      <c r="I492" s="1612"/>
      <c r="J492" s="1612"/>
      <c r="K492" s="1612"/>
      <c r="L492" s="1612"/>
      <c r="M492" s="1612"/>
      <c r="N492" s="1612"/>
    </row>
    <row r="493" spans="1:14" ht="14.25">
      <c r="A493" s="980"/>
      <c r="B493" s="1615"/>
      <c r="C493" s="1111"/>
      <c r="D493" s="1111"/>
      <c r="E493" s="1111"/>
      <c r="F493" s="1110"/>
      <c r="G493" s="1612"/>
      <c r="H493" s="1612"/>
      <c r="I493" s="1612"/>
      <c r="J493" s="1612"/>
      <c r="K493" s="1612"/>
      <c r="L493" s="1612"/>
      <c r="M493" s="1612"/>
      <c r="N493" s="1612"/>
    </row>
    <row r="494" spans="1:14" ht="14.25">
      <c r="A494" s="980"/>
      <c r="B494" s="1615"/>
      <c r="C494" s="1111"/>
      <c r="D494" s="1111"/>
      <c r="E494" s="1111"/>
      <c r="F494" s="1110"/>
      <c r="G494" s="1612"/>
      <c r="H494" s="1612"/>
      <c r="I494" s="1612"/>
      <c r="J494" s="1612"/>
      <c r="K494" s="1612"/>
      <c r="L494" s="1612"/>
      <c r="M494" s="1612"/>
      <c r="N494" s="1612"/>
    </row>
    <row r="495" spans="1:14" ht="14.25">
      <c r="A495" s="980"/>
      <c r="B495" s="1615"/>
      <c r="C495" s="1111"/>
      <c r="D495" s="1111"/>
      <c r="E495" s="1111"/>
      <c r="F495" s="1110"/>
      <c r="G495" s="1612"/>
      <c r="H495" s="1612"/>
      <c r="I495" s="1612"/>
      <c r="J495" s="1612"/>
      <c r="K495" s="1612"/>
      <c r="L495" s="1612"/>
      <c r="M495" s="1612"/>
      <c r="N495" s="1612"/>
    </row>
    <row r="496" spans="1:14" ht="14.25">
      <c r="A496" s="980"/>
      <c r="B496" s="1615"/>
      <c r="C496" s="1111"/>
      <c r="D496" s="1111"/>
      <c r="E496" s="1111"/>
      <c r="F496" s="1110"/>
      <c r="G496" s="1612"/>
      <c r="H496" s="1612"/>
      <c r="I496" s="1612"/>
      <c r="J496" s="1612"/>
      <c r="K496" s="1612"/>
      <c r="L496" s="1612"/>
      <c r="M496" s="1612"/>
      <c r="N496" s="1612"/>
    </row>
    <row r="497" spans="1:14" ht="14.25">
      <c r="A497" s="980"/>
      <c r="B497" s="1615"/>
      <c r="C497" s="1111"/>
      <c r="D497" s="1111"/>
      <c r="E497" s="1111"/>
      <c r="F497" s="1110"/>
      <c r="G497" s="1612"/>
      <c r="H497" s="1612"/>
      <c r="I497" s="1612"/>
      <c r="J497" s="1612"/>
      <c r="K497" s="1612"/>
      <c r="L497" s="1612"/>
      <c r="M497" s="1612"/>
      <c r="N497" s="1612"/>
    </row>
    <row r="498" spans="1:14" ht="14.25">
      <c r="A498" s="980"/>
      <c r="B498" s="1615"/>
      <c r="C498" s="1111"/>
      <c r="D498" s="1111"/>
      <c r="E498" s="1111"/>
      <c r="F498" s="1110"/>
      <c r="G498" s="1612"/>
      <c r="H498" s="1612"/>
      <c r="I498" s="1612"/>
      <c r="J498" s="1612"/>
      <c r="K498" s="1612"/>
      <c r="L498" s="1612"/>
      <c r="M498" s="1612"/>
      <c r="N498" s="1612"/>
    </row>
    <row r="499" spans="1:14" ht="14.25">
      <c r="A499" s="980"/>
      <c r="B499" s="1615"/>
      <c r="C499" s="1111"/>
      <c r="D499" s="1111"/>
      <c r="E499" s="1111"/>
      <c r="F499" s="1110"/>
      <c r="G499" s="1612"/>
      <c r="H499" s="1612"/>
      <c r="I499" s="1612"/>
      <c r="J499" s="1612"/>
      <c r="K499" s="1612"/>
      <c r="L499" s="1612"/>
      <c r="M499" s="1612"/>
      <c r="N499" s="1612"/>
    </row>
    <row r="500" spans="1:14" ht="14.25">
      <c r="A500" s="980"/>
      <c r="B500" s="1615"/>
      <c r="C500" s="1111"/>
      <c r="D500" s="1111"/>
      <c r="E500" s="1111"/>
      <c r="F500" s="1110"/>
      <c r="G500" s="1612"/>
      <c r="H500" s="1612"/>
      <c r="I500" s="1612"/>
      <c r="J500" s="1612"/>
      <c r="K500" s="1612"/>
      <c r="L500" s="1612"/>
      <c r="M500" s="1612"/>
      <c r="N500" s="1612"/>
    </row>
    <row r="501" spans="1:14" ht="14.25">
      <c r="A501" s="980"/>
      <c r="B501" s="1615"/>
      <c r="C501" s="1111"/>
      <c r="D501" s="1111"/>
      <c r="E501" s="1111"/>
      <c r="F501" s="1110"/>
      <c r="G501" s="1612"/>
      <c r="H501" s="1612"/>
      <c r="I501" s="1612"/>
      <c r="J501" s="1612"/>
      <c r="K501" s="1612"/>
      <c r="L501" s="1612"/>
      <c r="M501" s="1612"/>
      <c r="N501" s="1612"/>
    </row>
    <row r="502" spans="1:14" ht="14.25">
      <c r="A502" s="980"/>
      <c r="B502" s="1615"/>
      <c r="C502" s="1111"/>
      <c r="D502" s="1111"/>
      <c r="E502" s="1111"/>
      <c r="F502" s="1110"/>
      <c r="G502" s="1612"/>
      <c r="H502" s="1612"/>
      <c r="I502" s="1612"/>
      <c r="J502" s="1612"/>
      <c r="K502" s="1612"/>
      <c r="L502" s="1612"/>
      <c r="M502" s="1612"/>
      <c r="N502" s="1612"/>
    </row>
    <row r="503" spans="1:14" ht="14.25">
      <c r="A503" s="980"/>
      <c r="B503" s="1615"/>
      <c r="C503" s="1111"/>
      <c r="D503" s="1111"/>
      <c r="E503" s="1111"/>
      <c r="F503" s="1110"/>
      <c r="G503" s="1612"/>
      <c r="H503" s="1612"/>
      <c r="I503" s="1612"/>
      <c r="J503" s="1612"/>
      <c r="K503" s="1612"/>
      <c r="L503" s="1612"/>
      <c r="M503" s="1612"/>
      <c r="N503" s="1612"/>
    </row>
    <row r="504" spans="1:14" ht="14.25">
      <c r="A504" s="980"/>
      <c r="B504" s="1615"/>
      <c r="C504" s="1111"/>
      <c r="D504" s="1111"/>
      <c r="E504" s="1111"/>
      <c r="F504" s="1110"/>
      <c r="G504" s="1612"/>
      <c r="H504" s="1612"/>
      <c r="I504" s="1612"/>
      <c r="J504" s="1612"/>
      <c r="K504" s="1612"/>
      <c r="L504" s="1612"/>
      <c r="M504" s="1612"/>
      <c r="N504" s="1612"/>
    </row>
    <row r="505" spans="1:14" ht="14.25">
      <c r="A505" s="980"/>
      <c r="B505" s="1615"/>
      <c r="C505" s="1111"/>
      <c r="D505" s="1111"/>
      <c r="E505" s="1111"/>
      <c r="F505" s="1110"/>
      <c r="G505" s="1612"/>
      <c r="H505" s="1612"/>
      <c r="I505" s="1612"/>
      <c r="J505" s="1612"/>
      <c r="K505" s="1612"/>
      <c r="L505" s="1612"/>
      <c r="M505" s="1612"/>
      <c r="N505" s="1612"/>
    </row>
    <row r="506" spans="1:14" ht="14.25">
      <c r="A506" s="980"/>
      <c r="B506" s="1119"/>
      <c r="C506" s="1111"/>
      <c r="D506" s="1111"/>
      <c r="E506" s="1111"/>
      <c r="F506" s="1110"/>
      <c r="G506" s="1612"/>
      <c r="H506" s="1612"/>
      <c r="I506" s="1612"/>
      <c r="J506" s="1612"/>
      <c r="K506" s="1612"/>
      <c r="L506" s="1612"/>
      <c r="M506" s="1612"/>
      <c r="N506" s="1612"/>
    </row>
    <row r="507" spans="1:14" ht="14.25">
      <c r="A507" s="980"/>
      <c r="B507" s="1119"/>
      <c r="C507" s="1111"/>
      <c r="D507" s="1111"/>
      <c r="E507" s="1111"/>
      <c r="F507" s="1110"/>
      <c r="G507" s="1612"/>
      <c r="H507" s="1612"/>
      <c r="I507" s="1612"/>
      <c r="J507" s="1612"/>
      <c r="K507" s="1612"/>
      <c r="L507" s="1612"/>
      <c r="M507" s="1612"/>
      <c r="N507" s="1612"/>
    </row>
    <row r="508" spans="1:14" ht="14.25">
      <c r="A508" s="980"/>
      <c r="B508" s="1119"/>
      <c r="C508" s="1111"/>
      <c r="D508" s="1111"/>
      <c r="E508" s="1111"/>
      <c r="F508" s="1110"/>
      <c r="G508" s="1612"/>
      <c r="H508" s="1612"/>
      <c r="I508" s="1612"/>
      <c r="J508" s="1612"/>
      <c r="K508" s="1612"/>
      <c r="L508" s="1612"/>
      <c r="M508" s="1612"/>
      <c r="N508" s="1612"/>
    </row>
    <row r="509" spans="1:14" ht="14.25">
      <c r="A509" s="980"/>
      <c r="B509" s="1119"/>
      <c r="C509" s="1111"/>
      <c r="D509" s="1111"/>
      <c r="E509" s="1111"/>
      <c r="F509" s="1110"/>
      <c r="G509" s="1612"/>
      <c r="H509" s="1612"/>
      <c r="I509" s="1612"/>
      <c r="J509" s="1612"/>
      <c r="K509" s="1612"/>
      <c r="L509" s="1612"/>
      <c r="M509" s="1612"/>
      <c r="N509" s="1612"/>
    </row>
    <row r="510" spans="1:14" ht="14.25">
      <c r="A510" s="980"/>
      <c r="B510" s="1119"/>
      <c r="C510" s="1111"/>
      <c r="D510" s="1111"/>
      <c r="E510" s="1111"/>
      <c r="F510" s="1110"/>
      <c r="G510" s="1612"/>
      <c r="H510" s="1612"/>
      <c r="I510" s="1612"/>
      <c r="J510" s="1612"/>
      <c r="K510" s="1612"/>
      <c r="L510" s="1612"/>
      <c r="M510" s="1612"/>
      <c r="N510" s="1612"/>
    </row>
    <row r="511" spans="1:14" ht="14.25">
      <c r="A511" s="980"/>
      <c r="B511" s="1119"/>
      <c r="C511" s="1111"/>
      <c r="D511" s="1111"/>
      <c r="E511" s="1111"/>
      <c r="F511" s="1110"/>
      <c r="G511" s="1612"/>
      <c r="H511" s="1612"/>
      <c r="I511" s="1612"/>
      <c r="J511" s="1612"/>
      <c r="K511" s="1612"/>
      <c r="L511" s="1612"/>
      <c r="M511" s="1612"/>
      <c r="N511" s="1612"/>
    </row>
    <row r="512" spans="1:14" ht="14.25">
      <c r="A512" s="980"/>
      <c r="B512" s="1119"/>
      <c r="C512" s="1111"/>
      <c r="D512" s="1111"/>
      <c r="E512" s="1111"/>
      <c r="F512" s="1110"/>
      <c r="G512" s="1612"/>
      <c r="H512" s="1612"/>
      <c r="I512" s="1612"/>
      <c r="J512" s="1612"/>
      <c r="K512" s="1612"/>
      <c r="L512" s="1612"/>
      <c r="M512" s="1612"/>
      <c r="N512" s="1612"/>
    </row>
    <row r="513" spans="1:14" ht="14.25">
      <c r="A513" s="980"/>
      <c r="B513" s="1119"/>
      <c r="C513" s="1111"/>
      <c r="D513" s="1111"/>
      <c r="E513" s="1111"/>
      <c r="F513" s="1110"/>
      <c r="G513" s="1612"/>
      <c r="H513" s="1612"/>
      <c r="I513" s="1612"/>
      <c r="J513" s="1612"/>
      <c r="K513" s="1612"/>
      <c r="L513" s="1612"/>
      <c r="M513" s="1612"/>
      <c r="N513" s="1612"/>
    </row>
    <row r="514" spans="1:14" ht="14.25">
      <c r="A514" s="980"/>
      <c r="B514" s="1119"/>
      <c r="C514" s="1111"/>
      <c r="D514" s="1111"/>
      <c r="E514" s="1111"/>
      <c r="F514" s="1110"/>
      <c r="G514" s="1612"/>
      <c r="H514" s="1612"/>
      <c r="I514" s="1612"/>
      <c r="J514" s="1612"/>
      <c r="K514" s="1612"/>
      <c r="L514" s="1612"/>
      <c r="M514" s="1612"/>
      <c r="N514" s="1612"/>
    </row>
    <row r="515" spans="1:14" ht="14.25">
      <c r="A515" s="980"/>
      <c r="B515" s="1119"/>
      <c r="C515" s="1111"/>
      <c r="D515" s="1111"/>
      <c r="E515" s="1111"/>
      <c r="F515" s="1110"/>
      <c r="G515" s="1612"/>
      <c r="H515" s="1612"/>
      <c r="I515" s="1612"/>
      <c r="J515" s="1612"/>
      <c r="K515" s="1612"/>
      <c r="L515" s="1612"/>
      <c r="M515" s="1612"/>
      <c r="N515" s="1612"/>
    </row>
    <row r="516" spans="1:14" ht="14.25">
      <c r="A516" s="980"/>
      <c r="B516" s="991" t="s">
        <v>71</v>
      </c>
      <c r="C516" s="1640">
        <f>SUM(C467:C515)</f>
        <v>0</v>
      </c>
      <c r="D516" s="1640">
        <f>SUM(D467:D515)</f>
        <v>0</v>
      </c>
      <c r="E516" s="1640">
        <f>SUM(E467:E515)</f>
        <v>0</v>
      </c>
      <c r="F516" s="1641">
        <f>SUM(F467:F515)</f>
        <v>0</v>
      </c>
      <c r="G516" s="1612"/>
      <c r="H516" s="1612"/>
      <c r="I516" s="1612"/>
      <c r="J516" s="1612"/>
      <c r="K516" s="1612"/>
      <c r="L516" s="1612"/>
      <c r="M516" s="1612"/>
      <c r="N516" s="1612"/>
    </row>
    <row r="517" spans="1:14" ht="14.25">
      <c r="A517" s="980"/>
      <c r="B517" s="1612"/>
      <c r="C517" s="1694">
        <f>C516-'Финансови активи - представяне'!D72-'Финансови активи - представяне'!D73-'Финансови активи - представяне'!D224-'Финансови активи - представяне'!D225</f>
        <v>0</v>
      </c>
      <c r="D517" s="1612"/>
      <c r="E517" s="1612"/>
      <c r="F517" s="1694">
        <f>F516-'Финансови активи - представяне'!C72-'Финансови активи - представяне'!C73-'Финансови активи - представяне'!C224-'Финансови активи - представяне'!C225</f>
        <v>0</v>
      </c>
      <c r="G517" s="1612"/>
      <c r="H517" s="1612"/>
      <c r="I517" s="1612"/>
      <c r="J517" s="1612"/>
      <c r="K517" s="1612"/>
      <c r="L517" s="1612"/>
      <c r="M517" s="1612"/>
      <c r="N517" s="1612"/>
    </row>
    <row r="518" spans="1:14" ht="14.25">
      <c r="A518" s="980"/>
      <c r="B518" s="1115" t="s">
        <v>3943</v>
      </c>
      <c r="C518" s="1116"/>
      <c r="D518" s="1116"/>
      <c r="E518" s="1116"/>
      <c r="F518" s="1116"/>
      <c r="G518" s="1116"/>
      <c r="H518" s="1116"/>
      <c r="I518" s="1116"/>
      <c r="J518" s="1116"/>
      <c r="K518" s="1116"/>
      <c r="L518" s="1116"/>
      <c r="M518" s="1116"/>
      <c r="N518" s="1116"/>
    </row>
    <row r="519" spans="1:14" ht="25.5">
      <c r="A519" s="980"/>
      <c r="B519" s="1131" t="s">
        <v>1185</v>
      </c>
      <c r="C519" s="981" t="s">
        <v>414</v>
      </c>
      <c r="D519" s="981" t="s">
        <v>417</v>
      </c>
      <c r="E519" s="981" t="s">
        <v>415</v>
      </c>
      <c r="F519" s="1629" t="s">
        <v>416</v>
      </c>
      <c r="G519" s="1612"/>
      <c r="H519" s="1612"/>
      <c r="I519" s="1612"/>
      <c r="J519" s="1612"/>
      <c r="K519" s="1612"/>
      <c r="L519" s="1612"/>
      <c r="M519" s="1612"/>
      <c r="N519" s="1612"/>
    </row>
    <row r="520" spans="1:14" ht="14.25">
      <c r="A520" s="980"/>
      <c r="B520" s="1615"/>
      <c r="C520" s="982"/>
      <c r="D520" s="1630"/>
      <c r="E520" s="982"/>
      <c r="F520" s="277"/>
      <c r="G520" s="1612"/>
      <c r="H520" s="1612"/>
      <c r="I520" s="1612"/>
      <c r="J520" s="1612"/>
      <c r="K520" s="1612"/>
      <c r="L520" s="1612"/>
      <c r="M520" s="1612"/>
      <c r="N520" s="1612"/>
    </row>
    <row r="521" spans="1:14" ht="14.25">
      <c r="A521" s="980"/>
      <c r="B521" s="1615"/>
      <c r="C521" s="982"/>
      <c r="D521" s="1630"/>
      <c r="E521" s="982"/>
      <c r="F521" s="277"/>
      <c r="G521" s="1612"/>
      <c r="H521" s="1612"/>
      <c r="I521" s="1612"/>
      <c r="J521" s="1612"/>
      <c r="K521" s="1612"/>
      <c r="L521" s="1612"/>
      <c r="M521" s="1612"/>
      <c r="N521" s="1612"/>
    </row>
    <row r="522" spans="1:14" ht="14.25">
      <c r="A522" s="980"/>
      <c r="B522" s="1631"/>
      <c r="C522" s="982"/>
      <c r="D522" s="1630"/>
      <c r="E522" s="982"/>
      <c r="F522" s="277"/>
      <c r="G522" s="1612"/>
      <c r="H522" s="1612"/>
      <c r="I522" s="1612"/>
      <c r="J522" s="1612"/>
      <c r="K522" s="1612"/>
      <c r="L522" s="1612"/>
      <c r="M522" s="1612"/>
      <c r="N522" s="1612"/>
    </row>
    <row r="523" spans="1:14" ht="14.25">
      <c r="A523" s="980"/>
      <c r="B523" s="1615"/>
      <c r="C523" s="982"/>
      <c r="D523" s="1630"/>
      <c r="E523" s="982"/>
      <c r="F523" s="277"/>
      <c r="G523" s="1612"/>
      <c r="H523" s="1612"/>
      <c r="I523" s="1612"/>
      <c r="J523" s="1612"/>
      <c r="K523" s="1612"/>
      <c r="L523" s="1612"/>
      <c r="M523" s="1612"/>
      <c r="N523" s="1612"/>
    </row>
    <row r="524" spans="1:14" ht="14.25">
      <c r="A524" s="980"/>
      <c r="B524" s="1615"/>
      <c r="C524" s="982"/>
      <c r="D524" s="1630"/>
      <c r="E524" s="982"/>
      <c r="F524" s="277"/>
      <c r="G524" s="1612"/>
      <c r="H524" s="1612"/>
      <c r="I524" s="1612"/>
      <c r="J524" s="1612"/>
      <c r="K524" s="1612"/>
      <c r="L524" s="1612"/>
      <c r="M524" s="1612"/>
      <c r="N524" s="1612"/>
    </row>
    <row r="525" spans="1:14" ht="14.25">
      <c r="A525" s="980"/>
      <c r="B525" s="1615"/>
      <c r="C525" s="982"/>
      <c r="D525" s="1630"/>
      <c r="E525" s="982"/>
      <c r="F525" s="277"/>
      <c r="G525" s="1612"/>
      <c r="H525" s="1612"/>
      <c r="I525" s="1612"/>
      <c r="J525" s="1612"/>
      <c r="K525" s="1612"/>
      <c r="L525" s="1612"/>
      <c r="M525" s="1612"/>
      <c r="N525" s="1612"/>
    </row>
    <row r="526" spans="1:14" ht="14.25">
      <c r="A526" s="980"/>
      <c r="B526" s="1615"/>
      <c r="C526" s="982"/>
      <c r="D526" s="1630"/>
      <c r="E526" s="982"/>
      <c r="F526" s="277"/>
      <c r="G526" s="1612"/>
      <c r="H526" s="1612"/>
      <c r="I526" s="1612"/>
      <c r="J526" s="1612"/>
      <c r="K526" s="1612"/>
      <c r="L526" s="1612"/>
      <c r="M526" s="1612"/>
      <c r="N526" s="1612"/>
    </row>
    <row r="527" spans="1:14" ht="14.25">
      <c r="A527" s="980"/>
      <c r="B527" s="1615"/>
      <c r="C527" s="982"/>
      <c r="D527" s="1630"/>
      <c r="E527" s="982"/>
      <c r="F527" s="277"/>
      <c r="G527" s="1612"/>
      <c r="H527" s="1612"/>
      <c r="I527" s="1612"/>
      <c r="J527" s="1612"/>
      <c r="K527" s="1612"/>
      <c r="L527" s="1612"/>
      <c r="M527" s="1612"/>
      <c r="N527" s="1612"/>
    </row>
    <row r="528" spans="1:14" ht="14.25">
      <c r="A528" s="980"/>
      <c r="B528" s="1615"/>
      <c r="C528" s="982"/>
      <c r="D528" s="1630"/>
      <c r="E528" s="982"/>
      <c r="F528" s="277"/>
      <c r="G528" s="1612"/>
      <c r="H528" s="1612"/>
      <c r="I528" s="1612"/>
      <c r="J528" s="1612"/>
      <c r="K528" s="1612"/>
      <c r="L528" s="1612"/>
      <c r="M528" s="1612"/>
      <c r="N528" s="1612"/>
    </row>
    <row r="529" spans="1:14" ht="14.25">
      <c r="A529" s="980"/>
      <c r="B529" s="1615"/>
      <c r="C529" s="982"/>
      <c r="D529" s="1630"/>
      <c r="E529" s="982"/>
      <c r="F529" s="277"/>
      <c r="G529" s="1612"/>
      <c r="H529" s="1612"/>
      <c r="I529" s="1612"/>
      <c r="J529" s="1612"/>
      <c r="K529" s="1612"/>
      <c r="L529" s="1612"/>
      <c r="M529" s="1612"/>
      <c r="N529" s="1612"/>
    </row>
    <row r="530" spans="1:14" ht="14.25">
      <c r="A530" s="980"/>
      <c r="B530" s="1615"/>
      <c r="C530" s="982"/>
      <c r="D530" s="1630"/>
      <c r="E530" s="982"/>
      <c r="F530" s="277"/>
      <c r="G530" s="1612"/>
      <c r="H530" s="1612"/>
      <c r="I530" s="1612"/>
      <c r="J530" s="1612"/>
      <c r="K530" s="1612"/>
      <c r="L530" s="1612"/>
      <c r="M530" s="1612"/>
      <c r="N530" s="1612"/>
    </row>
    <row r="531" spans="1:14" ht="14.25">
      <c r="A531" s="980"/>
      <c r="B531" s="1615"/>
      <c r="C531" s="982"/>
      <c r="D531" s="1630"/>
      <c r="E531" s="982"/>
      <c r="F531" s="1569"/>
      <c r="G531" s="1612"/>
      <c r="H531" s="1612"/>
      <c r="I531" s="1612"/>
      <c r="J531" s="1612"/>
      <c r="K531" s="1612"/>
      <c r="L531" s="1612"/>
      <c r="M531" s="1612"/>
      <c r="N531" s="1612"/>
    </row>
    <row r="532" spans="1:14" ht="14.25">
      <c r="A532" s="980"/>
      <c r="B532" s="1615"/>
      <c r="C532" s="982"/>
      <c r="D532" s="1630"/>
      <c r="E532" s="982"/>
      <c r="F532" s="1569"/>
      <c r="G532" s="1612"/>
      <c r="H532" s="1612"/>
      <c r="I532" s="1612"/>
      <c r="J532" s="1612"/>
      <c r="K532" s="1612"/>
      <c r="L532" s="1612"/>
      <c r="M532" s="1612"/>
      <c r="N532" s="1612"/>
    </row>
    <row r="533" spans="1:14" ht="14.25">
      <c r="A533" s="980"/>
      <c r="B533" s="1615"/>
      <c r="C533" s="982"/>
      <c r="D533" s="1630"/>
      <c r="E533" s="982"/>
      <c r="F533" s="1569"/>
      <c r="G533" s="1612"/>
      <c r="H533" s="1612"/>
      <c r="I533" s="1612"/>
      <c r="J533" s="1612"/>
      <c r="K533" s="1612"/>
      <c r="L533" s="1612"/>
      <c r="M533" s="1612"/>
      <c r="N533" s="1612"/>
    </row>
    <row r="534" spans="1:14" ht="14.25">
      <c r="A534" s="980"/>
      <c r="B534" s="1615"/>
      <c r="C534" s="982"/>
      <c r="D534" s="1630"/>
      <c r="E534" s="982"/>
      <c r="F534" s="1569"/>
      <c r="G534" s="1612"/>
      <c r="H534" s="1612"/>
      <c r="I534" s="1612"/>
      <c r="J534" s="1612"/>
      <c r="K534" s="1612"/>
      <c r="L534" s="1612"/>
      <c r="M534" s="1612"/>
      <c r="N534" s="1612"/>
    </row>
    <row r="535" spans="1:14" ht="14.25">
      <c r="A535" s="980"/>
      <c r="B535" s="1615"/>
      <c r="C535" s="982"/>
      <c r="D535" s="1630"/>
      <c r="E535" s="982"/>
      <c r="F535" s="1569"/>
      <c r="G535" s="1612"/>
      <c r="H535" s="1612"/>
      <c r="I535" s="1612"/>
      <c r="J535" s="1612"/>
      <c r="K535" s="1612"/>
      <c r="L535" s="1612"/>
      <c r="M535" s="1612"/>
      <c r="N535" s="1612"/>
    </row>
    <row r="536" spans="1:14" ht="14.25">
      <c r="A536" s="980"/>
      <c r="B536" s="1615"/>
      <c r="C536" s="982"/>
      <c r="D536" s="1630"/>
      <c r="E536" s="982"/>
      <c r="F536" s="1569"/>
      <c r="G536" s="1612"/>
      <c r="H536" s="1612"/>
      <c r="I536" s="1612"/>
      <c r="J536" s="1612"/>
      <c r="K536" s="1612"/>
      <c r="L536" s="1612"/>
      <c r="M536" s="1612"/>
      <c r="N536" s="1612"/>
    </row>
    <row r="537" spans="1:14" ht="14.25">
      <c r="A537" s="980"/>
      <c r="B537" s="1615"/>
      <c r="C537" s="982"/>
      <c r="D537" s="1630"/>
      <c r="E537" s="982"/>
      <c r="F537" s="277"/>
      <c r="G537" s="1612"/>
      <c r="H537" s="1612"/>
      <c r="I537" s="1612"/>
      <c r="J537" s="1612"/>
      <c r="K537" s="1612"/>
      <c r="L537" s="1612"/>
      <c r="M537" s="1612"/>
      <c r="N537" s="1612"/>
    </row>
    <row r="538" spans="1:14" ht="14.25">
      <c r="A538" s="980"/>
      <c r="B538" s="1615"/>
      <c r="C538" s="982"/>
      <c r="D538" s="1630"/>
      <c r="E538" s="982"/>
      <c r="F538" s="277"/>
      <c r="G538" s="1612"/>
      <c r="H538" s="1612"/>
      <c r="I538" s="1612"/>
      <c r="J538" s="1612"/>
      <c r="K538" s="1612"/>
      <c r="L538" s="1612"/>
      <c r="M538" s="1612"/>
      <c r="N538" s="1612"/>
    </row>
    <row r="539" spans="1:14" ht="14.25">
      <c r="A539" s="980"/>
      <c r="B539" s="1615"/>
      <c r="C539" s="982"/>
      <c r="D539" s="1630"/>
      <c r="E539" s="982"/>
      <c r="F539" s="277"/>
      <c r="G539" s="1612"/>
      <c r="H539" s="1612"/>
      <c r="I539" s="1612"/>
      <c r="J539" s="1612"/>
      <c r="K539" s="1612"/>
      <c r="L539" s="1612"/>
      <c r="M539" s="1612"/>
      <c r="N539" s="1612"/>
    </row>
    <row r="540" spans="1:14" ht="14.25">
      <c r="A540" s="980"/>
      <c r="B540" s="1615"/>
      <c r="C540" s="982"/>
      <c r="D540" s="1630"/>
      <c r="E540" s="982"/>
      <c r="F540" s="277"/>
      <c r="G540" s="1612"/>
      <c r="H540" s="1612"/>
      <c r="I540" s="1612"/>
      <c r="J540" s="1612"/>
      <c r="K540" s="1612"/>
      <c r="L540" s="1612"/>
      <c r="M540" s="1612"/>
      <c r="N540" s="1612"/>
    </row>
    <row r="541" spans="1:14" ht="14.25">
      <c r="A541" s="980"/>
      <c r="B541" s="1615"/>
      <c r="C541" s="982"/>
      <c r="D541" s="1630"/>
      <c r="E541" s="982"/>
      <c r="F541" s="277"/>
      <c r="G541" s="1612"/>
      <c r="H541" s="1612"/>
      <c r="I541" s="1612"/>
      <c r="J541" s="1612"/>
      <c r="K541" s="1612"/>
      <c r="L541" s="1612"/>
      <c r="M541" s="1612"/>
      <c r="N541" s="1612"/>
    </row>
    <row r="542" spans="1:14" ht="14.25">
      <c r="B542" s="1615"/>
      <c r="C542" s="982"/>
      <c r="D542" s="1630"/>
      <c r="E542" s="982"/>
      <c r="F542" s="277"/>
      <c r="G542" s="1612"/>
      <c r="H542" s="1612"/>
      <c r="I542" s="1612"/>
      <c r="J542" s="1612"/>
      <c r="K542" s="1612"/>
      <c r="L542" s="1612"/>
      <c r="M542" s="1612"/>
      <c r="N542" s="1612"/>
    </row>
    <row r="543" spans="1:14" ht="14.25">
      <c r="B543" s="1615"/>
      <c r="C543" s="982"/>
      <c r="D543" s="1630"/>
      <c r="E543" s="982"/>
      <c r="F543" s="277"/>
      <c r="G543" s="1612"/>
      <c r="H543" s="1612"/>
      <c r="I543" s="1612"/>
      <c r="J543" s="1612"/>
      <c r="K543" s="1612"/>
      <c r="L543" s="1612"/>
      <c r="M543" s="1612"/>
      <c r="N543" s="1612"/>
    </row>
    <row r="544" spans="1:14" ht="14.25">
      <c r="B544" s="1615"/>
      <c r="C544" s="982"/>
      <c r="D544" s="1630"/>
      <c r="E544" s="982"/>
      <c r="F544" s="277"/>
      <c r="G544" s="1612"/>
      <c r="H544" s="1612"/>
      <c r="I544" s="1612"/>
      <c r="J544" s="1612"/>
      <c r="K544" s="1612"/>
      <c r="L544" s="1612"/>
      <c r="M544" s="1612"/>
      <c r="N544" s="1612"/>
    </row>
    <row r="545" spans="2:14" ht="14.25">
      <c r="B545" s="1615"/>
      <c r="C545" s="982"/>
      <c r="D545" s="1630"/>
      <c r="E545" s="982"/>
      <c r="F545" s="277"/>
      <c r="G545" s="1612"/>
      <c r="H545" s="1612"/>
      <c r="I545" s="1612"/>
      <c r="J545" s="1612"/>
      <c r="K545" s="1612"/>
      <c r="L545" s="1612"/>
      <c r="M545" s="1612"/>
      <c r="N545" s="1612"/>
    </row>
    <row r="546" spans="2:14" ht="14.25">
      <c r="B546" s="1615"/>
      <c r="C546" s="982"/>
      <c r="D546" s="1630"/>
      <c r="E546" s="982"/>
      <c r="F546" s="277"/>
      <c r="G546" s="1612"/>
      <c r="H546" s="1612"/>
      <c r="I546" s="1612"/>
      <c r="J546" s="1612"/>
      <c r="K546" s="1612"/>
      <c r="L546" s="1612"/>
      <c r="M546" s="1612"/>
      <c r="N546" s="1612"/>
    </row>
    <row r="547" spans="2:14" ht="14.25">
      <c r="B547" s="1615"/>
      <c r="C547" s="982"/>
      <c r="D547" s="1630"/>
      <c r="E547" s="982"/>
      <c r="F547" s="277"/>
      <c r="G547" s="1612"/>
      <c r="H547" s="1612"/>
      <c r="I547" s="1612"/>
      <c r="J547" s="1612"/>
      <c r="K547" s="1612"/>
      <c r="L547" s="1612"/>
      <c r="M547" s="1612"/>
      <c r="N547" s="1612"/>
    </row>
    <row r="548" spans="2:14" ht="14.25">
      <c r="B548" s="1615"/>
      <c r="C548" s="982"/>
      <c r="D548" s="1630"/>
      <c r="E548" s="982"/>
      <c r="F548" s="277"/>
      <c r="G548" s="1612"/>
      <c r="H548" s="1612"/>
      <c r="I548" s="1612"/>
      <c r="J548" s="1612"/>
      <c r="K548" s="1612"/>
      <c r="L548" s="1612"/>
      <c r="M548" s="1612"/>
      <c r="N548" s="1612"/>
    </row>
    <row r="549" spans="2:14" ht="14.25">
      <c r="B549" s="1615"/>
      <c r="C549" s="982"/>
      <c r="D549" s="1630"/>
      <c r="E549" s="982"/>
      <c r="F549" s="277"/>
      <c r="G549" s="1612"/>
      <c r="H549" s="1612"/>
      <c r="I549" s="1612"/>
      <c r="J549" s="1612"/>
      <c r="K549" s="1612"/>
      <c r="L549" s="1612"/>
      <c r="M549" s="1612"/>
      <c r="N549" s="1612"/>
    </row>
    <row r="550" spans="2:14" ht="14.25">
      <c r="B550" s="1615"/>
      <c r="C550" s="982"/>
      <c r="D550" s="1630"/>
      <c r="E550" s="982"/>
      <c r="F550" s="277"/>
      <c r="G550" s="1612"/>
      <c r="H550" s="1612"/>
      <c r="I550" s="1612"/>
      <c r="J550" s="1612"/>
      <c r="K550" s="1612"/>
      <c r="L550" s="1612"/>
      <c r="M550" s="1612"/>
      <c r="N550" s="1612"/>
    </row>
    <row r="551" spans="2:14" ht="14.25">
      <c r="B551" s="1615"/>
      <c r="C551" s="982"/>
      <c r="D551" s="1630"/>
      <c r="E551" s="982"/>
      <c r="F551" s="277"/>
      <c r="G551" s="1612"/>
      <c r="H551" s="1612"/>
      <c r="I551" s="1612"/>
      <c r="J551" s="1612"/>
      <c r="K551" s="1612"/>
      <c r="L551" s="1612"/>
      <c r="M551" s="1612"/>
      <c r="N551" s="1612"/>
    </row>
    <row r="552" spans="2:14" ht="14.25">
      <c r="B552" s="1615"/>
      <c r="C552" s="982"/>
      <c r="D552" s="1630"/>
      <c r="E552" s="982"/>
      <c r="F552" s="277"/>
      <c r="G552" s="1612"/>
      <c r="H552" s="1612"/>
      <c r="I552" s="1612"/>
      <c r="J552" s="1612"/>
      <c r="K552" s="1612"/>
      <c r="L552" s="1612"/>
      <c r="M552" s="1612"/>
      <c r="N552" s="1612"/>
    </row>
    <row r="553" spans="2:14" ht="14.25">
      <c r="B553" s="1615"/>
      <c r="C553" s="982"/>
      <c r="D553" s="1630"/>
      <c r="E553" s="982"/>
      <c r="F553" s="277"/>
      <c r="G553" s="1612"/>
      <c r="H553" s="1612"/>
      <c r="I553" s="1612"/>
      <c r="J553" s="1612"/>
      <c r="K553" s="1612"/>
      <c r="L553" s="1612"/>
      <c r="M553" s="1612"/>
      <c r="N553" s="1612"/>
    </row>
    <row r="554" spans="2:14" ht="14.25">
      <c r="B554" s="1615"/>
      <c r="C554" s="982"/>
      <c r="D554" s="1630"/>
      <c r="E554" s="982"/>
      <c r="F554" s="277"/>
      <c r="G554" s="1612"/>
      <c r="H554" s="1612"/>
      <c r="I554" s="1612"/>
      <c r="J554" s="1612"/>
      <c r="K554" s="1612"/>
      <c r="L554" s="1612"/>
      <c r="M554" s="1612"/>
      <c r="N554" s="1612"/>
    </row>
    <row r="555" spans="2:14" ht="14.25">
      <c r="B555" s="1615"/>
      <c r="C555" s="982"/>
      <c r="D555" s="1630"/>
      <c r="E555" s="982"/>
      <c r="F555" s="277"/>
      <c r="G555" s="1612"/>
      <c r="H555" s="1612"/>
      <c r="I555" s="1612"/>
      <c r="J555" s="1612"/>
      <c r="K555" s="1612"/>
      <c r="L555" s="1612"/>
      <c r="M555" s="1612"/>
      <c r="N555" s="1612"/>
    </row>
    <row r="556" spans="2:14" ht="14.25">
      <c r="B556" s="1615"/>
      <c r="C556" s="982"/>
      <c r="D556" s="1630"/>
      <c r="E556" s="982"/>
      <c r="F556" s="277"/>
      <c r="G556" s="1612"/>
      <c r="H556" s="1612"/>
      <c r="I556" s="1612"/>
      <c r="J556" s="1612"/>
      <c r="K556" s="1612"/>
      <c r="L556" s="1612"/>
      <c r="M556" s="1612"/>
      <c r="N556" s="1612"/>
    </row>
    <row r="557" spans="2:14" ht="14.25">
      <c r="B557" s="1615"/>
      <c r="C557" s="982"/>
      <c r="D557" s="1630"/>
      <c r="E557" s="982"/>
      <c r="F557" s="277"/>
      <c r="G557" s="1612"/>
      <c r="H557" s="1612"/>
      <c r="I557" s="1612"/>
      <c r="J557" s="1612"/>
      <c r="K557" s="1612"/>
      <c r="L557" s="1612"/>
      <c r="M557" s="1612"/>
      <c r="N557" s="1612"/>
    </row>
    <row r="558" spans="2:14" ht="14.25">
      <c r="B558" s="1615"/>
      <c r="C558" s="982"/>
      <c r="D558" s="1630"/>
      <c r="E558" s="982"/>
      <c r="F558" s="277"/>
      <c r="G558" s="1612"/>
      <c r="H558" s="1612"/>
      <c r="I558" s="1612"/>
      <c r="J558" s="1612"/>
      <c r="K558" s="1612"/>
      <c r="L558" s="1612"/>
      <c r="M558" s="1612"/>
      <c r="N558" s="1612"/>
    </row>
    <row r="559" spans="2:14" ht="14.25">
      <c r="B559" s="1118"/>
      <c r="C559" s="982"/>
      <c r="D559" s="1630"/>
      <c r="E559" s="982"/>
      <c r="F559" s="277"/>
      <c r="G559" s="1612"/>
      <c r="H559" s="1612"/>
      <c r="I559" s="1612"/>
      <c r="J559" s="1612"/>
      <c r="K559" s="1612"/>
      <c r="L559" s="1612"/>
      <c r="M559" s="1612"/>
      <c r="N559" s="1612"/>
    </row>
    <row r="560" spans="2:14" ht="14.25">
      <c r="B560" s="1568"/>
      <c r="C560" s="982"/>
      <c r="D560" s="1630"/>
      <c r="E560" s="982"/>
      <c r="F560" s="1569"/>
      <c r="G560" s="1612"/>
      <c r="H560" s="1612"/>
      <c r="I560" s="1612"/>
      <c r="J560" s="1612"/>
      <c r="K560" s="1612"/>
      <c r="L560" s="1612"/>
      <c r="M560" s="1612"/>
      <c r="N560" s="1612"/>
    </row>
    <row r="561" spans="2:14" ht="14.25">
      <c r="B561" s="1568"/>
      <c r="C561" s="982"/>
      <c r="D561" s="1630"/>
      <c r="E561" s="982"/>
      <c r="F561" s="1569"/>
      <c r="G561" s="1612"/>
      <c r="H561" s="1612"/>
      <c r="I561" s="1612"/>
      <c r="J561" s="1612"/>
      <c r="K561" s="1612"/>
      <c r="L561" s="1612"/>
      <c r="M561" s="1612"/>
      <c r="N561" s="1612"/>
    </row>
    <row r="562" spans="2:14" ht="14.25">
      <c r="B562" s="1568"/>
      <c r="C562" s="982"/>
      <c r="D562" s="1630"/>
      <c r="E562" s="982"/>
      <c r="F562" s="1569"/>
      <c r="G562" s="1612"/>
      <c r="H562" s="1612"/>
      <c r="I562" s="1612"/>
      <c r="J562" s="1612"/>
      <c r="K562" s="1612"/>
      <c r="L562" s="1612"/>
      <c r="M562" s="1612"/>
      <c r="N562" s="1612"/>
    </row>
    <row r="563" spans="2:14" ht="14.25">
      <c r="B563" s="1568"/>
      <c r="C563" s="982"/>
      <c r="D563" s="1630"/>
      <c r="E563" s="982"/>
      <c r="F563" s="1569"/>
      <c r="G563" s="1612"/>
      <c r="H563" s="1612"/>
      <c r="I563" s="1612"/>
      <c r="J563" s="1612"/>
      <c r="K563" s="1612"/>
      <c r="L563" s="1612"/>
      <c r="M563" s="1612"/>
      <c r="N563" s="1612"/>
    </row>
    <row r="564" spans="2:14" ht="14.25">
      <c r="B564" s="1568"/>
      <c r="C564" s="982"/>
      <c r="D564" s="1630"/>
      <c r="E564" s="982"/>
      <c r="F564" s="1569"/>
      <c r="G564" s="1612"/>
      <c r="H564" s="1612"/>
      <c r="I564" s="1612"/>
      <c r="J564" s="1612"/>
      <c r="K564" s="1612"/>
      <c r="L564" s="1612"/>
      <c r="M564" s="1612"/>
      <c r="N564" s="1612"/>
    </row>
    <row r="565" spans="2:14" ht="14.25">
      <c r="B565" s="1568"/>
      <c r="C565" s="982"/>
      <c r="D565" s="1630"/>
      <c r="E565" s="982"/>
      <c r="F565" s="1569"/>
      <c r="G565" s="1612"/>
      <c r="H565" s="1612"/>
      <c r="I565" s="1612"/>
      <c r="J565" s="1612"/>
      <c r="K565" s="1612"/>
      <c r="L565" s="1612"/>
      <c r="M565" s="1612"/>
      <c r="N565" s="1612"/>
    </row>
    <row r="566" spans="2:14" ht="14.25">
      <c r="B566" s="1568"/>
      <c r="C566" s="982"/>
      <c r="D566" s="1630"/>
      <c r="E566" s="982"/>
      <c r="F566" s="1569"/>
      <c r="G566" s="1612"/>
      <c r="H566" s="1612"/>
      <c r="I566" s="1612"/>
      <c r="J566" s="1612"/>
      <c r="K566" s="1612"/>
      <c r="L566" s="1612"/>
      <c r="M566" s="1612"/>
      <c r="N566" s="1612"/>
    </row>
    <row r="567" spans="2:14" ht="14.25">
      <c r="B567" s="1568"/>
      <c r="C567" s="982"/>
      <c r="D567" s="1630"/>
      <c r="E567" s="982"/>
      <c r="F567" s="1569"/>
      <c r="G567" s="1612"/>
      <c r="H567" s="1612"/>
      <c r="I567" s="1612"/>
      <c r="J567" s="1612"/>
      <c r="K567" s="1612"/>
      <c r="L567" s="1612"/>
      <c r="M567" s="1612"/>
      <c r="N567" s="1612"/>
    </row>
    <row r="568" spans="2:14" ht="14.25">
      <c r="B568" s="1118"/>
      <c r="C568" s="982"/>
      <c r="D568" s="1630"/>
      <c r="E568" s="982"/>
      <c r="F568" s="277"/>
      <c r="G568" s="1612"/>
      <c r="H568" s="1612"/>
      <c r="I568" s="1612"/>
      <c r="J568" s="1612"/>
      <c r="K568" s="1612"/>
      <c r="L568" s="1612"/>
      <c r="M568" s="1612"/>
      <c r="N568" s="1612"/>
    </row>
    <row r="569" spans="2:14" ht="14.25">
      <c r="B569" s="1612"/>
      <c r="C569" s="1612"/>
      <c r="D569" s="1612"/>
      <c r="E569" s="1612"/>
      <c r="F569" s="1612"/>
      <c r="G569" s="1612"/>
      <c r="H569" s="1612"/>
      <c r="I569" s="1612"/>
      <c r="J569" s="1612"/>
      <c r="K569" s="1612"/>
      <c r="L569" s="1612"/>
      <c r="M569" s="1612"/>
      <c r="N569" s="1612"/>
    </row>
    <row r="570" spans="2:14" ht="14.25">
      <c r="B570" s="1632" t="s">
        <v>3944</v>
      </c>
      <c r="C570" s="1612"/>
      <c r="D570" s="1612"/>
      <c r="E570" s="1612"/>
      <c r="F570" s="1612"/>
      <c r="G570" s="1612"/>
      <c r="H570" s="1612"/>
      <c r="I570" s="1612"/>
      <c r="J570" s="1612"/>
      <c r="K570" s="1612"/>
      <c r="L570" s="1612"/>
      <c r="M570" s="1612"/>
      <c r="N570" s="1612"/>
    </row>
    <row r="571" spans="2:14" ht="14.25">
      <c r="B571" s="1633" t="s">
        <v>1185</v>
      </c>
      <c r="C571" s="2434" t="s">
        <v>418</v>
      </c>
      <c r="D571" s="2434" t="s">
        <v>419</v>
      </c>
      <c r="E571" s="1612"/>
      <c r="F571" s="1612"/>
      <c r="G571" s="1612"/>
      <c r="H571" s="1612"/>
      <c r="I571" s="1612"/>
      <c r="J571" s="1612"/>
      <c r="K571" s="1612"/>
      <c r="L571" s="1612"/>
      <c r="M571" s="1612"/>
      <c r="N571" s="1612"/>
    </row>
    <row r="572" spans="2:14" ht="14.25">
      <c r="B572" s="1567"/>
      <c r="C572" s="2435"/>
      <c r="D572" s="2435"/>
      <c r="E572" s="1612"/>
      <c r="F572" s="1612"/>
      <c r="G572" s="1612"/>
      <c r="H572" s="1612"/>
      <c r="I572" s="1612"/>
      <c r="J572" s="1612"/>
      <c r="K572" s="1612"/>
      <c r="L572" s="1612"/>
      <c r="M572" s="1612"/>
      <c r="N572" s="1612"/>
    </row>
    <row r="573" spans="2:14" ht="14.25">
      <c r="B573" s="1615"/>
      <c r="C573" s="1634"/>
      <c r="D573" s="1570"/>
      <c r="E573" s="1612"/>
      <c r="F573" s="1612"/>
      <c r="G573" s="1612"/>
      <c r="H573" s="1612"/>
      <c r="I573" s="1612"/>
      <c r="J573" s="1612"/>
      <c r="K573" s="1612"/>
      <c r="L573" s="1612"/>
      <c r="M573" s="1612"/>
      <c r="N573" s="1612"/>
    </row>
    <row r="574" spans="2:14" ht="14.25">
      <c r="B574" s="1615"/>
      <c r="C574" s="1634"/>
      <c r="D574" s="1570"/>
      <c r="E574" s="1612"/>
      <c r="F574" s="1612"/>
      <c r="G574" s="1612"/>
      <c r="H574" s="1612"/>
      <c r="I574" s="1612"/>
      <c r="J574" s="1612"/>
      <c r="K574" s="1612"/>
      <c r="L574" s="1612"/>
      <c r="M574" s="1612"/>
      <c r="N574" s="1612"/>
    </row>
    <row r="575" spans="2:14" ht="14.25">
      <c r="B575" s="1631"/>
      <c r="C575" s="1634"/>
      <c r="D575" s="1570"/>
      <c r="E575" s="1612"/>
      <c r="F575" s="1612"/>
      <c r="G575" s="1612"/>
      <c r="H575" s="1612"/>
      <c r="I575" s="1612"/>
      <c r="J575" s="1612"/>
      <c r="K575" s="1612"/>
      <c r="L575" s="1612"/>
      <c r="M575" s="1612"/>
      <c r="N575" s="1612"/>
    </row>
    <row r="576" spans="2:14" ht="14.25">
      <c r="B576" s="1615"/>
      <c r="C576" s="1634"/>
      <c r="D576" s="1570"/>
      <c r="E576" s="1612"/>
      <c r="F576" s="1612"/>
      <c r="G576" s="1612"/>
      <c r="H576" s="1612"/>
      <c r="I576" s="1612"/>
      <c r="J576" s="1612"/>
      <c r="K576" s="1612"/>
      <c r="L576" s="1612"/>
      <c r="M576" s="1612"/>
      <c r="N576" s="1612"/>
    </row>
    <row r="577" spans="2:14" ht="14.25">
      <c r="B577" s="1615"/>
      <c r="C577" s="1634"/>
      <c r="D577" s="1570"/>
      <c r="E577" s="1612"/>
      <c r="F577" s="1612"/>
      <c r="G577" s="1612"/>
      <c r="H577" s="1612"/>
      <c r="I577" s="1612"/>
      <c r="J577" s="1612"/>
      <c r="K577" s="1612"/>
      <c r="L577" s="1612"/>
      <c r="M577" s="1612"/>
      <c r="N577" s="1612"/>
    </row>
    <row r="578" spans="2:14" ht="14.25">
      <c r="B578" s="1615"/>
      <c r="C578" s="1634"/>
      <c r="D578" s="1570"/>
      <c r="E578" s="1612"/>
      <c r="F578" s="1612"/>
      <c r="G578" s="1612"/>
      <c r="H578" s="1612"/>
      <c r="I578" s="1612"/>
      <c r="J578" s="1612"/>
      <c r="K578" s="1612"/>
      <c r="L578" s="1612"/>
      <c r="M578" s="1612"/>
      <c r="N578" s="1612"/>
    </row>
    <row r="579" spans="2:14" ht="14.25">
      <c r="B579" s="1615"/>
      <c r="C579" s="1634"/>
      <c r="D579" s="1570"/>
      <c r="E579" s="1612"/>
      <c r="F579" s="1612"/>
      <c r="G579" s="1612"/>
      <c r="H579" s="1612"/>
      <c r="I579" s="1612"/>
      <c r="J579" s="1612"/>
      <c r="K579" s="1612"/>
      <c r="L579" s="1612"/>
      <c r="M579" s="1612"/>
      <c r="N579" s="1612"/>
    </row>
    <row r="580" spans="2:14" ht="14.25">
      <c r="B580" s="1615"/>
      <c r="C580" s="1634"/>
      <c r="D580" s="1570"/>
      <c r="E580" s="1612"/>
      <c r="F580" s="1612"/>
      <c r="G580" s="1612"/>
      <c r="H580" s="1612"/>
      <c r="I580" s="1612"/>
      <c r="J580" s="1612"/>
      <c r="K580" s="1612"/>
      <c r="L580" s="1612"/>
      <c r="M580" s="1612"/>
      <c r="N580" s="1612"/>
    </row>
    <row r="581" spans="2:14" ht="14.25">
      <c r="B581" s="1615"/>
      <c r="C581" s="1634"/>
      <c r="D581" s="1570"/>
      <c r="E581" s="1612"/>
      <c r="F581" s="1612"/>
      <c r="G581" s="1612"/>
      <c r="H581" s="1612"/>
      <c r="I581" s="1612"/>
      <c r="J581" s="1612"/>
      <c r="K581" s="1612"/>
      <c r="L581" s="1612"/>
      <c r="M581" s="1612"/>
      <c r="N581" s="1612"/>
    </row>
    <row r="582" spans="2:14" ht="14.25">
      <c r="B582" s="1615"/>
      <c r="C582" s="1634"/>
      <c r="D582" s="1570"/>
      <c r="E582" s="1612"/>
      <c r="F582" s="1612"/>
      <c r="G582" s="1612"/>
      <c r="H582" s="1612"/>
      <c r="I582" s="1612"/>
      <c r="J582" s="1612"/>
      <c r="K582" s="1612"/>
      <c r="L582" s="1612"/>
      <c r="M582" s="1612"/>
      <c r="N582" s="1612"/>
    </row>
    <row r="583" spans="2:14" ht="14.25">
      <c r="B583" s="1615"/>
      <c r="C583" s="1634"/>
      <c r="D583" s="1570"/>
      <c r="E583" s="1612"/>
      <c r="F583" s="1612"/>
      <c r="G583" s="1612"/>
      <c r="H583" s="1612"/>
      <c r="I583" s="1612"/>
      <c r="J583" s="1612"/>
      <c r="K583" s="1612"/>
      <c r="L583" s="1612"/>
      <c r="M583" s="1612"/>
      <c r="N583" s="1612"/>
    </row>
    <row r="584" spans="2:14" ht="14.25">
      <c r="B584" s="1615"/>
      <c r="C584" s="1634"/>
      <c r="D584" s="1570"/>
      <c r="E584" s="1612"/>
      <c r="F584" s="1612"/>
      <c r="G584" s="1612"/>
      <c r="H584" s="1612"/>
      <c r="I584" s="1612"/>
      <c r="J584" s="1612"/>
      <c r="K584" s="1612"/>
      <c r="L584" s="1612"/>
      <c r="M584" s="1612"/>
      <c r="N584" s="1612"/>
    </row>
    <row r="585" spans="2:14" ht="14.25">
      <c r="B585" s="1615"/>
      <c r="C585" s="1634"/>
      <c r="D585" s="1570"/>
      <c r="E585" s="1612"/>
      <c r="F585" s="1612"/>
      <c r="G585" s="1612"/>
      <c r="H585" s="1612"/>
      <c r="I585" s="1612"/>
      <c r="J585" s="1612"/>
      <c r="K585" s="1612"/>
      <c r="L585" s="1612"/>
      <c r="M585" s="1612"/>
      <c r="N585" s="1612"/>
    </row>
    <row r="586" spans="2:14" ht="14.25">
      <c r="B586" s="1615"/>
      <c r="C586" s="1634"/>
      <c r="D586" s="1570"/>
      <c r="E586" s="1612"/>
      <c r="F586" s="1612"/>
      <c r="G586" s="1612"/>
      <c r="H586" s="1612"/>
      <c r="I586" s="1612"/>
      <c r="J586" s="1612"/>
      <c r="K586" s="1612"/>
      <c r="L586" s="1612"/>
      <c r="M586" s="1612"/>
      <c r="N586" s="1612"/>
    </row>
    <row r="587" spans="2:14" ht="14.25">
      <c r="B587" s="1615"/>
      <c r="C587" s="1635"/>
      <c r="D587" s="1570"/>
      <c r="E587" s="1612"/>
      <c r="F587" s="1612"/>
      <c r="G587" s="1612"/>
      <c r="H587" s="1612"/>
      <c r="I587" s="1612"/>
      <c r="J587" s="1612"/>
      <c r="K587" s="1612"/>
      <c r="L587" s="1612"/>
      <c r="M587" s="1612"/>
      <c r="N587" s="1612"/>
    </row>
    <row r="588" spans="2:14" ht="14.25">
      <c r="B588" s="1615"/>
      <c r="C588" s="1634"/>
      <c r="D588" s="1570"/>
      <c r="E588" s="1612"/>
      <c r="F588" s="1612"/>
      <c r="G588" s="1612"/>
      <c r="H588" s="1612"/>
      <c r="I588" s="1612"/>
      <c r="J588" s="1612"/>
      <c r="K588" s="1612"/>
      <c r="L588" s="1612"/>
      <c r="M588" s="1612"/>
      <c r="N588" s="1612"/>
    </row>
    <row r="589" spans="2:14" ht="14.25">
      <c r="B589" s="1615"/>
      <c r="C589" s="1634"/>
      <c r="D589" s="1570"/>
      <c r="E589" s="1612"/>
      <c r="F589" s="1612"/>
      <c r="G589" s="1612"/>
      <c r="H589" s="1612"/>
      <c r="I589" s="1612"/>
      <c r="J589" s="1612"/>
      <c r="K589" s="1612"/>
      <c r="L589" s="1612"/>
      <c r="M589" s="1612"/>
      <c r="N589" s="1612"/>
    </row>
    <row r="590" spans="2:14" ht="14.25">
      <c r="B590" s="1615"/>
      <c r="C590" s="1634"/>
      <c r="D590" s="1570"/>
      <c r="E590" s="1612"/>
      <c r="F590" s="1612"/>
      <c r="G590" s="1612"/>
      <c r="H590" s="1612"/>
      <c r="I590" s="1612"/>
      <c r="J590" s="1612"/>
      <c r="K590" s="1612"/>
      <c r="L590" s="1612"/>
      <c r="M590" s="1612"/>
      <c r="N590" s="1612"/>
    </row>
    <row r="591" spans="2:14" ht="14.25">
      <c r="B591" s="1615"/>
      <c r="C591" s="1634"/>
      <c r="D591" s="1570"/>
      <c r="E591" s="1612"/>
      <c r="F591" s="1612"/>
      <c r="G591" s="1612"/>
      <c r="H591" s="1612"/>
      <c r="I591" s="1612"/>
      <c r="J591" s="1612"/>
      <c r="K591" s="1612"/>
      <c r="L591" s="1612"/>
      <c r="M591" s="1612"/>
      <c r="N591" s="1612"/>
    </row>
    <row r="592" spans="2:14" ht="14.25">
      <c r="B592" s="1615"/>
      <c r="C592" s="1634"/>
      <c r="D592" s="1570"/>
      <c r="E592" s="1612"/>
      <c r="F592" s="1612"/>
      <c r="G592" s="1612"/>
      <c r="H592" s="1612"/>
      <c r="I592" s="1612"/>
      <c r="J592" s="1612"/>
      <c r="K592" s="1612"/>
      <c r="L592" s="1612"/>
      <c r="M592" s="1612"/>
      <c r="N592" s="1612"/>
    </row>
    <row r="593" spans="2:14" ht="14.25">
      <c r="B593" s="1615"/>
      <c r="C593" s="1634"/>
      <c r="D593" s="1570"/>
      <c r="E593" s="1612"/>
      <c r="F593" s="1612"/>
      <c r="G593" s="1612"/>
      <c r="H593" s="1612"/>
      <c r="I593" s="1612"/>
      <c r="J593" s="1612"/>
      <c r="K593" s="1612"/>
      <c r="L593" s="1612"/>
      <c r="M593" s="1612"/>
      <c r="N593" s="1612"/>
    </row>
    <row r="594" spans="2:14" ht="14.25">
      <c r="B594" s="1615"/>
      <c r="C594" s="1634"/>
      <c r="D594" s="1570"/>
      <c r="E594" s="1612"/>
      <c r="F594" s="1612"/>
      <c r="G594" s="1612"/>
      <c r="H594" s="1612"/>
      <c r="I594" s="1612"/>
      <c r="J594" s="1612"/>
      <c r="K594" s="1612"/>
      <c r="L594" s="1612"/>
      <c r="M594" s="1612"/>
      <c r="N594" s="1612"/>
    </row>
    <row r="595" spans="2:14" ht="14.25">
      <c r="B595" s="1615"/>
      <c r="C595" s="1634"/>
      <c r="D595" s="1570"/>
      <c r="E595" s="1612"/>
      <c r="F595" s="1612"/>
      <c r="G595" s="1612"/>
      <c r="H595" s="1612"/>
      <c r="I595" s="1612"/>
      <c r="J595" s="1612"/>
      <c r="K595" s="1612"/>
      <c r="L595" s="1612"/>
      <c r="M595" s="1612"/>
      <c r="N595" s="1612"/>
    </row>
    <row r="596" spans="2:14" ht="14.25">
      <c r="B596" s="1615"/>
      <c r="C596" s="1634"/>
      <c r="D596" s="1570"/>
      <c r="E596" s="1612"/>
      <c r="F596" s="1612"/>
      <c r="G596" s="1612"/>
      <c r="H596" s="1612"/>
      <c r="I596" s="1612"/>
      <c r="J596" s="1612"/>
      <c r="K596" s="1612"/>
      <c r="L596" s="1612"/>
      <c r="M596" s="1612"/>
      <c r="N596" s="1612"/>
    </row>
    <row r="597" spans="2:14" ht="14.25">
      <c r="B597" s="1615"/>
      <c r="C597" s="1634"/>
      <c r="D597" s="1570"/>
      <c r="E597" s="1612"/>
      <c r="F597" s="1612"/>
      <c r="G597" s="1612"/>
      <c r="H597" s="1612"/>
      <c r="I597" s="1612"/>
      <c r="J597" s="1612"/>
      <c r="K597" s="1612"/>
      <c r="L597" s="1612"/>
      <c r="M597" s="1612"/>
      <c r="N597" s="1612"/>
    </row>
    <row r="598" spans="2:14" ht="14.25">
      <c r="B598" s="1615"/>
      <c r="C598" s="1634"/>
      <c r="D598" s="1570"/>
      <c r="E598" s="1612"/>
      <c r="F598" s="1612"/>
      <c r="G598" s="1612"/>
      <c r="H598" s="1612"/>
      <c r="I598" s="1612"/>
      <c r="J598" s="1612"/>
      <c r="K598" s="1612"/>
      <c r="L598" s="1612"/>
      <c r="M598" s="1612"/>
      <c r="N598" s="1612"/>
    </row>
    <row r="599" spans="2:14" ht="14.25">
      <c r="B599" s="1615"/>
      <c r="C599" s="1634"/>
      <c r="D599" s="1570"/>
      <c r="E599" s="1612"/>
      <c r="F599" s="1612"/>
      <c r="G599" s="1612"/>
      <c r="H599" s="1612"/>
      <c r="I599" s="1612"/>
      <c r="J599" s="1612"/>
      <c r="K599" s="1612"/>
      <c r="L599" s="1612"/>
      <c r="M599" s="1612"/>
      <c r="N599" s="1612"/>
    </row>
    <row r="600" spans="2:14" ht="14.25">
      <c r="B600" s="1615"/>
      <c r="C600" s="1634"/>
      <c r="D600" s="1570"/>
      <c r="E600" s="1612"/>
      <c r="F600" s="1612"/>
      <c r="G600" s="1612"/>
      <c r="H600" s="1612"/>
      <c r="I600" s="1612"/>
      <c r="J600" s="1612"/>
      <c r="K600" s="1612"/>
      <c r="L600" s="1612"/>
      <c r="M600" s="1612"/>
      <c r="N600" s="1612"/>
    </row>
    <row r="601" spans="2:14" ht="14.25">
      <c r="B601" s="1615"/>
      <c r="C601" s="1634"/>
      <c r="D601" s="1570"/>
      <c r="E601" s="1612"/>
      <c r="F601" s="1612"/>
      <c r="G601" s="1612"/>
      <c r="H601" s="1612"/>
      <c r="I601" s="1612"/>
      <c r="J601" s="1612"/>
      <c r="K601" s="1612"/>
      <c r="L601" s="1612"/>
      <c r="M601" s="1612"/>
      <c r="N601" s="1612"/>
    </row>
    <row r="602" spans="2:14" ht="14.25">
      <c r="B602" s="1615"/>
      <c r="C602" s="1634"/>
      <c r="D602" s="1570"/>
      <c r="E602" s="1612"/>
      <c r="F602" s="1612"/>
      <c r="G602" s="1612"/>
      <c r="H602" s="1612"/>
      <c r="I602" s="1612"/>
      <c r="J602" s="1612"/>
      <c r="K602" s="1612"/>
      <c r="L602" s="1612"/>
      <c r="M602" s="1612"/>
      <c r="N602" s="1612"/>
    </row>
    <row r="603" spans="2:14" ht="14.25">
      <c r="B603" s="1615"/>
      <c r="C603" s="1634"/>
      <c r="D603" s="1570"/>
      <c r="E603" s="1612"/>
      <c r="F603" s="1612"/>
      <c r="G603" s="1612"/>
      <c r="H603" s="1612"/>
      <c r="I603" s="1612"/>
      <c r="J603" s="1612"/>
      <c r="K603" s="1612"/>
      <c r="L603" s="1612"/>
      <c r="M603" s="1612"/>
      <c r="N603" s="1612"/>
    </row>
    <row r="604" spans="2:14" ht="14.25">
      <c r="B604" s="1615"/>
      <c r="C604" s="1634"/>
      <c r="D604" s="1570"/>
      <c r="E604" s="1612"/>
      <c r="F604" s="1612"/>
      <c r="G604" s="1612"/>
      <c r="H604" s="1612"/>
      <c r="I604" s="1612"/>
      <c r="J604" s="1612"/>
      <c r="K604" s="1612"/>
      <c r="L604" s="1612"/>
      <c r="M604" s="1612"/>
      <c r="N604" s="1612"/>
    </row>
    <row r="605" spans="2:14" ht="14.25">
      <c r="B605" s="1615"/>
      <c r="C605" s="1111"/>
      <c r="D605" s="1110"/>
      <c r="E605" s="1612"/>
      <c r="F605" s="1612"/>
      <c r="G605" s="1612"/>
      <c r="H605" s="1612"/>
      <c r="I605" s="1612"/>
      <c r="J605" s="1612"/>
      <c r="K605" s="1612"/>
      <c r="L605" s="1612"/>
      <c r="M605" s="1612"/>
      <c r="N605" s="1612"/>
    </row>
    <row r="606" spans="2:14" ht="14.25">
      <c r="B606" s="1615"/>
      <c r="C606" s="1111"/>
      <c r="D606" s="1110"/>
      <c r="E606" s="1612"/>
      <c r="F606" s="1612"/>
      <c r="G606" s="1612"/>
      <c r="H606" s="1612"/>
      <c r="I606" s="1612"/>
      <c r="J606" s="1612"/>
      <c r="K606" s="1612"/>
      <c r="L606" s="1612"/>
      <c r="M606" s="1612"/>
      <c r="N606" s="1612"/>
    </row>
    <row r="607" spans="2:14" ht="14.25">
      <c r="B607" s="1615"/>
      <c r="C607" s="1111"/>
      <c r="D607" s="1110"/>
      <c r="E607" s="1612"/>
      <c r="F607" s="1612"/>
      <c r="G607" s="1612"/>
      <c r="H607" s="1612"/>
      <c r="I607" s="1612"/>
      <c r="J607" s="1612"/>
      <c r="K607" s="1612"/>
      <c r="L607" s="1612"/>
      <c r="M607" s="1612"/>
      <c r="N607" s="1612"/>
    </row>
    <row r="608" spans="2:14" ht="14.25">
      <c r="B608" s="1615"/>
      <c r="C608" s="1111"/>
      <c r="D608" s="1110"/>
      <c r="E608" s="1612"/>
      <c r="F608" s="1612"/>
      <c r="G608" s="1612"/>
      <c r="H608" s="1612"/>
      <c r="I608" s="1612"/>
      <c r="J608" s="1612"/>
      <c r="K608" s="1612"/>
      <c r="L608" s="1612"/>
      <c r="M608" s="1612"/>
      <c r="N608" s="1612"/>
    </row>
    <row r="609" spans="2:14" ht="14.25">
      <c r="B609" s="1615"/>
      <c r="C609" s="1111"/>
      <c r="D609" s="1110"/>
      <c r="E609" s="1612"/>
      <c r="F609" s="1612"/>
      <c r="G609" s="1612"/>
      <c r="H609" s="1612"/>
      <c r="I609" s="1612"/>
      <c r="J609" s="1612"/>
      <c r="K609" s="1612"/>
      <c r="L609" s="1612"/>
      <c r="M609" s="1612"/>
      <c r="N609" s="1612"/>
    </row>
    <row r="610" spans="2:14" ht="14.25">
      <c r="B610" s="1615"/>
      <c r="C610" s="1111"/>
      <c r="D610" s="1110"/>
      <c r="E610" s="1612"/>
      <c r="F610" s="1612"/>
      <c r="G610" s="1612"/>
      <c r="H610" s="1612"/>
      <c r="I610" s="1612"/>
      <c r="J610" s="1612"/>
      <c r="K610" s="1612"/>
      <c r="L610" s="1612"/>
      <c r="M610" s="1612"/>
      <c r="N610" s="1612"/>
    </row>
    <row r="611" spans="2:14" ht="14.25">
      <c r="B611" s="1615"/>
      <c r="C611" s="1111"/>
      <c r="D611" s="1110"/>
      <c r="E611" s="1612"/>
      <c r="F611" s="1612"/>
      <c r="G611" s="1612"/>
      <c r="H611" s="1612"/>
      <c r="I611" s="1612"/>
      <c r="J611" s="1612"/>
      <c r="K611" s="1612"/>
      <c r="L611" s="1612"/>
      <c r="M611" s="1612"/>
      <c r="N611" s="1612"/>
    </row>
    <row r="612" spans="2:14" ht="14.25">
      <c r="B612" s="1615"/>
      <c r="C612" s="1111"/>
      <c r="D612" s="1110"/>
      <c r="E612" s="1612"/>
      <c r="F612" s="1612"/>
      <c r="G612" s="1612"/>
      <c r="H612" s="1612"/>
      <c r="I612" s="1612"/>
      <c r="J612" s="1612"/>
      <c r="K612" s="1612"/>
      <c r="L612" s="1612"/>
      <c r="M612" s="1612"/>
      <c r="N612" s="1612"/>
    </row>
    <row r="613" spans="2:14" ht="14.25">
      <c r="B613" s="1615"/>
      <c r="C613" s="1111"/>
      <c r="D613" s="1110"/>
      <c r="E613" s="1612"/>
      <c r="F613" s="1612"/>
      <c r="G613" s="1612"/>
      <c r="H613" s="1612"/>
      <c r="I613" s="1612"/>
      <c r="J613" s="1612"/>
      <c r="K613" s="1612"/>
      <c r="L613" s="1612"/>
      <c r="M613" s="1612"/>
      <c r="N613" s="1612"/>
    </row>
    <row r="614" spans="2:14" ht="14.25">
      <c r="B614" s="1615"/>
      <c r="C614" s="1111"/>
      <c r="D614" s="1110"/>
      <c r="E614" s="1612"/>
      <c r="F614" s="1612"/>
      <c r="G614" s="1612"/>
      <c r="H614" s="1612"/>
      <c r="I614" s="1612"/>
      <c r="J614" s="1612"/>
      <c r="K614" s="1612"/>
      <c r="L614" s="1612"/>
      <c r="M614" s="1612"/>
      <c r="N614" s="1612"/>
    </row>
    <row r="615" spans="2:14" ht="14.25">
      <c r="B615" s="1615"/>
      <c r="C615" s="1111"/>
      <c r="D615" s="1110"/>
      <c r="E615" s="1612"/>
      <c r="F615" s="1612"/>
      <c r="G615" s="1612"/>
      <c r="H615" s="1612"/>
      <c r="I615" s="1612"/>
      <c r="J615" s="1612"/>
      <c r="K615" s="1612"/>
      <c r="L615" s="1612"/>
      <c r="M615" s="1612"/>
      <c r="N615" s="1612"/>
    </row>
    <row r="616" spans="2:14" ht="14.25">
      <c r="B616" s="1615"/>
      <c r="C616" s="1111"/>
      <c r="D616" s="1110"/>
      <c r="E616" s="1612"/>
      <c r="F616" s="1612"/>
      <c r="G616" s="1612"/>
      <c r="H616" s="1612"/>
      <c r="I616" s="1612"/>
      <c r="J616" s="1612"/>
      <c r="K616" s="1612"/>
      <c r="L616" s="1612"/>
      <c r="M616" s="1612"/>
      <c r="N616" s="1612"/>
    </row>
    <row r="617" spans="2:14" ht="14.25">
      <c r="B617" s="1615"/>
      <c r="C617" s="1111"/>
      <c r="D617" s="1110"/>
      <c r="E617" s="1612"/>
      <c r="F617" s="1612"/>
      <c r="G617" s="1612"/>
      <c r="H617" s="1612"/>
      <c r="I617" s="1612"/>
      <c r="J617" s="1612"/>
      <c r="K617" s="1612"/>
      <c r="L617" s="1612"/>
      <c r="M617" s="1612"/>
      <c r="N617" s="1612"/>
    </row>
    <row r="618" spans="2:14" ht="14.25">
      <c r="B618" s="1615"/>
      <c r="C618" s="1111"/>
      <c r="D618" s="1110"/>
      <c r="E618" s="1612"/>
      <c r="F618" s="1612"/>
      <c r="G618" s="1612"/>
      <c r="H618" s="1612"/>
      <c r="I618" s="1612"/>
      <c r="J618" s="1612"/>
      <c r="K618" s="1612"/>
      <c r="L618" s="1612"/>
      <c r="M618" s="1612"/>
      <c r="N618" s="1612"/>
    </row>
    <row r="619" spans="2:14" ht="14.25">
      <c r="B619" s="1118"/>
      <c r="C619" s="1111"/>
      <c r="D619" s="1110"/>
      <c r="E619" s="1612"/>
      <c r="F619" s="1612"/>
      <c r="G619" s="1612"/>
      <c r="H619" s="1612"/>
      <c r="I619" s="1612"/>
      <c r="J619" s="1612"/>
      <c r="K619" s="1612"/>
      <c r="L619" s="1612"/>
      <c r="M619" s="1612"/>
      <c r="N619" s="1612"/>
    </row>
    <row r="620" spans="2:14" ht="14.25">
      <c r="B620" s="1118"/>
      <c r="C620" s="1111"/>
      <c r="D620" s="1110"/>
      <c r="E620" s="1612"/>
      <c r="F620" s="1612"/>
      <c r="G620" s="1612"/>
      <c r="H620" s="1612"/>
      <c r="I620" s="1612"/>
      <c r="J620" s="1612"/>
      <c r="K620" s="1612"/>
      <c r="L620" s="1612"/>
      <c r="M620" s="1612"/>
      <c r="N620" s="1612"/>
    </row>
    <row r="621" spans="2:14" ht="14.25">
      <c r="B621" s="1118"/>
      <c r="C621" s="1111"/>
      <c r="D621" s="1110"/>
      <c r="E621" s="1612"/>
      <c r="F621" s="1612"/>
      <c r="G621" s="1612"/>
      <c r="H621" s="1612"/>
      <c r="I621" s="1612"/>
      <c r="J621" s="1612"/>
      <c r="K621" s="1612"/>
      <c r="L621" s="1612"/>
      <c r="M621" s="1612"/>
      <c r="N621" s="1612"/>
    </row>
    <row r="622" spans="2:14" ht="14.25">
      <c r="B622" s="1046" t="s">
        <v>71</v>
      </c>
      <c r="C622" s="1046">
        <f>SUM(C573:C621)</f>
        <v>0</v>
      </c>
      <c r="D622" s="1046">
        <f>SUM(D573:D621)</f>
        <v>0</v>
      </c>
      <c r="E622" s="1913">
        <f>'Финансови активи - представяне'!C239+'Финансови активи - представяне'!C255</f>
        <v>0</v>
      </c>
      <c r="F622" s="1612"/>
      <c r="G622" s="1612"/>
      <c r="H622" s="1612"/>
      <c r="I622" s="1612"/>
      <c r="J622" s="1612"/>
      <c r="K622" s="1612"/>
      <c r="L622" s="1612"/>
      <c r="M622" s="1612"/>
      <c r="N622" s="1612"/>
    </row>
    <row r="623" spans="2:14" ht="14.25">
      <c r="B623" s="1612"/>
      <c r="C623" s="1612"/>
      <c r="D623" s="1612"/>
      <c r="E623" s="1913">
        <f>D622-'Финансови активи - представяне'!C87+'Финансови активи - представяне'!C103</f>
        <v>0</v>
      </c>
      <c r="F623" s="1612"/>
      <c r="G623" s="1612"/>
      <c r="H623" s="1612"/>
      <c r="I623" s="1612"/>
      <c r="J623" s="1612"/>
      <c r="K623" s="1612"/>
      <c r="L623" s="1612"/>
      <c r="M623" s="1612"/>
      <c r="N623" s="1612"/>
    </row>
    <row r="624" spans="2:14" ht="14.25">
      <c r="B624" s="1632" t="s">
        <v>3945</v>
      </c>
      <c r="C624" s="1612"/>
      <c r="D624" s="1612"/>
      <c r="E624" s="1612"/>
      <c r="F624" s="1612"/>
      <c r="G624" s="1612"/>
      <c r="H624" s="1612"/>
      <c r="I624" s="1612"/>
      <c r="J624" s="1612"/>
      <c r="K624" s="1612"/>
      <c r="L624" s="1612"/>
      <c r="M624" s="1612"/>
      <c r="N624" s="1612"/>
    </row>
    <row r="625" spans="2:14" ht="14.25">
      <c r="B625" s="1633" t="s">
        <v>1185</v>
      </c>
      <c r="C625" s="1637" t="s">
        <v>435</v>
      </c>
      <c r="D625" s="1637" t="s">
        <v>436</v>
      </c>
      <c r="E625" s="1637" t="s">
        <v>438</v>
      </c>
      <c r="F625" s="1613" t="s">
        <v>435</v>
      </c>
      <c r="G625" s="1612"/>
      <c r="H625" s="1612"/>
      <c r="I625" s="1612"/>
      <c r="J625" s="1612"/>
      <c r="K625" s="1612"/>
      <c r="L625" s="1612"/>
      <c r="M625" s="1612"/>
      <c r="N625" s="1612"/>
    </row>
    <row r="626" spans="2:14" ht="14.25">
      <c r="B626" s="1638"/>
      <c r="C626" s="1639" t="s">
        <v>3923</v>
      </c>
      <c r="D626" s="1639" t="s">
        <v>4028</v>
      </c>
      <c r="E626" s="1639" t="str">
        <f>D626</f>
        <v>през 2013 г.</v>
      </c>
      <c r="F626" s="1613" t="s">
        <v>4027</v>
      </c>
      <c r="G626" s="1612"/>
      <c r="H626" s="1612"/>
      <c r="I626" s="1612"/>
      <c r="J626" s="1612"/>
      <c r="K626" s="1612"/>
      <c r="L626" s="1612"/>
      <c r="M626" s="1612"/>
      <c r="N626" s="1612"/>
    </row>
    <row r="627" spans="2:14" ht="14.25">
      <c r="B627" s="1615"/>
      <c r="C627" s="1111"/>
      <c r="D627" s="1111"/>
      <c r="E627" s="1111"/>
      <c r="F627" s="1110"/>
      <c r="G627" s="1612"/>
      <c r="H627" s="1612"/>
      <c r="I627" s="1612"/>
      <c r="J627" s="1612"/>
      <c r="K627" s="1612"/>
      <c r="L627" s="1612"/>
      <c r="M627" s="1612"/>
      <c r="N627" s="1612"/>
    </row>
    <row r="628" spans="2:14" ht="14.25">
      <c r="B628" s="1615"/>
      <c r="C628" s="1111"/>
      <c r="D628" s="1111"/>
      <c r="E628" s="1111"/>
      <c r="F628" s="1110"/>
      <c r="G628" s="1612"/>
      <c r="H628" s="1612"/>
      <c r="I628" s="1612"/>
      <c r="J628" s="1612"/>
      <c r="K628" s="1612"/>
      <c r="L628" s="1612"/>
      <c r="M628" s="1612"/>
      <c r="N628" s="1612"/>
    </row>
    <row r="629" spans="2:14" ht="14.25">
      <c r="B629" s="1631"/>
      <c r="C629" s="1111"/>
      <c r="D629" s="1111"/>
      <c r="E629" s="1111"/>
      <c r="F629" s="1110"/>
      <c r="G629" s="1612"/>
      <c r="H629" s="1612"/>
      <c r="I629" s="1612"/>
      <c r="J629" s="1612"/>
      <c r="K629" s="1612"/>
      <c r="L629" s="1612"/>
      <c r="M629" s="1612"/>
      <c r="N629" s="1612"/>
    </row>
    <row r="630" spans="2:14" ht="14.25">
      <c r="B630" s="1615"/>
      <c r="C630" s="1111"/>
      <c r="D630" s="1111"/>
      <c r="E630" s="1111"/>
      <c r="F630" s="1110"/>
      <c r="G630" s="1612"/>
      <c r="H630" s="1612"/>
      <c r="I630" s="1612"/>
      <c r="J630" s="1612"/>
      <c r="K630" s="1612"/>
      <c r="L630" s="1612"/>
      <c r="M630" s="1612"/>
      <c r="N630" s="1612"/>
    </row>
    <row r="631" spans="2:14" ht="14.25">
      <c r="B631" s="1615"/>
      <c r="C631" s="1111"/>
      <c r="D631" s="1111"/>
      <c r="E631" s="1111"/>
      <c r="F631" s="1110"/>
      <c r="G631" s="1612"/>
      <c r="H631" s="1612"/>
      <c r="I631" s="1612"/>
      <c r="J631" s="1612"/>
      <c r="K631" s="1612"/>
      <c r="L631" s="1612"/>
      <c r="M631" s="1612"/>
      <c r="N631" s="1612"/>
    </row>
    <row r="632" spans="2:14" ht="14.25">
      <c r="B632" s="1615"/>
      <c r="C632" s="1111"/>
      <c r="D632" s="1111"/>
      <c r="E632" s="1111"/>
      <c r="F632" s="1110"/>
      <c r="G632" s="1612"/>
      <c r="H632" s="1612"/>
      <c r="I632" s="1612"/>
      <c r="J632" s="1612"/>
      <c r="K632" s="1612"/>
      <c r="L632" s="1612"/>
      <c r="M632" s="1612"/>
      <c r="N632" s="1612"/>
    </row>
    <row r="633" spans="2:14" ht="14.25">
      <c r="B633" s="1615"/>
      <c r="C633" s="1111"/>
      <c r="D633" s="1111"/>
      <c r="E633" s="1111"/>
      <c r="F633" s="1110"/>
      <c r="G633" s="1612"/>
      <c r="H633" s="1612"/>
      <c r="I633" s="1612"/>
      <c r="J633" s="1612"/>
      <c r="K633" s="1612"/>
      <c r="L633" s="1612"/>
      <c r="M633" s="1612"/>
      <c r="N633" s="1612"/>
    </row>
    <row r="634" spans="2:14" ht="14.25">
      <c r="B634" s="1615"/>
      <c r="C634" s="1111"/>
      <c r="D634" s="1111"/>
      <c r="E634" s="1111"/>
      <c r="F634" s="1110"/>
      <c r="G634" s="1612"/>
      <c r="H634" s="1612"/>
      <c r="I634" s="1612"/>
      <c r="J634" s="1612"/>
      <c r="K634" s="1612"/>
      <c r="L634" s="1612"/>
      <c r="M634" s="1612"/>
      <c r="N634" s="1612"/>
    </row>
    <row r="635" spans="2:14" ht="14.25">
      <c r="B635" s="1615"/>
      <c r="C635" s="1111"/>
      <c r="D635" s="1111"/>
      <c r="E635" s="1111"/>
      <c r="F635" s="1110"/>
      <c r="G635" s="1612"/>
      <c r="H635" s="1612"/>
      <c r="I635" s="1612"/>
      <c r="J635" s="1612"/>
      <c r="K635" s="1612"/>
      <c r="L635" s="1612"/>
      <c r="M635" s="1612"/>
      <c r="N635" s="1612"/>
    </row>
    <row r="636" spans="2:14" ht="14.25">
      <c r="B636" s="1615"/>
      <c r="C636" s="1111"/>
      <c r="D636" s="1111"/>
      <c r="E636" s="1111"/>
      <c r="F636" s="1110"/>
      <c r="G636" s="1612"/>
      <c r="H636" s="1612"/>
      <c r="I636" s="1612"/>
      <c r="J636" s="1612"/>
      <c r="K636" s="1612"/>
      <c r="L636" s="1612"/>
      <c r="M636" s="1612"/>
      <c r="N636" s="1612"/>
    </row>
    <row r="637" spans="2:14" ht="14.25">
      <c r="B637" s="1615"/>
      <c r="C637" s="1111"/>
      <c r="D637" s="1111"/>
      <c r="E637" s="1111"/>
      <c r="F637" s="1110"/>
      <c r="G637" s="1612"/>
      <c r="H637" s="1612"/>
      <c r="I637" s="1612"/>
      <c r="J637" s="1612"/>
      <c r="K637" s="1612"/>
      <c r="L637" s="1612"/>
      <c r="M637" s="1612"/>
      <c r="N637" s="1612"/>
    </row>
    <row r="638" spans="2:14" ht="14.25">
      <c r="B638" s="1615"/>
      <c r="C638" s="1111"/>
      <c r="D638" s="1111"/>
      <c r="E638" s="1111"/>
      <c r="F638" s="1110"/>
      <c r="G638" s="1612"/>
      <c r="H638" s="1612"/>
      <c r="I638" s="1612"/>
      <c r="J638" s="1612"/>
      <c r="K638" s="1612"/>
      <c r="L638" s="1612"/>
      <c r="M638" s="1612"/>
      <c r="N638" s="1612"/>
    </row>
    <row r="639" spans="2:14" ht="14.25">
      <c r="B639" s="1615"/>
      <c r="C639" s="1111"/>
      <c r="D639" s="1111"/>
      <c r="E639" s="1111"/>
      <c r="F639" s="1110"/>
      <c r="G639" s="1612"/>
      <c r="H639" s="1612"/>
      <c r="I639" s="1612"/>
      <c r="J639" s="1612"/>
      <c r="K639" s="1612"/>
      <c r="L639" s="1612"/>
      <c r="M639" s="1612"/>
      <c r="N639" s="1612"/>
    </row>
    <row r="640" spans="2:14" ht="14.25">
      <c r="B640" s="1615"/>
      <c r="C640" s="1111"/>
      <c r="D640" s="1111"/>
      <c r="E640" s="1111"/>
      <c r="F640" s="1110"/>
      <c r="G640" s="1612"/>
      <c r="H640" s="1612"/>
      <c r="I640" s="1612"/>
      <c r="J640" s="1612"/>
      <c r="K640" s="1612"/>
      <c r="L640" s="1612"/>
      <c r="M640" s="1612"/>
      <c r="N640" s="1612"/>
    </row>
    <row r="641" spans="2:14" ht="14.25">
      <c r="B641" s="1615"/>
      <c r="C641" s="1111"/>
      <c r="D641" s="1111"/>
      <c r="E641" s="1111"/>
      <c r="F641" s="1110"/>
      <c r="G641" s="1612"/>
      <c r="H641" s="1612"/>
      <c r="I641" s="1612"/>
      <c r="J641" s="1612"/>
      <c r="K641" s="1612"/>
      <c r="L641" s="1612"/>
      <c r="M641" s="1612"/>
      <c r="N641" s="1612"/>
    </row>
    <row r="642" spans="2:14" ht="14.25">
      <c r="B642" s="1615"/>
      <c r="C642" s="1111"/>
      <c r="D642" s="1111"/>
      <c r="E642" s="1111"/>
      <c r="F642" s="1110"/>
      <c r="G642" s="1612"/>
      <c r="H642" s="1612"/>
      <c r="I642" s="1612"/>
      <c r="J642" s="1612"/>
      <c r="K642" s="1612"/>
      <c r="L642" s="1612"/>
      <c r="M642" s="1612"/>
      <c r="N642" s="1612"/>
    </row>
    <row r="643" spans="2:14" ht="14.25">
      <c r="B643" s="1615"/>
      <c r="C643" s="1111"/>
      <c r="D643" s="1111"/>
      <c r="E643" s="1111"/>
      <c r="F643" s="1110"/>
      <c r="G643" s="1612"/>
      <c r="H643" s="1612"/>
      <c r="I643" s="1612"/>
      <c r="J643" s="1612"/>
      <c r="K643" s="1612"/>
      <c r="L643" s="1612"/>
      <c r="M643" s="1612"/>
      <c r="N643" s="1612"/>
    </row>
    <row r="644" spans="2:14" ht="14.25">
      <c r="B644" s="1615"/>
      <c r="C644" s="1111"/>
      <c r="D644" s="1111"/>
      <c r="E644" s="1111"/>
      <c r="F644" s="1110"/>
      <c r="G644" s="1612"/>
      <c r="H644" s="1612"/>
      <c r="I644" s="1612"/>
      <c r="J644" s="1612"/>
      <c r="K644" s="1612"/>
      <c r="L644" s="1612"/>
      <c r="M644" s="1612"/>
      <c r="N644" s="1612"/>
    </row>
    <row r="645" spans="2:14" ht="14.25">
      <c r="B645" s="1615"/>
      <c r="C645" s="1111"/>
      <c r="D645" s="1111"/>
      <c r="E645" s="1111"/>
      <c r="F645" s="1110"/>
      <c r="G645" s="1612"/>
      <c r="H645" s="1612"/>
      <c r="I645" s="1612"/>
      <c r="J645" s="1612"/>
      <c r="K645" s="1612"/>
      <c r="L645" s="1612"/>
      <c r="M645" s="1612"/>
      <c r="N645" s="1612"/>
    </row>
    <row r="646" spans="2:14" ht="14.25">
      <c r="B646" s="1615"/>
      <c r="C646" s="1111"/>
      <c r="D646" s="1111"/>
      <c r="E646" s="1111"/>
      <c r="F646" s="1110"/>
      <c r="G646" s="1612"/>
      <c r="H646" s="1612"/>
      <c r="I646" s="1612"/>
      <c r="J646" s="1612"/>
      <c r="K646" s="1612"/>
      <c r="L646" s="1612"/>
      <c r="M646" s="1612"/>
      <c r="N646" s="1612"/>
    </row>
    <row r="647" spans="2:14" ht="14.25">
      <c r="B647" s="1615"/>
      <c r="C647" s="1111"/>
      <c r="D647" s="1111"/>
      <c r="E647" s="1111"/>
      <c r="F647" s="1110"/>
      <c r="G647" s="1612"/>
      <c r="H647" s="1612"/>
      <c r="I647" s="1612"/>
      <c r="J647" s="1612"/>
      <c r="K647" s="1612"/>
      <c r="L647" s="1612"/>
      <c r="M647" s="1612"/>
      <c r="N647" s="1612"/>
    </row>
    <row r="648" spans="2:14" ht="14.25">
      <c r="B648" s="1615"/>
      <c r="C648" s="1111"/>
      <c r="D648" s="1111"/>
      <c r="E648" s="1111"/>
      <c r="F648" s="1110"/>
      <c r="G648" s="1612"/>
      <c r="H648" s="1612"/>
      <c r="I648" s="1612"/>
      <c r="J648" s="1612"/>
      <c r="K648" s="1612"/>
      <c r="L648" s="1612"/>
      <c r="M648" s="1612"/>
      <c r="N648" s="1612"/>
    </row>
    <row r="649" spans="2:14" ht="14.25">
      <c r="B649" s="1615"/>
      <c r="C649" s="1111"/>
      <c r="D649" s="1111"/>
      <c r="E649" s="1111"/>
      <c r="F649" s="1110"/>
      <c r="G649" s="1612"/>
      <c r="H649" s="1612"/>
      <c r="I649" s="1612"/>
      <c r="J649" s="1612"/>
      <c r="K649" s="1612"/>
      <c r="L649" s="1612"/>
      <c r="M649" s="1612"/>
      <c r="N649" s="1612"/>
    </row>
    <row r="650" spans="2:14" ht="14.25">
      <c r="B650" s="1615"/>
      <c r="C650" s="1111"/>
      <c r="D650" s="1111"/>
      <c r="E650" s="1111"/>
      <c r="F650" s="1110"/>
      <c r="G650" s="1612"/>
      <c r="H650" s="1612"/>
      <c r="I650" s="1612"/>
      <c r="J650" s="1612"/>
      <c r="K650" s="1612"/>
      <c r="L650" s="1612"/>
      <c r="M650" s="1612"/>
      <c r="N650" s="1612"/>
    </row>
    <row r="651" spans="2:14" ht="14.25">
      <c r="B651" s="1615"/>
      <c r="C651" s="1111"/>
      <c r="D651" s="1111"/>
      <c r="E651" s="1111"/>
      <c r="F651" s="1110"/>
      <c r="G651" s="1612"/>
      <c r="H651" s="1612"/>
      <c r="I651" s="1612"/>
      <c r="J651" s="1612"/>
      <c r="K651" s="1612"/>
      <c r="L651" s="1612"/>
      <c r="M651" s="1612"/>
      <c r="N651" s="1612"/>
    </row>
    <row r="652" spans="2:14" ht="14.25">
      <c r="B652" s="1615"/>
      <c r="C652" s="1111"/>
      <c r="D652" s="1111"/>
      <c r="E652" s="1111"/>
      <c r="F652" s="1110"/>
      <c r="G652" s="1612"/>
      <c r="H652" s="1612"/>
      <c r="I652" s="1612"/>
      <c r="J652" s="1612"/>
      <c r="K652" s="1612"/>
      <c r="L652" s="1612"/>
      <c r="M652" s="1612"/>
      <c r="N652" s="1612"/>
    </row>
    <row r="653" spans="2:14" ht="14.25">
      <c r="B653" s="1615"/>
      <c r="C653" s="1111"/>
      <c r="D653" s="1111"/>
      <c r="E653" s="1111"/>
      <c r="F653" s="1110"/>
      <c r="G653" s="1612"/>
      <c r="H653" s="1612"/>
      <c r="I653" s="1612"/>
      <c r="J653" s="1612"/>
      <c r="K653" s="1612"/>
      <c r="L653" s="1612"/>
      <c r="M653" s="1612"/>
      <c r="N653" s="1612"/>
    </row>
    <row r="654" spans="2:14" ht="14.25">
      <c r="B654" s="1615"/>
      <c r="C654" s="1111"/>
      <c r="D654" s="1111"/>
      <c r="E654" s="1111"/>
      <c r="F654" s="1110"/>
      <c r="G654" s="1612"/>
      <c r="H654" s="1612"/>
      <c r="I654" s="1612"/>
      <c r="J654" s="1612"/>
      <c r="K654" s="1612"/>
      <c r="L654" s="1612"/>
      <c r="M654" s="1612"/>
      <c r="N654" s="1612"/>
    </row>
    <row r="655" spans="2:14" ht="14.25">
      <c r="B655" s="1615"/>
      <c r="C655" s="1111"/>
      <c r="D655" s="1111"/>
      <c r="E655" s="1111"/>
      <c r="F655" s="1110"/>
      <c r="G655" s="1612"/>
      <c r="H655" s="1612"/>
      <c r="I655" s="1612"/>
      <c r="J655" s="1612"/>
      <c r="K655" s="1612"/>
      <c r="L655" s="1612"/>
      <c r="M655" s="1612"/>
      <c r="N655" s="1612"/>
    </row>
    <row r="656" spans="2:14" ht="14.25">
      <c r="B656" s="1615"/>
      <c r="C656" s="1111"/>
      <c r="D656" s="1111"/>
      <c r="E656" s="1111"/>
      <c r="F656" s="1110"/>
      <c r="G656" s="1612"/>
      <c r="H656" s="1612"/>
      <c r="I656" s="1612"/>
      <c r="J656" s="1612"/>
      <c r="K656" s="1612"/>
      <c r="L656" s="1612"/>
      <c r="M656" s="1612"/>
      <c r="N656" s="1612"/>
    </row>
    <row r="657" spans="2:14" ht="14.25">
      <c r="B657" s="1615"/>
      <c r="C657" s="1111"/>
      <c r="D657" s="1111"/>
      <c r="E657" s="1111"/>
      <c r="F657" s="1110"/>
      <c r="G657" s="1612"/>
      <c r="H657" s="1612"/>
      <c r="I657" s="1612"/>
      <c r="J657" s="1612"/>
      <c r="K657" s="1612"/>
      <c r="L657" s="1612"/>
      <c r="M657" s="1612"/>
      <c r="N657" s="1612"/>
    </row>
    <row r="658" spans="2:14" ht="14.25">
      <c r="B658" s="1615"/>
      <c r="C658" s="1111"/>
      <c r="D658" s="1111"/>
      <c r="E658" s="1111"/>
      <c r="F658" s="1110"/>
      <c r="G658" s="1612"/>
      <c r="H658" s="1612"/>
      <c r="I658" s="1612"/>
      <c r="J658" s="1612"/>
      <c r="K658" s="1612"/>
      <c r="L658" s="1612"/>
      <c r="M658" s="1612"/>
      <c r="N658" s="1612"/>
    </row>
    <row r="659" spans="2:14" ht="14.25">
      <c r="B659" s="1615"/>
      <c r="C659" s="1111"/>
      <c r="D659" s="1111"/>
      <c r="E659" s="1111"/>
      <c r="F659" s="1110"/>
      <c r="G659" s="1612"/>
      <c r="H659" s="1612"/>
      <c r="I659" s="1612"/>
      <c r="J659" s="1612"/>
      <c r="K659" s="1612"/>
      <c r="L659" s="1612"/>
      <c r="M659" s="1612"/>
      <c r="N659" s="1612"/>
    </row>
    <row r="660" spans="2:14" ht="14.25">
      <c r="B660" s="1615"/>
      <c r="C660" s="1111"/>
      <c r="D660" s="1111"/>
      <c r="E660" s="1111"/>
      <c r="F660" s="1110"/>
      <c r="G660" s="1612"/>
      <c r="H660" s="1612"/>
      <c r="I660" s="1612"/>
      <c r="J660" s="1612"/>
      <c r="K660" s="1612"/>
      <c r="L660" s="1612"/>
      <c r="M660" s="1612"/>
      <c r="N660" s="1612"/>
    </row>
    <row r="661" spans="2:14" ht="14.25">
      <c r="B661" s="1615"/>
      <c r="C661" s="1111"/>
      <c r="D661" s="1111"/>
      <c r="E661" s="1111"/>
      <c r="F661" s="1110"/>
      <c r="G661" s="1612"/>
      <c r="H661" s="1612"/>
      <c r="I661" s="1612"/>
      <c r="J661" s="1612"/>
      <c r="K661" s="1612"/>
      <c r="L661" s="1612"/>
      <c r="M661" s="1612"/>
      <c r="N661" s="1612"/>
    </row>
    <row r="662" spans="2:14" ht="14.25">
      <c r="B662" s="1615"/>
      <c r="C662" s="1111"/>
      <c r="D662" s="1111"/>
      <c r="E662" s="1111"/>
      <c r="F662" s="1110"/>
      <c r="G662" s="1612"/>
      <c r="H662" s="1612"/>
      <c r="I662" s="1612"/>
      <c r="J662" s="1612"/>
      <c r="K662" s="1612"/>
      <c r="L662" s="1612"/>
      <c r="M662" s="1612"/>
      <c r="N662" s="1612"/>
    </row>
    <row r="663" spans="2:14" ht="14.25">
      <c r="B663" s="1615"/>
      <c r="C663" s="1111"/>
      <c r="D663" s="1111"/>
      <c r="E663" s="1111"/>
      <c r="F663" s="1110"/>
      <c r="G663" s="1612"/>
      <c r="H663" s="1612"/>
      <c r="I663" s="1612"/>
      <c r="J663" s="1612"/>
      <c r="K663" s="1612"/>
      <c r="L663" s="1612"/>
      <c r="M663" s="1612"/>
      <c r="N663" s="1612"/>
    </row>
    <row r="664" spans="2:14" ht="14.25">
      <c r="B664" s="1615"/>
      <c r="C664" s="1111"/>
      <c r="D664" s="1111"/>
      <c r="E664" s="1111"/>
      <c r="F664" s="1110"/>
      <c r="G664" s="1612"/>
      <c r="H664" s="1612"/>
      <c r="I664" s="1612"/>
      <c r="J664" s="1612"/>
      <c r="K664" s="1612"/>
      <c r="L664" s="1612"/>
      <c r="M664" s="1612"/>
      <c r="N664" s="1612"/>
    </row>
    <row r="665" spans="2:14" ht="14.25">
      <c r="B665" s="1615"/>
      <c r="C665" s="1111"/>
      <c r="D665" s="1111"/>
      <c r="E665" s="1111"/>
      <c r="F665" s="1110"/>
      <c r="G665" s="1612"/>
      <c r="H665" s="1612"/>
      <c r="I665" s="1612"/>
      <c r="J665" s="1612"/>
      <c r="K665" s="1612"/>
      <c r="L665" s="1612"/>
      <c r="M665" s="1612"/>
      <c r="N665" s="1612"/>
    </row>
    <row r="666" spans="2:14" ht="14.25">
      <c r="B666" s="1119"/>
      <c r="C666" s="1111"/>
      <c r="D666" s="1111"/>
      <c r="E666" s="1111"/>
      <c r="F666" s="1110"/>
      <c r="G666" s="1612"/>
      <c r="H666" s="1612"/>
      <c r="I666" s="1612"/>
      <c r="J666" s="1612"/>
      <c r="K666" s="1612"/>
      <c r="L666" s="1612"/>
      <c r="M666" s="1612"/>
      <c r="N666" s="1612"/>
    </row>
    <row r="667" spans="2:14" ht="14.25">
      <c r="B667" s="1119"/>
      <c r="C667" s="1111"/>
      <c r="D667" s="1111"/>
      <c r="E667" s="1111"/>
      <c r="F667" s="1110"/>
      <c r="G667" s="1612"/>
      <c r="H667" s="1612"/>
      <c r="I667" s="1612"/>
      <c r="J667" s="1612"/>
      <c r="K667" s="1612"/>
      <c r="L667" s="1612"/>
      <c r="M667" s="1612"/>
      <c r="N667" s="1612"/>
    </row>
    <row r="668" spans="2:14" ht="14.25">
      <c r="B668" s="1119"/>
      <c r="C668" s="1111"/>
      <c r="D668" s="1111"/>
      <c r="E668" s="1111"/>
      <c r="F668" s="1110"/>
      <c r="G668" s="1612"/>
      <c r="H668" s="1612"/>
      <c r="I668" s="1612"/>
      <c r="J668" s="1612"/>
      <c r="K668" s="1612"/>
      <c r="L668" s="1612"/>
      <c r="M668" s="1612"/>
      <c r="N668" s="1612"/>
    </row>
    <row r="669" spans="2:14" ht="14.25">
      <c r="B669" s="1119"/>
      <c r="C669" s="1111"/>
      <c r="D669" s="1111"/>
      <c r="E669" s="1111"/>
      <c r="F669" s="1110"/>
      <c r="G669" s="1612"/>
      <c r="H669" s="1612"/>
      <c r="I669" s="1612"/>
      <c r="J669" s="1612"/>
      <c r="K669" s="1612"/>
      <c r="L669" s="1612"/>
      <c r="M669" s="1612"/>
      <c r="N669" s="1612"/>
    </row>
    <row r="670" spans="2:14" ht="14.25">
      <c r="B670" s="1119"/>
      <c r="C670" s="1111"/>
      <c r="D670" s="1111"/>
      <c r="E670" s="1111"/>
      <c r="F670" s="1110"/>
      <c r="G670" s="1612"/>
      <c r="H670" s="1612"/>
      <c r="I670" s="1612"/>
      <c r="J670" s="1612"/>
      <c r="K670" s="1612"/>
      <c r="L670" s="1612"/>
      <c r="M670" s="1612"/>
      <c r="N670" s="1612"/>
    </row>
    <row r="671" spans="2:14" ht="14.25">
      <c r="B671" s="1119"/>
      <c r="C671" s="1111"/>
      <c r="D671" s="1111"/>
      <c r="E671" s="1111"/>
      <c r="F671" s="1110"/>
      <c r="G671" s="1612"/>
      <c r="H671" s="1612"/>
      <c r="I671" s="1612"/>
      <c r="J671" s="1612"/>
      <c r="K671" s="1612"/>
      <c r="L671" s="1612"/>
      <c r="M671" s="1612"/>
      <c r="N671" s="1612"/>
    </row>
    <row r="672" spans="2:14" ht="14.25">
      <c r="B672" s="1119"/>
      <c r="C672" s="1111"/>
      <c r="D672" s="1111"/>
      <c r="E672" s="1111"/>
      <c r="F672" s="1110"/>
      <c r="G672" s="1612"/>
      <c r="H672" s="1612"/>
      <c r="I672" s="1612"/>
      <c r="J672" s="1612"/>
      <c r="K672" s="1612"/>
      <c r="L672" s="1612"/>
      <c r="M672" s="1612"/>
      <c r="N672" s="1612"/>
    </row>
    <row r="673" spans="2:14" ht="14.25">
      <c r="B673" s="1119"/>
      <c r="C673" s="1111"/>
      <c r="D673" s="1111"/>
      <c r="E673" s="1111"/>
      <c r="F673" s="1110"/>
      <c r="G673" s="1612"/>
      <c r="H673" s="1612"/>
      <c r="I673" s="1612"/>
      <c r="J673" s="1612"/>
      <c r="K673" s="1612"/>
      <c r="L673" s="1612"/>
      <c r="M673" s="1612"/>
      <c r="N673" s="1612"/>
    </row>
    <row r="674" spans="2:14" ht="14.25">
      <c r="B674" s="1119"/>
      <c r="C674" s="1111"/>
      <c r="D674" s="1111"/>
      <c r="E674" s="1111"/>
      <c r="F674" s="1110"/>
      <c r="G674" s="1612"/>
      <c r="H674" s="1612"/>
      <c r="I674" s="1612"/>
      <c r="J674" s="1612"/>
      <c r="K674" s="1612"/>
      <c r="L674" s="1612"/>
      <c r="M674" s="1612"/>
      <c r="N674" s="1612"/>
    </row>
    <row r="675" spans="2:14" ht="14.25">
      <c r="B675" s="1119"/>
      <c r="C675" s="1111"/>
      <c r="D675" s="1111"/>
      <c r="E675" s="1111"/>
      <c r="F675" s="1110"/>
      <c r="G675" s="1612"/>
      <c r="H675" s="1612"/>
      <c r="I675" s="1612"/>
      <c r="J675" s="1612"/>
      <c r="K675" s="1612"/>
      <c r="L675" s="1612"/>
      <c r="M675" s="1612"/>
      <c r="N675" s="1612"/>
    </row>
    <row r="676" spans="2:14" ht="14.25">
      <c r="B676" s="991" t="s">
        <v>71</v>
      </c>
      <c r="C676" s="1640">
        <f>SUM(C627:C675)</f>
        <v>0</v>
      </c>
      <c r="D676" s="1640">
        <f>SUM(D627:D675)</f>
        <v>0</v>
      </c>
      <c r="E676" s="1640">
        <f>SUM(E627:E675)</f>
        <v>0</v>
      </c>
      <c r="F676" s="1641">
        <f>SUM(F627:F675)</f>
        <v>0</v>
      </c>
      <c r="G676" s="1612"/>
      <c r="H676" s="1612"/>
      <c r="I676" s="1612"/>
      <c r="J676" s="1612"/>
      <c r="K676" s="1612"/>
      <c r="L676" s="1612"/>
      <c r="M676" s="1612"/>
      <c r="N676" s="1612"/>
    </row>
    <row r="677" spans="2:14">
      <c r="C677" s="1696">
        <f>C676-'Финансови активи - представяне'!D88-'Финансови активи - представяне'!D89-'Финансови активи - представяне'!D104-'Финансови активи - представяне'!D105-'Финансови активи - представяне'!D240-'Финансови активи - представяне'!D241-'Финансови активи - представяне'!D256-'Финансови активи - представяне'!D257</f>
        <v>0</v>
      </c>
      <c r="F677" s="1696">
        <f>F676-'Финансови активи - представяне'!C88-'Финансови активи - представяне'!C89-'Финансови активи - представяне'!C104-'Финансови активи - представяне'!C105-'Финансови активи - представяне'!C240-'Финансови активи - представяне'!C241-'Финансови активи - представяне'!C256-'Финансови активи - представяне'!C257</f>
        <v>0</v>
      </c>
    </row>
    <row r="678" spans="2:14" ht="14.25">
      <c r="B678" s="1116" t="s">
        <v>3946</v>
      </c>
      <c r="C678" s="1116"/>
      <c r="D678" s="1116"/>
      <c r="E678" s="1116"/>
      <c r="F678" s="1116"/>
    </row>
    <row r="679" spans="2:14" ht="25.5">
      <c r="B679" s="1131" t="s">
        <v>1185</v>
      </c>
      <c r="C679" s="981" t="s">
        <v>414</v>
      </c>
      <c r="D679" s="981" t="s">
        <v>417</v>
      </c>
      <c r="E679" s="981" t="s">
        <v>415</v>
      </c>
      <c r="F679" s="1629" t="s">
        <v>416</v>
      </c>
    </row>
    <row r="680" spans="2:14">
      <c r="B680" s="1615"/>
      <c r="C680" s="982"/>
      <c r="D680" s="1630"/>
      <c r="E680" s="982"/>
      <c r="F680" s="277"/>
    </row>
    <row r="681" spans="2:14">
      <c r="B681" s="1615"/>
      <c r="C681" s="982"/>
      <c r="D681" s="1630"/>
      <c r="E681" s="982"/>
      <c r="F681" s="277"/>
    </row>
    <row r="682" spans="2:14">
      <c r="B682" s="1631"/>
      <c r="C682" s="982"/>
      <c r="D682" s="1630"/>
      <c r="E682" s="982"/>
      <c r="F682" s="277"/>
    </row>
    <row r="683" spans="2:14">
      <c r="B683" s="1615"/>
      <c r="C683" s="982"/>
      <c r="D683" s="1630"/>
      <c r="E683" s="982"/>
      <c r="F683" s="277"/>
    </row>
    <row r="684" spans="2:14">
      <c r="B684" s="1615"/>
      <c r="C684" s="982"/>
      <c r="D684" s="1630"/>
      <c r="E684" s="982"/>
      <c r="F684" s="277"/>
    </row>
    <row r="685" spans="2:14">
      <c r="B685" s="1615"/>
      <c r="C685" s="982"/>
      <c r="D685" s="1630"/>
      <c r="E685" s="982"/>
      <c r="F685" s="277"/>
    </row>
    <row r="686" spans="2:14">
      <c r="B686" s="1615"/>
      <c r="C686" s="982"/>
      <c r="D686" s="1630"/>
      <c r="E686" s="982"/>
      <c r="F686" s="277"/>
    </row>
    <row r="687" spans="2:14">
      <c r="B687" s="1615"/>
      <c r="C687" s="982"/>
      <c r="D687" s="1630"/>
      <c r="E687" s="982"/>
      <c r="F687" s="277"/>
    </row>
    <row r="688" spans="2:14">
      <c r="B688" s="1615"/>
      <c r="C688" s="982"/>
      <c r="D688" s="1630"/>
      <c r="E688" s="982"/>
      <c r="F688" s="277"/>
    </row>
    <row r="689" spans="2:6">
      <c r="B689" s="1615"/>
      <c r="C689" s="982"/>
      <c r="D689" s="1630"/>
      <c r="E689" s="982"/>
      <c r="F689" s="277"/>
    </row>
    <row r="690" spans="2:6">
      <c r="B690" s="1615"/>
      <c r="C690" s="982"/>
      <c r="D690" s="1630"/>
      <c r="E690" s="982"/>
      <c r="F690" s="277"/>
    </row>
    <row r="691" spans="2:6">
      <c r="B691" s="1615"/>
      <c r="C691" s="982"/>
      <c r="D691" s="1630"/>
      <c r="E691" s="982"/>
      <c r="F691" s="1569"/>
    </row>
    <row r="692" spans="2:6">
      <c r="B692" s="1615"/>
      <c r="C692" s="982"/>
      <c r="D692" s="1630"/>
      <c r="E692" s="982"/>
      <c r="F692" s="1569"/>
    </row>
    <row r="693" spans="2:6">
      <c r="B693" s="1615"/>
      <c r="C693" s="982"/>
      <c r="D693" s="1630"/>
      <c r="E693" s="982"/>
      <c r="F693" s="1569"/>
    </row>
    <row r="694" spans="2:6">
      <c r="B694" s="1615"/>
      <c r="C694" s="982"/>
      <c r="D694" s="1630"/>
      <c r="E694" s="982"/>
      <c r="F694" s="1569"/>
    </row>
    <row r="695" spans="2:6">
      <c r="B695" s="1615"/>
      <c r="C695" s="982"/>
      <c r="D695" s="1630"/>
      <c r="E695" s="982"/>
      <c r="F695" s="1569"/>
    </row>
    <row r="696" spans="2:6">
      <c r="B696" s="1615"/>
      <c r="C696" s="982"/>
      <c r="D696" s="1630"/>
      <c r="E696" s="982"/>
      <c r="F696" s="1569"/>
    </row>
    <row r="697" spans="2:6">
      <c r="B697" s="1615"/>
      <c r="C697" s="982"/>
      <c r="D697" s="1630"/>
      <c r="E697" s="982"/>
      <c r="F697" s="277"/>
    </row>
    <row r="698" spans="2:6">
      <c r="B698" s="1615"/>
      <c r="C698" s="982"/>
      <c r="D698" s="1630"/>
      <c r="E698" s="982"/>
      <c r="F698" s="277"/>
    </row>
    <row r="699" spans="2:6">
      <c r="B699" s="1615"/>
      <c r="C699" s="982"/>
      <c r="D699" s="1630"/>
      <c r="E699" s="982"/>
      <c r="F699" s="277"/>
    </row>
    <row r="700" spans="2:6">
      <c r="B700" s="1615"/>
      <c r="C700" s="982"/>
      <c r="D700" s="1630"/>
      <c r="E700" s="982"/>
      <c r="F700" s="277"/>
    </row>
    <row r="701" spans="2:6">
      <c r="B701" s="1615"/>
      <c r="C701" s="982"/>
      <c r="D701" s="1630"/>
      <c r="E701" s="982"/>
      <c r="F701" s="277"/>
    </row>
    <row r="702" spans="2:6">
      <c r="B702" s="1615"/>
      <c r="C702" s="982"/>
      <c r="D702" s="1630"/>
      <c r="E702" s="982"/>
      <c r="F702" s="277"/>
    </row>
    <row r="703" spans="2:6">
      <c r="B703" s="1615"/>
      <c r="C703" s="982"/>
      <c r="D703" s="1630"/>
      <c r="E703" s="982"/>
      <c r="F703" s="277"/>
    </row>
    <row r="704" spans="2:6">
      <c r="B704" s="1615"/>
      <c r="C704" s="982"/>
      <c r="D704" s="1630"/>
      <c r="E704" s="982"/>
      <c r="F704" s="277"/>
    </row>
    <row r="705" spans="2:6">
      <c r="B705" s="1615"/>
      <c r="C705" s="982"/>
      <c r="D705" s="1630"/>
      <c r="E705" s="982"/>
      <c r="F705" s="277"/>
    </row>
    <row r="706" spans="2:6">
      <c r="B706" s="1615"/>
      <c r="C706" s="982"/>
      <c r="D706" s="1630"/>
      <c r="E706" s="982"/>
      <c r="F706" s="277"/>
    </row>
    <row r="707" spans="2:6">
      <c r="B707" s="1615"/>
      <c r="C707" s="982"/>
      <c r="D707" s="1630"/>
      <c r="E707" s="982"/>
      <c r="F707" s="277"/>
    </row>
    <row r="708" spans="2:6">
      <c r="B708" s="1615"/>
      <c r="C708" s="982"/>
      <c r="D708" s="1630"/>
      <c r="E708" s="982"/>
      <c r="F708" s="277"/>
    </row>
    <row r="709" spans="2:6">
      <c r="B709" s="1615"/>
      <c r="C709" s="982"/>
      <c r="D709" s="1630"/>
      <c r="E709" s="982"/>
      <c r="F709" s="277"/>
    </row>
    <row r="710" spans="2:6">
      <c r="B710" s="1615"/>
      <c r="C710" s="982"/>
      <c r="D710" s="1630"/>
      <c r="E710" s="982"/>
      <c r="F710" s="277"/>
    </row>
    <row r="711" spans="2:6">
      <c r="B711" s="1615"/>
      <c r="C711" s="982"/>
      <c r="D711" s="1630"/>
      <c r="E711" s="982"/>
      <c r="F711" s="277"/>
    </row>
    <row r="712" spans="2:6">
      <c r="B712" s="1615"/>
      <c r="C712" s="982"/>
      <c r="D712" s="1630"/>
      <c r="E712" s="982"/>
      <c r="F712" s="277"/>
    </row>
    <row r="713" spans="2:6">
      <c r="B713" s="1615"/>
      <c r="C713" s="982"/>
      <c r="D713" s="1630"/>
      <c r="E713" s="982"/>
      <c r="F713" s="277"/>
    </row>
    <row r="714" spans="2:6">
      <c r="B714" s="1615"/>
      <c r="C714" s="982"/>
      <c r="D714" s="1630"/>
      <c r="E714" s="982"/>
      <c r="F714" s="277"/>
    </row>
    <row r="715" spans="2:6">
      <c r="B715" s="1615"/>
      <c r="C715" s="982"/>
      <c r="D715" s="1630"/>
      <c r="E715" s="982"/>
      <c r="F715" s="277"/>
    </row>
    <row r="716" spans="2:6">
      <c r="B716" s="1615"/>
      <c r="C716" s="982"/>
      <c r="D716" s="1630"/>
      <c r="E716" s="982"/>
      <c r="F716" s="277"/>
    </row>
    <row r="717" spans="2:6">
      <c r="B717" s="1615"/>
      <c r="C717" s="982"/>
      <c r="D717" s="1630"/>
      <c r="E717" s="982"/>
      <c r="F717" s="277"/>
    </row>
    <row r="718" spans="2:6">
      <c r="B718" s="1615"/>
      <c r="C718" s="982"/>
      <c r="D718" s="1630"/>
      <c r="E718" s="982"/>
      <c r="F718" s="277"/>
    </row>
    <row r="719" spans="2:6">
      <c r="B719" s="1118"/>
      <c r="C719" s="982"/>
      <c r="D719" s="1630"/>
      <c r="E719" s="982"/>
      <c r="F719" s="277"/>
    </row>
    <row r="720" spans="2:6">
      <c r="B720" s="1568"/>
      <c r="C720" s="982"/>
      <c r="D720" s="1630"/>
      <c r="E720" s="982"/>
      <c r="F720" s="1569"/>
    </row>
    <row r="721" spans="2:6">
      <c r="B721" s="1568"/>
      <c r="C721" s="982"/>
      <c r="D721" s="1630"/>
      <c r="E721" s="982"/>
      <c r="F721" s="1569"/>
    </row>
    <row r="722" spans="2:6">
      <c r="B722" s="1568"/>
      <c r="C722" s="982"/>
      <c r="D722" s="1630"/>
      <c r="E722" s="982"/>
      <c r="F722" s="1569"/>
    </row>
    <row r="723" spans="2:6">
      <c r="B723" s="1568"/>
      <c r="C723" s="982"/>
      <c r="D723" s="1630"/>
      <c r="E723" s="982"/>
      <c r="F723" s="1569"/>
    </row>
    <row r="724" spans="2:6">
      <c r="B724" s="1568"/>
      <c r="C724" s="982"/>
      <c r="D724" s="1630"/>
      <c r="E724" s="982"/>
      <c r="F724" s="1569"/>
    </row>
    <row r="725" spans="2:6">
      <c r="B725" s="1568"/>
      <c r="C725" s="982"/>
      <c r="D725" s="1630"/>
      <c r="E725" s="982"/>
      <c r="F725" s="1569"/>
    </row>
    <row r="726" spans="2:6">
      <c r="B726" s="1568"/>
      <c r="C726" s="982"/>
      <c r="D726" s="1630"/>
      <c r="E726" s="982"/>
      <c r="F726" s="1569"/>
    </row>
    <row r="727" spans="2:6">
      <c r="B727" s="1568"/>
      <c r="C727" s="982"/>
      <c r="D727" s="1630"/>
      <c r="E727" s="982"/>
      <c r="F727" s="1569"/>
    </row>
    <row r="728" spans="2:6">
      <c r="B728" s="1118"/>
      <c r="C728" s="982"/>
      <c r="D728" s="1630"/>
      <c r="E728" s="982"/>
      <c r="F728" s="277"/>
    </row>
    <row r="729" spans="2:6" ht="14.25">
      <c r="B729" s="1612"/>
      <c r="C729" s="1612"/>
      <c r="D729" s="1612"/>
      <c r="E729" s="1612"/>
      <c r="F729" s="1612"/>
    </row>
    <row r="730" spans="2:6" ht="14.25">
      <c r="B730" s="1632" t="s">
        <v>3947</v>
      </c>
      <c r="C730" s="1612"/>
      <c r="D730" s="1612"/>
      <c r="E730" s="1612"/>
      <c r="F730" s="1612"/>
    </row>
    <row r="731" spans="2:6" ht="14.25">
      <c r="B731" s="1633" t="s">
        <v>1185</v>
      </c>
      <c r="C731" s="2434" t="s">
        <v>3948</v>
      </c>
      <c r="D731" s="2434" t="s">
        <v>3949</v>
      </c>
      <c r="E731" s="1612"/>
      <c r="F731" s="1612"/>
    </row>
    <row r="732" spans="2:6" ht="14.25">
      <c r="B732" s="1567"/>
      <c r="C732" s="2435"/>
      <c r="D732" s="2435"/>
      <c r="E732" s="1612"/>
      <c r="F732" s="1612"/>
    </row>
    <row r="733" spans="2:6" ht="14.25">
      <c r="B733" s="1615"/>
      <c r="C733" s="1634"/>
      <c r="D733" s="1570"/>
      <c r="E733" s="1612"/>
      <c r="F733" s="1612"/>
    </row>
    <row r="734" spans="2:6" ht="14.25">
      <c r="B734" s="1615"/>
      <c r="C734" s="1634"/>
      <c r="D734" s="1570"/>
      <c r="E734" s="1612"/>
      <c r="F734" s="1612"/>
    </row>
    <row r="735" spans="2:6" ht="14.25">
      <c r="B735" s="1631"/>
      <c r="C735" s="1634"/>
      <c r="D735" s="1570"/>
      <c r="E735" s="1612"/>
      <c r="F735" s="1612"/>
    </row>
    <row r="736" spans="2:6" ht="14.25">
      <c r="B736" s="1615"/>
      <c r="C736" s="1634"/>
      <c r="D736" s="1570"/>
      <c r="E736" s="1612"/>
      <c r="F736" s="1612"/>
    </row>
    <row r="737" spans="2:6" ht="14.25">
      <c r="B737" s="1615"/>
      <c r="C737" s="1634"/>
      <c r="D737" s="1570"/>
      <c r="E737" s="1612"/>
      <c r="F737" s="1612"/>
    </row>
    <row r="738" spans="2:6" ht="14.25">
      <c r="B738" s="1615"/>
      <c r="C738" s="1634"/>
      <c r="D738" s="1570"/>
      <c r="E738" s="1612"/>
      <c r="F738" s="1612"/>
    </row>
    <row r="739" spans="2:6" ht="14.25">
      <c r="B739" s="1615"/>
      <c r="C739" s="1634"/>
      <c r="D739" s="1570"/>
      <c r="E739" s="1612"/>
      <c r="F739" s="1612"/>
    </row>
    <row r="740" spans="2:6" ht="14.25">
      <c r="B740" s="1615"/>
      <c r="C740" s="1634"/>
      <c r="D740" s="1570"/>
      <c r="E740" s="1612"/>
      <c r="F740" s="1612"/>
    </row>
    <row r="741" spans="2:6" ht="14.25">
      <c r="B741" s="1615"/>
      <c r="C741" s="1634"/>
      <c r="D741" s="1570"/>
      <c r="E741" s="1612"/>
      <c r="F741" s="1612"/>
    </row>
    <row r="742" spans="2:6" ht="14.25">
      <c r="B742" s="1615"/>
      <c r="C742" s="1634"/>
      <c r="D742" s="1570"/>
      <c r="E742" s="1612"/>
      <c r="F742" s="1612"/>
    </row>
    <row r="743" spans="2:6" ht="14.25">
      <c r="B743" s="1615"/>
      <c r="C743" s="1634"/>
      <c r="D743" s="1570"/>
      <c r="E743" s="1612"/>
      <c r="F743" s="1612"/>
    </row>
    <row r="744" spans="2:6" ht="14.25">
      <c r="B744" s="1615"/>
      <c r="C744" s="1634"/>
      <c r="D744" s="1570"/>
      <c r="E744" s="1612"/>
      <c r="F744" s="1612"/>
    </row>
    <row r="745" spans="2:6" ht="14.25">
      <c r="B745" s="1615"/>
      <c r="C745" s="1634"/>
      <c r="D745" s="1570"/>
      <c r="E745" s="1612"/>
      <c r="F745" s="1612"/>
    </row>
    <row r="746" spans="2:6" ht="14.25">
      <c r="B746" s="1615"/>
      <c r="C746" s="1634"/>
      <c r="D746" s="1570"/>
      <c r="E746" s="1612"/>
      <c r="F746" s="1612"/>
    </row>
    <row r="747" spans="2:6" ht="14.25">
      <c r="B747" s="1615"/>
      <c r="C747" s="1635"/>
      <c r="D747" s="1570"/>
      <c r="E747" s="1612"/>
      <c r="F747" s="1612"/>
    </row>
    <row r="748" spans="2:6" ht="14.25">
      <c r="B748" s="1615"/>
      <c r="C748" s="1634"/>
      <c r="D748" s="1570"/>
      <c r="E748" s="1612"/>
      <c r="F748" s="1612"/>
    </row>
    <row r="749" spans="2:6" ht="14.25">
      <c r="B749" s="1615"/>
      <c r="C749" s="1634"/>
      <c r="D749" s="1570"/>
      <c r="E749" s="1612"/>
      <c r="F749" s="1612"/>
    </row>
    <row r="750" spans="2:6" ht="14.25">
      <c r="B750" s="1615"/>
      <c r="C750" s="1634"/>
      <c r="D750" s="1570"/>
      <c r="E750" s="1612"/>
      <c r="F750" s="1612"/>
    </row>
    <row r="751" spans="2:6" ht="14.25">
      <c r="B751" s="1615"/>
      <c r="C751" s="1634"/>
      <c r="D751" s="1570"/>
      <c r="E751" s="1612"/>
      <c r="F751" s="1612"/>
    </row>
    <row r="752" spans="2:6" ht="14.25">
      <c r="B752" s="1615"/>
      <c r="C752" s="1634"/>
      <c r="D752" s="1570"/>
      <c r="E752" s="1612"/>
      <c r="F752" s="1612"/>
    </row>
    <row r="753" spans="2:6" ht="14.25">
      <c r="B753" s="1615"/>
      <c r="C753" s="1634"/>
      <c r="D753" s="1570"/>
      <c r="E753" s="1612"/>
      <c r="F753" s="1612"/>
    </row>
    <row r="754" spans="2:6" ht="14.25">
      <c r="B754" s="1615"/>
      <c r="C754" s="1634"/>
      <c r="D754" s="1570"/>
      <c r="E754" s="1612"/>
      <c r="F754" s="1612"/>
    </row>
    <row r="755" spans="2:6" ht="14.25">
      <c r="B755" s="1615"/>
      <c r="C755" s="1634"/>
      <c r="D755" s="1570"/>
      <c r="E755" s="1612"/>
      <c r="F755" s="1612"/>
    </row>
    <row r="756" spans="2:6" ht="14.25">
      <c r="B756" s="1615"/>
      <c r="C756" s="1634"/>
      <c r="D756" s="1570"/>
      <c r="E756" s="1612"/>
      <c r="F756" s="1612"/>
    </row>
    <row r="757" spans="2:6" ht="14.25">
      <c r="B757" s="1615"/>
      <c r="C757" s="1634"/>
      <c r="D757" s="1570"/>
      <c r="E757" s="1612"/>
      <c r="F757" s="1612"/>
    </row>
    <row r="758" spans="2:6" ht="14.25">
      <c r="B758" s="1615"/>
      <c r="C758" s="1634"/>
      <c r="D758" s="1570"/>
      <c r="E758" s="1612"/>
      <c r="F758" s="1612"/>
    </row>
    <row r="759" spans="2:6" ht="14.25">
      <c r="B759" s="1615"/>
      <c r="C759" s="1634"/>
      <c r="D759" s="1570"/>
      <c r="E759" s="1612"/>
      <c r="F759" s="1612"/>
    </row>
    <row r="760" spans="2:6" ht="14.25">
      <c r="B760" s="1615"/>
      <c r="C760" s="1634"/>
      <c r="D760" s="1570"/>
      <c r="E760" s="1612"/>
      <c r="F760" s="1612"/>
    </row>
    <row r="761" spans="2:6" ht="14.25">
      <c r="B761" s="1615"/>
      <c r="C761" s="1634"/>
      <c r="D761" s="1570"/>
      <c r="E761" s="1612"/>
      <c r="F761" s="1612"/>
    </row>
    <row r="762" spans="2:6" ht="14.25">
      <c r="B762" s="1615"/>
      <c r="C762" s="1634"/>
      <c r="D762" s="1570"/>
      <c r="E762" s="1612"/>
      <c r="F762" s="1612"/>
    </row>
    <row r="763" spans="2:6" ht="14.25">
      <c r="B763" s="1615"/>
      <c r="C763" s="1634"/>
      <c r="D763" s="1570"/>
      <c r="E763" s="1612"/>
      <c r="F763" s="1612"/>
    </row>
    <row r="764" spans="2:6" ht="14.25">
      <c r="B764" s="1615"/>
      <c r="C764" s="1634"/>
      <c r="D764" s="1570"/>
      <c r="E764" s="1612"/>
      <c r="F764" s="1612"/>
    </row>
    <row r="765" spans="2:6" ht="14.25">
      <c r="B765" s="1615"/>
      <c r="C765" s="1111"/>
      <c r="D765" s="1110"/>
      <c r="E765" s="1612"/>
      <c r="F765" s="1612"/>
    </row>
    <row r="766" spans="2:6" ht="14.25">
      <c r="B766" s="1615"/>
      <c r="C766" s="1111"/>
      <c r="D766" s="1110"/>
      <c r="E766" s="1612"/>
      <c r="F766" s="1612"/>
    </row>
    <row r="767" spans="2:6" ht="14.25">
      <c r="B767" s="1615"/>
      <c r="C767" s="1111"/>
      <c r="D767" s="1110"/>
      <c r="E767" s="1612"/>
      <c r="F767" s="1612"/>
    </row>
    <row r="768" spans="2:6" ht="14.25">
      <c r="B768" s="1615"/>
      <c r="C768" s="1111"/>
      <c r="D768" s="1110"/>
      <c r="E768" s="1612"/>
      <c r="F768" s="1612"/>
    </row>
    <row r="769" spans="2:6" ht="14.25">
      <c r="B769" s="1615"/>
      <c r="C769" s="1111"/>
      <c r="D769" s="1110"/>
      <c r="E769" s="1612"/>
      <c r="F769" s="1612"/>
    </row>
    <row r="770" spans="2:6" ht="14.25">
      <c r="B770" s="1615"/>
      <c r="C770" s="1111"/>
      <c r="D770" s="1110"/>
      <c r="E770" s="1612"/>
      <c r="F770" s="1612"/>
    </row>
    <row r="771" spans="2:6" ht="14.25">
      <c r="B771" s="1615"/>
      <c r="C771" s="1111"/>
      <c r="D771" s="1110"/>
      <c r="E771" s="1612"/>
      <c r="F771" s="1612"/>
    </row>
    <row r="772" spans="2:6" ht="14.25">
      <c r="B772" s="1615"/>
      <c r="C772" s="1111"/>
      <c r="D772" s="1110"/>
      <c r="E772" s="1612"/>
      <c r="F772" s="1612"/>
    </row>
    <row r="773" spans="2:6" ht="14.25">
      <c r="B773" s="1615"/>
      <c r="C773" s="1111"/>
      <c r="D773" s="1110"/>
      <c r="E773" s="1612"/>
      <c r="F773" s="1612"/>
    </row>
    <row r="774" spans="2:6" ht="14.25">
      <c r="B774" s="1615"/>
      <c r="C774" s="1111"/>
      <c r="D774" s="1110"/>
      <c r="E774" s="1612"/>
      <c r="F774" s="1612"/>
    </row>
    <row r="775" spans="2:6" ht="14.25">
      <c r="B775" s="1615"/>
      <c r="C775" s="1111"/>
      <c r="D775" s="1110"/>
      <c r="E775" s="1612"/>
      <c r="F775" s="1612"/>
    </row>
    <row r="776" spans="2:6" ht="14.25">
      <c r="B776" s="1615"/>
      <c r="C776" s="1111"/>
      <c r="D776" s="1110"/>
      <c r="E776" s="1612"/>
      <c r="F776" s="1612"/>
    </row>
    <row r="777" spans="2:6" ht="14.25">
      <c r="B777" s="1615"/>
      <c r="C777" s="1111"/>
      <c r="D777" s="1110"/>
      <c r="E777" s="1612"/>
      <c r="F777" s="1612"/>
    </row>
    <row r="778" spans="2:6" ht="14.25">
      <c r="B778" s="1615"/>
      <c r="C778" s="1111"/>
      <c r="D778" s="1110"/>
      <c r="E778" s="1612"/>
      <c r="F778" s="1612"/>
    </row>
    <row r="779" spans="2:6" ht="14.25">
      <c r="B779" s="1118"/>
      <c r="C779" s="1111"/>
      <c r="D779" s="1110"/>
      <c r="E779" s="1612"/>
      <c r="F779" s="1612"/>
    </row>
    <row r="780" spans="2:6" ht="14.25">
      <c r="B780" s="1118"/>
      <c r="C780" s="1111"/>
      <c r="D780" s="1110"/>
      <c r="E780" s="1612"/>
      <c r="F780" s="1612"/>
    </row>
    <row r="781" spans="2:6" ht="14.25">
      <c r="B781" s="1118"/>
      <c r="C781" s="1111"/>
      <c r="D781" s="1110"/>
      <c r="E781" s="1612"/>
      <c r="F781" s="1612"/>
    </row>
    <row r="782" spans="2:6" ht="14.25">
      <c r="B782" s="1046" t="s">
        <v>71</v>
      </c>
      <c r="C782" s="1046">
        <f>SUM(C733:C781)</f>
        <v>0</v>
      </c>
      <c r="D782" s="1046">
        <f>SUM(D733:D781)</f>
        <v>0</v>
      </c>
      <c r="E782" s="1913">
        <f>C782-'Финансови пасиви - представяне'!C164</f>
        <v>0</v>
      </c>
      <c r="F782" s="1612"/>
    </row>
    <row r="783" spans="2:6" ht="14.25">
      <c r="B783" s="1612"/>
      <c r="C783" s="1612"/>
      <c r="D783" s="1612"/>
      <c r="E783" s="1913">
        <f>D782-'Финансови пасиви - представяне'!C70</f>
        <v>0</v>
      </c>
      <c r="F783" s="1612"/>
    </row>
    <row r="784" spans="2:6" ht="14.25">
      <c r="B784" s="1632" t="s">
        <v>3950</v>
      </c>
      <c r="C784" s="1612"/>
      <c r="D784" s="1612"/>
      <c r="E784" s="1612"/>
      <c r="F784" s="1612"/>
    </row>
    <row r="785" spans="2:6">
      <c r="B785" s="1633" t="s">
        <v>1185</v>
      </c>
      <c r="C785" s="1637" t="s">
        <v>3951</v>
      </c>
      <c r="D785" s="1637" t="s">
        <v>436</v>
      </c>
      <c r="E785" s="1637" t="s">
        <v>246</v>
      </c>
      <c r="F785" s="1613" t="s">
        <v>3951</v>
      </c>
    </row>
    <row r="786" spans="2:6">
      <c r="B786" s="1638"/>
      <c r="C786" s="1639" t="s">
        <v>3923</v>
      </c>
      <c r="D786" s="1639" t="s">
        <v>4028</v>
      </c>
      <c r="E786" s="1639" t="str">
        <f>D786</f>
        <v>през 2013 г.</v>
      </c>
      <c r="F786" s="1613" t="s">
        <v>4027</v>
      </c>
    </row>
    <row r="787" spans="2:6">
      <c r="B787" s="1615"/>
      <c r="C787" s="1111"/>
      <c r="D787" s="1111"/>
      <c r="E787" s="1111"/>
      <c r="F787" s="1110"/>
    </row>
    <row r="788" spans="2:6">
      <c r="B788" s="1615"/>
      <c r="C788" s="1111"/>
      <c r="D788" s="1111"/>
      <c r="E788" s="1111"/>
      <c r="F788" s="1110"/>
    </row>
    <row r="789" spans="2:6">
      <c r="B789" s="1631"/>
      <c r="C789" s="1111"/>
      <c r="D789" s="1111"/>
      <c r="E789" s="1111"/>
      <c r="F789" s="1110"/>
    </row>
    <row r="790" spans="2:6">
      <c r="B790" s="1615"/>
      <c r="C790" s="1111"/>
      <c r="D790" s="1111"/>
      <c r="E790" s="1111"/>
      <c r="F790" s="1110"/>
    </row>
    <row r="791" spans="2:6">
      <c r="B791" s="1615"/>
      <c r="C791" s="1111"/>
      <c r="D791" s="1111"/>
      <c r="E791" s="1111"/>
      <c r="F791" s="1110"/>
    </row>
    <row r="792" spans="2:6">
      <c r="B792" s="1615"/>
      <c r="C792" s="1111"/>
      <c r="D792" s="1111"/>
      <c r="E792" s="1111"/>
      <c r="F792" s="1110"/>
    </row>
    <row r="793" spans="2:6">
      <c r="B793" s="1615"/>
      <c r="C793" s="1111"/>
      <c r="D793" s="1111"/>
      <c r="E793" s="1111"/>
      <c r="F793" s="1110"/>
    </row>
    <row r="794" spans="2:6">
      <c r="B794" s="1615"/>
      <c r="C794" s="1111"/>
      <c r="D794" s="1111"/>
      <c r="E794" s="1111"/>
      <c r="F794" s="1110"/>
    </row>
    <row r="795" spans="2:6">
      <c r="B795" s="1615"/>
      <c r="C795" s="1111"/>
      <c r="D795" s="1111"/>
      <c r="E795" s="1111"/>
      <c r="F795" s="1110"/>
    </row>
    <row r="796" spans="2:6">
      <c r="B796" s="1615"/>
      <c r="C796" s="1111"/>
      <c r="D796" s="1111"/>
      <c r="E796" s="1111"/>
      <c r="F796" s="1110"/>
    </row>
    <row r="797" spans="2:6">
      <c r="B797" s="1615"/>
      <c r="C797" s="1111"/>
      <c r="D797" s="1111"/>
      <c r="E797" s="1111"/>
      <c r="F797" s="1110"/>
    </row>
    <row r="798" spans="2:6">
      <c r="B798" s="1615"/>
      <c r="C798" s="1111"/>
      <c r="D798" s="1111"/>
      <c r="E798" s="1111"/>
      <c r="F798" s="1110"/>
    </row>
    <row r="799" spans="2:6">
      <c r="B799" s="1615"/>
      <c r="C799" s="1111"/>
      <c r="D799" s="1111"/>
      <c r="E799" s="1111"/>
      <c r="F799" s="1110"/>
    </row>
    <row r="800" spans="2:6">
      <c r="B800" s="1615"/>
      <c r="C800" s="1111"/>
      <c r="D800" s="1111"/>
      <c r="E800" s="1111"/>
      <c r="F800" s="1110"/>
    </row>
    <row r="801" spans="2:6">
      <c r="B801" s="1615"/>
      <c r="C801" s="1111"/>
      <c r="D801" s="1111"/>
      <c r="E801" s="1111"/>
      <c r="F801" s="1110"/>
    </row>
    <row r="802" spans="2:6">
      <c r="B802" s="1615"/>
      <c r="C802" s="1111"/>
      <c r="D802" s="1111"/>
      <c r="E802" s="1111"/>
      <c r="F802" s="1110"/>
    </row>
    <row r="803" spans="2:6">
      <c r="B803" s="1615"/>
      <c r="C803" s="1111"/>
      <c r="D803" s="1111"/>
      <c r="E803" s="1111"/>
      <c r="F803" s="1110"/>
    </row>
    <row r="804" spans="2:6">
      <c r="B804" s="1615"/>
      <c r="C804" s="1111"/>
      <c r="D804" s="1111"/>
      <c r="E804" s="1111"/>
      <c r="F804" s="1110"/>
    </row>
    <row r="805" spans="2:6">
      <c r="B805" s="1615"/>
      <c r="C805" s="1111"/>
      <c r="D805" s="1111"/>
      <c r="E805" s="1111"/>
      <c r="F805" s="1110"/>
    </row>
    <row r="806" spans="2:6">
      <c r="B806" s="1615"/>
      <c r="C806" s="1111"/>
      <c r="D806" s="1111"/>
      <c r="E806" s="1111"/>
      <c r="F806" s="1110"/>
    </row>
    <row r="807" spans="2:6">
      <c r="B807" s="1615"/>
      <c r="C807" s="1111"/>
      <c r="D807" s="1111"/>
      <c r="E807" s="1111"/>
      <c r="F807" s="1110"/>
    </row>
    <row r="808" spans="2:6">
      <c r="B808" s="1615"/>
      <c r="C808" s="1111"/>
      <c r="D808" s="1111"/>
      <c r="E808" s="1111"/>
      <c r="F808" s="1110"/>
    </row>
    <row r="809" spans="2:6">
      <c r="B809" s="1615"/>
      <c r="C809" s="1111"/>
      <c r="D809" s="1111"/>
      <c r="E809" s="1111"/>
      <c r="F809" s="1110"/>
    </row>
    <row r="810" spans="2:6">
      <c r="B810" s="1615"/>
      <c r="C810" s="1111"/>
      <c r="D810" s="1111"/>
      <c r="E810" s="1111"/>
      <c r="F810" s="1110"/>
    </row>
    <row r="811" spans="2:6">
      <c r="B811" s="1615"/>
      <c r="C811" s="1111"/>
      <c r="D811" s="1111"/>
      <c r="E811" s="1111"/>
      <c r="F811" s="1110"/>
    </row>
    <row r="812" spans="2:6">
      <c r="B812" s="1615"/>
      <c r="C812" s="1111"/>
      <c r="D812" s="1111"/>
      <c r="E812" s="1111"/>
      <c r="F812" s="1110"/>
    </row>
    <row r="813" spans="2:6">
      <c r="B813" s="1615"/>
      <c r="C813" s="1111"/>
      <c r="D813" s="1111"/>
      <c r="E813" s="1111"/>
      <c r="F813" s="1110"/>
    </row>
    <row r="814" spans="2:6">
      <c r="B814" s="1615"/>
      <c r="C814" s="1111"/>
      <c r="D814" s="1111"/>
      <c r="E814" s="1111"/>
      <c r="F814" s="1110"/>
    </row>
    <row r="815" spans="2:6">
      <c r="B815" s="1615"/>
      <c r="C815" s="1111"/>
      <c r="D815" s="1111"/>
      <c r="E815" s="1111"/>
      <c r="F815" s="1110"/>
    </row>
    <row r="816" spans="2:6">
      <c r="B816" s="1615"/>
      <c r="C816" s="1111"/>
      <c r="D816" s="1111"/>
      <c r="E816" s="1111"/>
      <c r="F816" s="1110"/>
    </row>
    <row r="817" spans="2:6">
      <c r="B817" s="1615"/>
      <c r="C817" s="1111"/>
      <c r="D817" s="1111"/>
      <c r="E817" s="1111"/>
      <c r="F817" s="1110"/>
    </row>
    <row r="818" spans="2:6">
      <c r="B818" s="1615"/>
      <c r="C818" s="1111"/>
      <c r="D818" s="1111"/>
      <c r="E818" s="1111"/>
      <c r="F818" s="1110"/>
    </row>
    <row r="819" spans="2:6">
      <c r="B819" s="1615"/>
      <c r="C819" s="1111"/>
      <c r="D819" s="1111"/>
      <c r="E819" s="1111"/>
      <c r="F819" s="1110"/>
    </row>
    <row r="820" spans="2:6">
      <c r="B820" s="1615"/>
      <c r="C820" s="1111"/>
      <c r="D820" s="1111"/>
      <c r="E820" s="1111"/>
      <c r="F820" s="1110"/>
    </row>
    <row r="821" spans="2:6">
      <c r="B821" s="1615"/>
      <c r="C821" s="1111"/>
      <c r="D821" s="1111"/>
      <c r="E821" s="1111"/>
      <c r="F821" s="1110"/>
    </row>
    <row r="822" spans="2:6">
      <c r="B822" s="1615"/>
      <c r="C822" s="1111"/>
      <c r="D822" s="1111"/>
      <c r="E822" s="1111"/>
      <c r="F822" s="1110"/>
    </row>
    <row r="823" spans="2:6">
      <c r="B823" s="1615"/>
      <c r="C823" s="1111"/>
      <c r="D823" s="1111"/>
      <c r="E823" s="1111"/>
      <c r="F823" s="1110"/>
    </row>
    <row r="824" spans="2:6">
      <c r="B824" s="1615"/>
      <c r="C824" s="1111"/>
      <c r="D824" s="1111"/>
      <c r="E824" s="1111"/>
      <c r="F824" s="1110"/>
    </row>
    <row r="825" spans="2:6">
      <c r="B825" s="1615"/>
      <c r="C825" s="1111"/>
      <c r="D825" s="1111"/>
      <c r="E825" s="1111"/>
      <c r="F825" s="1110"/>
    </row>
    <row r="826" spans="2:6">
      <c r="B826" s="1119"/>
      <c r="C826" s="1111"/>
      <c r="D826" s="1111"/>
      <c r="E826" s="1111"/>
      <c r="F826" s="1110"/>
    </row>
    <row r="827" spans="2:6">
      <c r="B827" s="1119"/>
      <c r="C827" s="1111"/>
      <c r="D827" s="1111"/>
      <c r="E827" s="1111"/>
      <c r="F827" s="1110"/>
    </row>
    <row r="828" spans="2:6">
      <c r="B828" s="1119"/>
      <c r="C828" s="1111"/>
      <c r="D828" s="1111"/>
      <c r="E828" s="1111"/>
      <c r="F828" s="1110"/>
    </row>
    <row r="829" spans="2:6">
      <c r="B829" s="1119"/>
      <c r="C829" s="1111"/>
      <c r="D829" s="1111"/>
      <c r="E829" s="1111"/>
      <c r="F829" s="1110"/>
    </row>
    <row r="830" spans="2:6">
      <c r="B830" s="1119"/>
      <c r="C830" s="1111"/>
      <c r="D830" s="1111"/>
      <c r="E830" s="1111"/>
      <c r="F830" s="1110"/>
    </row>
    <row r="831" spans="2:6">
      <c r="B831" s="991" t="s">
        <v>71</v>
      </c>
      <c r="C831" s="1640">
        <f>SUM(C787:C830)</f>
        <v>0</v>
      </c>
      <c r="D831" s="1640">
        <f>SUM(D787:D830)</f>
        <v>0</v>
      </c>
      <c r="E831" s="1640">
        <f>SUM(E787:E830)</f>
        <v>0</v>
      </c>
      <c r="F831" s="1640">
        <f>SUM(F787:F830)</f>
        <v>0</v>
      </c>
    </row>
    <row r="832" spans="2:6">
      <c r="C832" s="1696">
        <f>C831-'Финансови пасиви - представяне'!D72-'Финансови пасиви - представяне'!D73-'Финансови пасиви - представяне'!D166-'Финансови пасиви - представяне'!D167</f>
        <v>0</v>
      </c>
      <c r="F832" s="1696">
        <f>F831-'Финансови пасиви - представяне'!C72-'Финансови пасиви - представяне'!C73-'Финансови пасиви - представяне'!C166-'Финансови пасиви - представяне'!C167</f>
        <v>0</v>
      </c>
    </row>
    <row r="834" spans="2:6" ht="14.25">
      <c r="B834" s="1115" t="s">
        <v>5929</v>
      </c>
      <c r="C834" s="1116"/>
      <c r="D834" s="1116"/>
      <c r="E834" s="1116"/>
      <c r="F834" s="1116"/>
    </row>
    <row r="835" spans="2:6" ht="25.5">
      <c r="B835" s="1131" t="s">
        <v>1185</v>
      </c>
      <c r="C835" s="981" t="s">
        <v>414</v>
      </c>
      <c r="D835" s="981" t="s">
        <v>417</v>
      </c>
      <c r="E835" s="981" t="s">
        <v>415</v>
      </c>
      <c r="F835" s="1629" t="s">
        <v>416</v>
      </c>
    </row>
    <row r="836" spans="2:6">
      <c r="B836" s="1615"/>
      <c r="C836" s="982"/>
      <c r="D836" s="1630"/>
      <c r="E836" s="982"/>
      <c r="F836" s="277"/>
    </row>
    <row r="837" spans="2:6">
      <c r="B837" s="1615"/>
      <c r="C837" s="982"/>
      <c r="D837" s="1630"/>
      <c r="E837" s="982"/>
      <c r="F837" s="277"/>
    </row>
    <row r="838" spans="2:6">
      <c r="B838" s="1631"/>
      <c r="C838" s="982"/>
      <c r="D838" s="1630"/>
      <c r="E838" s="982"/>
      <c r="F838" s="277"/>
    </row>
    <row r="839" spans="2:6">
      <c r="B839" s="1615"/>
      <c r="C839" s="982"/>
      <c r="D839" s="1630"/>
      <c r="E839" s="982"/>
      <c r="F839" s="277"/>
    </row>
    <row r="840" spans="2:6">
      <c r="B840" s="1615"/>
      <c r="C840" s="982"/>
      <c r="D840" s="1630"/>
      <c r="E840" s="982"/>
      <c r="F840" s="277"/>
    </row>
    <row r="841" spans="2:6">
      <c r="B841" s="1615"/>
      <c r="C841" s="982"/>
      <c r="D841" s="1630"/>
      <c r="E841" s="982"/>
      <c r="F841" s="277"/>
    </row>
    <row r="842" spans="2:6">
      <c r="B842" s="1615"/>
      <c r="C842" s="982"/>
      <c r="D842" s="1630"/>
      <c r="E842" s="982"/>
      <c r="F842" s="277"/>
    </row>
    <row r="843" spans="2:6">
      <c r="B843" s="1615"/>
      <c r="C843" s="982"/>
      <c r="D843" s="1630"/>
      <c r="E843" s="982"/>
      <c r="F843" s="277"/>
    </row>
    <row r="844" spans="2:6">
      <c r="B844" s="1615"/>
      <c r="C844" s="982"/>
      <c r="D844" s="1630"/>
      <c r="E844" s="982"/>
      <c r="F844" s="277"/>
    </row>
    <row r="845" spans="2:6">
      <c r="B845" s="1615"/>
      <c r="C845" s="982"/>
      <c r="D845" s="1630"/>
      <c r="E845" s="982"/>
      <c r="F845" s="277"/>
    </row>
    <row r="846" spans="2:6">
      <c r="B846" s="1615"/>
      <c r="C846" s="982"/>
      <c r="D846" s="1630"/>
      <c r="E846" s="982"/>
      <c r="F846" s="277"/>
    </row>
    <row r="847" spans="2:6">
      <c r="B847" s="1615"/>
      <c r="C847" s="982"/>
      <c r="D847" s="1630"/>
      <c r="E847" s="982"/>
      <c r="F847" s="1569"/>
    </row>
    <row r="848" spans="2:6">
      <c r="B848" s="1615"/>
      <c r="C848" s="982"/>
      <c r="D848" s="1630"/>
      <c r="E848" s="982"/>
      <c r="F848" s="1569"/>
    </row>
    <row r="849" spans="2:6">
      <c r="B849" s="1615"/>
      <c r="C849" s="982"/>
      <c r="D849" s="1630"/>
      <c r="E849" s="982"/>
      <c r="F849" s="1569"/>
    </row>
    <row r="850" spans="2:6">
      <c r="B850" s="1615"/>
      <c r="C850" s="982"/>
      <c r="D850" s="1630"/>
      <c r="E850" s="982"/>
      <c r="F850" s="1569"/>
    </row>
    <row r="851" spans="2:6">
      <c r="B851" s="1615"/>
      <c r="C851" s="982"/>
      <c r="D851" s="1630"/>
      <c r="E851" s="982"/>
      <c r="F851" s="1569"/>
    </row>
    <row r="852" spans="2:6">
      <c r="B852" s="1615"/>
      <c r="C852" s="982"/>
      <c r="D852" s="1630"/>
      <c r="E852" s="982"/>
      <c r="F852" s="1569"/>
    </row>
    <row r="853" spans="2:6">
      <c r="B853" s="1615"/>
      <c r="C853" s="982"/>
      <c r="D853" s="1630"/>
      <c r="E853" s="982"/>
      <c r="F853" s="277"/>
    </row>
    <row r="854" spans="2:6">
      <c r="B854" s="1615"/>
      <c r="C854" s="982"/>
      <c r="D854" s="1630"/>
      <c r="E854" s="982"/>
      <c r="F854" s="277"/>
    </row>
    <row r="855" spans="2:6">
      <c r="B855" s="1615"/>
      <c r="C855" s="982"/>
      <c r="D855" s="1630"/>
      <c r="E855" s="982"/>
      <c r="F855" s="277"/>
    </row>
    <row r="856" spans="2:6">
      <c r="B856" s="1615"/>
      <c r="C856" s="982"/>
      <c r="D856" s="1630"/>
      <c r="E856" s="982"/>
      <c r="F856" s="277"/>
    </row>
    <row r="857" spans="2:6">
      <c r="B857" s="1615"/>
      <c r="C857" s="982"/>
      <c r="D857" s="1630"/>
      <c r="E857" s="982"/>
      <c r="F857" s="277"/>
    </row>
    <row r="858" spans="2:6">
      <c r="B858" s="1615"/>
      <c r="C858" s="982"/>
      <c r="D858" s="1630"/>
      <c r="E858" s="982"/>
      <c r="F858" s="277"/>
    </row>
    <row r="859" spans="2:6">
      <c r="B859" s="1615"/>
      <c r="C859" s="982"/>
      <c r="D859" s="1630"/>
      <c r="E859" s="982"/>
      <c r="F859" s="277"/>
    </row>
    <row r="860" spans="2:6">
      <c r="B860" s="1615"/>
      <c r="C860" s="982"/>
      <c r="D860" s="1630"/>
      <c r="E860" s="982"/>
      <c r="F860" s="277"/>
    </row>
    <row r="861" spans="2:6">
      <c r="B861" s="1615"/>
      <c r="C861" s="982"/>
      <c r="D861" s="1630"/>
      <c r="E861" s="982"/>
      <c r="F861" s="277"/>
    </row>
    <row r="862" spans="2:6">
      <c r="B862" s="1615"/>
      <c r="C862" s="982"/>
      <c r="D862" s="1630"/>
      <c r="E862" s="982"/>
      <c r="F862" s="277"/>
    </row>
    <row r="863" spans="2:6">
      <c r="B863" s="1615"/>
      <c r="C863" s="982"/>
      <c r="D863" s="1630"/>
      <c r="E863" s="982"/>
      <c r="F863" s="277"/>
    </row>
    <row r="864" spans="2:6">
      <c r="B864" s="1615"/>
      <c r="C864" s="982"/>
      <c r="D864" s="1630"/>
      <c r="E864" s="982"/>
      <c r="F864" s="277"/>
    </row>
    <row r="865" spans="2:6">
      <c r="B865" s="1615"/>
      <c r="C865" s="982"/>
      <c r="D865" s="1630"/>
      <c r="E865" s="982"/>
      <c r="F865" s="277"/>
    </row>
    <row r="866" spans="2:6">
      <c r="B866" s="1615"/>
      <c r="C866" s="982"/>
      <c r="D866" s="1630"/>
      <c r="E866" s="982"/>
      <c r="F866" s="277"/>
    </row>
    <row r="867" spans="2:6">
      <c r="B867" s="1615"/>
      <c r="C867" s="982"/>
      <c r="D867" s="1630"/>
      <c r="E867" s="982"/>
      <c r="F867" s="277"/>
    </row>
    <row r="868" spans="2:6">
      <c r="B868" s="1615"/>
      <c r="C868" s="982"/>
      <c r="D868" s="1630"/>
      <c r="E868" s="982"/>
      <c r="F868" s="277"/>
    </row>
    <row r="869" spans="2:6">
      <c r="B869" s="1615"/>
      <c r="C869" s="982"/>
      <c r="D869" s="1630"/>
      <c r="E869" s="982"/>
      <c r="F869" s="277"/>
    </row>
    <row r="870" spans="2:6">
      <c r="B870" s="1615"/>
      <c r="C870" s="982"/>
      <c r="D870" s="1630"/>
      <c r="E870" s="982"/>
      <c r="F870" s="277"/>
    </row>
    <row r="871" spans="2:6">
      <c r="B871" s="1615"/>
      <c r="C871" s="982"/>
      <c r="D871" s="1630"/>
      <c r="E871" s="982"/>
      <c r="F871" s="277"/>
    </row>
    <row r="872" spans="2:6">
      <c r="B872" s="1615"/>
      <c r="C872" s="982"/>
      <c r="D872" s="1630"/>
      <c r="E872" s="982"/>
      <c r="F872" s="277"/>
    </row>
    <row r="873" spans="2:6">
      <c r="B873" s="1615"/>
      <c r="C873" s="982"/>
      <c r="D873" s="1630"/>
      <c r="E873" s="982"/>
      <c r="F873" s="277"/>
    </row>
    <row r="874" spans="2:6">
      <c r="B874" s="1615"/>
      <c r="C874" s="982"/>
      <c r="D874" s="1630"/>
      <c r="E874" s="982"/>
      <c r="F874" s="277"/>
    </row>
    <row r="875" spans="2:6">
      <c r="B875" s="1118"/>
      <c r="C875" s="982"/>
      <c r="D875" s="1630"/>
      <c r="E875" s="982"/>
      <c r="F875" s="277"/>
    </row>
    <row r="876" spans="2:6">
      <c r="B876" s="1568"/>
      <c r="C876" s="982"/>
      <c r="D876" s="1630"/>
      <c r="E876" s="982"/>
      <c r="F876" s="1569"/>
    </row>
    <row r="877" spans="2:6">
      <c r="B877" s="1568"/>
      <c r="C877" s="982"/>
      <c r="D877" s="1630"/>
      <c r="E877" s="982"/>
      <c r="F877" s="1569"/>
    </row>
    <row r="878" spans="2:6">
      <c r="B878" s="1568"/>
      <c r="C878" s="982"/>
      <c r="D878" s="1630"/>
      <c r="E878" s="982"/>
      <c r="F878" s="1569"/>
    </row>
    <row r="879" spans="2:6">
      <c r="B879" s="1568"/>
      <c r="C879" s="982"/>
      <c r="D879" s="1630"/>
      <c r="E879" s="982"/>
      <c r="F879" s="1569"/>
    </row>
    <row r="880" spans="2:6">
      <c r="B880" s="1568"/>
      <c r="C880" s="982"/>
      <c r="D880" s="1630"/>
      <c r="E880" s="982"/>
      <c r="F880" s="1569"/>
    </row>
    <row r="881" spans="2:6">
      <c r="B881" s="1568"/>
      <c r="C881" s="982"/>
      <c r="D881" s="1630"/>
      <c r="E881" s="982"/>
      <c r="F881" s="1569"/>
    </row>
    <row r="882" spans="2:6">
      <c r="B882" s="1568"/>
      <c r="C882" s="982"/>
      <c r="D882" s="1630"/>
      <c r="E882" s="982"/>
      <c r="F882" s="1569"/>
    </row>
    <row r="883" spans="2:6">
      <c r="B883" s="1568"/>
      <c r="C883" s="982"/>
      <c r="D883" s="1630"/>
      <c r="E883" s="982"/>
      <c r="F883" s="1569"/>
    </row>
    <row r="884" spans="2:6">
      <c r="B884" s="1118"/>
      <c r="C884" s="982"/>
      <c r="D884" s="1630"/>
      <c r="E884" s="982"/>
      <c r="F884" s="277"/>
    </row>
    <row r="885" spans="2:6" ht="14.25">
      <c r="B885" s="1612"/>
      <c r="C885" s="1612"/>
      <c r="D885" s="1612"/>
      <c r="E885" s="1612"/>
      <c r="F885" s="1612"/>
    </row>
    <row r="886" spans="2:6" ht="14.25">
      <c r="B886" s="1632" t="s">
        <v>5930</v>
      </c>
      <c r="C886" s="1612"/>
      <c r="D886" s="1612"/>
      <c r="E886" s="1612"/>
      <c r="F886" s="1612"/>
    </row>
    <row r="887" spans="2:6" ht="14.25">
      <c r="B887" s="1633" t="s">
        <v>1185</v>
      </c>
      <c r="C887" s="2434" t="s">
        <v>418</v>
      </c>
      <c r="D887" s="2434" t="s">
        <v>419</v>
      </c>
      <c r="E887" s="1612"/>
      <c r="F887" s="1612"/>
    </row>
    <row r="888" spans="2:6" ht="14.25">
      <c r="B888" s="1567"/>
      <c r="C888" s="2435"/>
      <c r="D888" s="2435"/>
      <c r="E888" s="1612"/>
      <c r="F888" s="1612"/>
    </row>
    <row r="889" spans="2:6" ht="14.25">
      <c r="B889" s="1615"/>
      <c r="C889" s="1634"/>
      <c r="D889" s="1570"/>
      <c r="E889" s="1612"/>
      <c r="F889" s="1612"/>
    </row>
    <row r="890" spans="2:6" ht="14.25">
      <c r="B890" s="1615"/>
      <c r="C890" s="1634"/>
      <c r="D890" s="1570"/>
      <c r="E890" s="1612"/>
      <c r="F890" s="1612"/>
    </row>
    <row r="891" spans="2:6" ht="14.25">
      <c r="B891" s="1631"/>
      <c r="C891" s="1634"/>
      <c r="D891" s="1570"/>
      <c r="E891" s="1612"/>
      <c r="F891" s="1612"/>
    </row>
    <row r="892" spans="2:6" ht="14.25">
      <c r="B892" s="1615"/>
      <c r="C892" s="1634"/>
      <c r="D892" s="1570"/>
      <c r="E892" s="1612"/>
      <c r="F892" s="1612"/>
    </row>
    <row r="893" spans="2:6" ht="14.25">
      <c r="B893" s="1615"/>
      <c r="C893" s="1634"/>
      <c r="D893" s="1570"/>
      <c r="E893" s="1612"/>
      <c r="F893" s="1612"/>
    </row>
    <row r="894" spans="2:6" ht="14.25">
      <c r="B894" s="1615"/>
      <c r="C894" s="1634"/>
      <c r="D894" s="1570"/>
      <c r="E894" s="1612"/>
      <c r="F894" s="1612"/>
    </row>
    <row r="895" spans="2:6" ht="14.25">
      <c r="B895" s="1615"/>
      <c r="C895" s="1634"/>
      <c r="D895" s="1570"/>
      <c r="E895" s="1612"/>
      <c r="F895" s="1612"/>
    </row>
    <row r="896" spans="2:6" ht="14.25">
      <c r="B896" s="1615"/>
      <c r="C896" s="1634"/>
      <c r="D896" s="1570"/>
      <c r="E896" s="1612"/>
      <c r="F896" s="1612"/>
    </row>
    <row r="897" spans="2:6" ht="14.25">
      <c r="B897" s="1615"/>
      <c r="C897" s="1634"/>
      <c r="D897" s="1570"/>
      <c r="E897" s="1612"/>
      <c r="F897" s="1612"/>
    </row>
    <row r="898" spans="2:6" ht="14.25">
      <c r="B898" s="1615"/>
      <c r="C898" s="1634"/>
      <c r="D898" s="1570"/>
      <c r="E898" s="1612"/>
      <c r="F898" s="1612"/>
    </row>
    <row r="899" spans="2:6" ht="14.25">
      <c r="B899" s="1615"/>
      <c r="C899" s="1634"/>
      <c r="D899" s="1570"/>
      <c r="E899" s="1612"/>
      <c r="F899" s="1612"/>
    </row>
    <row r="900" spans="2:6" ht="14.25">
      <c r="B900" s="1615"/>
      <c r="C900" s="1634"/>
      <c r="D900" s="1570"/>
      <c r="E900" s="1612"/>
      <c r="F900" s="1612"/>
    </row>
    <row r="901" spans="2:6" ht="14.25">
      <c r="B901" s="1615"/>
      <c r="C901" s="1634"/>
      <c r="D901" s="1570"/>
      <c r="E901" s="1612"/>
      <c r="F901" s="1612"/>
    </row>
    <row r="902" spans="2:6" ht="14.25">
      <c r="B902" s="1615"/>
      <c r="C902" s="1634"/>
      <c r="D902" s="1570"/>
      <c r="E902" s="1612"/>
      <c r="F902" s="1612"/>
    </row>
    <row r="903" spans="2:6" ht="14.25">
      <c r="B903" s="1615"/>
      <c r="C903" s="1635"/>
      <c r="D903" s="1570"/>
      <c r="E903" s="1612"/>
      <c r="F903" s="1612"/>
    </row>
    <row r="904" spans="2:6" ht="14.25">
      <c r="B904" s="1615"/>
      <c r="C904" s="1634"/>
      <c r="D904" s="1570"/>
      <c r="E904" s="1612"/>
      <c r="F904" s="1612"/>
    </row>
    <row r="905" spans="2:6" ht="14.25">
      <c r="B905" s="1615"/>
      <c r="C905" s="1634"/>
      <c r="D905" s="1570"/>
      <c r="E905" s="1612"/>
      <c r="F905" s="1612"/>
    </row>
    <row r="906" spans="2:6" ht="14.25">
      <c r="B906" s="1615"/>
      <c r="C906" s="1634"/>
      <c r="D906" s="1570"/>
      <c r="E906" s="1612"/>
      <c r="F906" s="1612"/>
    </row>
    <row r="907" spans="2:6" ht="14.25">
      <c r="B907" s="1615"/>
      <c r="C907" s="1634"/>
      <c r="D907" s="1570"/>
      <c r="E907" s="1612"/>
      <c r="F907" s="1612"/>
    </row>
    <row r="908" spans="2:6" ht="14.25">
      <c r="B908" s="1615"/>
      <c r="C908" s="1634"/>
      <c r="D908" s="1570"/>
      <c r="E908" s="1612"/>
      <c r="F908" s="1612"/>
    </row>
    <row r="909" spans="2:6" ht="14.25">
      <c r="B909" s="1615"/>
      <c r="C909" s="1634"/>
      <c r="D909" s="1570"/>
      <c r="E909" s="1612"/>
      <c r="F909" s="1612"/>
    </row>
    <row r="910" spans="2:6" ht="14.25">
      <c r="B910" s="1615"/>
      <c r="C910" s="1634"/>
      <c r="D910" s="1570"/>
      <c r="E910" s="1612"/>
      <c r="F910" s="1612"/>
    </row>
    <row r="911" spans="2:6" ht="14.25">
      <c r="B911" s="1615"/>
      <c r="C911" s="1634"/>
      <c r="D911" s="1570"/>
      <c r="E911" s="1612"/>
      <c r="F911" s="1612"/>
    </row>
    <row r="912" spans="2:6" ht="14.25">
      <c r="B912" s="1615"/>
      <c r="C912" s="1634"/>
      <c r="D912" s="1570"/>
      <c r="E912" s="1612"/>
      <c r="F912" s="1612"/>
    </row>
    <row r="913" spans="2:6" ht="14.25">
      <c r="B913" s="1615"/>
      <c r="C913" s="1634"/>
      <c r="D913" s="1570"/>
      <c r="E913" s="1612"/>
      <c r="F913" s="1612"/>
    </row>
    <row r="914" spans="2:6" ht="14.25">
      <c r="B914" s="1615"/>
      <c r="C914" s="1634"/>
      <c r="D914" s="1570"/>
      <c r="E914" s="1612"/>
      <c r="F914" s="1612"/>
    </row>
    <row r="915" spans="2:6" ht="14.25">
      <c r="B915" s="1615"/>
      <c r="C915" s="1634"/>
      <c r="D915" s="1570"/>
      <c r="E915" s="1612"/>
      <c r="F915" s="1612"/>
    </row>
    <row r="916" spans="2:6" ht="14.25">
      <c r="B916" s="1615"/>
      <c r="C916" s="1634"/>
      <c r="D916" s="1570"/>
      <c r="E916" s="1612"/>
      <c r="F916" s="1612"/>
    </row>
    <row r="917" spans="2:6" ht="14.25">
      <c r="B917" s="1615"/>
      <c r="C917" s="1634"/>
      <c r="D917" s="1570"/>
      <c r="E917" s="1612"/>
      <c r="F917" s="1612"/>
    </row>
    <row r="918" spans="2:6" ht="14.25">
      <c r="B918" s="1615"/>
      <c r="C918" s="1634"/>
      <c r="D918" s="1570"/>
      <c r="E918" s="1612"/>
      <c r="F918" s="1612"/>
    </row>
    <row r="919" spans="2:6" ht="14.25">
      <c r="B919" s="1615"/>
      <c r="C919" s="1634"/>
      <c r="D919" s="1570"/>
      <c r="E919" s="1612"/>
      <c r="F919" s="1612"/>
    </row>
    <row r="920" spans="2:6" ht="14.25">
      <c r="B920" s="1615"/>
      <c r="C920" s="1634"/>
      <c r="D920" s="1570"/>
      <c r="E920" s="1612"/>
      <c r="F920" s="1612"/>
    </row>
    <row r="921" spans="2:6" ht="14.25">
      <c r="B921" s="1615"/>
      <c r="C921" s="1111"/>
      <c r="D921" s="1110"/>
      <c r="E921" s="1612"/>
      <c r="F921" s="1612"/>
    </row>
    <row r="922" spans="2:6" ht="14.25">
      <c r="B922" s="1615"/>
      <c r="C922" s="1111"/>
      <c r="D922" s="1110"/>
      <c r="E922" s="1612"/>
      <c r="F922" s="1612"/>
    </row>
    <row r="923" spans="2:6" ht="14.25">
      <c r="B923" s="1615"/>
      <c r="C923" s="1111"/>
      <c r="D923" s="1110"/>
      <c r="E923" s="1612"/>
      <c r="F923" s="1612"/>
    </row>
    <row r="924" spans="2:6" ht="14.25">
      <c r="B924" s="1615"/>
      <c r="C924" s="1111"/>
      <c r="D924" s="1110"/>
      <c r="E924" s="1612"/>
      <c r="F924" s="1612"/>
    </row>
    <row r="925" spans="2:6" ht="14.25">
      <c r="B925" s="1615"/>
      <c r="C925" s="1111"/>
      <c r="D925" s="1110"/>
      <c r="E925" s="1612"/>
      <c r="F925" s="1612"/>
    </row>
    <row r="926" spans="2:6" ht="14.25">
      <c r="B926" s="1615"/>
      <c r="C926" s="1111"/>
      <c r="D926" s="1110"/>
      <c r="E926" s="1612"/>
      <c r="F926" s="1612"/>
    </row>
    <row r="927" spans="2:6" ht="14.25">
      <c r="B927" s="1615"/>
      <c r="C927" s="1111"/>
      <c r="D927" s="1110"/>
      <c r="E927" s="1612"/>
      <c r="F927" s="1612"/>
    </row>
    <row r="928" spans="2:6" ht="14.25">
      <c r="B928" s="1615"/>
      <c r="C928" s="1111"/>
      <c r="D928" s="1110"/>
      <c r="E928" s="1612"/>
      <c r="F928" s="1612"/>
    </row>
    <row r="929" spans="2:6" ht="14.25">
      <c r="B929" s="1615"/>
      <c r="C929" s="1111"/>
      <c r="D929" s="1110"/>
      <c r="E929" s="1612"/>
      <c r="F929" s="1612"/>
    </row>
    <row r="930" spans="2:6" ht="14.25">
      <c r="B930" s="1615"/>
      <c r="C930" s="1111"/>
      <c r="D930" s="1110"/>
      <c r="E930" s="1612"/>
      <c r="F930" s="1612"/>
    </row>
    <row r="931" spans="2:6" ht="14.25">
      <c r="B931" s="1615"/>
      <c r="C931" s="1111"/>
      <c r="D931" s="1110"/>
      <c r="E931" s="1612"/>
      <c r="F931" s="1612"/>
    </row>
    <row r="932" spans="2:6" ht="14.25">
      <c r="B932" s="1615"/>
      <c r="C932" s="1111"/>
      <c r="D932" s="1110"/>
      <c r="E932" s="1612"/>
      <c r="F932" s="1612"/>
    </row>
    <row r="933" spans="2:6" ht="14.25">
      <c r="B933" s="1615"/>
      <c r="C933" s="1111"/>
      <c r="D933" s="1110"/>
      <c r="E933" s="1612"/>
      <c r="F933" s="1612"/>
    </row>
    <row r="934" spans="2:6" ht="14.25">
      <c r="B934" s="1615"/>
      <c r="C934" s="1111"/>
      <c r="D934" s="1110"/>
      <c r="E934" s="1612"/>
      <c r="F934" s="1612"/>
    </row>
    <row r="935" spans="2:6" ht="14.25">
      <c r="B935" s="1118"/>
      <c r="C935" s="1111"/>
      <c r="D935" s="1110"/>
      <c r="E935" s="1612"/>
      <c r="F935" s="1612"/>
    </row>
    <row r="936" spans="2:6" ht="14.25">
      <c r="B936" s="1118"/>
      <c r="C936" s="1111"/>
      <c r="D936" s="1110"/>
      <c r="E936" s="1612"/>
      <c r="F936" s="1612"/>
    </row>
    <row r="937" spans="2:6" ht="14.25">
      <c r="B937" s="1118"/>
      <c r="C937" s="1111"/>
      <c r="D937" s="1110"/>
      <c r="E937" s="1612"/>
      <c r="F937" s="1612"/>
    </row>
    <row r="938" spans="2:6" ht="14.25">
      <c r="B938" s="1046" t="s">
        <v>71</v>
      </c>
      <c r="C938" s="1046">
        <f>SUM(C889:C937)</f>
        <v>0</v>
      </c>
      <c r="D938" s="1046">
        <f>SUM(D889:D937)</f>
        <v>0</v>
      </c>
      <c r="E938" s="1913">
        <f>C938-'Финансови пасиви - представяне'!C180</f>
        <v>0</v>
      </c>
      <c r="F938" s="1612"/>
    </row>
    <row r="939" spans="2:6" ht="14.25">
      <c r="B939" s="1612"/>
      <c r="C939" s="1612"/>
      <c r="D939" s="1612"/>
      <c r="E939" s="1913">
        <f>D938-'Финансови пасиви - представяне'!C86</f>
        <v>0</v>
      </c>
      <c r="F939" s="1612"/>
    </row>
    <row r="940" spans="2:6" ht="14.25">
      <c r="B940" s="1632" t="s">
        <v>5931</v>
      </c>
      <c r="C940" s="1612"/>
      <c r="D940" s="1612"/>
      <c r="E940" s="1612"/>
      <c r="F940" s="1612"/>
    </row>
    <row r="941" spans="2:6">
      <c r="B941" s="1633" t="s">
        <v>1185</v>
      </c>
      <c r="C941" s="1637" t="s">
        <v>5932</v>
      </c>
      <c r="D941" s="1637" t="s">
        <v>436</v>
      </c>
      <c r="E941" s="1637" t="s">
        <v>438</v>
      </c>
      <c r="F941" s="1613" t="s">
        <v>5932</v>
      </c>
    </row>
    <row r="942" spans="2:6">
      <c r="B942" s="1638"/>
      <c r="C942" s="1639" t="s">
        <v>3923</v>
      </c>
      <c r="D942" s="1639" t="s">
        <v>4028</v>
      </c>
      <c r="E942" s="1639" t="str">
        <f>D942</f>
        <v>през 2013 г.</v>
      </c>
      <c r="F942" s="1613" t="s">
        <v>4027</v>
      </c>
    </row>
    <row r="943" spans="2:6">
      <c r="B943" s="1615"/>
      <c r="C943" s="1111"/>
      <c r="D943" s="1111"/>
      <c r="E943" s="1111"/>
      <c r="F943" s="1110"/>
    </row>
    <row r="944" spans="2:6">
      <c r="B944" s="1615"/>
      <c r="C944" s="1111"/>
      <c r="D944" s="1111"/>
      <c r="E944" s="1111"/>
      <c r="F944" s="1110"/>
    </row>
    <row r="945" spans="2:6">
      <c r="B945" s="1631"/>
      <c r="C945" s="1111"/>
      <c r="D945" s="1111"/>
      <c r="E945" s="1111"/>
      <c r="F945" s="1110"/>
    </row>
    <row r="946" spans="2:6">
      <c r="B946" s="1615"/>
      <c r="C946" s="1111"/>
      <c r="D946" s="1111"/>
      <c r="E946" s="1111"/>
      <c r="F946" s="1110"/>
    </row>
    <row r="947" spans="2:6">
      <c r="B947" s="1615"/>
      <c r="C947" s="1111"/>
      <c r="D947" s="1111"/>
      <c r="E947" s="1111"/>
      <c r="F947" s="1110"/>
    </row>
    <row r="948" spans="2:6">
      <c r="B948" s="1615"/>
      <c r="C948" s="1111"/>
      <c r="D948" s="1111"/>
      <c r="E948" s="1111"/>
      <c r="F948" s="1110"/>
    </row>
    <row r="949" spans="2:6">
      <c r="B949" s="1615"/>
      <c r="C949" s="1111"/>
      <c r="D949" s="1111"/>
      <c r="E949" s="1111"/>
      <c r="F949" s="1110"/>
    </row>
    <row r="950" spans="2:6">
      <c r="B950" s="1615"/>
      <c r="C950" s="1111"/>
      <c r="D950" s="1111"/>
      <c r="E950" s="1111"/>
      <c r="F950" s="1110"/>
    </row>
    <row r="951" spans="2:6">
      <c r="B951" s="1615"/>
      <c r="C951" s="1111"/>
      <c r="D951" s="1111"/>
      <c r="E951" s="1111"/>
      <c r="F951" s="1110"/>
    </row>
    <row r="952" spans="2:6">
      <c r="B952" s="1615"/>
      <c r="C952" s="1111"/>
      <c r="D952" s="1111"/>
      <c r="E952" s="1111"/>
      <c r="F952" s="1110"/>
    </row>
    <row r="953" spans="2:6">
      <c r="B953" s="1615"/>
      <c r="C953" s="1111"/>
      <c r="D953" s="1111"/>
      <c r="E953" s="1111"/>
      <c r="F953" s="1110"/>
    </row>
    <row r="954" spans="2:6">
      <c r="B954" s="1615"/>
      <c r="C954" s="1111"/>
      <c r="D954" s="1111"/>
      <c r="E954" s="1111"/>
      <c r="F954" s="1110"/>
    </row>
    <row r="955" spans="2:6">
      <c r="B955" s="1615"/>
      <c r="C955" s="1111"/>
      <c r="D955" s="1111"/>
      <c r="E955" s="1111"/>
      <c r="F955" s="1110"/>
    </row>
    <row r="956" spans="2:6">
      <c r="B956" s="1615"/>
      <c r="C956" s="1111"/>
      <c r="D956" s="1111"/>
      <c r="E956" s="1111"/>
      <c r="F956" s="1110"/>
    </row>
    <row r="957" spans="2:6">
      <c r="B957" s="1615"/>
      <c r="C957" s="1111"/>
      <c r="D957" s="1111"/>
      <c r="E957" s="1111"/>
      <c r="F957" s="1110"/>
    </row>
    <row r="958" spans="2:6">
      <c r="B958" s="1615"/>
      <c r="C958" s="1111"/>
      <c r="D958" s="1111"/>
      <c r="E958" s="1111"/>
      <c r="F958" s="1110"/>
    </row>
    <row r="959" spans="2:6">
      <c r="B959" s="1615"/>
      <c r="C959" s="1111"/>
      <c r="D959" s="1111"/>
      <c r="E959" s="1111"/>
      <c r="F959" s="1110"/>
    </row>
    <row r="960" spans="2:6">
      <c r="B960" s="1615"/>
      <c r="C960" s="1111"/>
      <c r="D960" s="1111"/>
      <c r="E960" s="1111"/>
      <c r="F960" s="1110"/>
    </row>
    <row r="961" spans="2:6">
      <c r="B961" s="1615"/>
      <c r="C961" s="1111"/>
      <c r="D961" s="1111"/>
      <c r="E961" s="1111"/>
      <c r="F961" s="1110"/>
    </row>
    <row r="962" spans="2:6">
      <c r="B962" s="1615"/>
      <c r="C962" s="1111"/>
      <c r="D962" s="1111"/>
      <c r="E962" s="1111"/>
      <c r="F962" s="1110"/>
    </row>
    <row r="963" spans="2:6">
      <c r="B963" s="1615"/>
      <c r="C963" s="1111"/>
      <c r="D963" s="1111"/>
      <c r="E963" s="1111"/>
      <c r="F963" s="1110"/>
    </row>
    <row r="964" spans="2:6">
      <c r="B964" s="1615"/>
      <c r="C964" s="1111"/>
      <c r="D964" s="1111"/>
      <c r="E964" s="1111"/>
      <c r="F964" s="1110"/>
    </row>
    <row r="965" spans="2:6">
      <c r="B965" s="1615"/>
      <c r="C965" s="1111"/>
      <c r="D965" s="1111"/>
      <c r="E965" s="1111"/>
      <c r="F965" s="1110"/>
    </row>
    <row r="966" spans="2:6">
      <c r="B966" s="1615"/>
      <c r="C966" s="1111"/>
      <c r="D966" s="1111"/>
      <c r="E966" s="1111"/>
      <c r="F966" s="1110"/>
    </row>
    <row r="967" spans="2:6">
      <c r="B967" s="1615"/>
      <c r="C967" s="1111"/>
      <c r="D967" s="1111"/>
      <c r="E967" s="1111"/>
      <c r="F967" s="1110"/>
    </row>
    <row r="968" spans="2:6">
      <c r="B968" s="1615"/>
      <c r="C968" s="1111"/>
      <c r="D968" s="1111"/>
      <c r="E968" s="1111"/>
      <c r="F968" s="1110"/>
    </row>
    <row r="969" spans="2:6">
      <c r="B969" s="1615"/>
      <c r="C969" s="1111"/>
      <c r="D969" s="1111"/>
      <c r="E969" s="1111"/>
      <c r="F969" s="1110"/>
    </row>
    <row r="970" spans="2:6">
      <c r="B970" s="1615"/>
      <c r="C970" s="1111"/>
      <c r="D970" s="1111"/>
      <c r="E970" s="1111"/>
      <c r="F970" s="1110"/>
    </row>
    <row r="971" spans="2:6">
      <c r="B971" s="1615"/>
      <c r="C971" s="1111"/>
      <c r="D971" s="1111"/>
      <c r="E971" s="1111"/>
      <c r="F971" s="1110"/>
    </row>
    <row r="972" spans="2:6">
      <c r="B972" s="1615"/>
      <c r="C972" s="1111"/>
      <c r="D972" s="1111"/>
      <c r="E972" s="1111"/>
      <c r="F972" s="1110"/>
    </row>
    <row r="973" spans="2:6">
      <c r="B973" s="1615"/>
      <c r="C973" s="1111"/>
      <c r="D973" s="1111"/>
      <c r="E973" s="1111"/>
      <c r="F973" s="1110"/>
    </row>
    <row r="974" spans="2:6">
      <c r="B974" s="1615"/>
      <c r="C974" s="1111"/>
      <c r="D974" s="1111"/>
      <c r="E974" s="1111"/>
      <c r="F974" s="1110"/>
    </row>
    <row r="975" spans="2:6">
      <c r="B975" s="1615"/>
      <c r="C975" s="1111"/>
      <c r="D975" s="1111"/>
      <c r="E975" s="1111"/>
      <c r="F975" s="1110"/>
    </row>
    <row r="976" spans="2:6">
      <c r="B976" s="1615"/>
      <c r="C976" s="1111"/>
      <c r="D976" s="1111"/>
      <c r="E976" s="1111"/>
      <c r="F976" s="1110"/>
    </row>
    <row r="977" spans="2:6">
      <c r="B977" s="1615"/>
      <c r="C977" s="1111"/>
      <c r="D977" s="1111"/>
      <c r="E977" s="1111"/>
      <c r="F977" s="1110"/>
    </row>
    <row r="978" spans="2:6">
      <c r="B978" s="1615"/>
      <c r="C978" s="1111"/>
      <c r="D978" s="1111"/>
      <c r="E978" s="1111"/>
      <c r="F978" s="1110"/>
    </row>
    <row r="979" spans="2:6">
      <c r="B979" s="1615"/>
      <c r="C979" s="1111"/>
      <c r="D979" s="1111"/>
      <c r="E979" s="1111"/>
      <c r="F979" s="1110"/>
    </row>
    <row r="980" spans="2:6">
      <c r="B980" s="1615"/>
      <c r="C980" s="1111"/>
      <c r="D980" s="1111"/>
      <c r="E980" s="1111"/>
      <c r="F980" s="1110"/>
    </row>
    <row r="981" spans="2:6">
      <c r="B981" s="1615"/>
      <c r="C981" s="1111"/>
      <c r="D981" s="1111"/>
      <c r="E981" s="1111"/>
      <c r="F981" s="1110"/>
    </row>
    <row r="982" spans="2:6">
      <c r="B982" s="1119"/>
      <c r="C982" s="1111"/>
      <c r="D982" s="1111"/>
      <c r="E982" s="1111"/>
      <c r="F982" s="1110"/>
    </row>
    <row r="983" spans="2:6">
      <c r="B983" s="1119"/>
      <c r="C983" s="1111"/>
      <c r="D983" s="1111"/>
      <c r="E983" s="1111"/>
      <c r="F983" s="1110"/>
    </row>
    <row r="984" spans="2:6">
      <c r="B984" s="1119"/>
      <c r="C984" s="1111"/>
      <c r="D984" s="1111"/>
      <c r="E984" s="1111"/>
      <c r="F984" s="1110"/>
    </row>
    <row r="985" spans="2:6">
      <c r="B985" s="1119"/>
      <c r="C985" s="1111"/>
      <c r="D985" s="1111"/>
      <c r="E985" s="1111"/>
      <c r="F985" s="1110"/>
    </row>
    <row r="986" spans="2:6">
      <c r="B986" s="1119"/>
      <c r="C986" s="1111"/>
      <c r="D986" s="1111"/>
      <c r="E986" s="1111"/>
      <c r="F986" s="1110"/>
    </row>
    <row r="987" spans="2:6">
      <c r="B987" s="1119"/>
      <c r="C987" s="1111"/>
      <c r="D987" s="1111"/>
      <c r="E987" s="1111"/>
      <c r="F987" s="1110"/>
    </row>
    <row r="988" spans="2:6">
      <c r="B988" s="1119"/>
      <c r="C988" s="1111"/>
      <c r="D988" s="1111"/>
      <c r="E988" s="1111"/>
      <c r="F988" s="1110"/>
    </row>
    <row r="989" spans="2:6">
      <c r="B989" s="1119"/>
      <c r="C989" s="1111"/>
      <c r="D989" s="1111"/>
      <c r="E989" s="1111"/>
      <c r="F989" s="1110"/>
    </row>
    <row r="990" spans="2:6">
      <c r="B990" s="1119"/>
      <c r="C990" s="1111"/>
      <c r="D990" s="1111"/>
      <c r="E990" s="1111"/>
      <c r="F990" s="1110"/>
    </row>
    <row r="991" spans="2:6">
      <c r="B991" s="1119"/>
      <c r="C991" s="1111"/>
      <c r="D991" s="1111"/>
      <c r="E991" s="1111"/>
      <c r="F991" s="1110"/>
    </row>
    <row r="992" spans="2:6">
      <c r="B992" s="991" t="s">
        <v>71</v>
      </c>
      <c r="C992" s="1640">
        <f>SUM(C943:C991)</f>
        <v>0</v>
      </c>
      <c r="D992" s="1640">
        <f>SUM(D943:D991)</f>
        <v>0</v>
      </c>
      <c r="E992" s="1640">
        <f>SUM(E943:E991)</f>
        <v>0</v>
      </c>
      <c r="F992" s="1641">
        <f>SUM(F943:F991)</f>
        <v>0</v>
      </c>
    </row>
  </sheetData>
  <mergeCells count="13">
    <mergeCell ref="C411:C412"/>
    <mergeCell ref="D411:D412"/>
    <mergeCell ref="A2:A3"/>
    <mergeCell ref="C55:C56"/>
    <mergeCell ref="D55:D56"/>
    <mergeCell ref="C216:C217"/>
    <mergeCell ref="D216:D217"/>
    <mergeCell ref="C887:C888"/>
    <mergeCell ref="D887:D888"/>
    <mergeCell ref="C571:C572"/>
    <mergeCell ref="D571:D572"/>
    <mergeCell ref="C731:C732"/>
    <mergeCell ref="D731:D732"/>
  </mergeCells>
  <hyperlinks>
    <hyperlink ref="H2" location="'Съдържание 1'!A1" display="'Съдържание 1'!A1"/>
    <hyperlink ref="H3" location="баланс!A1" display="баланс!A1"/>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tabColor theme="8" tint="0.59999389629810485"/>
  </sheetPr>
  <dimension ref="A2:IV151"/>
  <sheetViews>
    <sheetView workbookViewId="0">
      <selection activeCell="D3" sqref="D3"/>
    </sheetView>
  </sheetViews>
  <sheetFormatPr defaultColWidth="5.140625" defaultRowHeight="12.75"/>
  <cols>
    <col min="1" max="1" width="9" style="265" customWidth="1"/>
    <col min="2" max="2" width="31.28515625" style="265" customWidth="1"/>
    <col min="3" max="3" width="31.5703125" style="265" customWidth="1"/>
    <col min="4" max="4" width="33.28515625" style="265" customWidth="1"/>
    <col min="5" max="246" width="9.140625" style="265" customWidth="1"/>
    <col min="247" max="247" width="9" style="265" customWidth="1"/>
    <col min="248" max="250" width="6.28515625" style="265" customWidth="1"/>
    <col min="251" max="251" width="8.140625" style="265" customWidth="1"/>
    <col min="252" max="252" width="4.28515625" style="265" customWidth="1"/>
    <col min="253" max="253" width="6.140625" style="265" customWidth="1"/>
    <col min="254" max="254" width="8" style="265" customWidth="1"/>
    <col min="255" max="255" width="11.42578125" style="265" customWidth="1"/>
    <col min="256" max="16384" width="5.140625" style="265"/>
  </cols>
  <sheetData>
    <row r="2" spans="1:6" ht="14.25">
      <c r="A2" s="2113" t="s">
        <v>1636</v>
      </c>
      <c r="B2" s="1115" t="s">
        <v>1256</v>
      </c>
      <c r="C2" s="1115"/>
      <c r="D2" s="1115"/>
      <c r="F2" s="825" t="s">
        <v>1323</v>
      </c>
    </row>
    <row r="3" spans="1:6" ht="38.25">
      <c r="A3" s="2113"/>
      <c r="B3" s="1571" t="s">
        <v>1259</v>
      </c>
      <c r="C3" s="1571" t="s">
        <v>1258</v>
      </c>
      <c r="D3" s="1629" t="s">
        <v>1257</v>
      </c>
      <c r="F3" s="826" t="s">
        <v>1110</v>
      </c>
    </row>
    <row r="4" spans="1:6" ht="15">
      <c r="A4" s="824" t="s">
        <v>1678</v>
      </c>
      <c r="B4" s="1615"/>
      <c r="C4" s="1131"/>
      <c r="D4" s="1118"/>
    </row>
    <row r="5" spans="1:6">
      <c r="B5" s="1615"/>
      <c r="C5" s="1131"/>
      <c r="D5" s="1118"/>
    </row>
    <row r="6" spans="1:6">
      <c r="B6" s="1615"/>
      <c r="C6" s="1131"/>
      <c r="D6" s="1118"/>
    </row>
    <row r="7" spans="1:6">
      <c r="B7" s="1615"/>
      <c r="C7" s="1131"/>
      <c r="D7" s="1118"/>
    </row>
    <row r="8" spans="1:6">
      <c r="B8" s="1615"/>
      <c r="C8" s="1131"/>
      <c r="D8" s="1118"/>
    </row>
    <row r="9" spans="1:6">
      <c r="B9" s="1615"/>
      <c r="C9" s="1131"/>
      <c r="D9" s="1118"/>
    </row>
    <row r="10" spans="1:6">
      <c r="B10" s="1615"/>
      <c r="C10" s="1131"/>
      <c r="D10" s="1118"/>
    </row>
    <row r="11" spans="1:6">
      <c r="B11" s="1615"/>
      <c r="C11" s="1131"/>
      <c r="D11" s="1118"/>
    </row>
    <row r="12" spans="1:6">
      <c r="B12" s="1615"/>
      <c r="C12" s="1131"/>
      <c r="D12" s="1118"/>
    </row>
    <row r="13" spans="1:6">
      <c r="B13" s="1615"/>
      <c r="C13" s="1131"/>
      <c r="D13" s="1118"/>
    </row>
    <row r="14" spans="1:6">
      <c r="B14" s="1615"/>
      <c r="C14" s="1131"/>
      <c r="D14" s="1118"/>
    </row>
    <row r="15" spans="1:6">
      <c r="B15" s="1615"/>
      <c r="C15" s="1131"/>
      <c r="D15" s="1118"/>
      <c r="E15" s="980"/>
    </row>
    <row r="16" spans="1:6">
      <c r="B16" s="1615"/>
      <c r="C16" s="1131"/>
      <c r="D16" s="1118"/>
      <c r="E16" s="980"/>
    </row>
    <row r="17" spans="2:5">
      <c r="B17" s="1615"/>
      <c r="C17" s="1131"/>
      <c r="D17" s="1118"/>
      <c r="E17" s="980"/>
    </row>
    <row r="18" spans="2:5">
      <c r="B18" s="1615"/>
      <c r="C18" s="1131"/>
      <c r="D18" s="1118"/>
      <c r="E18" s="980"/>
    </row>
    <row r="19" spans="2:5">
      <c r="B19" s="1615"/>
      <c r="C19" s="1131"/>
      <c r="D19" s="1118"/>
      <c r="E19" s="980"/>
    </row>
    <row r="20" spans="2:5">
      <c r="B20" s="1615"/>
      <c r="C20" s="1131"/>
      <c r="D20" s="1118"/>
      <c r="E20" s="980"/>
    </row>
    <row r="21" spans="2:5">
      <c r="B21" s="1615"/>
      <c r="C21" s="1131"/>
      <c r="D21" s="1118"/>
      <c r="E21" s="980"/>
    </row>
    <row r="22" spans="2:5">
      <c r="B22" s="1615"/>
      <c r="C22" s="1131"/>
      <c r="D22" s="1118"/>
      <c r="E22" s="980"/>
    </row>
    <row r="23" spans="2:5">
      <c r="B23" s="1615"/>
      <c r="C23" s="1131"/>
      <c r="D23" s="1118"/>
      <c r="E23" s="980"/>
    </row>
    <row r="24" spans="2:5">
      <c r="B24" s="1615"/>
      <c r="C24" s="1131"/>
      <c r="D24" s="1118"/>
      <c r="E24" s="980"/>
    </row>
    <row r="25" spans="2:5">
      <c r="B25" s="1615"/>
      <c r="C25" s="1131"/>
      <c r="D25" s="1118"/>
      <c r="E25" s="980"/>
    </row>
    <row r="26" spans="2:5">
      <c r="B26" s="1615"/>
      <c r="C26" s="1131"/>
      <c r="D26" s="1118"/>
    </row>
    <row r="27" spans="2:5">
      <c r="B27" s="1615"/>
      <c r="C27" s="1131"/>
      <c r="D27" s="1118"/>
    </row>
    <row r="28" spans="2:5">
      <c r="B28" s="1615"/>
      <c r="C28" s="1131"/>
      <c r="D28" s="1118"/>
    </row>
    <row r="29" spans="2:5">
      <c r="B29" s="1615"/>
      <c r="C29" s="1131"/>
      <c r="D29" s="1118"/>
    </row>
    <row r="30" spans="2:5">
      <c r="B30" s="1615"/>
      <c r="C30" s="1131"/>
      <c r="D30" s="1118"/>
    </row>
    <row r="31" spans="2:5">
      <c r="B31" s="1615"/>
      <c r="C31" s="1131"/>
      <c r="D31" s="1118"/>
    </row>
    <row r="32" spans="2:5">
      <c r="B32" s="1615"/>
      <c r="C32" s="1131"/>
      <c r="D32" s="1118"/>
    </row>
    <row r="33" spans="1:256">
      <c r="B33" s="1615"/>
      <c r="C33" s="1131"/>
      <c r="D33" s="1118"/>
    </row>
    <row r="34" spans="1:256">
      <c r="B34" s="1615"/>
      <c r="C34" s="1131"/>
      <c r="D34" s="1118"/>
    </row>
    <row r="35" spans="1:256" ht="14.25">
      <c r="A35" s="291"/>
      <c r="B35" s="1615"/>
      <c r="C35" s="1131"/>
      <c r="D35" s="1118"/>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c r="AS35" s="291"/>
      <c r="AT35" s="291"/>
      <c r="AU35" s="291"/>
      <c r="AV35" s="291"/>
      <c r="AW35" s="291"/>
      <c r="AX35" s="291"/>
      <c r="AY35" s="291"/>
      <c r="AZ35" s="291"/>
      <c r="BA35" s="291"/>
      <c r="BB35" s="291"/>
      <c r="BC35" s="291"/>
      <c r="BD35" s="291"/>
      <c r="BE35" s="291"/>
      <c r="BF35" s="291"/>
      <c r="BG35" s="291"/>
      <c r="BH35" s="291"/>
      <c r="BI35" s="291"/>
      <c r="BJ35" s="291"/>
      <c r="BK35" s="291"/>
      <c r="BL35" s="291"/>
      <c r="BM35" s="291"/>
      <c r="BN35" s="291"/>
      <c r="BO35" s="291"/>
      <c r="BP35" s="291"/>
      <c r="BQ35" s="291"/>
      <c r="BR35" s="291"/>
      <c r="BS35" s="291"/>
      <c r="BT35" s="291"/>
      <c r="BU35" s="291"/>
      <c r="BV35" s="291"/>
      <c r="BW35" s="291"/>
      <c r="BX35" s="291"/>
      <c r="BY35" s="291"/>
      <c r="BZ35" s="291"/>
      <c r="CA35" s="291"/>
      <c r="CB35" s="291"/>
      <c r="CC35" s="291"/>
      <c r="CD35" s="291"/>
      <c r="CE35" s="291"/>
      <c r="CF35" s="291"/>
      <c r="CG35" s="291"/>
      <c r="CH35" s="291"/>
      <c r="CI35" s="291"/>
      <c r="CJ35" s="291"/>
      <c r="CK35" s="291"/>
      <c r="CL35" s="291"/>
      <c r="CM35" s="291"/>
      <c r="CN35" s="291"/>
      <c r="CO35" s="291"/>
      <c r="CP35" s="291"/>
      <c r="CQ35" s="291"/>
      <c r="CR35" s="291"/>
      <c r="CS35" s="291"/>
      <c r="CT35" s="291"/>
      <c r="CU35" s="291"/>
      <c r="CV35" s="291"/>
      <c r="CW35" s="291"/>
      <c r="CX35" s="291"/>
      <c r="CY35" s="291"/>
      <c r="CZ35" s="291"/>
      <c r="DA35" s="291"/>
      <c r="DB35" s="291"/>
      <c r="DC35" s="291"/>
      <c r="DD35" s="291"/>
      <c r="DE35" s="291"/>
      <c r="DF35" s="291"/>
      <c r="DG35" s="291"/>
      <c r="DH35" s="291"/>
      <c r="DI35" s="291"/>
      <c r="DJ35" s="291"/>
      <c r="DK35" s="291"/>
      <c r="DL35" s="291"/>
      <c r="DM35" s="291"/>
      <c r="DN35" s="291"/>
      <c r="DO35" s="291"/>
      <c r="DP35" s="291"/>
      <c r="DQ35" s="291"/>
      <c r="DR35" s="291"/>
      <c r="DS35" s="291"/>
      <c r="DT35" s="291"/>
      <c r="DU35" s="291"/>
      <c r="DV35" s="291"/>
      <c r="DW35" s="291"/>
      <c r="DX35" s="291"/>
      <c r="DY35" s="291"/>
      <c r="DZ35" s="291"/>
      <c r="EA35" s="291"/>
      <c r="EB35" s="291"/>
      <c r="EC35" s="291"/>
      <c r="ED35" s="291"/>
      <c r="EE35" s="291"/>
      <c r="EF35" s="291"/>
      <c r="EG35" s="291"/>
      <c r="EH35" s="291"/>
      <c r="EI35" s="291"/>
      <c r="EJ35" s="291"/>
      <c r="EK35" s="291"/>
      <c r="EL35" s="291"/>
      <c r="EM35" s="291"/>
      <c r="EN35" s="291"/>
      <c r="EO35" s="291"/>
      <c r="EP35" s="291"/>
      <c r="EQ35" s="291"/>
      <c r="ER35" s="291"/>
      <c r="ES35" s="291"/>
      <c r="ET35" s="291"/>
      <c r="EU35" s="291"/>
      <c r="EV35" s="291"/>
      <c r="EW35" s="291"/>
      <c r="EX35" s="291"/>
      <c r="EY35" s="291"/>
      <c r="EZ35" s="291"/>
      <c r="FA35" s="291"/>
      <c r="FB35" s="291"/>
      <c r="FC35" s="291"/>
      <c r="FD35" s="291"/>
      <c r="FE35" s="291"/>
      <c r="FF35" s="291"/>
      <c r="FG35" s="291"/>
      <c r="FH35" s="291"/>
      <c r="FI35" s="291"/>
      <c r="FJ35" s="291"/>
      <c r="FK35" s="291"/>
      <c r="FL35" s="291"/>
      <c r="FM35" s="291"/>
      <c r="FN35" s="291"/>
      <c r="FO35" s="291"/>
      <c r="FP35" s="291"/>
      <c r="FQ35" s="291"/>
      <c r="FR35" s="291"/>
      <c r="FS35" s="291"/>
      <c r="FT35" s="291"/>
      <c r="FU35" s="291"/>
      <c r="FV35" s="291"/>
      <c r="FW35" s="291"/>
      <c r="FX35" s="291"/>
      <c r="FY35" s="291"/>
      <c r="FZ35" s="291"/>
      <c r="GA35" s="291"/>
      <c r="GB35" s="291"/>
      <c r="GC35" s="291"/>
      <c r="GD35" s="291"/>
      <c r="GE35" s="291"/>
      <c r="GF35" s="291"/>
      <c r="GG35" s="291"/>
      <c r="GH35" s="291"/>
      <c r="GI35" s="291"/>
      <c r="GJ35" s="291"/>
      <c r="GK35" s="291"/>
      <c r="GL35" s="291"/>
      <c r="GM35" s="291"/>
      <c r="GN35" s="291"/>
      <c r="GO35" s="291"/>
      <c r="GP35" s="291"/>
      <c r="GQ35" s="291"/>
      <c r="GR35" s="291"/>
      <c r="GS35" s="291"/>
      <c r="GT35" s="291"/>
      <c r="GU35" s="291"/>
      <c r="GV35" s="291"/>
      <c r="GW35" s="291"/>
      <c r="GX35" s="291"/>
      <c r="GY35" s="291"/>
      <c r="GZ35" s="291"/>
      <c r="HA35" s="291"/>
      <c r="HB35" s="291"/>
      <c r="HC35" s="291"/>
      <c r="HD35" s="291"/>
      <c r="HE35" s="291"/>
      <c r="HF35" s="291"/>
      <c r="HG35" s="291"/>
      <c r="HH35" s="291"/>
      <c r="HI35" s="291"/>
      <c r="HJ35" s="291"/>
      <c r="HK35" s="291"/>
      <c r="HL35" s="291"/>
      <c r="HM35" s="291"/>
      <c r="HN35" s="291"/>
      <c r="HO35" s="291"/>
      <c r="HP35" s="291"/>
      <c r="HQ35" s="291"/>
      <c r="HR35" s="291"/>
      <c r="HS35" s="291"/>
      <c r="HT35" s="291"/>
      <c r="HU35" s="291"/>
      <c r="HV35" s="291"/>
      <c r="HW35" s="291"/>
      <c r="HX35" s="291"/>
      <c r="HY35" s="291"/>
      <c r="HZ35" s="291"/>
      <c r="IA35" s="291"/>
      <c r="IB35" s="291"/>
      <c r="IC35" s="291"/>
      <c r="ID35" s="291"/>
      <c r="IE35" s="291"/>
      <c r="IF35" s="291"/>
      <c r="IG35" s="291"/>
      <c r="IH35" s="291"/>
      <c r="II35" s="291"/>
      <c r="IJ35" s="291"/>
      <c r="IK35" s="291"/>
      <c r="IL35" s="291"/>
      <c r="IM35" s="291"/>
      <c r="IN35" s="291"/>
      <c r="IO35" s="291"/>
      <c r="IP35" s="291"/>
      <c r="IQ35" s="291"/>
      <c r="IR35" s="291"/>
      <c r="IS35" s="291"/>
      <c r="IT35" s="291"/>
      <c r="IU35" s="291"/>
      <c r="IV35" s="291"/>
    </row>
    <row r="36" spans="1:256" ht="14.25">
      <c r="A36" s="291"/>
      <c r="B36" s="1615"/>
      <c r="C36" s="1131"/>
      <c r="D36" s="1118"/>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291"/>
      <c r="BC36" s="291"/>
      <c r="BD36" s="291"/>
      <c r="BE36" s="291"/>
      <c r="BF36" s="291"/>
      <c r="BG36" s="291"/>
      <c r="BH36" s="291"/>
      <c r="BI36" s="291"/>
      <c r="BJ36" s="291"/>
      <c r="BK36" s="291"/>
      <c r="BL36" s="291"/>
      <c r="BM36" s="291"/>
      <c r="BN36" s="291"/>
      <c r="BO36" s="291"/>
      <c r="BP36" s="291"/>
      <c r="BQ36" s="291"/>
      <c r="BR36" s="291"/>
      <c r="BS36" s="291"/>
      <c r="BT36" s="291"/>
      <c r="BU36" s="291"/>
      <c r="BV36" s="291"/>
      <c r="BW36" s="291"/>
      <c r="BX36" s="291"/>
      <c r="BY36" s="291"/>
      <c r="BZ36" s="291"/>
      <c r="CA36" s="291"/>
      <c r="CB36" s="291"/>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291"/>
      <c r="DQ36" s="291"/>
      <c r="DR36" s="291"/>
      <c r="DS36" s="291"/>
      <c r="DT36" s="291"/>
      <c r="DU36" s="291"/>
      <c r="DV36" s="291"/>
      <c r="DW36" s="291"/>
      <c r="DX36" s="291"/>
      <c r="DY36" s="291"/>
      <c r="DZ36" s="291"/>
      <c r="EA36" s="291"/>
      <c r="EB36" s="291"/>
      <c r="EC36" s="291"/>
      <c r="ED36" s="291"/>
      <c r="EE36" s="291"/>
      <c r="EF36" s="291"/>
      <c r="EG36" s="291"/>
      <c r="EH36" s="291"/>
      <c r="EI36" s="291"/>
      <c r="EJ36" s="291"/>
      <c r="EK36" s="291"/>
      <c r="EL36" s="291"/>
      <c r="EM36" s="291"/>
      <c r="EN36" s="291"/>
      <c r="EO36" s="291"/>
      <c r="EP36" s="291"/>
      <c r="EQ36" s="291"/>
      <c r="ER36" s="291"/>
      <c r="ES36" s="291"/>
      <c r="ET36" s="291"/>
      <c r="EU36" s="291"/>
      <c r="EV36" s="291"/>
      <c r="EW36" s="291"/>
      <c r="EX36" s="291"/>
      <c r="EY36" s="291"/>
      <c r="EZ36" s="291"/>
      <c r="FA36" s="291"/>
      <c r="FB36" s="291"/>
      <c r="FC36" s="291"/>
      <c r="FD36" s="291"/>
      <c r="FE36" s="291"/>
      <c r="FF36" s="291"/>
      <c r="FG36" s="291"/>
      <c r="FH36" s="291"/>
      <c r="FI36" s="291"/>
      <c r="FJ36" s="291"/>
      <c r="FK36" s="291"/>
      <c r="FL36" s="291"/>
      <c r="FM36" s="291"/>
      <c r="FN36" s="291"/>
      <c r="FO36" s="291"/>
      <c r="FP36" s="291"/>
      <c r="FQ36" s="291"/>
      <c r="FR36" s="291"/>
      <c r="FS36" s="291"/>
      <c r="FT36" s="291"/>
      <c r="FU36" s="291"/>
      <c r="FV36" s="291"/>
      <c r="FW36" s="291"/>
      <c r="FX36" s="291"/>
      <c r="FY36" s="291"/>
      <c r="FZ36" s="291"/>
      <c r="GA36" s="291"/>
      <c r="GB36" s="291"/>
      <c r="GC36" s="291"/>
      <c r="GD36" s="291"/>
      <c r="GE36" s="291"/>
      <c r="GF36" s="291"/>
      <c r="GG36" s="291"/>
      <c r="GH36" s="291"/>
      <c r="GI36" s="291"/>
      <c r="GJ36" s="291"/>
      <c r="GK36" s="291"/>
      <c r="GL36" s="291"/>
      <c r="GM36" s="291"/>
      <c r="GN36" s="291"/>
      <c r="GO36" s="291"/>
      <c r="GP36" s="291"/>
      <c r="GQ36" s="291"/>
      <c r="GR36" s="291"/>
      <c r="GS36" s="291"/>
      <c r="GT36" s="291"/>
      <c r="GU36" s="291"/>
      <c r="GV36" s="291"/>
      <c r="GW36" s="291"/>
      <c r="GX36" s="291"/>
      <c r="GY36" s="291"/>
      <c r="GZ36" s="291"/>
      <c r="HA36" s="291"/>
      <c r="HB36" s="291"/>
      <c r="HC36" s="291"/>
      <c r="HD36" s="291"/>
      <c r="HE36" s="291"/>
      <c r="HF36" s="291"/>
      <c r="HG36" s="291"/>
      <c r="HH36" s="291"/>
      <c r="HI36" s="291"/>
      <c r="HJ36" s="291"/>
      <c r="HK36" s="291"/>
      <c r="HL36" s="291"/>
      <c r="HM36" s="291"/>
      <c r="HN36" s="291"/>
      <c r="HO36" s="291"/>
      <c r="HP36" s="291"/>
      <c r="HQ36" s="291"/>
      <c r="HR36" s="291"/>
      <c r="HS36" s="291"/>
      <c r="HT36" s="291"/>
      <c r="HU36" s="291"/>
      <c r="HV36" s="291"/>
      <c r="HW36" s="291"/>
      <c r="HX36" s="291"/>
      <c r="HY36" s="291"/>
      <c r="HZ36" s="291"/>
      <c r="IA36" s="291"/>
      <c r="IB36" s="291"/>
      <c r="IC36" s="291"/>
      <c r="ID36" s="291"/>
      <c r="IE36" s="291"/>
      <c r="IF36" s="291"/>
      <c r="IG36" s="291"/>
      <c r="IH36" s="291"/>
      <c r="II36" s="291"/>
      <c r="IJ36" s="291"/>
      <c r="IK36" s="291"/>
      <c r="IL36" s="291"/>
      <c r="IM36" s="291"/>
      <c r="IN36" s="291"/>
      <c r="IO36" s="291"/>
      <c r="IP36" s="291"/>
      <c r="IQ36" s="291"/>
      <c r="IR36" s="291"/>
      <c r="IS36" s="291"/>
      <c r="IT36" s="291"/>
      <c r="IU36" s="291"/>
      <c r="IV36" s="291"/>
    </row>
    <row r="37" spans="1:256" ht="14.25">
      <c r="A37" s="291"/>
      <c r="B37" s="1615"/>
      <c r="C37" s="1131"/>
      <c r="D37" s="1118"/>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1"/>
      <c r="BL37" s="291"/>
      <c r="BM37" s="291"/>
      <c r="BN37" s="291"/>
      <c r="BO37" s="291"/>
      <c r="BP37" s="291"/>
      <c r="BQ37" s="291"/>
      <c r="BR37" s="291"/>
      <c r="BS37" s="291"/>
      <c r="BT37" s="291"/>
      <c r="BU37" s="291"/>
      <c r="BV37" s="291"/>
      <c r="BW37" s="291"/>
      <c r="BX37" s="291"/>
      <c r="BY37" s="291"/>
      <c r="BZ37" s="291"/>
      <c r="CA37" s="291"/>
      <c r="CB37" s="291"/>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1"/>
      <c r="EP37" s="291"/>
      <c r="EQ37" s="291"/>
      <c r="ER37" s="291"/>
      <c r="ES37" s="291"/>
      <c r="ET37" s="291"/>
      <c r="EU37" s="291"/>
      <c r="EV37" s="291"/>
      <c r="EW37" s="291"/>
      <c r="EX37" s="291"/>
      <c r="EY37" s="291"/>
      <c r="EZ37" s="291"/>
      <c r="FA37" s="291"/>
      <c r="FB37" s="291"/>
      <c r="FC37" s="291"/>
      <c r="FD37" s="291"/>
      <c r="FE37" s="291"/>
      <c r="FF37" s="291"/>
      <c r="FG37" s="291"/>
      <c r="FH37" s="291"/>
      <c r="FI37" s="291"/>
      <c r="FJ37" s="291"/>
      <c r="FK37" s="291"/>
      <c r="FL37" s="291"/>
      <c r="FM37" s="291"/>
      <c r="FN37" s="291"/>
      <c r="FO37" s="291"/>
      <c r="FP37" s="291"/>
      <c r="FQ37" s="291"/>
      <c r="FR37" s="291"/>
      <c r="FS37" s="291"/>
      <c r="FT37" s="291"/>
      <c r="FU37" s="291"/>
      <c r="FV37" s="291"/>
      <c r="FW37" s="291"/>
      <c r="FX37" s="291"/>
      <c r="FY37" s="291"/>
      <c r="FZ37" s="291"/>
      <c r="GA37" s="291"/>
      <c r="GB37" s="291"/>
      <c r="GC37" s="291"/>
      <c r="GD37" s="291"/>
      <c r="GE37" s="291"/>
      <c r="GF37" s="291"/>
      <c r="GG37" s="291"/>
      <c r="GH37" s="291"/>
      <c r="GI37" s="291"/>
      <c r="GJ37" s="291"/>
      <c r="GK37" s="291"/>
      <c r="GL37" s="291"/>
      <c r="GM37" s="291"/>
      <c r="GN37" s="291"/>
      <c r="GO37" s="291"/>
      <c r="GP37" s="291"/>
      <c r="GQ37" s="291"/>
      <c r="GR37" s="291"/>
      <c r="GS37" s="291"/>
      <c r="GT37" s="291"/>
      <c r="GU37" s="291"/>
      <c r="GV37" s="291"/>
      <c r="GW37" s="291"/>
      <c r="GX37" s="291"/>
      <c r="GY37" s="291"/>
      <c r="GZ37" s="291"/>
      <c r="HA37" s="291"/>
      <c r="HB37" s="291"/>
      <c r="HC37" s="291"/>
      <c r="HD37" s="291"/>
      <c r="HE37" s="291"/>
      <c r="HF37" s="291"/>
      <c r="HG37" s="291"/>
      <c r="HH37" s="291"/>
      <c r="HI37" s="291"/>
      <c r="HJ37" s="291"/>
      <c r="HK37" s="291"/>
      <c r="HL37" s="291"/>
      <c r="HM37" s="291"/>
      <c r="HN37" s="291"/>
      <c r="HO37" s="291"/>
      <c r="HP37" s="291"/>
      <c r="HQ37" s="291"/>
      <c r="HR37" s="291"/>
      <c r="HS37" s="291"/>
      <c r="HT37" s="291"/>
      <c r="HU37" s="291"/>
      <c r="HV37" s="291"/>
      <c r="HW37" s="291"/>
      <c r="HX37" s="291"/>
      <c r="HY37" s="291"/>
      <c r="HZ37" s="291"/>
      <c r="IA37" s="291"/>
      <c r="IB37" s="291"/>
      <c r="IC37" s="291"/>
      <c r="ID37" s="291"/>
      <c r="IE37" s="291"/>
      <c r="IF37" s="291"/>
      <c r="IG37" s="291"/>
      <c r="IH37" s="291"/>
      <c r="II37" s="291"/>
      <c r="IJ37" s="291"/>
      <c r="IK37" s="291"/>
      <c r="IL37" s="291"/>
      <c r="IM37" s="291"/>
      <c r="IN37" s="291"/>
      <c r="IO37" s="291"/>
      <c r="IP37" s="291"/>
      <c r="IQ37" s="291"/>
      <c r="IR37" s="291"/>
      <c r="IS37" s="291"/>
      <c r="IT37" s="291"/>
      <c r="IU37" s="291"/>
      <c r="IV37" s="291"/>
    </row>
    <row r="38" spans="1:256" ht="14.25">
      <c r="A38" s="291"/>
      <c r="B38" s="1615"/>
      <c r="C38" s="1131"/>
      <c r="D38" s="1118"/>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291"/>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291"/>
      <c r="CM38" s="291"/>
      <c r="CN38" s="291"/>
      <c r="CO38" s="291"/>
      <c r="CP38" s="291"/>
      <c r="CQ38" s="291"/>
      <c r="CR38" s="291"/>
      <c r="CS38" s="291"/>
      <c r="CT38" s="291"/>
      <c r="CU38" s="291"/>
      <c r="CV38" s="291"/>
      <c r="CW38" s="291"/>
      <c r="CX38" s="291"/>
      <c r="CY38" s="291"/>
      <c r="CZ38" s="291"/>
      <c r="DA38" s="291"/>
      <c r="DB38" s="291"/>
      <c r="DC38" s="291"/>
      <c r="DD38" s="291"/>
      <c r="DE38" s="291"/>
      <c r="DF38" s="291"/>
      <c r="DG38" s="291"/>
      <c r="DH38" s="291"/>
      <c r="DI38" s="291"/>
      <c r="DJ38" s="291"/>
      <c r="DK38" s="291"/>
      <c r="DL38" s="291"/>
      <c r="DM38" s="291"/>
      <c r="DN38" s="291"/>
      <c r="DO38" s="291"/>
      <c r="DP38" s="291"/>
      <c r="DQ38" s="291"/>
      <c r="DR38" s="291"/>
      <c r="DS38" s="291"/>
      <c r="DT38" s="291"/>
      <c r="DU38" s="291"/>
      <c r="DV38" s="291"/>
      <c r="DW38" s="291"/>
      <c r="DX38" s="291"/>
      <c r="DY38" s="291"/>
      <c r="DZ38" s="291"/>
      <c r="EA38" s="291"/>
      <c r="EB38" s="291"/>
      <c r="EC38" s="291"/>
      <c r="ED38" s="291"/>
      <c r="EE38" s="291"/>
      <c r="EF38" s="291"/>
      <c r="EG38" s="291"/>
      <c r="EH38" s="291"/>
      <c r="EI38" s="291"/>
      <c r="EJ38" s="291"/>
      <c r="EK38" s="291"/>
      <c r="EL38" s="291"/>
      <c r="EM38" s="291"/>
      <c r="EN38" s="291"/>
      <c r="EO38" s="291"/>
      <c r="EP38" s="291"/>
      <c r="EQ38" s="291"/>
      <c r="ER38" s="291"/>
      <c r="ES38" s="291"/>
      <c r="ET38" s="291"/>
      <c r="EU38" s="291"/>
      <c r="EV38" s="291"/>
      <c r="EW38" s="291"/>
      <c r="EX38" s="291"/>
      <c r="EY38" s="291"/>
      <c r="EZ38" s="291"/>
      <c r="FA38" s="291"/>
      <c r="FB38" s="291"/>
      <c r="FC38" s="291"/>
      <c r="FD38" s="291"/>
      <c r="FE38" s="291"/>
      <c r="FF38" s="291"/>
      <c r="FG38" s="291"/>
      <c r="FH38" s="291"/>
      <c r="FI38" s="291"/>
      <c r="FJ38" s="291"/>
      <c r="FK38" s="291"/>
      <c r="FL38" s="291"/>
      <c r="FM38" s="291"/>
      <c r="FN38" s="291"/>
      <c r="FO38" s="291"/>
      <c r="FP38" s="291"/>
      <c r="FQ38" s="291"/>
      <c r="FR38" s="291"/>
      <c r="FS38" s="291"/>
      <c r="FT38" s="291"/>
      <c r="FU38" s="291"/>
      <c r="FV38" s="291"/>
      <c r="FW38" s="291"/>
      <c r="FX38" s="291"/>
      <c r="FY38" s="291"/>
      <c r="FZ38" s="291"/>
      <c r="GA38" s="291"/>
      <c r="GB38" s="291"/>
      <c r="GC38" s="291"/>
      <c r="GD38" s="291"/>
      <c r="GE38" s="291"/>
      <c r="GF38" s="291"/>
      <c r="GG38" s="291"/>
      <c r="GH38" s="291"/>
      <c r="GI38" s="291"/>
      <c r="GJ38" s="291"/>
      <c r="GK38" s="291"/>
      <c r="GL38" s="291"/>
      <c r="GM38" s="291"/>
      <c r="GN38" s="291"/>
      <c r="GO38" s="291"/>
      <c r="GP38" s="291"/>
      <c r="GQ38" s="291"/>
      <c r="GR38" s="291"/>
      <c r="GS38" s="291"/>
      <c r="GT38" s="291"/>
      <c r="GU38" s="291"/>
      <c r="GV38" s="291"/>
      <c r="GW38" s="291"/>
      <c r="GX38" s="291"/>
      <c r="GY38" s="291"/>
      <c r="GZ38" s="291"/>
      <c r="HA38" s="291"/>
      <c r="HB38" s="291"/>
      <c r="HC38" s="291"/>
      <c r="HD38" s="291"/>
      <c r="HE38" s="291"/>
      <c r="HF38" s="291"/>
      <c r="HG38" s="291"/>
      <c r="HH38" s="291"/>
      <c r="HI38" s="291"/>
      <c r="HJ38" s="291"/>
      <c r="HK38" s="291"/>
      <c r="HL38" s="291"/>
      <c r="HM38" s="291"/>
      <c r="HN38" s="291"/>
      <c r="HO38" s="291"/>
      <c r="HP38" s="291"/>
      <c r="HQ38" s="291"/>
      <c r="HR38" s="291"/>
      <c r="HS38" s="291"/>
      <c r="HT38" s="291"/>
      <c r="HU38" s="291"/>
      <c r="HV38" s="291"/>
      <c r="HW38" s="291"/>
      <c r="HX38" s="291"/>
      <c r="HY38" s="291"/>
      <c r="HZ38" s="291"/>
      <c r="IA38" s="291"/>
      <c r="IB38" s="291"/>
      <c r="IC38" s="291"/>
      <c r="ID38" s="291"/>
      <c r="IE38" s="291"/>
      <c r="IF38" s="291"/>
      <c r="IG38" s="291"/>
      <c r="IH38" s="291"/>
      <c r="II38" s="291"/>
      <c r="IJ38" s="291"/>
      <c r="IK38" s="291"/>
      <c r="IL38" s="291"/>
      <c r="IM38" s="291"/>
      <c r="IN38" s="291"/>
      <c r="IO38" s="291"/>
      <c r="IP38" s="291"/>
      <c r="IQ38" s="291"/>
      <c r="IR38" s="291"/>
      <c r="IS38" s="291"/>
      <c r="IT38" s="291"/>
      <c r="IU38" s="291"/>
      <c r="IV38" s="291"/>
    </row>
    <row r="39" spans="1:256" ht="14.25">
      <c r="A39" s="291"/>
      <c r="B39" s="1615"/>
      <c r="C39" s="1131"/>
      <c r="D39" s="1118"/>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1"/>
      <c r="BC39" s="291"/>
      <c r="BD39" s="291"/>
      <c r="BE39" s="291"/>
      <c r="BF39" s="291"/>
      <c r="BG39" s="291"/>
      <c r="BH39" s="291"/>
      <c r="BI39" s="291"/>
      <c r="BJ39" s="291"/>
      <c r="BK39" s="291"/>
      <c r="BL39" s="291"/>
      <c r="BM39" s="291"/>
      <c r="BN39" s="291"/>
      <c r="BO39" s="291"/>
      <c r="BP39" s="291"/>
      <c r="BQ39" s="291"/>
      <c r="BR39" s="291"/>
      <c r="BS39" s="291"/>
      <c r="BT39" s="291"/>
      <c r="BU39" s="291"/>
      <c r="BV39" s="291"/>
      <c r="BW39" s="291"/>
      <c r="BX39" s="291"/>
      <c r="BY39" s="291"/>
      <c r="BZ39" s="291"/>
      <c r="CA39" s="291"/>
      <c r="CB39" s="291"/>
      <c r="CC39" s="291"/>
      <c r="CD39" s="291"/>
      <c r="CE39" s="291"/>
      <c r="CF39" s="291"/>
      <c r="CG39" s="291"/>
      <c r="CH39" s="291"/>
      <c r="CI39" s="291"/>
      <c r="CJ39" s="291"/>
      <c r="CK39" s="291"/>
      <c r="CL39" s="291"/>
      <c r="CM39" s="291"/>
      <c r="CN39" s="291"/>
      <c r="CO39" s="291"/>
      <c r="CP39" s="291"/>
      <c r="CQ39" s="291"/>
      <c r="CR39" s="291"/>
      <c r="CS39" s="291"/>
      <c r="CT39" s="291"/>
      <c r="CU39" s="291"/>
      <c r="CV39" s="291"/>
      <c r="CW39" s="291"/>
      <c r="CX39" s="291"/>
      <c r="CY39" s="291"/>
      <c r="CZ39" s="291"/>
      <c r="DA39" s="291"/>
      <c r="DB39" s="291"/>
      <c r="DC39" s="291"/>
      <c r="DD39" s="291"/>
      <c r="DE39" s="291"/>
      <c r="DF39" s="291"/>
      <c r="DG39" s="291"/>
      <c r="DH39" s="291"/>
      <c r="DI39" s="291"/>
      <c r="DJ39" s="291"/>
      <c r="DK39" s="291"/>
      <c r="DL39" s="291"/>
      <c r="DM39" s="291"/>
      <c r="DN39" s="291"/>
      <c r="DO39" s="291"/>
      <c r="DP39" s="291"/>
      <c r="DQ39" s="291"/>
      <c r="DR39" s="291"/>
      <c r="DS39" s="291"/>
      <c r="DT39" s="291"/>
      <c r="DU39" s="291"/>
      <c r="DV39" s="291"/>
      <c r="DW39" s="291"/>
      <c r="DX39" s="291"/>
      <c r="DY39" s="291"/>
      <c r="DZ39" s="291"/>
      <c r="EA39" s="291"/>
      <c r="EB39" s="291"/>
      <c r="EC39" s="291"/>
      <c r="ED39" s="291"/>
      <c r="EE39" s="291"/>
      <c r="EF39" s="291"/>
      <c r="EG39" s="291"/>
      <c r="EH39" s="291"/>
      <c r="EI39" s="291"/>
      <c r="EJ39" s="291"/>
      <c r="EK39" s="291"/>
      <c r="EL39" s="291"/>
      <c r="EM39" s="291"/>
      <c r="EN39" s="291"/>
      <c r="EO39" s="291"/>
      <c r="EP39" s="291"/>
      <c r="EQ39" s="291"/>
      <c r="ER39" s="291"/>
      <c r="ES39" s="291"/>
      <c r="ET39" s="291"/>
      <c r="EU39" s="291"/>
      <c r="EV39" s="291"/>
      <c r="EW39" s="291"/>
      <c r="EX39" s="291"/>
      <c r="EY39" s="291"/>
      <c r="EZ39" s="291"/>
      <c r="FA39" s="291"/>
      <c r="FB39" s="291"/>
      <c r="FC39" s="291"/>
      <c r="FD39" s="291"/>
      <c r="FE39" s="291"/>
      <c r="FF39" s="291"/>
      <c r="FG39" s="291"/>
      <c r="FH39" s="291"/>
      <c r="FI39" s="291"/>
      <c r="FJ39" s="291"/>
      <c r="FK39" s="291"/>
      <c r="FL39" s="291"/>
      <c r="FM39" s="291"/>
      <c r="FN39" s="291"/>
      <c r="FO39" s="291"/>
      <c r="FP39" s="291"/>
      <c r="FQ39" s="291"/>
      <c r="FR39" s="291"/>
      <c r="FS39" s="291"/>
      <c r="FT39" s="291"/>
      <c r="FU39" s="291"/>
      <c r="FV39" s="291"/>
      <c r="FW39" s="291"/>
      <c r="FX39" s="291"/>
      <c r="FY39" s="291"/>
      <c r="FZ39" s="291"/>
      <c r="GA39" s="291"/>
      <c r="GB39" s="291"/>
      <c r="GC39" s="291"/>
      <c r="GD39" s="291"/>
      <c r="GE39" s="291"/>
      <c r="GF39" s="291"/>
      <c r="GG39" s="291"/>
      <c r="GH39" s="291"/>
      <c r="GI39" s="291"/>
      <c r="GJ39" s="291"/>
      <c r="GK39" s="291"/>
      <c r="GL39" s="291"/>
      <c r="GM39" s="291"/>
      <c r="GN39" s="291"/>
      <c r="GO39" s="291"/>
      <c r="GP39" s="291"/>
      <c r="GQ39" s="291"/>
      <c r="GR39" s="291"/>
      <c r="GS39" s="291"/>
      <c r="GT39" s="291"/>
      <c r="GU39" s="291"/>
      <c r="GV39" s="291"/>
      <c r="GW39" s="291"/>
      <c r="GX39" s="291"/>
      <c r="GY39" s="291"/>
      <c r="GZ39" s="291"/>
      <c r="HA39" s="291"/>
      <c r="HB39" s="291"/>
      <c r="HC39" s="291"/>
      <c r="HD39" s="291"/>
      <c r="HE39" s="291"/>
      <c r="HF39" s="291"/>
      <c r="HG39" s="291"/>
      <c r="HH39" s="291"/>
      <c r="HI39" s="291"/>
      <c r="HJ39" s="291"/>
      <c r="HK39" s="291"/>
      <c r="HL39" s="291"/>
      <c r="HM39" s="291"/>
      <c r="HN39" s="291"/>
      <c r="HO39" s="291"/>
      <c r="HP39" s="291"/>
      <c r="HQ39" s="291"/>
      <c r="HR39" s="291"/>
      <c r="HS39" s="291"/>
      <c r="HT39" s="291"/>
      <c r="HU39" s="291"/>
      <c r="HV39" s="291"/>
      <c r="HW39" s="291"/>
      <c r="HX39" s="291"/>
      <c r="HY39" s="291"/>
      <c r="HZ39" s="291"/>
      <c r="IA39" s="291"/>
      <c r="IB39" s="291"/>
      <c r="IC39" s="291"/>
      <c r="ID39" s="291"/>
      <c r="IE39" s="291"/>
      <c r="IF39" s="291"/>
      <c r="IG39" s="291"/>
      <c r="IH39" s="291"/>
      <c r="II39" s="291"/>
      <c r="IJ39" s="291"/>
      <c r="IK39" s="291"/>
      <c r="IL39" s="291"/>
      <c r="IM39" s="291"/>
      <c r="IN39" s="291"/>
      <c r="IO39" s="291"/>
      <c r="IP39" s="291"/>
      <c r="IQ39" s="291"/>
      <c r="IR39" s="291"/>
      <c r="IS39" s="291"/>
      <c r="IT39" s="291"/>
      <c r="IU39" s="291"/>
      <c r="IV39" s="291"/>
    </row>
    <row r="40" spans="1:256" ht="14.25">
      <c r="A40" s="291"/>
      <c r="B40" s="1615"/>
      <c r="C40" s="1131"/>
      <c r="D40" s="1118"/>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c r="BA40" s="291"/>
      <c r="BB40" s="291"/>
      <c r="BC40" s="291"/>
      <c r="BD40" s="291"/>
      <c r="BE40" s="291"/>
      <c r="BF40" s="291"/>
      <c r="BG40" s="291"/>
      <c r="BH40" s="291"/>
      <c r="BI40" s="291"/>
      <c r="BJ40" s="291"/>
      <c r="BK40" s="291"/>
      <c r="BL40" s="291"/>
      <c r="BM40" s="291"/>
      <c r="BN40" s="291"/>
      <c r="BO40" s="291"/>
      <c r="BP40" s="291"/>
      <c r="BQ40" s="291"/>
      <c r="BR40" s="291"/>
      <c r="BS40" s="291"/>
      <c r="BT40" s="291"/>
      <c r="BU40" s="291"/>
      <c r="BV40" s="291"/>
      <c r="BW40" s="291"/>
      <c r="BX40" s="291"/>
      <c r="BY40" s="291"/>
      <c r="BZ40" s="291"/>
      <c r="CA40" s="291"/>
      <c r="CB40" s="291"/>
      <c r="CC40" s="291"/>
      <c r="CD40" s="291"/>
      <c r="CE40" s="291"/>
      <c r="CF40" s="291"/>
      <c r="CG40" s="291"/>
      <c r="CH40" s="291"/>
      <c r="CI40" s="291"/>
      <c r="CJ40" s="291"/>
      <c r="CK40" s="291"/>
      <c r="CL40" s="291"/>
      <c r="CM40" s="291"/>
      <c r="CN40" s="291"/>
      <c r="CO40" s="291"/>
      <c r="CP40" s="291"/>
      <c r="CQ40" s="291"/>
      <c r="CR40" s="291"/>
      <c r="CS40" s="291"/>
      <c r="CT40" s="291"/>
      <c r="CU40" s="291"/>
      <c r="CV40" s="291"/>
      <c r="CW40" s="291"/>
      <c r="CX40" s="291"/>
      <c r="CY40" s="291"/>
      <c r="CZ40" s="291"/>
      <c r="DA40" s="291"/>
      <c r="DB40" s="291"/>
      <c r="DC40" s="291"/>
      <c r="DD40" s="291"/>
      <c r="DE40" s="291"/>
      <c r="DF40" s="291"/>
      <c r="DG40" s="291"/>
      <c r="DH40" s="291"/>
      <c r="DI40" s="291"/>
      <c r="DJ40" s="291"/>
      <c r="DK40" s="291"/>
      <c r="DL40" s="291"/>
      <c r="DM40" s="291"/>
      <c r="DN40" s="291"/>
      <c r="DO40" s="291"/>
      <c r="DP40" s="291"/>
      <c r="DQ40" s="291"/>
      <c r="DR40" s="291"/>
      <c r="DS40" s="291"/>
      <c r="DT40" s="291"/>
      <c r="DU40" s="291"/>
      <c r="DV40" s="291"/>
      <c r="DW40" s="291"/>
      <c r="DX40" s="291"/>
      <c r="DY40" s="291"/>
      <c r="DZ40" s="291"/>
      <c r="EA40" s="291"/>
      <c r="EB40" s="291"/>
      <c r="EC40" s="291"/>
      <c r="ED40" s="291"/>
      <c r="EE40" s="291"/>
      <c r="EF40" s="291"/>
      <c r="EG40" s="291"/>
      <c r="EH40" s="291"/>
      <c r="EI40" s="291"/>
      <c r="EJ40" s="291"/>
      <c r="EK40" s="291"/>
      <c r="EL40" s="291"/>
      <c r="EM40" s="291"/>
      <c r="EN40" s="291"/>
      <c r="EO40" s="291"/>
      <c r="EP40" s="291"/>
      <c r="EQ40" s="291"/>
      <c r="ER40" s="291"/>
      <c r="ES40" s="291"/>
      <c r="ET40" s="291"/>
      <c r="EU40" s="291"/>
      <c r="EV40" s="291"/>
      <c r="EW40" s="291"/>
      <c r="EX40" s="291"/>
      <c r="EY40" s="291"/>
      <c r="EZ40" s="291"/>
      <c r="FA40" s="291"/>
      <c r="FB40" s="291"/>
      <c r="FC40" s="291"/>
      <c r="FD40" s="291"/>
      <c r="FE40" s="291"/>
      <c r="FF40" s="291"/>
      <c r="FG40" s="291"/>
      <c r="FH40" s="291"/>
      <c r="FI40" s="291"/>
      <c r="FJ40" s="291"/>
      <c r="FK40" s="291"/>
      <c r="FL40" s="291"/>
      <c r="FM40" s="291"/>
      <c r="FN40" s="291"/>
      <c r="FO40" s="291"/>
      <c r="FP40" s="291"/>
      <c r="FQ40" s="291"/>
      <c r="FR40" s="291"/>
      <c r="FS40" s="291"/>
      <c r="FT40" s="291"/>
      <c r="FU40" s="291"/>
      <c r="FV40" s="291"/>
      <c r="FW40" s="291"/>
      <c r="FX40" s="291"/>
      <c r="FY40" s="291"/>
      <c r="FZ40" s="291"/>
      <c r="GA40" s="291"/>
      <c r="GB40" s="291"/>
      <c r="GC40" s="291"/>
      <c r="GD40" s="291"/>
      <c r="GE40" s="291"/>
      <c r="GF40" s="291"/>
      <c r="GG40" s="291"/>
      <c r="GH40" s="291"/>
      <c r="GI40" s="291"/>
      <c r="GJ40" s="291"/>
      <c r="GK40" s="291"/>
      <c r="GL40" s="291"/>
      <c r="GM40" s="291"/>
      <c r="GN40" s="291"/>
      <c r="GO40" s="291"/>
      <c r="GP40" s="291"/>
      <c r="GQ40" s="291"/>
      <c r="GR40" s="291"/>
      <c r="GS40" s="291"/>
      <c r="GT40" s="291"/>
      <c r="GU40" s="291"/>
      <c r="GV40" s="291"/>
      <c r="GW40" s="291"/>
      <c r="GX40" s="291"/>
      <c r="GY40" s="291"/>
      <c r="GZ40" s="291"/>
      <c r="HA40" s="291"/>
      <c r="HB40" s="291"/>
      <c r="HC40" s="291"/>
      <c r="HD40" s="291"/>
      <c r="HE40" s="291"/>
      <c r="HF40" s="291"/>
      <c r="HG40" s="291"/>
      <c r="HH40" s="291"/>
      <c r="HI40" s="291"/>
      <c r="HJ40" s="291"/>
      <c r="HK40" s="291"/>
      <c r="HL40" s="291"/>
      <c r="HM40" s="291"/>
      <c r="HN40" s="291"/>
      <c r="HO40" s="291"/>
      <c r="HP40" s="291"/>
      <c r="HQ40" s="291"/>
      <c r="HR40" s="291"/>
      <c r="HS40" s="291"/>
      <c r="HT40" s="291"/>
      <c r="HU40" s="291"/>
      <c r="HV40" s="291"/>
      <c r="HW40" s="291"/>
      <c r="HX40" s="291"/>
      <c r="HY40" s="291"/>
      <c r="HZ40" s="291"/>
      <c r="IA40" s="291"/>
      <c r="IB40" s="291"/>
      <c r="IC40" s="291"/>
      <c r="ID40" s="291"/>
      <c r="IE40" s="291"/>
      <c r="IF40" s="291"/>
      <c r="IG40" s="291"/>
      <c r="IH40" s="291"/>
      <c r="II40" s="291"/>
      <c r="IJ40" s="291"/>
      <c r="IK40" s="291"/>
      <c r="IL40" s="291"/>
      <c r="IM40" s="291"/>
      <c r="IN40" s="291"/>
      <c r="IO40" s="291"/>
      <c r="IP40" s="291"/>
      <c r="IQ40" s="291"/>
      <c r="IR40" s="291"/>
      <c r="IS40" s="291"/>
      <c r="IT40" s="291"/>
      <c r="IU40" s="291"/>
      <c r="IV40" s="291"/>
    </row>
    <row r="41" spans="1:256" ht="14.25">
      <c r="A41" s="291"/>
      <c r="B41" s="1615"/>
      <c r="C41" s="1131"/>
      <c r="D41" s="1118"/>
      <c r="E41" s="291"/>
      <c r="F41" s="291"/>
      <c r="G41" s="291"/>
      <c r="H41" s="291"/>
      <c r="I41" s="291"/>
      <c r="J41" s="291"/>
      <c r="K41" s="291"/>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c r="HC41" s="291"/>
      <c r="HD41" s="291"/>
      <c r="HE41" s="291"/>
      <c r="HF41" s="291"/>
      <c r="HG41" s="291"/>
      <c r="HH41" s="291"/>
      <c r="HI41" s="291"/>
      <c r="HJ41" s="291"/>
      <c r="HK41" s="291"/>
      <c r="HL41" s="291"/>
      <c r="HM41" s="291"/>
      <c r="HN41" s="291"/>
      <c r="HO41" s="291"/>
      <c r="HP41" s="291"/>
      <c r="HQ41" s="291"/>
      <c r="HR41" s="291"/>
      <c r="HS41" s="291"/>
      <c r="HT41" s="291"/>
      <c r="HU41" s="291"/>
      <c r="HV41" s="291"/>
      <c r="HW41" s="291"/>
      <c r="HX41" s="291"/>
      <c r="HY41" s="291"/>
      <c r="HZ41" s="291"/>
      <c r="IA41" s="291"/>
      <c r="IB41" s="291"/>
      <c r="IC41" s="291"/>
      <c r="ID41" s="291"/>
      <c r="IE41" s="291"/>
      <c r="IF41" s="291"/>
      <c r="IG41" s="291"/>
      <c r="IH41" s="291"/>
      <c r="II41" s="291"/>
      <c r="IJ41" s="291"/>
      <c r="IK41" s="291"/>
      <c r="IL41" s="291"/>
      <c r="IM41" s="291"/>
      <c r="IN41" s="291"/>
      <c r="IO41" s="291"/>
      <c r="IP41" s="291"/>
      <c r="IQ41" s="291"/>
      <c r="IR41" s="291"/>
      <c r="IS41" s="291"/>
      <c r="IT41" s="291"/>
      <c r="IU41" s="291"/>
      <c r="IV41" s="291"/>
    </row>
    <row r="42" spans="1:256">
      <c r="B42" s="1615"/>
      <c r="C42" s="1131"/>
      <c r="D42" s="1118"/>
    </row>
    <row r="43" spans="1:256">
      <c r="B43" s="1118"/>
      <c r="C43" s="1131"/>
      <c r="D43" s="1118"/>
    </row>
    <row r="44" spans="1:256">
      <c r="B44" s="1118"/>
      <c r="C44" s="1131"/>
      <c r="D44" s="1118"/>
    </row>
    <row r="45" spans="1:256">
      <c r="B45" s="1118"/>
      <c r="C45" s="1131"/>
      <c r="D45" s="1118"/>
    </row>
    <row r="46" spans="1:256">
      <c r="B46" s="1118"/>
      <c r="C46" s="1131"/>
      <c r="D46" s="1118"/>
    </row>
    <row r="47" spans="1:256">
      <c r="B47" s="1118"/>
      <c r="C47" s="1131"/>
      <c r="D47" s="1118"/>
    </row>
    <row r="48" spans="1:256">
      <c r="B48" s="1118"/>
      <c r="C48" s="1131"/>
      <c r="D48" s="1118"/>
    </row>
    <row r="49" spans="2:4">
      <c r="B49" s="1118"/>
      <c r="C49" s="1131"/>
      <c r="D49" s="1118"/>
    </row>
    <row r="50" spans="2:4">
      <c r="B50" s="1118"/>
      <c r="C50" s="1131"/>
      <c r="D50" s="1118"/>
    </row>
    <row r="51" spans="2:4">
      <c r="B51" s="1118"/>
      <c r="C51" s="1131"/>
      <c r="D51" s="1118"/>
    </row>
    <row r="52" spans="2:4">
      <c r="B52" s="1118"/>
      <c r="C52" s="1131"/>
      <c r="D52" s="1118"/>
    </row>
    <row r="53" spans="2:4" ht="48" customHeight="1">
      <c r="B53" s="2490" t="s">
        <v>1260</v>
      </c>
      <c r="C53" s="2490"/>
      <c r="D53" s="1632"/>
    </row>
    <row r="54" spans="2:4">
      <c r="B54" s="263" t="s">
        <v>1261</v>
      </c>
      <c r="C54" s="263" t="s">
        <v>1185</v>
      </c>
    </row>
    <row r="55" spans="2:4">
      <c r="B55" s="263"/>
      <c r="C55" s="1615"/>
    </row>
    <row r="56" spans="2:4">
      <c r="B56" s="277"/>
      <c r="C56" s="1615"/>
    </row>
    <row r="57" spans="2:4">
      <c r="B57" s="277"/>
      <c r="C57" s="1615"/>
    </row>
    <row r="58" spans="2:4">
      <c r="B58" s="277"/>
      <c r="C58" s="1615"/>
    </row>
    <row r="59" spans="2:4">
      <c r="B59" s="277"/>
      <c r="C59" s="1615"/>
    </row>
    <row r="60" spans="2:4">
      <c r="B60" s="277"/>
      <c r="C60" s="1615"/>
    </row>
    <row r="61" spans="2:4">
      <c r="B61" s="277"/>
      <c r="C61" s="1615"/>
    </row>
    <row r="62" spans="2:4">
      <c r="B62" s="277"/>
      <c r="C62" s="1615"/>
    </row>
    <row r="63" spans="2:4">
      <c r="B63" s="277"/>
      <c r="C63" s="1615"/>
    </row>
    <row r="64" spans="2:4">
      <c r="B64" s="277"/>
      <c r="C64" s="1615"/>
    </row>
    <row r="65" spans="2:3">
      <c r="B65" s="277"/>
      <c r="C65" s="1615"/>
    </row>
    <row r="66" spans="2:3">
      <c r="B66" s="277"/>
      <c r="C66" s="1615"/>
    </row>
    <row r="67" spans="2:3">
      <c r="B67" s="277"/>
      <c r="C67" s="1615"/>
    </row>
    <row r="68" spans="2:3">
      <c r="B68" s="277"/>
      <c r="C68" s="1615"/>
    </row>
    <row r="69" spans="2:3">
      <c r="B69" s="277"/>
      <c r="C69" s="1615"/>
    </row>
    <row r="70" spans="2:3">
      <c r="B70" s="277"/>
      <c r="C70" s="1615"/>
    </row>
    <row r="71" spans="2:3">
      <c r="B71" s="277"/>
      <c r="C71" s="1615"/>
    </row>
    <row r="72" spans="2:3">
      <c r="B72" s="277"/>
      <c r="C72" s="1615"/>
    </row>
    <row r="73" spans="2:3">
      <c r="B73" s="277"/>
      <c r="C73" s="1615"/>
    </row>
    <row r="74" spans="2:3">
      <c r="B74" s="277"/>
      <c r="C74" s="1615"/>
    </row>
    <row r="75" spans="2:3">
      <c r="B75" s="277"/>
      <c r="C75" s="1615"/>
    </row>
    <row r="76" spans="2:3">
      <c r="B76" s="277"/>
      <c r="C76" s="1615"/>
    </row>
    <row r="77" spans="2:3">
      <c r="B77" s="277"/>
      <c r="C77" s="1615"/>
    </row>
    <row r="78" spans="2:3">
      <c r="B78" s="277"/>
      <c r="C78" s="1615"/>
    </row>
    <row r="79" spans="2:3">
      <c r="B79" s="277"/>
      <c r="C79" s="1615"/>
    </row>
    <row r="80" spans="2:3">
      <c r="B80" s="277"/>
      <c r="C80" s="1615"/>
    </row>
    <row r="81" spans="2:3">
      <c r="B81" s="277"/>
      <c r="C81" s="1615"/>
    </row>
    <row r="82" spans="2:3">
      <c r="B82" s="1569"/>
      <c r="C82" s="1615"/>
    </row>
    <row r="83" spans="2:3">
      <c r="B83" s="1569"/>
      <c r="C83" s="1615"/>
    </row>
    <row r="84" spans="2:3">
      <c r="B84" s="1569"/>
      <c r="C84" s="1615"/>
    </row>
    <row r="85" spans="2:3">
      <c r="B85" s="1569"/>
      <c r="C85" s="1615"/>
    </row>
    <row r="86" spans="2:3">
      <c r="B86" s="1569"/>
      <c r="C86" s="1615"/>
    </row>
    <row r="87" spans="2:3">
      <c r="B87" s="1569"/>
      <c r="C87" s="1615"/>
    </row>
    <row r="88" spans="2:3">
      <c r="B88" s="1569"/>
      <c r="C88" s="1615"/>
    </row>
    <row r="89" spans="2:3">
      <c r="B89" s="1569"/>
      <c r="C89" s="1615"/>
    </row>
    <row r="90" spans="2:3">
      <c r="B90" s="277"/>
      <c r="C90" s="1615"/>
    </row>
    <row r="91" spans="2:3">
      <c r="B91" s="277"/>
      <c r="C91" s="1615"/>
    </row>
    <row r="92" spans="2:3">
      <c r="B92" s="277"/>
      <c r="C92" s="1615"/>
    </row>
    <row r="93" spans="2:3">
      <c r="B93" s="277"/>
      <c r="C93" s="1615"/>
    </row>
    <row r="94" spans="2:3">
      <c r="B94" s="277"/>
      <c r="C94" s="1615"/>
    </row>
    <row r="95" spans="2:3">
      <c r="B95" s="277"/>
      <c r="C95" s="1615"/>
    </row>
    <row r="96" spans="2:3">
      <c r="B96" s="277"/>
      <c r="C96" s="1615"/>
    </row>
    <row r="97" spans="2:3">
      <c r="B97" s="277"/>
      <c r="C97" s="1615"/>
    </row>
    <row r="98" spans="2:3">
      <c r="B98" s="277"/>
      <c r="C98" s="1615"/>
    </row>
    <row r="99" spans="2:3">
      <c r="B99" s="277"/>
      <c r="C99" s="1615" t="s">
        <v>27</v>
      </c>
    </row>
    <row r="100" spans="2:3" ht="44.25" customHeight="1">
      <c r="B100" s="1632" t="s">
        <v>1262</v>
      </c>
      <c r="C100" s="1632"/>
    </row>
    <row r="101" spans="2:3">
      <c r="B101" s="1633" t="s">
        <v>1261</v>
      </c>
      <c r="C101" s="263" t="s">
        <v>1185</v>
      </c>
    </row>
    <row r="102" spans="2:3">
      <c r="B102" s="1118"/>
      <c r="C102" s="1615"/>
    </row>
    <row r="103" spans="2:3">
      <c r="B103" s="1118"/>
      <c r="C103" s="1615"/>
    </row>
    <row r="104" spans="2:3">
      <c r="B104" s="1118"/>
      <c r="C104" s="1615"/>
    </row>
    <row r="105" spans="2:3">
      <c r="B105" s="1118"/>
      <c r="C105" s="1615"/>
    </row>
    <row r="106" spans="2:3">
      <c r="B106" s="1118"/>
      <c r="C106" s="1615"/>
    </row>
    <row r="107" spans="2:3">
      <c r="B107" s="1118"/>
      <c r="C107" s="1615"/>
    </row>
    <row r="108" spans="2:3">
      <c r="B108" s="1118"/>
      <c r="C108" s="1615"/>
    </row>
    <row r="109" spans="2:3">
      <c r="B109" s="1118"/>
      <c r="C109" s="1615"/>
    </row>
    <row r="110" spans="2:3">
      <c r="B110" s="1118"/>
      <c r="C110" s="1615"/>
    </row>
    <row r="111" spans="2:3">
      <c r="B111" s="1118"/>
      <c r="C111" s="1615"/>
    </row>
    <row r="112" spans="2:3">
      <c r="B112" s="1118"/>
      <c r="C112" s="1615"/>
    </row>
    <row r="113" spans="2:3">
      <c r="B113" s="1118"/>
      <c r="C113" s="1615"/>
    </row>
    <row r="114" spans="2:3">
      <c r="B114" s="1118"/>
      <c r="C114" s="1615"/>
    </row>
    <row r="115" spans="2:3">
      <c r="B115" s="1118"/>
      <c r="C115" s="1615"/>
    </row>
    <row r="116" spans="2:3">
      <c r="B116" s="1118"/>
      <c r="C116" s="1615"/>
    </row>
    <row r="117" spans="2:3">
      <c r="B117" s="1118"/>
      <c r="C117" s="1615"/>
    </row>
    <row r="118" spans="2:3">
      <c r="B118" s="1118"/>
      <c r="C118" s="1615"/>
    </row>
    <row r="119" spans="2:3">
      <c r="B119" s="1118"/>
      <c r="C119" s="1615"/>
    </row>
    <row r="120" spans="2:3">
      <c r="B120" s="1118"/>
      <c r="C120" s="1615"/>
    </row>
    <row r="121" spans="2:3">
      <c r="B121" s="1118"/>
      <c r="C121" s="1615"/>
    </row>
    <row r="122" spans="2:3">
      <c r="B122" s="1118"/>
      <c r="C122" s="1615"/>
    </row>
    <row r="123" spans="2:3">
      <c r="B123" s="1118"/>
      <c r="C123" s="1615"/>
    </row>
    <row r="124" spans="2:3">
      <c r="B124" s="1118"/>
      <c r="C124" s="1615"/>
    </row>
    <row r="125" spans="2:3">
      <c r="B125" s="1118"/>
      <c r="C125" s="1615"/>
    </row>
    <row r="126" spans="2:3">
      <c r="B126" s="1118"/>
      <c r="C126" s="1615"/>
    </row>
    <row r="127" spans="2:3">
      <c r="B127" s="1118"/>
      <c r="C127" s="1615"/>
    </row>
    <row r="128" spans="2:3">
      <c r="B128" s="1118"/>
      <c r="C128" s="1615"/>
    </row>
    <row r="129" spans="2:3">
      <c r="B129" s="1118"/>
      <c r="C129" s="1615"/>
    </row>
    <row r="130" spans="2:3">
      <c r="B130" s="1118"/>
      <c r="C130" s="1615"/>
    </row>
    <row r="131" spans="2:3">
      <c r="B131" s="1118"/>
      <c r="C131" s="1615"/>
    </row>
    <row r="132" spans="2:3">
      <c r="B132" s="1118"/>
      <c r="C132" s="1615"/>
    </row>
    <row r="133" spans="2:3">
      <c r="B133" s="1118"/>
      <c r="C133" s="1615"/>
    </row>
    <row r="134" spans="2:3">
      <c r="B134" s="1118"/>
      <c r="C134" s="1615"/>
    </row>
    <row r="135" spans="2:3">
      <c r="B135" s="1118"/>
      <c r="C135" s="1615"/>
    </row>
    <row r="136" spans="2:3">
      <c r="B136" s="1118"/>
      <c r="C136" s="1615"/>
    </row>
    <row r="137" spans="2:3">
      <c r="B137" s="1118"/>
      <c r="C137" s="1615"/>
    </row>
    <row r="138" spans="2:3">
      <c r="B138" s="1118"/>
      <c r="C138" s="1615"/>
    </row>
    <row r="139" spans="2:3">
      <c r="B139" s="1118"/>
      <c r="C139" s="1615"/>
    </row>
    <row r="140" spans="2:3">
      <c r="B140" s="1118"/>
      <c r="C140" s="1615"/>
    </row>
    <row r="141" spans="2:3">
      <c r="B141" s="1118"/>
      <c r="C141" s="277"/>
    </row>
    <row r="142" spans="2:3">
      <c r="B142" s="1118"/>
      <c r="C142" s="277"/>
    </row>
    <row r="143" spans="2:3">
      <c r="B143" s="1118"/>
      <c r="C143" s="277"/>
    </row>
    <row r="144" spans="2:3">
      <c r="B144" s="1118"/>
      <c r="C144" s="277"/>
    </row>
    <row r="145" spans="2:3">
      <c r="B145" s="1118"/>
      <c r="C145" s="277"/>
    </row>
    <row r="146" spans="2:3">
      <c r="B146" s="1118"/>
      <c r="C146" s="277"/>
    </row>
    <row r="147" spans="2:3">
      <c r="B147" s="1118"/>
      <c r="C147" s="277"/>
    </row>
    <row r="148" spans="2:3">
      <c r="B148" s="1118"/>
      <c r="C148" s="277"/>
    </row>
    <row r="149" spans="2:3">
      <c r="B149" s="1118"/>
      <c r="C149" s="277"/>
    </row>
    <row r="150" spans="2:3">
      <c r="B150" s="1118"/>
      <c r="C150" s="277"/>
    </row>
    <row r="151" spans="2:3">
      <c r="B151" s="1118"/>
      <c r="C151" s="277"/>
    </row>
  </sheetData>
  <mergeCells count="2">
    <mergeCell ref="A2:A3"/>
    <mergeCell ref="B53:C53"/>
  </mergeCells>
  <hyperlinks>
    <hyperlink ref="F2" location="'Съдържание 1'!A1" display="'Съдържание 1'!A1"/>
    <hyperlink ref="F3" location="баланс!A1" display="баланс!A1"/>
  </hyperlinks>
  <pageMargins left="0.7" right="0.7" top="0.75" bottom="0.75" header="0.3" footer="0.3"/>
</worksheet>
</file>

<file path=xl/worksheets/sheet72.xml><?xml version="1.0" encoding="utf-8"?>
<worksheet xmlns="http://schemas.openxmlformats.org/spreadsheetml/2006/main" xmlns:r="http://schemas.openxmlformats.org/officeDocument/2006/relationships">
  <sheetPr>
    <tabColor theme="8" tint="0.59999389629810485"/>
  </sheetPr>
  <dimension ref="A1:BC92"/>
  <sheetViews>
    <sheetView workbookViewId="0"/>
  </sheetViews>
  <sheetFormatPr defaultRowHeight="12.75"/>
  <cols>
    <col min="1" max="1" width="55.85546875" style="1686" customWidth="1"/>
    <col min="2" max="51" width="12.7109375" customWidth="1"/>
  </cols>
  <sheetData>
    <row r="1" spans="1:55" ht="15" customHeight="1">
      <c r="A1" s="1806" t="s">
        <v>3952</v>
      </c>
      <c r="B1" s="2491" t="s">
        <v>3953</v>
      </c>
      <c r="C1" s="2492"/>
      <c r="D1" s="2492"/>
      <c r="E1" s="2493"/>
      <c r="F1" s="2491"/>
      <c r="G1" s="2492"/>
      <c r="H1" s="2492"/>
      <c r="I1" s="2492"/>
      <c r="J1" s="2492"/>
      <c r="K1" s="2492"/>
      <c r="L1" s="2492"/>
      <c r="M1" s="2492"/>
      <c r="N1" s="2493"/>
      <c r="O1" s="2494"/>
      <c r="P1" s="2495"/>
      <c r="Q1" s="2495"/>
      <c r="R1" s="2495"/>
      <c r="S1" s="2495"/>
      <c r="T1" s="2495"/>
      <c r="BC1" s="605" t="s">
        <v>1323</v>
      </c>
    </row>
    <row r="2" spans="1:55" ht="65.25" customHeight="1">
      <c r="A2" s="1657" t="s">
        <v>1188</v>
      </c>
      <c r="B2" s="1658" t="s">
        <v>3954</v>
      </c>
      <c r="C2" s="1658" t="s">
        <v>3955</v>
      </c>
      <c r="D2" s="1658"/>
      <c r="E2" s="1658"/>
      <c r="F2" s="1659"/>
      <c r="G2" s="1659"/>
      <c r="H2" s="1659"/>
      <c r="I2" s="1659"/>
      <c r="J2" s="1659"/>
      <c r="K2" s="1660"/>
      <c r="L2" s="1660"/>
      <c r="M2" s="1660"/>
      <c r="N2" s="1658"/>
      <c r="O2" s="1659"/>
      <c r="P2" s="1659"/>
      <c r="Q2" s="1661"/>
      <c r="R2" s="1661"/>
      <c r="S2" s="1661"/>
      <c r="T2" s="1661"/>
      <c r="U2" s="1661"/>
      <c r="V2" s="1661"/>
      <c r="W2" s="1661"/>
      <c r="X2" s="1661"/>
      <c r="Y2" s="1661"/>
      <c r="Z2" s="1661"/>
      <c r="AA2" s="1661"/>
      <c r="AB2" s="1661"/>
      <c r="AC2" s="1661"/>
      <c r="AD2" s="1661"/>
      <c r="AE2" s="1661"/>
      <c r="AF2" s="1661"/>
      <c r="AG2" s="1661"/>
      <c r="AH2" s="1661"/>
      <c r="AI2" s="1661"/>
      <c r="AJ2" s="1661"/>
      <c r="AK2" s="1661"/>
      <c r="AL2" s="1661"/>
      <c r="AM2" s="1661"/>
      <c r="AN2" s="1661"/>
      <c r="AO2" s="1661"/>
      <c r="AP2" s="1661"/>
      <c r="AQ2" s="1661"/>
      <c r="AR2" s="1661"/>
      <c r="AS2" s="1661"/>
      <c r="AT2" s="1661"/>
      <c r="AU2" s="1661"/>
      <c r="AV2" s="1661"/>
      <c r="AW2" s="1661"/>
      <c r="AX2" s="1661"/>
      <c r="AY2" s="1661"/>
      <c r="AZ2" s="2496" t="s">
        <v>75</v>
      </c>
      <c r="BA2" s="2498" t="s">
        <v>3956</v>
      </c>
    </row>
    <row r="3" spans="1:55" s="39" customFormat="1" ht="16.5" customHeight="1">
      <c r="A3" s="1662"/>
      <c r="B3" s="1663">
        <v>1</v>
      </c>
      <c r="C3" s="1663">
        <v>2</v>
      </c>
      <c r="D3" s="1663">
        <v>3</v>
      </c>
      <c r="E3" s="1663">
        <v>4</v>
      </c>
      <c r="F3" s="1664">
        <v>5</v>
      </c>
      <c r="G3" s="1664">
        <v>6</v>
      </c>
      <c r="H3" s="1664">
        <v>7</v>
      </c>
      <c r="I3" s="1664">
        <v>8</v>
      </c>
      <c r="J3" s="1664">
        <v>9</v>
      </c>
      <c r="K3" s="1665">
        <v>10</v>
      </c>
      <c r="L3" s="1665">
        <v>11</v>
      </c>
      <c r="M3" s="1665">
        <v>12</v>
      </c>
      <c r="N3" s="1663">
        <v>13</v>
      </c>
      <c r="O3" s="1664">
        <v>14</v>
      </c>
      <c r="P3" s="1664">
        <v>15</v>
      </c>
      <c r="Q3" s="1666">
        <v>16</v>
      </c>
      <c r="R3" s="1666">
        <v>17</v>
      </c>
      <c r="S3" s="1666">
        <v>18</v>
      </c>
      <c r="T3" s="1666">
        <v>19</v>
      </c>
      <c r="U3" s="1666">
        <v>20</v>
      </c>
      <c r="V3" s="1666">
        <v>21</v>
      </c>
      <c r="W3" s="1666">
        <v>22</v>
      </c>
      <c r="X3" s="1666">
        <v>23</v>
      </c>
      <c r="Y3" s="1666">
        <v>24</v>
      </c>
      <c r="Z3" s="1666">
        <v>25</v>
      </c>
      <c r="AA3" s="1666">
        <v>26</v>
      </c>
      <c r="AB3" s="1666">
        <v>27</v>
      </c>
      <c r="AC3" s="1666">
        <v>28</v>
      </c>
      <c r="AD3" s="1666">
        <v>29</v>
      </c>
      <c r="AE3" s="1666">
        <v>30</v>
      </c>
      <c r="AF3" s="1666">
        <v>31</v>
      </c>
      <c r="AG3" s="1666">
        <v>32</v>
      </c>
      <c r="AH3" s="1666">
        <v>33</v>
      </c>
      <c r="AI3" s="1666">
        <v>34</v>
      </c>
      <c r="AJ3" s="1666">
        <v>35</v>
      </c>
      <c r="AK3" s="1666">
        <v>36</v>
      </c>
      <c r="AL3" s="1666">
        <v>37</v>
      </c>
      <c r="AM3" s="1666">
        <v>38</v>
      </c>
      <c r="AN3" s="1666">
        <v>39</v>
      </c>
      <c r="AO3" s="1666">
        <v>40</v>
      </c>
      <c r="AP3" s="1666">
        <v>41</v>
      </c>
      <c r="AQ3" s="1666">
        <v>42</v>
      </c>
      <c r="AR3" s="1666">
        <v>43</v>
      </c>
      <c r="AS3" s="1666">
        <v>44</v>
      </c>
      <c r="AT3" s="1666">
        <v>45</v>
      </c>
      <c r="AU3" s="1666">
        <v>46</v>
      </c>
      <c r="AV3" s="1666">
        <v>47</v>
      </c>
      <c r="AW3" s="1666">
        <v>48</v>
      </c>
      <c r="AX3" s="1666">
        <v>49</v>
      </c>
      <c r="AY3" s="1666">
        <v>50</v>
      </c>
      <c r="AZ3" s="2497"/>
      <c r="BA3" s="2498"/>
    </row>
    <row r="4" spans="1:55" ht="15" customHeight="1">
      <c r="A4" s="142" t="s">
        <v>63</v>
      </c>
      <c r="B4" s="1667"/>
      <c r="C4" s="1668"/>
      <c r="D4" s="1669"/>
      <c r="E4" s="1668"/>
      <c r="F4" s="1661"/>
      <c r="G4" s="1659"/>
      <c r="H4" s="1661"/>
      <c r="I4" s="1661"/>
      <c r="J4" s="1661"/>
      <c r="K4" s="1661"/>
      <c r="L4" s="1661"/>
      <c r="M4" s="1661"/>
      <c r="N4" s="1661"/>
      <c r="O4" s="1661"/>
      <c r="P4" s="1661"/>
      <c r="Q4" s="1661"/>
      <c r="R4" s="1661"/>
      <c r="S4" s="1661"/>
      <c r="T4" s="1661"/>
      <c r="U4" s="1661"/>
      <c r="V4" s="1661"/>
      <c r="W4" s="1661"/>
      <c r="X4" s="1661"/>
      <c r="Y4" s="1661"/>
      <c r="Z4" s="1661"/>
      <c r="AA4" s="1661"/>
      <c r="AB4" s="1661"/>
      <c r="AC4" s="1661"/>
      <c r="AD4" s="1661"/>
      <c r="AE4" s="1661"/>
      <c r="AF4" s="1661"/>
      <c r="AG4" s="1661"/>
      <c r="AH4" s="1661"/>
      <c r="AI4" s="1661"/>
      <c r="AJ4" s="1661"/>
      <c r="AK4" s="1661"/>
      <c r="AL4" s="1661"/>
      <c r="AM4" s="1661"/>
      <c r="AN4" s="1661"/>
      <c r="AO4" s="1661"/>
      <c r="AP4" s="1661"/>
      <c r="AQ4" s="1661"/>
      <c r="AR4" s="1661"/>
      <c r="AS4" s="1661"/>
      <c r="AT4" s="1661"/>
      <c r="AU4" s="1661"/>
      <c r="AV4" s="1661"/>
      <c r="AW4" s="1661"/>
      <c r="AX4" s="1661"/>
      <c r="AY4" s="1661"/>
      <c r="AZ4" s="1661"/>
    </row>
    <row r="5" spans="1:55" ht="15" customHeight="1">
      <c r="A5" s="146" t="s">
        <v>6</v>
      </c>
      <c r="B5" s="1667"/>
      <c r="C5" s="1668"/>
      <c r="D5" s="1669"/>
      <c r="E5" s="1668"/>
      <c r="F5" s="1661"/>
      <c r="G5" s="1659"/>
      <c r="H5" s="1661"/>
      <c r="I5" s="1661"/>
      <c r="J5" s="1661"/>
      <c r="K5" s="1661"/>
      <c r="L5" s="1661"/>
      <c r="M5" s="1661"/>
      <c r="N5" s="1661"/>
      <c r="O5" s="1661"/>
      <c r="P5" s="1661"/>
      <c r="Q5" s="1661"/>
      <c r="R5" s="1661"/>
      <c r="S5" s="1661"/>
      <c r="T5" s="1661"/>
      <c r="U5" s="1661"/>
      <c r="V5" s="1661"/>
      <c r="W5" s="1661"/>
      <c r="X5" s="1661"/>
      <c r="Y5" s="1661"/>
      <c r="Z5" s="1661"/>
      <c r="AA5" s="1661"/>
      <c r="AB5" s="1661"/>
      <c r="AC5" s="1661"/>
      <c r="AD5" s="1661"/>
      <c r="AE5" s="1661"/>
      <c r="AF5" s="1661"/>
      <c r="AG5" s="1661"/>
      <c r="AH5" s="1661"/>
      <c r="AI5" s="1661"/>
      <c r="AJ5" s="1661"/>
      <c r="AK5" s="1661"/>
      <c r="AL5" s="1661"/>
      <c r="AM5" s="1661"/>
      <c r="AN5" s="1661"/>
      <c r="AO5" s="1661"/>
      <c r="AP5" s="1661"/>
      <c r="AQ5" s="1661"/>
      <c r="AR5" s="1661"/>
      <c r="AS5" s="1661"/>
      <c r="AT5" s="1661"/>
      <c r="AU5" s="1661"/>
      <c r="AV5" s="1661"/>
      <c r="AW5" s="1661"/>
      <c r="AX5" s="1661"/>
      <c r="AY5" s="1661"/>
      <c r="AZ5" s="1670">
        <f>SUM(B5:AY5)</f>
        <v>0</v>
      </c>
      <c r="BA5">
        <f>[3]ОПП!C7-AZ5</f>
        <v>0</v>
      </c>
    </row>
    <row r="6" spans="1:55" ht="15" customHeight="1">
      <c r="A6" s="146" t="s">
        <v>7</v>
      </c>
      <c r="B6" s="1667"/>
      <c r="C6" s="1668"/>
      <c r="D6" s="1669"/>
      <c r="E6" s="1668"/>
      <c r="F6" s="1661"/>
      <c r="G6" s="1659"/>
      <c r="H6" s="1661"/>
      <c r="I6" s="1661"/>
      <c r="J6" s="1661"/>
      <c r="K6" s="1661"/>
      <c r="L6" s="1661"/>
      <c r="M6" s="1661"/>
      <c r="N6" s="1661"/>
      <c r="O6" s="1661"/>
      <c r="P6" s="1661"/>
      <c r="Q6" s="1661"/>
      <c r="R6" s="1661"/>
      <c r="S6" s="1661"/>
      <c r="T6" s="1661"/>
      <c r="U6" s="1661"/>
      <c r="V6" s="1661"/>
      <c r="W6" s="1661"/>
      <c r="X6" s="1661"/>
      <c r="Y6" s="1661"/>
      <c r="Z6" s="1661"/>
      <c r="AA6" s="1661"/>
      <c r="AB6" s="1661"/>
      <c r="AC6" s="1661"/>
      <c r="AD6" s="1661"/>
      <c r="AE6" s="1661"/>
      <c r="AF6" s="1661"/>
      <c r="AG6" s="1661"/>
      <c r="AH6" s="1661"/>
      <c r="AI6" s="1661"/>
      <c r="AJ6" s="1661"/>
      <c r="AK6" s="1661"/>
      <c r="AL6" s="1661"/>
      <c r="AM6" s="1661"/>
      <c r="AN6" s="1661"/>
      <c r="AO6" s="1661"/>
      <c r="AP6" s="1661"/>
      <c r="AQ6" s="1661"/>
      <c r="AR6" s="1661"/>
      <c r="AS6" s="1661"/>
      <c r="AT6" s="1661"/>
      <c r="AU6" s="1661"/>
      <c r="AV6" s="1661"/>
      <c r="AW6" s="1661"/>
      <c r="AX6" s="1661"/>
      <c r="AY6" s="1661"/>
      <c r="AZ6" s="1670">
        <f t="shared" ref="AZ6:AZ12" si="0">SUM(B6:AY6)</f>
        <v>0</v>
      </c>
      <c r="BA6">
        <f>[3]ОПП!C8-AZ6</f>
        <v>0</v>
      </c>
    </row>
    <row r="7" spans="1:55" ht="15" customHeight="1">
      <c r="A7" s="146" t="s">
        <v>8</v>
      </c>
      <c r="B7" s="1667"/>
      <c r="C7" s="1668"/>
      <c r="D7" s="1669"/>
      <c r="E7" s="1668"/>
      <c r="F7" s="1661"/>
      <c r="G7" s="1659"/>
      <c r="H7" s="1661"/>
      <c r="I7" s="1661"/>
      <c r="J7" s="1661"/>
      <c r="K7" s="1661"/>
      <c r="L7" s="1661"/>
      <c r="M7" s="1661"/>
      <c r="N7" s="1661"/>
      <c r="O7" s="1661"/>
      <c r="P7" s="1661"/>
      <c r="Q7" s="1661"/>
      <c r="R7" s="1661"/>
      <c r="S7" s="1661"/>
      <c r="T7" s="1661"/>
      <c r="U7" s="1661"/>
      <c r="V7" s="1661"/>
      <c r="W7" s="1661"/>
      <c r="X7" s="1661"/>
      <c r="Y7" s="1661"/>
      <c r="Z7" s="1661"/>
      <c r="AA7" s="1661"/>
      <c r="AB7" s="1661"/>
      <c r="AC7" s="1661"/>
      <c r="AD7" s="1661"/>
      <c r="AE7" s="1661"/>
      <c r="AF7" s="1661"/>
      <c r="AG7" s="1661"/>
      <c r="AH7" s="1661"/>
      <c r="AI7" s="1661"/>
      <c r="AJ7" s="1661"/>
      <c r="AK7" s="1661"/>
      <c r="AL7" s="1661"/>
      <c r="AM7" s="1661"/>
      <c r="AN7" s="1661"/>
      <c r="AO7" s="1661"/>
      <c r="AP7" s="1661"/>
      <c r="AQ7" s="1661"/>
      <c r="AR7" s="1661"/>
      <c r="AS7" s="1661"/>
      <c r="AT7" s="1661"/>
      <c r="AU7" s="1661"/>
      <c r="AV7" s="1661"/>
      <c r="AW7" s="1661"/>
      <c r="AX7" s="1661"/>
      <c r="AY7" s="1661"/>
      <c r="AZ7" s="1670">
        <f t="shared" si="0"/>
        <v>0</v>
      </c>
      <c r="BA7">
        <f>[3]ОПП!C9-AZ7</f>
        <v>0</v>
      </c>
    </row>
    <row r="8" spans="1:55" ht="28.5" customHeight="1">
      <c r="A8" s="146" t="s">
        <v>3381</v>
      </c>
      <c r="B8" s="1671"/>
      <c r="C8" s="1668"/>
      <c r="D8" s="1669"/>
      <c r="E8" s="1668"/>
      <c r="F8" s="1661"/>
      <c r="G8" s="1659"/>
      <c r="H8" s="1661"/>
      <c r="I8" s="1661"/>
      <c r="J8" s="1661"/>
      <c r="K8" s="1661"/>
      <c r="L8" s="1661"/>
      <c r="M8" s="1661"/>
      <c r="N8" s="1661"/>
      <c r="O8" s="1661"/>
      <c r="P8" s="1661"/>
      <c r="Q8" s="1661"/>
      <c r="R8" s="1661"/>
      <c r="S8" s="1661"/>
      <c r="T8" s="1661"/>
      <c r="U8" s="1661"/>
      <c r="V8" s="1661"/>
      <c r="W8" s="1661"/>
      <c r="X8" s="1661"/>
      <c r="Y8" s="1661"/>
      <c r="Z8" s="1661"/>
      <c r="AA8" s="1661"/>
      <c r="AB8" s="1661"/>
      <c r="AC8" s="1661"/>
      <c r="AD8" s="1661"/>
      <c r="AE8" s="1661"/>
      <c r="AF8" s="1661"/>
      <c r="AG8" s="1661"/>
      <c r="AH8" s="1661"/>
      <c r="AI8" s="1661"/>
      <c r="AJ8" s="1661"/>
      <c r="AK8" s="1661"/>
      <c r="AL8" s="1661"/>
      <c r="AM8" s="1661"/>
      <c r="AN8" s="1661"/>
      <c r="AO8" s="1661"/>
      <c r="AP8" s="1661"/>
      <c r="AQ8" s="1661"/>
      <c r="AR8" s="1661"/>
      <c r="AS8" s="1661"/>
      <c r="AT8" s="1661"/>
      <c r="AU8" s="1661"/>
      <c r="AV8" s="1661"/>
      <c r="AW8" s="1661"/>
      <c r="AX8" s="1661"/>
      <c r="AY8" s="1661"/>
      <c r="AZ8" s="1670">
        <f t="shared" si="0"/>
        <v>0</v>
      </c>
      <c r="BA8">
        <f>[3]ОПП!C10-AZ8</f>
        <v>0</v>
      </c>
    </row>
    <row r="9" spans="1:55" ht="15" customHeight="1">
      <c r="A9" s="146" t="s">
        <v>3379</v>
      </c>
      <c r="B9" s="1671"/>
      <c r="C9" s="1668"/>
      <c r="D9" s="1669"/>
      <c r="E9" s="1668"/>
      <c r="F9" s="1661"/>
      <c r="G9" s="1659"/>
      <c r="H9" s="1661"/>
      <c r="I9" s="1661"/>
      <c r="J9" s="1661"/>
      <c r="K9" s="1661"/>
      <c r="L9" s="1661"/>
      <c r="M9" s="1661"/>
      <c r="N9" s="1661"/>
      <c r="O9" s="1661"/>
      <c r="P9" s="1661"/>
      <c r="Q9" s="1661"/>
      <c r="R9" s="1661"/>
      <c r="S9" s="1661"/>
      <c r="T9" s="1661"/>
      <c r="U9" s="1661"/>
      <c r="V9" s="1661"/>
      <c r="W9" s="1661"/>
      <c r="X9" s="1661"/>
      <c r="Y9" s="1661"/>
      <c r="Z9" s="1661"/>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70">
        <f t="shared" si="0"/>
        <v>0</v>
      </c>
      <c r="BA9">
        <f>[3]ОПП!C11-AZ9</f>
        <v>0</v>
      </c>
    </row>
    <row r="10" spans="1:55" ht="15" customHeight="1">
      <c r="A10" s="146" t="s">
        <v>577</v>
      </c>
      <c r="B10" s="1671"/>
      <c r="C10" s="1672"/>
      <c r="D10" s="1673"/>
      <c r="E10" s="1672"/>
      <c r="F10" s="1674"/>
      <c r="G10" s="1675"/>
      <c r="H10" s="1674"/>
      <c r="I10" s="1674"/>
      <c r="J10" s="1674"/>
      <c r="K10" s="1674"/>
      <c r="L10" s="1674"/>
      <c r="M10" s="1661"/>
      <c r="N10" s="1661"/>
      <c r="O10" s="1661"/>
      <c r="P10" s="1661"/>
      <c r="Q10" s="1661"/>
      <c r="R10" s="1661"/>
      <c r="S10" s="1661"/>
      <c r="T10" s="1661"/>
      <c r="U10" s="1661"/>
      <c r="V10" s="1661"/>
      <c r="W10" s="1661"/>
      <c r="X10" s="1661"/>
      <c r="Y10" s="1661"/>
      <c r="Z10" s="1661"/>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70">
        <f t="shared" si="0"/>
        <v>0</v>
      </c>
      <c r="BA10">
        <f>[3]ОПП!C12-AZ10</f>
        <v>0</v>
      </c>
    </row>
    <row r="11" spans="1:55" ht="15" customHeight="1">
      <c r="A11" s="146" t="s">
        <v>776</v>
      </c>
      <c r="B11" s="1671"/>
      <c r="C11" s="1672"/>
      <c r="D11" s="1673"/>
      <c r="E11" s="1672"/>
      <c r="F11" s="1674"/>
      <c r="G11" s="1676"/>
      <c r="H11" s="1674"/>
      <c r="I11" s="1674"/>
      <c r="J11" s="1674"/>
      <c r="K11" s="1674"/>
      <c r="L11" s="1674"/>
      <c r="M11" s="1661"/>
      <c r="N11" s="1661"/>
      <c r="O11" s="1661"/>
      <c r="P11" s="1661"/>
      <c r="Q11" s="1661"/>
      <c r="R11" s="1661"/>
      <c r="S11" s="1661"/>
      <c r="T11" s="1661"/>
      <c r="U11" s="1661"/>
      <c r="V11" s="1661"/>
      <c r="W11" s="1661"/>
      <c r="X11" s="1661"/>
      <c r="Y11" s="1661"/>
      <c r="Z11" s="1661"/>
      <c r="AA11" s="1661"/>
      <c r="AB11" s="1661"/>
      <c r="AC11" s="1661"/>
      <c r="AD11" s="1661"/>
      <c r="AE11" s="1661"/>
      <c r="AF11" s="1661"/>
      <c r="AG11" s="1661"/>
      <c r="AH11" s="1661"/>
      <c r="AI11" s="1661"/>
      <c r="AJ11" s="1661"/>
      <c r="AK11" s="1661"/>
      <c r="AL11" s="1661"/>
      <c r="AM11" s="1661"/>
      <c r="AN11" s="1661"/>
      <c r="AO11" s="1661"/>
      <c r="AP11" s="1661"/>
      <c r="AQ11" s="1661"/>
      <c r="AR11" s="1661"/>
      <c r="AS11" s="1661"/>
      <c r="AT11" s="1661"/>
      <c r="AU11" s="1661"/>
      <c r="AV11" s="1661"/>
      <c r="AW11" s="1661"/>
      <c r="AX11" s="1661"/>
      <c r="AY11" s="1661"/>
      <c r="AZ11" s="1670">
        <f t="shared" si="0"/>
        <v>0</v>
      </c>
      <c r="BA11">
        <f>[3]ОПП!C13-AZ11</f>
        <v>0</v>
      </c>
    </row>
    <row r="12" spans="1:55" ht="15" customHeight="1">
      <c r="A12" s="146" t="s">
        <v>10</v>
      </c>
      <c r="B12" s="1667"/>
      <c r="C12" s="1672"/>
      <c r="D12" s="1673"/>
      <c r="E12" s="1672"/>
      <c r="F12" s="1674"/>
      <c r="G12" s="1675"/>
      <c r="H12" s="1674"/>
      <c r="I12" s="1674"/>
      <c r="J12" s="1674"/>
      <c r="K12" s="1674"/>
      <c r="L12" s="1674"/>
      <c r="M12" s="1661"/>
      <c r="N12" s="1661"/>
      <c r="O12" s="1661"/>
      <c r="P12" s="1661"/>
      <c r="Q12" s="1661"/>
      <c r="R12" s="1661"/>
      <c r="S12" s="1661"/>
      <c r="T12" s="1661"/>
      <c r="U12" s="1661"/>
      <c r="V12" s="1661"/>
      <c r="W12" s="1661"/>
      <c r="X12" s="1661"/>
      <c r="Y12" s="1661"/>
      <c r="Z12" s="1661"/>
      <c r="AA12" s="1661"/>
      <c r="AB12" s="1661"/>
      <c r="AC12" s="1661"/>
      <c r="AD12" s="1661"/>
      <c r="AE12" s="1661"/>
      <c r="AF12" s="1661"/>
      <c r="AG12" s="1661"/>
      <c r="AH12" s="1661"/>
      <c r="AI12" s="1661"/>
      <c r="AJ12" s="1661"/>
      <c r="AK12" s="1661"/>
      <c r="AL12" s="1661"/>
      <c r="AM12" s="1661"/>
      <c r="AN12" s="1661"/>
      <c r="AO12" s="1661"/>
      <c r="AP12" s="1661"/>
      <c r="AQ12" s="1661"/>
      <c r="AR12" s="1661"/>
      <c r="AS12" s="1661"/>
      <c r="AT12" s="1661"/>
      <c r="AU12" s="1661"/>
      <c r="AV12" s="1661"/>
      <c r="AW12" s="1661"/>
      <c r="AX12" s="1661"/>
      <c r="AY12" s="1661"/>
      <c r="AZ12" s="1670">
        <f t="shared" si="0"/>
        <v>0</v>
      </c>
      <c r="BA12">
        <f>[3]ОПП!C14-AZ12</f>
        <v>0</v>
      </c>
    </row>
    <row r="13" spans="1:55" ht="15" customHeight="1" thickBot="1">
      <c r="A13" s="1677" t="s">
        <v>64</v>
      </c>
      <c r="B13" s="1678"/>
      <c r="C13" s="1679"/>
      <c r="D13" s="1680"/>
      <c r="E13" s="1679"/>
      <c r="F13" s="1674"/>
      <c r="G13" s="1674"/>
      <c r="H13" s="1674"/>
      <c r="I13" s="1674"/>
      <c r="J13" s="1674"/>
      <c r="K13" s="1674"/>
      <c r="L13" s="1674"/>
      <c r="M13" s="1661"/>
      <c r="N13" s="1661"/>
      <c r="O13" s="1661"/>
      <c r="P13" s="1661"/>
      <c r="Q13" s="1661"/>
      <c r="R13" s="1661"/>
      <c r="S13" s="1661"/>
      <c r="T13" s="1661"/>
      <c r="U13" s="1661"/>
      <c r="V13" s="1661"/>
      <c r="W13" s="1661"/>
      <c r="X13" s="1661"/>
      <c r="Y13" s="1661"/>
      <c r="Z13" s="1661"/>
      <c r="AA13" s="1661"/>
      <c r="AB13" s="1661"/>
      <c r="AC13" s="1661"/>
      <c r="AD13" s="1661"/>
      <c r="AE13" s="1661"/>
      <c r="AF13" s="1661"/>
      <c r="AG13" s="1661"/>
      <c r="AH13" s="1661"/>
      <c r="AI13" s="1661"/>
      <c r="AJ13" s="1661"/>
      <c r="AK13" s="1661"/>
      <c r="AL13" s="1661"/>
      <c r="AM13" s="1661"/>
      <c r="AN13" s="1661"/>
      <c r="AO13" s="1661"/>
      <c r="AP13" s="1661"/>
      <c r="AQ13" s="1661"/>
      <c r="AR13" s="1661"/>
      <c r="AS13" s="1661"/>
      <c r="AT13" s="1661"/>
      <c r="AU13" s="1661"/>
      <c r="AV13" s="1661"/>
      <c r="AW13" s="1661"/>
      <c r="AX13" s="1661"/>
      <c r="AY13" s="1661"/>
      <c r="AZ13" s="1681">
        <f>SUM(AZ5:AZ12)</f>
        <v>0</v>
      </c>
      <c r="BA13">
        <f>[3]ОПП!C15-AZ13</f>
        <v>0</v>
      </c>
    </row>
    <row r="14" spans="1:55" ht="15" customHeight="1" thickTop="1">
      <c r="A14" s="146"/>
      <c r="B14" s="1667"/>
      <c r="C14" s="1672"/>
      <c r="D14" s="1673"/>
      <c r="E14" s="1672"/>
      <c r="F14" s="1674"/>
      <c r="G14" s="1675"/>
      <c r="H14" s="1674"/>
      <c r="I14" s="1674"/>
      <c r="J14" s="1674"/>
      <c r="K14" s="1674"/>
      <c r="L14" s="1674"/>
      <c r="M14" s="1661"/>
      <c r="N14" s="1661"/>
      <c r="O14" s="1661"/>
      <c r="P14" s="1661"/>
      <c r="Q14" s="1661"/>
      <c r="R14" s="1661"/>
      <c r="S14" s="1661"/>
      <c r="T14" s="1661"/>
      <c r="U14" s="1661"/>
      <c r="V14" s="1661"/>
      <c r="W14" s="1661"/>
      <c r="X14" s="1661"/>
      <c r="Y14" s="1661"/>
      <c r="Z14" s="1661"/>
      <c r="AA14" s="1661"/>
      <c r="AB14" s="1661"/>
      <c r="AC14" s="1661"/>
      <c r="AD14" s="1661"/>
      <c r="AE14" s="1661"/>
      <c r="AF14" s="1661"/>
      <c r="AG14" s="1661"/>
      <c r="AH14" s="1661"/>
      <c r="AI14" s="1661"/>
      <c r="AJ14" s="1661"/>
      <c r="AK14" s="1661"/>
      <c r="AL14" s="1661"/>
      <c r="AM14" s="1661"/>
      <c r="AN14" s="1661"/>
      <c r="AO14" s="1661"/>
      <c r="AP14" s="1661"/>
      <c r="AQ14" s="1661"/>
      <c r="AR14" s="1661"/>
      <c r="AS14" s="1661"/>
      <c r="AT14" s="1661"/>
      <c r="AU14" s="1661"/>
      <c r="AV14" s="1661"/>
      <c r="AW14" s="1661"/>
      <c r="AX14" s="1661"/>
      <c r="AY14" s="1661"/>
      <c r="AZ14" s="1661"/>
    </row>
    <row r="15" spans="1:55" ht="15" customHeight="1">
      <c r="A15" s="142" t="s">
        <v>3957</v>
      </c>
      <c r="B15" s="1667"/>
      <c r="C15" s="1672"/>
      <c r="D15" s="1673"/>
      <c r="E15" s="1672"/>
      <c r="F15" s="1674"/>
      <c r="G15" s="1675"/>
      <c r="H15" s="1674"/>
      <c r="I15" s="1674"/>
      <c r="J15" s="1674"/>
      <c r="K15" s="1674"/>
      <c r="L15" s="1674"/>
      <c r="M15" s="1661"/>
      <c r="N15" s="1661"/>
      <c r="O15" s="1661"/>
      <c r="P15" s="1661"/>
      <c r="Q15" s="1661"/>
      <c r="R15" s="1661"/>
      <c r="S15" s="1661"/>
      <c r="T15" s="1661"/>
      <c r="U15" s="1661"/>
      <c r="V15" s="1661"/>
      <c r="W15" s="1661"/>
      <c r="X15" s="1661"/>
      <c r="Y15" s="1661"/>
      <c r="Z15" s="1661"/>
      <c r="AA15" s="1661"/>
      <c r="AB15" s="1661"/>
      <c r="AC15" s="1661"/>
      <c r="AD15" s="1661"/>
      <c r="AE15" s="1661"/>
      <c r="AF15" s="1661"/>
      <c r="AG15" s="1661"/>
      <c r="AH15" s="1661"/>
      <c r="AI15" s="1661"/>
      <c r="AJ15" s="1661"/>
      <c r="AK15" s="1661"/>
      <c r="AL15" s="1661"/>
      <c r="AM15" s="1661"/>
      <c r="AN15" s="1661"/>
      <c r="AO15" s="1661"/>
      <c r="AP15" s="1661"/>
      <c r="AQ15" s="1661"/>
      <c r="AR15" s="1661"/>
      <c r="AS15" s="1661"/>
      <c r="AT15" s="1661"/>
      <c r="AU15" s="1661"/>
      <c r="AV15" s="1661"/>
      <c r="AW15" s="1661"/>
      <c r="AX15" s="1661"/>
      <c r="AY15" s="1661"/>
      <c r="AZ15" s="1661"/>
    </row>
    <row r="16" spans="1:55" ht="27.75" customHeight="1">
      <c r="A16" s="146" t="s">
        <v>807</v>
      </c>
      <c r="B16" s="1667"/>
      <c r="C16" s="1672"/>
      <c r="D16" s="1673"/>
      <c r="E16" s="1672"/>
      <c r="F16" s="1674"/>
      <c r="G16" s="1675"/>
      <c r="H16" s="1674"/>
      <c r="I16" s="1674"/>
      <c r="J16" s="1674"/>
      <c r="K16" s="1674"/>
      <c r="L16" s="1674"/>
      <c r="M16" s="1661"/>
      <c r="N16" s="1661"/>
      <c r="O16" s="1661"/>
      <c r="P16" s="1661"/>
      <c r="Q16" s="1661"/>
      <c r="R16" s="1661"/>
      <c r="S16" s="1661"/>
      <c r="T16" s="1661"/>
      <c r="U16" s="1661"/>
      <c r="V16" s="1661"/>
      <c r="W16" s="1661"/>
      <c r="X16" s="1661"/>
      <c r="Y16" s="1661"/>
      <c r="Z16" s="1661"/>
      <c r="AA16" s="1661"/>
      <c r="AB16" s="1661"/>
      <c r="AC16" s="1661"/>
      <c r="AD16" s="1661"/>
      <c r="AE16" s="1661"/>
      <c r="AF16" s="1661"/>
      <c r="AG16" s="1661"/>
      <c r="AH16" s="1661"/>
      <c r="AI16" s="1661"/>
      <c r="AJ16" s="1661"/>
      <c r="AK16" s="1661"/>
      <c r="AL16" s="1661"/>
      <c r="AM16" s="1661"/>
      <c r="AN16" s="1661"/>
      <c r="AO16" s="1661"/>
      <c r="AP16" s="1661"/>
      <c r="AQ16" s="1661"/>
      <c r="AR16" s="1661"/>
      <c r="AS16" s="1661"/>
      <c r="AT16" s="1661"/>
      <c r="AU16" s="1661"/>
      <c r="AV16" s="1661"/>
      <c r="AW16" s="1661"/>
      <c r="AX16" s="1661"/>
      <c r="AY16" s="1661"/>
      <c r="AZ16" s="1670">
        <f t="shared" ref="AZ16:AZ37" si="1">SUM(B16:AY16)</f>
        <v>0</v>
      </c>
      <c r="BA16">
        <f>[3]ОПП!C18-AZ16</f>
        <v>0</v>
      </c>
    </row>
    <row r="17" spans="1:53" ht="27.75" customHeight="1">
      <c r="A17" s="146" t="s">
        <v>3828</v>
      </c>
      <c r="B17" s="1667"/>
      <c r="C17" s="1672"/>
      <c r="D17" s="1673"/>
      <c r="E17" s="1672"/>
      <c r="F17" s="1674"/>
      <c r="G17" s="1675"/>
      <c r="H17" s="1674"/>
      <c r="I17" s="1674"/>
      <c r="J17" s="1674"/>
      <c r="K17" s="1674"/>
      <c r="L17" s="1674"/>
      <c r="M17" s="1661"/>
      <c r="N17" s="1661"/>
      <c r="O17" s="1661"/>
      <c r="P17" s="1661"/>
      <c r="Q17" s="1661"/>
      <c r="R17" s="1661"/>
      <c r="S17" s="1661"/>
      <c r="T17" s="1661"/>
      <c r="U17" s="1661"/>
      <c r="V17" s="1661"/>
      <c r="W17" s="1661"/>
      <c r="X17" s="1661"/>
      <c r="Y17" s="1661"/>
      <c r="Z17" s="1661"/>
      <c r="AA17" s="1661"/>
      <c r="AB17" s="1661"/>
      <c r="AC17" s="1661"/>
      <c r="AD17" s="1661"/>
      <c r="AE17" s="1661"/>
      <c r="AF17" s="1661"/>
      <c r="AG17" s="1661"/>
      <c r="AH17" s="1661"/>
      <c r="AI17" s="1661"/>
      <c r="AJ17" s="1661"/>
      <c r="AK17" s="1661"/>
      <c r="AL17" s="1661"/>
      <c r="AM17" s="1661"/>
      <c r="AN17" s="1661"/>
      <c r="AO17" s="1661"/>
      <c r="AP17" s="1661"/>
      <c r="AQ17" s="1661"/>
      <c r="AR17" s="1661"/>
      <c r="AS17" s="1661"/>
      <c r="AT17" s="1661"/>
      <c r="AU17" s="1661"/>
      <c r="AV17" s="1661"/>
      <c r="AW17" s="1661"/>
      <c r="AX17" s="1661"/>
      <c r="AY17" s="1661"/>
      <c r="AZ17" s="1670">
        <f t="shared" si="1"/>
        <v>0</v>
      </c>
      <c r="BA17">
        <f>[3]ОПП!C19-AZ17</f>
        <v>0</v>
      </c>
    </row>
    <row r="18" spans="1:53" ht="15" customHeight="1">
      <c r="A18" s="146" t="s">
        <v>809</v>
      </c>
      <c r="B18" s="1667"/>
      <c r="C18" s="1672"/>
      <c r="D18" s="1673"/>
      <c r="E18" s="1672"/>
      <c r="F18" s="1674"/>
      <c r="G18" s="1675"/>
      <c r="H18" s="1674"/>
      <c r="I18" s="1674"/>
      <c r="J18" s="1674"/>
      <c r="K18" s="1674"/>
      <c r="L18" s="1674"/>
      <c r="M18" s="1661"/>
      <c r="N18" s="1661"/>
      <c r="O18" s="1661"/>
      <c r="P18" s="1661"/>
      <c r="Q18" s="1661"/>
      <c r="R18" s="1661"/>
      <c r="S18" s="1661"/>
      <c r="T18" s="1661"/>
      <c r="U18" s="1661"/>
      <c r="V18" s="1661"/>
      <c r="W18" s="1661"/>
      <c r="X18" s="1661"/>
      <c r="Y18" s="1661"/>
      <c r="Z18" s="1661"/>
      <c r="AA18" s="1661"/>
      <c r="AB18" s="1661"/>
      <c r="AC18" s="1661"/>
      <c r="AD18" s="1661"/>
      <c r="AE18" s="1661"/>
      <c r="AF18" s="1661"/>
      <c r="AG18" s="1661"/>
      <c r="AH18" s="1661"/>
      <c r="AI18" s="1661"/>
      <c r="AJ18" s="1661"/>
      <c r="AK18" s="1661"/>
      <c r="AL18" s="1661"/>
      <c r="AM18" s="1661"/>
      <c r="AN18" s="1661"/>
      <c r="AO18" s="1661"/>
      <c r="AP18" s="1661"/>
      <c r="AQ18" s="1661"/>
      <c r="AR18" s="1661"/>
      <c r="AS18" s="1661"/>
      <c r="AT18" s="1661"/>
      <c r="AU18" s="1661"/>
      <c r="AV18" s="1661"/>
      <c r="AW18" s="1661"/>
      <c r="AX18" s="1661"/>
      <c r="AY18" s="1661"/>
      <c r="AZ18" s="1670">
        <f t="shared" si="1"/>
        <v>0</v>
      </c>
      <c r="BA18">
        <f>[3]ОПП!C20-AZ18</f>
        <v>0</v>
      </c>
    </row>
    <row r="19" spans="1:53" ht="15" customHeight="1">
      <c r="A19" s="146" t="s">
        <v>810</v>
      </c>
      <c r="B19" s="1667"/>
      <c r="C19" s="1672"/>
      <c r="D19" s="1673"/>
      <c r="E19" s="1672"/>
      <c r="F19" s="1674"/>
      <c r="G19" s="1675"/>
      <c r="H19" s="1674"/>
      <c r="I19" s="1674"/>
      <c r="J19" s="1674"/>
      <c r="K19" s="1674"/>
      <c r="L19" s="1674"/>
      <c r="M19" s="1661"/>
      <c r="N19" s="1661"/>
      <c r="O19" s="1661"/>
      <c r="P19" s="1661"/>
      <c r="Q19" s="1661"/>
      <c r="R19" s="1661"/>
      <c r="S19" s="1661"/>
      <c r="T19" s="1661"/>
      <c r="U19" s="1661"/>
      <c r="V19" s="1661"/>
      <c r="W19" s="1661"/>
      <c r="X19" s="1661"/>
      <c r="Y19" s="1661"/>
      <c r="Z19" s="1661"/>
      <c r="AA19" s="1661"/>
      <c r="AB19" s="1661"/>
      <c r="AC19" s="1661"/>
      <c r="AD19" s="1661"/>
      <c r="AE19" s="1661"/>
      <c r="AF19" s="1661"/>
      <c r="AG19" s="1661"/>
      <c r="AH19" s="1661"/>
      <c r="AI19" s="1661"/>
      <c r="AJ19" s="1661"/>
      <c r="AK19" s="1661"/>
      <c r="AL19" s="1661"/>
      <c r="AM19" s="1661"/>
      <c r="AN19" s="1661"/>
      <c r="AO19" s="1661"/>
      <c r="AP19" s="1661"/>
      <c r="AQ19" s="1661"/>
      <c r="AR19" s="1661"/>
      <c r="AS19" s="1661"/>
      <c r="AT19" s="1661"/>
      <c r="AU19" s="1661"/>
      <c r="AV19" s="1661"/>
      <c r="AW19" s="1661"/>
      <c r="AX19" s="1661"/>
      <c r="AY19" s="1661"/>
      <c r="AZ19" s="1670">
        <f t="shared" si="1"/>
        <v>0</v>
      </c>
      <c r="BA19">
        <f>[3]ОПП!C21-AZ19</f>
        <v>0</v>
      </c>
    </row>
    <row r="20" spans="1:53" ht="15" customHeight="1">
      <c r="A20" s="146" t="s">
        <v>811</v>
      </c>
      <c r="B20" s="1667"/>
      <c r="C20" s="1672"/>
      <c r="D20" s="1673"/>
      <c r="E20" s="1672"/>
      <c r="F20" s="1674"/>
      <c r="G20" s="1674"/>
      <c r="H20" s="1674"/>
      <c r="I20" s="1674"/>
      <c r="J20" s="1674"/>
      <c r="K20" s="1674"/>
      <c r="L20" s="1674"/>
      <c r="M20" s="1661"/>
      <c r="N20" s="1661"/>
      <c r="O20" s="1661"/>
      <c r="P20" s="1661"/>
      <c r="Q20" s="1661"/>
      <c r="R20" s="1661"/>
      <c r="S20" s="1661"/>
      <c r="T20" s="1661"/>
      <c r="U20" s="1661"/>
      <c r="V20" s="1661"/>
      <c r="W20" s="1661"/>
      <c r="X20" s="1661"/>
      <c r="Y20" s="1661"/>
      <c r="Z20" s="1661"/>
      <c r="AA20" s="1661"/>
      <c r="AB20" s="1661"/>
      <c r="AC20" s="1661"/>
      <c r="AD20" s="1661"/>
      <c r="AE20" s="1661"/>
      <c r="AF20" s="1661"/>
      <c r="AG20" s="1661"/>
      <c r="AH20" s="1661"/>
      <c r="AI20" s="1661"/>
      <c r="AJ20" s="1661"/>
      <c r="AK20" s="1661"/>
      <c r="AL20" s="1661"/>
      <c r="AM20" s="1661"/>
      <c r="AN20" s="1661"/>
      <c r="AO20" s="1661"/>
      <c r="AP20" s="1661"/>
      <c r="AQ20" s="1661"/>
      <c r="AR20" s="1661"/>
      <c r="AS20" s="1661"/>
      <c r="AT20" s="1661"/>
      <c r="AU20" s="1661"/>
      <c r="AV20" s="1661"/>
      <c r="AW20" s="1661"/>
      <c r="AX20" s="1661"/>
      <c r="AY20" s="1661"/>
      <c r="AZ20" s="1670">
        <f t="shared" si="1"/>
        <v>0</v>
      </c>
      <c r="BA20">
        <f>[3]ОПП!C22-AZ20</f>
        <v>0</v>
      </c>
    </row>
    <row r="21" spans="1:53" ht="15" customHeight="1">
      <c r="A21" s="146" t="s">
        <v>812</v>
      </c>
      <c r="B21" s="1667"/>
      <c r="C21" s="1672"/>
      <c r="D21" s="1673"/>
      <c r="E21" s="1672"/>
      <c r="F21" s="1674"/>
      <c r="G21" s="1675"/>
      <c r="H21" s="1674"/>
      <c r="I21" s="1674"/>
      <c r="J21" s="1674"/>
      <c r="K21" s="1674"/>
      <c r="L21" s="1674"/>
      <c r="M21" s="1661"/>
      <c r="N21" s="1661"/>
      <c r="O21" s="1661"/>
      <c r="P21" s="1661"/>
      <c r="Q21" s="1661"/>
      <c r="R21" s="1661"/>
      <c r="S21" s="1661"/>
      <c r="T21" s="1661"/>
      <c r="U21" s="1661"/>
      <c r="V21" s="1661"/>
      <c r="W21" s="1661"/>
      <c r="X21" s="1661"/>
      <c r="Y21" s="1661"/>
      <c r="Z21" s="1661"/>
      <c r="AA21" s="1661"/>
      <c r="AB21" s="1661"/>
      <c r="AC21" s="1661"/>
      <c r="AD21" s="1661"/>
      <c r="AE21" s="1661"/>
      <c r="AF21" s="1661"/>
      <c r="AG21" s="1661"/>
      <c r="AH21" s="1661"/>
      <c r="AI21" s="1661"/>
      <c r="AJ21" s="1661"/>
      <c r="AK21" s="1661"/>
      <c r="AL21" s="1661"/>
      <c r="AM21" s="1661"/>
      <c r="AN21" s="1661"/>
      <c r="AO21" s="1661"/>
      <c r="AP21" s="1661"/>
      <c r="AQ21" s="1661"/>
      <c r="AR21" s="1661"/>
      <c r="AS21" s="1661"/>
      <c r="AT21" s="1661"/>
      <c r="AU21" s="1661"/>
      <c r="AV21" s="1661"/>
      <c r="AW21" s="1661"/>
      <c r="AX21" s="1661"/>
      <c r="AY21" s="1661"/>
      <c r="AZ21" s="1670">
        <f t="shared" si="1"/>
        <v>0</v>
      </c>
      <c r="BA21">
        <f>[3]ОПП!C23-AZ21</f>
        <v>0</v>
      </c>
    </row>
    <row r="22" spans="1:53" ht="15" customHeight="1">
      <c r="A22" s="146" t="s">
        <v>813</v>
      </c>
      <c r="B22" s="1667"/>
      <c r="C22" s="1672"/>
      <c r="D22" s="1673"/>
      <c r="E22" s="1672"/>
      <c r="F22" s="1674"/>
      <c r="G22" s="1675"/>
      <c r="H22" s="1674"/>
      <c r="I22" s="1674"/>
      <c r="J22" s="1674"/>
      <c r="K22" s="1674"/>
      <c r="L22" s="1674"/>
      <c r="M22" s="1661"/>
      <c r="N22" s="1661"/>
      <c r="O22" s="1661"/>
      <c r="P22" s="1661"/>
      <c r="Q22" s="1661"/>
      <c r="R22" s="1661"/>
      <c r="S22" s="1661"/>
      <c r="T22" s="1661"/>
      <c r="U22" s="1661"/>
      <c r="V22" s="1661"/>
      <c r="W22" s="1661"/>
      <c r="X22" s="1661"/>
      <c r="Y22" s="1661"/>
      <c r="Z22" s="1661"/>
      <c r="AA22" s="1661"/>
      <c r="AB22" s="1661"/>
      <c r="AC22" s="1661"/>
      <c r="AD22" s="1661"/>
      <c r="AE22" s="1661"/>
      <c r="AF22" s="1661"/>
      <c r="AG22" s="1661"/>
      <c r="AH22" s="1661"/>
      <c r="AI22" s="1661"/>
      <c r="AJ22" s="1661"/>
      <c r="AK22" s="1661"/>
      <c r="AL22" s="1661"/>
      <c r="AM22" s="1661"/>
      <c r="AN22" s="1661"/>
      <c r="AO22" s="1661"/>
      <c r="AP22" s="1661"/>
      <c r="AQ22" s="1661"/>
      <c r="AR22" s="1661"/>
      <c r="AS22" s="1661"/>
      <c r="AT22" s="1661"/>
      <c r="AU22" s="1661"/>
      <c r="AV22" s="1661"/>
      <c r="AW22" s="1661"/>
      <c r="AX22" s="1661"/>
      <c r="AY22" s="1661"/>
      <c r="AZ22" s="1670">
        <f t="shared" si="1"/>
        <v>0</v>
      </c>
      <c r="BA22">
        <f>[3]ОПП!C24-AZ22</f>
        <v>0</v>
      </c>
    </row>
    <row r="23" spans="1:53" ht="15" customHeight="1">
      <c r="A23" s="146" t="s">
        <v>814</v>
      </c>
      <c r="B23" s="1667"/>
      <c r="C23" s="1672"/>
      <c r="D23" s="1673"/>
      <c r="E23" s="1672"/>
      <c r="F23" s="1674"/>
      <c r="G23" s="1674"/>
      <c r="H23" s="1674"/>
      <c r="I23" s="1674"/>
      <c r="J23" s="1674"/>
      <c r="K23" s="1674"/>
      <c r="L23" s="1674"/>
      <c r="M23" s="1661"/>
      <c r="N23" s="1661"/>
      <c r="O23" s="1661"/>
      <c r="P23" s="1661"/>
      <c r="Q23" s="1661"/>
      <c r="R23" s="1661"/>
      <c r="S23" s="1661"/>
      <c r="T23" s="1661"/>
      <c r="U23" s="1661"/>
      <c r="V23" s="1661"/>
      <c r="W23" s="1661"/>
      <c r="X23" s="1661"/>
      <c r="Y23" s="1661"/>
      <c r="Z23" s="1661"/>
      <c r="AA23" s="1661"/>
      <c r="AB23" s="1661"/>
      <c r="AC23" s="1661"/>
      <c r="AD23" s="1661"/>
      <c r="AE23" s="1661"/>
      <c r="AF23" s="1661"/>
      <c r="AG23" s="1661"/>
      <c r="AH23" s="1661"/>
      <c r="AI23" s="1661"/>
      <c r="AJ23" s="1661"/>
      <c r="AK23" s="1661"/>
      <c r="AL23" s="1661"/>
      <c r="AM23" s="1661"/>
      <c r="AN23" s="1661"/>
      <c r="AO23" s="1661"/>
      <c r="AP23" s="1661"/>
      <c r="AQ23" s="1661"/>
      <c r="AR23" s="1661"/>
      <c r="AS23" s="1661"/>
      <c r="AT23" s="1661"/>
      <c r="AU23" s="1661"/>
      <c r="AV23" s="1661"/>
      <c r="AW23" s="1661"/>
      <c r="AX23" s="1661"/>
      <c r="AY23" s="1661"/>
      <c r="AZ23" s="1670">
        <f t="shared" si="1"/>
        <v>0</v>
      </c>
      <c r="BA23">
        <f>[3]ОПП!C25-AZ23</f>
        <v>0</v>
      </c>
    </row>
    <row r="24" spans="1:53" ht="15" customHeight="1">
      <c r="A24" s="146" t="s">
        <v>815</v>
      </c>
      <c r="B24" s="1667"/>
      <c r="C24" s="1672"/>
      <c r="D24" s="1673"/>
      <c r="E24" s="1672"/>
      <c r="F24" s="1674"/>
      <c r="G24" s="1682"/>
      <c r="H24" s="1674"/>
      <c r="I24" s="1674"/>
      <c r="J24" s="1674"/>
      <c r="K24" s="1674"/>
      <c r="L24" s="1674"/>
      <c r="M24" s="1661"/>
      <c r="N24" s="1661"/>
      <c r="O24" s="1661"/>
      <c r="P24" s="1661"/>
      <c r="Q24" s="1661"/>
      <c r="R24" s="1661"/>
      <c r="S24" s="1661"/>
      <c r="T24" s="1661"/>
      <c r="U24" s="1661"/>
      <c r="V24" s="1661"/>
      <c r="W24" s="1661"/>
      <c r="X24" s="1661"/>
      <c r="Y24" s="1661"/>
      <c r="Z24" s="1661"/>
      <c r="AA24" s="1661"/>
      <c r="AB24" s="1661"/>
      <c r="AC24" s="1661"/>
      <c r="AD24" s="1661"/>
      <c r="AE24" s="1661"/>
      <c r="AF24" s="1661"/>
      <c r="AG24" s="1661"/>
      <c r="AH24" s="1661"/>
      <c r="AI24" s="1661"/>
      <c r="AJ24" s="1661"/>
      <c r="AK24" s="1661"/>
      <c r="AL24" s="1661"/>
      <c r="AM24" s="1661"/>
      <c r="AN24" s="1661"/>
      <c r="AO24" s="1661"/>
      <c r="AP24" s="1661"/>
      <c r="AQ24" s="1661"/>
      <c r="AR24" s="1661"/>
      <c r="AS24" s="1661"/>
      <c r="AT24" s="1661"/>
      <c r="AU24" s="1661"/>
      <c r="AV24" s="1661"/>
      <c r="AW24" s="1661"/>
      <c r="AX24" s="1661"/>
      <c r="AY24" s="1661"/>
      <c r="AZ24" s="1670">
        <f t="shared" si="1"/>
        <v>0</v>
      </c>
      <c r="BA24">
        <f>[3]ОПП!C26-AZ24</f>
        <v>0</v>
      </c>
    </row>
    <row r="25" spans="1:53" ht="15" customHeight="1">
      <c r="A25" s="146" t="s">
        <v>816</v>
      </c>
      <c r="B25" s="1667"/>
      <c r="C25" s="1672"/>
      <c r="D25" s="1673"/>
      <c r="E25" s="1672"/>
      <c r="F25" s="1674"/>
      <c r="G25" s="1682"/>
      <c r="H25" s="1674"/>
      <c r="I25" s="1674"/>
      <c r="J25" s="1674"/>
      <c r="K25" s="1674"/>
      <c r="L25" s="1674"/>
      <c r="M25" s="1661"/>
      <c r="N25" s="1661"/>
      <c r="O25" s="1661"/>
      <c r="P25" s="1661"/>
      <c r="Q25" s="1661"/>
      <c r="R25" s="1661"/>
      <c r="S25" s="1661"/>
      <c r="T25" s="1661"/>
      <c r="U25" s="1661"/>
      <c r="V25" s="1661"/>
      <c r="W25" s="1661"/>
      <c r="X25" s="1661"/>
      <c r="Y25" s="1661"/>
      <c r="Z25" s="1661"/>
      <c r="AA25" s="1661"/>
      <c r="AB25" s="1661"/>
      <c r="AC25" s="1661"/>
      <c r="AD25" s="1661"/>
      <c r="AE25" s="1661"/>
      <c r="AF25" s="1661"/>
      <c r="AG25" s="1661"/>
      <c r="AH25" s="1661"/>
      <c r="AI25" s="1661"/>
      <c r="AJ25" s="1661"/>
      <c r="AK25" s="1661"/>
      <c r="AL25" s="1661"/>
      <c r="AM25" s="1661"/>
      <c r="AN25" s="1661"/>
      <c r="AO25" s="1661"/>
      <c r="AP25" s="1661"/>
      <c r="AQ25" s="1661"/>
      <c r="AR25" s="1661"/>
      <c r="AS25" s="1661"/>
      <c r="AT25" s="1661"/>
      <c r="AU25" s="1661"/>
      <c r="AV25" s="1661"/>
      <c r="AW25" s="1661"/>
      <c r="AX25" s="1661"/>
      <c r="AY25" s="1661"/>
      <c r="AZ25" s="1670">
        <f t="shared" si="1"/>
        <v>0</v>
      </c>
      <c r="BA25">
        <f>[3]ОПП!C27-AZ25</f>
        <v>0</v>
      </c>
    </row>
    <row r="26" spans="1:53" ht="15" customHeight="1">
      <c r="A26" s="146" t="s">
        <v>817</v>
      </c>
      <c r="B26" s="1667"/>
      <c r="C26" s="1672"/>
      <c r="D26" s="1683"/>
      <c r="E26" s="1672"/>
      <c r="F26" s="1674"/>
      <c r="G26" s="1682"/>
      <c r="H26" s="1674"/>
      <c r="I26" s="1674"/>
      <c r="J26" s="1674"/>
      <c r="K26" s="1674"/>
      <c r="L26" s="1674"/>
      <c r="M26" s="1661"/>
      <c r="N26" s="1661"/>
      <c r="O26" s="1661"/>
      <c r="P26" s="1661"/>
      <c r="Q26" s="1661"/>
      <c r="R26" s="1661"/>
      <c r="S26" s="1661"/>
      <c r="T26" s="1661"/>
      <c r="U26" s="1661"/>
      <c r="V26" s="1661"/>
      <c r="W26" s="1661"/>
      <c r="X26" s="1661"/>
      <c r="Y26" s="1661"/>
      <c r="Z26" s="1661"/>
      <c r="AA26" s="1661"/>
      <c r="AB26" s="1661"/>
      <c r="AC26" s="1661"/>
      <c r="AD26" s="1661"/>
      <c r="AE26" s="1661"/>
      <c r="AF26" s="1661"/>
      <c r="AG26" s="1661"/>
      <c r="AH26" s="1661"/>
      <c r="AI26" s="1661"/>
      <c r="AJ26" s="1661"/>
      <c r="AK26" s="1661"/>
      <c r="AL26" s="1661"/>
      <c r="AM26" s="1661"/>
      <c r="AN26" s="1661"/>
      <c r="AO26" s="1661"/>
      <c r="AP26" s="1661"/>
      <c r="AQ26" s="1661"/>
      <c r="AR26" s="1661"/>
      <c r="AS26" s="1661"/>
      <c r="AT26" s="1661"/>
      <c r="AU26" s="1661"/>
      <c r="AV26" s="1661"/>
      <c r="AW26" s="1661"/>
      <c r="AX26" s="1661"/>
      <c r="AY26" s="1661"/>
      <c r="AZ26" s="1670">
        <f t="shared" si="1"/>
        <v>0</v>
      </c>
      <c r="BA26">
        <f>[3]ОПП!C28-AZ26</f>
        <v>0</v>
      </c>
    </row>
    <row r="27" spans="1:53" ht="15" customHeight="1">
      <c r="A27" s="146" t="s">
        <v>818</v>
      </c>
      <c r="B27" s="1667"/>
      <c r="C27" s="1672"/>
      <c r="D27" s="1683"/>
      <c r="E27" s="1672"/>
      <c r="F27" s="1674"/>
      <c r="G27" s="1682"/>
      <c r="H27" s="1674"/>
      <c r="I27" s="1674"/>
      <c r="J27" s="1674"/>
      <c r="K27" s="1674"/>
      <c r="L27" s="1674"/>
      <c r="M27" s="1661"/>
      <c r="N27" s="1661"/>
      <c r="O27" s="1661"/>
      <c r="P27" s="1661"/>
      <c r="Q27" s="1661"/>
      <c r="R27" s="1661"/>
      <c r="S27" s="1661"/>
      <c r="T27" s="1661"/>
      <c r="U27" s="1661"/>
      <c r="V27" s="1661"/>
      <c r="W27" s="1661"/>
      <c r="X27" s="1661"/>
      <c r="Y27" s="1661"/>
      <c r="Z27" s="1661"/>
      <c r="AA27" s="1661"/>
      <c r="AB27" s="1661"/>
      <c r="AC27" s="1661"/>
      <c r="AD27" s="1661"/>
      <c r="AE27" s="1661"/>
      <c r="AF27" s="1661"/>
      <c r="AG27" s="1661"/>
      <c r="AH27" s="1661"/>
      <c r="AI27" s="1661"/>
      <c r="AJ27" s="1661"/>
      <c r="AK27" s="1661"/>
      <c r="AL27" s="1661"/>
      <c r="AM27" s="1661"/>
      <c r="AN27" s="1661"/>
      <c r="AO27" s="1661"/>
      <c r="AP27" s="1661"/>
      <c r="AQ27" s="1661"/>
      <c r="AR27" s="1661"/>
      <c r="AS27" s="1661"/>
      <c r="AT27" s="1661"/>
      <c r="AU27" s="1661"/>
      <c r="AV27" s="1661"/>
      <c r="AW27" s="1661"/>
      <c r="AX27" s="1661"/>
      <c r="AY27" s="1661"/>
      <c r="AZ27" s="1670">
        <f t="shared" si="1"/>
        <v>0</v>
      </c>
      <c r="BA27">
        <f>[3]ОПП!C29-AZ27</f>
        <v>0</v>
      </c>
    </row>
    <row r="28" spans="1:53" ht="15" customHeight="1">
      <c r="A28" s="146" t="s">
        <v>819</v>
      </c>
      <c r="B28" s="1667"/>
      <c r="C28" s="1672"/>
      <c r="D28" s="1683"/>
      <c r="E28" s="1672"/>
      <c r="F28" s="1674"/>
      <c r="G28" s="1674"/>
      <c r="H28" s="1674"/>
      <c r="I28" s="1674"/>
      <c r="J28" s="1674"/>
      <c r="K28" s="1674"/>
      <c r="L28" s="1674"/>
      <c r="M28" s="1661"/>
      <c r="N28" s="1661"/>
      <c r="O28" s="1661"/>
      <c r="P28" s="1661"/>
      <c r="Q28" s="1661"/>
      <c r="R28" s="1661"/>
      <c r="S28" s="1661"/>
      <c r="T28" s="1661"/>
      <c r="U28" s="1661"/>
      <c r="V28" s="1661"/>
      <c r="W28" s="1661"/>
      <c r="X28" s="1661"/>
      <c r="Y28" s="1661"/>
      <c r="Z28" s="1661"/>
      <c r="AA28" s="1661"/>
      <c r="AB28" s="1661"/>
      <c r="AC28" s="1661"/>
      <c r="AD28" s="1661"/>
      <c r="AE28" s="1661"/>
      <c r="AF28" s="1661"/>
      <c r="AG28" s="1661"/>
      <c r="AH28" s="1661"/>
      <c r="AI28" s="1661"/>
      <c r="AJ28" s="1661"/>
      <c r="AK28" s="1661"/>
      <c r="AL28" s="1661"/>
      <c r="AM28" s="1661"/>
      <c r="AN28" s="1661"/>
      <c r="AO28" s="1661"/>
      <c r="AP28" s="1661"/>
      <c r="AQ28" s="1661"/>
      <c r="AR28" s="1661"/>
      <c r="AS28" s="1661"/>
      <c r="AT28" s="1661"/>
      <c r="AU28" s="1661"/>
      <c r="AV28" s="1661"/>
      <c r="AW28" s="1661"/>
      <c r="AX28" s="1661"/>
      <c r="AY28" s="1661"/>
      <c r="AZ28" s="1670">
        <f t="shared" si="1"/>
        <v>0</v>
      </c>
      <c r="BA28">
        <f>[3]ОПП!C30-AZ28</f>
        <v>0</v>
      </c>
    </row>
    <row r="29" spans="1:53" ht="15" customHeight="1">
      <c r="A29" s="146" t="s">
        <v>820</v>
      </c>
      <c r="B29" s="1667"/>
      <c r="C29" s="1672"/>
      <c r="D29" s="1683"/>
      <c r="E29" s="1672"/>
      <c r="F29" s="1674"/>
      <c r="G29" s="1675"/>
      <c r="H29" s="1674"/>
      <c r="I29" s="1674"/>
      <c r="J29" s="1674"/>
      <c r="K29" s="1674"/>
      <c r="L29" s="1674"/>
      <c r="M29" s="1661"/>
      <c r="N29" s="1661"/>
      <c r="O29" s="1661"/>
      <c r="P29" s="1661"/>
      <c r="Q29" s="1661"/>
      <c r="R29" s="1661"/>
      <c r="S29" s="1661"/>
      <c r="T29" s="1661"/>
      <c r="U29" s="1661"/>
      <c r="V29" s="1661"/>
      <c r="W29" s="1661"/>
      <c r="X29" s="1661"/>
      <c r="Y29" s="1661"/>
      <c r="Z29" s="1661"/>
      <c r="AA29" s="1661"/>
      <c r="AB29" s="1661"/>
      <c r="AC29" s="1661"/>
      <c r="AD29" s="1661"/>
      <c r="AE29" s="1661"/>
      <c r="AF29" s="1661"/>
      <c r="AG29" s="1661"/>
      <c r="AH29" s="1661"/>
      <c r="AI29" s="1661"/>
      <c r="AJ29" s="1661"/>
      <c r="AK29" s="1661"/>
      <c r="AL29" s="1661"/>
      <c r="AM29" s="1661"/>
      <c r="AN29" s="1661"/>
      <c r="AO29" s="1661"/>
      <c r="AP29" s="1661"/>
      <c r="AQ29" s="1661"/>
      <c r="AR29" s="1661"/>
      <c r="AS29" s="1661"/>
      <c r="AT29" s="1661"/>
      <c r="AU29" s="1661"/>
      <c r="AV29" s="1661"/>
      <c r="AW29" s="1661"/>
      <c r="AX29" s="1661"/>
      <c r="AY29" s="1661"/>
      <c r="AZ29" s="1670">
        <f t="shared" si="1"/>
        <v>0</v>
      </c>
      <c r="BA29">
        <f>[3]ОПП!C31-AZ29</f>
        <v>0</v>
      </c>
    </row>
    <row r="30" spans="1:53" ht="15" customHeight="1">
      <c r="A30" s="146" t="s">
        <v>821</v>
      </c>
      <c r="B30" s="1667"/>
      <c r="C30" s="1672"/>
      <c r="D30" s="1683"/>
      <c r="E30" s="1672"/>
      <c r="F30" s="1674"/>
      <c r="G30" s="1675"/>
      <c r="H30" s="1674"/>
      <c r="I30" s="1674"/>
      <c r="J30" s="1674"/>
      <c r="K30" s="1674"/>
      <c r="L30" s="1674"/>
      <c r="M30" s="1661"/>
      <c r="N30" s="1661"/>
      <c r="O30" s="1661"/>
      <c r="P30" s="1661"/>
      <c r="Q30" s="1661"/>
      <c r="R30" s="1661"/>
      <c r="S30" s="1661"/>
      <c r="T30" s="1661"/>
      <c r="U30" s="1661"/>
      <c r="V30" s="1661"/>
      <c r="W30" s="1661"/>
      <c r="X30" s="1661"/>
      <c r="Y30" s="1661"/>
      <c r="Z30" s="1661"/>
      <c r="AA30" s="1661"/>
      <c r="AB30" s="1661"/>
      <c r="AC30" s="1661"/>
      <c r="AD30" s="1661"/>
      <c r="AE30" s="1661"/>
      <c r="AF30" s="1661"/>
      <c r="AG30" s="1661"/>
      <c r="AH30" s="1661"/>
      <c r="AI30" s="1661"/>
      <c r="AJ30" s="1661"/>
      <c r="AK30" s="1661"/>
      <c r="AL30" s="1661"/>
      <c r="AM30" s="1661"/>
      <c r="AN30" s="1661"/>
      <c r="AO30" s="1661"/>
      <c r="AP30" s="1661"/>
      <c r="AQ30" s="1661"/>
      <c r="AR30" s="1661"/>
      <c r="AS30" s="1661"/>
      <c r="AT30" s="1661"/>
      <c r="AU30" s="1661"/>
      <c r="AV30" s="1661"/>
      <c r="AW30" s="1661"/>
      <c r="AX30" s="1661"/>
      <c r="AY30" s="1661"/>
      <c r="AZ30" s="1670">
        <f t="shared" si="1"/>
        <v>0</v>
      </c>
      <c r="BA30">
        <f>[3]ОПП!C32-AZ30</f>
        <v>0</v>
      </c>
    </row>
    <row r="31" spans="1:53" ht="15" customHeight="1">
      <c r="A31" s="146" t="s">
        <v>822</v>
      </c>
      <c r="B31" s="1667"/>
      <c r="C31" s="1672"/>
      <c r="D31" s="1683"/>
      <c r="E31" s="1672"/>
      <c r="F31" s="1674"/>
      <c r="G31" s="1682"/>
      <c r="H31" s="1674"/>
      <c r="I31" s="1674"/>
      <c r="J31" s="1674"/>
      <c r="K31" s="1674"/>
      <c r="L31" s="1674"/>
      <c r="M31" s="1661"/>
      <c r="N31" s="1661"/>
      <c r="O31" s="1661"/>
      <c r="P31" s="1661"/>
      <c r="Q31" s="1661"/>
      <c r="R31" s="1661"/>
      <c r="S31" s="1661"/>
      <c r="T31" s="1661"/>
      <c r="U31" s="1661"/>
      <c r="V31" s="1661"/>
      <c r="W31" s="1661"/>
      <c r="X31" s="1661"/>
      <c r="Y31" s="1661"/>
      <c r="Z31" s="1661"/>
      <c r="AA31" s="1661"/>
      <c r="AB31" s="1661"/>
      <c r="AC31" s="1661"/>
      <c r="AD31" s="1661"/>
      <c r="AE31" s="1661"/>
      <c r="AF31" s="1661"/>
      <c r="AG31" s="1661"/>
      <c r="AH31" s="1661"/>
      <c r="AI31" s="1661"/>
      <c r="AJ31" s="1661"/>
      <c r="AK31" s="1661"/>
      <c r="AL31" s="1661"/>
      <c r="AM31" s="1661"/>
      <c r="AN31" s="1661"/>
      <c r="AO31" s="1661"/>
      <c r="AP31" s="1661"/>
      <c r="AQ31" s="1661"/>
      <c r="AR31" s="1661"/>
      <c r="AS31" s="1661"/>
      <c r="AT31" s="1661"/>
      <c r="AU31" s="1661"/>
      <c r="AV31" s="1661"/>
      <c r="AW31" s="1661"/>
      <c r="AX31" s="1661"/>
      <c r="AY31" s="1661"/>
      <c r="AZ31" s="1670">
        <f t="shared" si="1"/>
        <v>0</v>
      </c>
      <c r="BA31">
        <f>[3]ОПП!C33-AZ31</f>
        <v>0</v>
      </c>
    </row>
    <row r="32" spans="1:53" ht="15" customHeight="1">
      <c r="A32" s="146" t="s">
        <v>823</v>
      </c>
      <c r="B32" s="1667"/>
      <c r="C32" s="1672"/>
      <c r="D32" s="1683"/>
      <c r="E32" s="1672"/>
      <c r="F32" s="1674"/>
      <c r="G32" s="1682"/>
      <c r="H32" s="1674"/>
      <c r="I32" s="1674"/>
      <c r="J32" s="1674"/>
      <c r="K32" s="1674"/>
      <c r="L32" s="1674"/>
      <c r="M32" s="1661"/>
      <c r="N32" s="1661"/>
      <c r="O32" s="1661"/>
      <c r="P32" s="1661"/>
      <c r="Q32" s="1661"/>
      <c r="R32" s="1661"/>
      <c r="S32" s="1661"/>
      <c r="T32" s="1661"/>
      <c r="U32" s="1661"/>
      <c r="V32" s="1661"/>
      <c r="W32" s="1661"/>
      <c r="X32" s="1661"/>
      <c r="Y32" s="1661"/>
      <c r="Z32" s="1661"/>
      <c r="AA32" s="1661"/>
      <c r="AB32" s="1661"/>
      <c r="AC32" s="1661"/>
      <c r="AD32" s="1661"/>
      <c r="AE32" s="1661"/>
      <c r="AF32" s="1661"/>
      <c r="AG32" s="1661"/>
      <c r="AH32" s="1661"/>
      <c r="AI32" s="1661"/>
      <c r="AJ32" s="1661"/>
      <c r="AK32" s="1661"/>
      <c r="AL32" s="1661"/>
      <c r="AM32" s="1661"/>
      <c r="AN32" s="1661"/>
      <c r="AO32" s="1661"/>
      <c r="AP32" s="1661"/>
      <c r="AQ32" s="1661"/>
      <c r="AR32" s="1661"/>
      <c r="AS32" s="1661"/>
      <c r="AT32" s="1661"/>
      <c r="AU32" s="1661"/>
      <c r="AV32" s="1661"/>
      <c r="AW32" s="1661"/>
      <c r="AX32" s="1661"/>
      <c r="AY32" s="1661"/>
      <c r="AZ32" s="1670">
        <f t="shared" si="1"/>
        <v>0</v>
      </c>
      <c r="BA32">
        <f>[3]ОПП!C34-AZ32</f>
        <v>0</v>
      </c>
    </row>
    <row r="33" spans="1:53" ht="15" customHeight="1">
      <c r="A33" s="146" t="s">
        <v>824</v>
      </c>
      <c r="B33" s="1667"/>
      <c r="C33" s="1672"/>
      <c r="D33" s="1683"/>
      <c r="E33" s="1672"/>
      <c r="F33" s="1674"/>
      <c r="G33" s="1682"/>
      <c r="H33" s="1674"/>
      <c r="I33" s="1674"/>
      <c r="J33" s="1674"/>
      <c r="K33" s="1674"/>
      <c r="L33" s="1674"/>
      <c r="M33" s="1661"/>
      <c r="N33" s="1661"/>
      <c r="O33" s="1661"/>
      <c r="P33" s="1661"/>
      <c r="Q33" s="1661"/>
      <c r="R33" s="1661"/>
      <c r="S33" s="1661"/>
      <c r="T33" s="1661"/>
      <c r="U33" s="1661"/>
      <c r="V33" s="1661"/>
      <c r="W33" s="1661"/>
      <c r="X33" s="1661"/>
      <c r="Y33" s="1661"/>
      <c r="Z33" s="1661"/>
      <c r="AA33" s="1661"/>
      <c r="AB33" s="1661"/>
      <c r="AC33" s="1661"/>
      <c r="AD33" s="1661"/>
      <c r="AE33" s="1661"/>
      <c r="AF33" s="1661"/>
      <c r="AG33" s="1661"/>
      <c r="AH33" s="1661"/>
      <c r="AI33" s="1661"/>
      <c r="AJ33" s="1661"/>
      <c r="AK33" s="1661"/>
      <c r="AL33" s="1661"/>
      <c r="AM33" s="1661"/>
      <c r="AN33" s="1661"/>
      <c r="AO33" s="1661"/>
      <c r="AP33" s="1661"/>
      <c r="AQ33" s="1661"/>
      <c r="AR33" s="1661"/>
      <c r="AS33" s="1661"/>
      <c r="AT33" s="1661"/>
      <c r="AU33" s="1661"/>
      <c r="AV33" s="1661"/>
      <c r="AW33" s="1661"/>
      <c r="AX33" s="1661"/>
      <c r="AY33" s="1661"/>
      <c r="AZ33" s="1670">
        <f t="shared" si="1"/>
        <v>0</v>
      </c>
      <c r="BA33">
        <f>[3]ОПП!C35-AZ33</f>
        <v>0</v>
      </c>
    </row>
    <row r="34" spans="1:53" ht="15" customHeight="1">
      <c r="A34" s="146" t="s">
        <v>776</v>
      </c>
      <c r="B34" s="1667"/>
      <c r="C34" s="1672"/>
      <c r="D34" s="1683"/>
      <c r="E34" s="1672"/>
      <c r="F34" s="1674"/>
      <c r="G34" s="1682"/>
      <c r="H34" s="1674"/>
      <c r="I34" s="1674"/>
      <c r="J34" s="1674"/>
      <c r="K34" s="1674"/>
      <c r="L34" s="1674"/>
      <c r="M34" s="1661"/>
      <c r="N34" s="1661"/>
      <c r="O34" s="1661"/>
      <c r="P34" s="1661"/>
      <c r="Q34" s="1661"/>
      <c r="R34" s="1661"/>
      <c r="S34" s="1661"/>
      <c r="T34" s="1661"/>
      <c r="U34" s="1661"/>
      <c r="V34" s="1661"/>
      <c r="W34" s="1661"/>
      <c r="X34" s="1661"/>
      <c r="Y34" s="1661"/>
      <c r="Z34" s="1661"/>
      <c r="AA34" s="1661"/>
      <c r="AB34" s="1661"/>
      <c r="AC34" s="1661"/>
      <c r="AD34" s="1661"/>
      <c r="AE34" s="1661"/>
      <c r="AF34" s="1661"/>
      <c r="AG34" s="1661"/>
      <c r="AH34" s="1661"/>
      <c r="AI34" s="1661"/>
      <c r="AJ34" s="1661"/>
      <c r="AK34" s="1661"/>
      <c r="AL34" s="1661"/>
      <c r="AM34" s="1661"/>
      <c r="AN34" s="1661"/>
      <c r="AO34" s="1661"/>
      <c r="AP34" s="1661"/>
      <c r="AQ34" s="1661"/>
      <c r="AR34" s="1661"/>
      <c r="AS34" s="1661"/>
      <c r="AT34" s="1661"/>
      <c r="AU34" s="1661"/>
      <c r="AV34" s="1661"/>
      <c r="AW34" s="1661"/>
      <c r="AX34" s="1661"/>
      <c r="AY34" s="1661"/>
      <c r="AZ34" s="1670">
        <f t="shared" si="1"/>
        <v>0</v>
      </c>
      <c r="BA34">
        <f>[3]ОПП!C36-AZ34</f>
        <v>0</v>
      </c>
    </row>
    <row r="35" spans="1:53" ht="15" customHeight="1">
      <c r="A35" s="146" t="s">
        <v>577</v>
      </c>
      <c r="B35" s="1667"/>
      <c r="C35" s="1672"/>
      <c r="D35" s="1683"/>
      <c r="E35" s="1672"/>
      <c r="F35" s="1674"/>
      <c r="G35" s="1675"/>
      <c r="H35" s="1674"/>
      <c r="I35" s="1674"/>
      <c r="J35" s="1674"/>
      <c r="K35" s="1674"/>
      <c r="L35" s="1674"/>
      <c r="M35" s="1661"/>
      <c r="N35" s="1661"/>
      <c r="O35" s="1661"/>
      <c r="P35" s="1661"/>
      <c r="Q35" s="1661"/>
      <c r="R35" s="1661"/>
      <c r="S35" s="1661"/>
      <c r="T35" s="1661"/>
      <c r="U35" s="1661"/>
      <c r="V35" s="1661"/>
      <c r="W35" s="1661"/>
      <c r="X35" s="1661"/>
      <c r="Y35" s="1661"/>
      <c r="Z35" s="1661"/>
      <c r="AA35" s="1661"/>
      <c r="AB35" s="1661"/>
      <c r="AC35" s="1661"/>
      <c r="AD35" s="1661"/>
      <c r="AE35" s="1661"/>
      <c r="AF35" s="1661"/>
      <c r="AG35" s="1661"/>
      <c r="AH35" s="1661"/>
      <c r="AI35" s="1661"/>
      <c r="AJ35" s="1661"/>
      <c r="AK35" s="1661"/>
      <c r="AL35" s="1661"/>
      <c r="AM35" s="1661"/>
      <c r="AN35" s="1661"/>
      <c r="AO35" s="1661"/>
      <c r="AP35" s="1661"/>
      <c r="AQ35" s="1661"/>
      <c r="AR35" s="1661"/>
      <c r="AS35" s="1661"/>
      <c r="AT35" s="1661"/>
      <c r="AU35" s="1661"/>
      <c r="AV35" s="1661"/>
      <c r="AW35" s="1661"/>
      <c r="AX35" s="1661"/>
      <c r="AY35" s="1661"/>
      <c r="AZ35" s="1670">
        <f t="shared" si="1"/>
        <v>0</v>
      </c>
      <c r="BA35">
        <f>[3]ОПП!C37-AZ35</f>
        <v>0</v>
      </c>
    </row>
    <row r="36" spans="1:53" ht="15" customHeight="1">
      <c r="A36" s="146" t="s">
        <v>3380</v>
      </c>
      <c r="B36" s="1667"/>
      <c r="C36" s="1672"/>
      <c r="D36" s="1683"/>
      <c r="E36" s="1672"/>
      <c r="F36" s="1674"/>
      <c r="G36" s="1676"/>
      <c r="H36" s="1674"/>
      <c r="I36" s="1674"/>
      <c r="J36" s="1674"/>
      <c r="K36" s="1674"/>
      <c r="L36" s="1674"/>
      <c r="M36" s="1661"/>
      <c r="N36" s="1661"/>
      <c r="O36" s="1661"/>
      <c r="P36" s="1661"/>
      <c r="Q36" s="1661"/>
      <c r="R36" s="1661"/>
      <c r="S36" s="1661"/>
      <c r="T36" s="1661"/>
      <c r="U36" s="1661"/>
      <c r="V36" s="1661"/>
      <c r="W36" s="1661"/>
      <c r="X36" s="1661"/>
      <c r="Y36" s="1661"/>
      <c r="Z36" s="1661"/>
      <c r="AA36" s="1661"/>
      <c r="AB36" s="1661"/>
      <c r="AC36" s="1661"/>
      <c r="AD36" s="1661"/>
      <c r="AE36" s="1661"/>
      <c r="AF36" s="1661"/>
      <c r="AG36" s="1661"/>
      <c r="AH36" s="1661"/>
      <c r="AI36" s="1661"/>
      <c r="AJ36" s="1661"/>
      <c r="AK36" s="1661"/>
      <c r="AL36" s="1661"/>
      <c r="AM36" s="1661"/>
      <c r="AN36" s="1661"/>
      <c r="AO36" s="1661"/>
      <c r="AP36" s="1661"/>
      <c r="AQ36" s="1661"/>
      <c r="AR36" s="1661"/>
      <c r="AS36" s="1661"/>
      <c r="AT36" s="1661"/>
      <c r="AU36" s="1661"/>
      <c r="AV36" s="1661"/>
      <c r="AW36" s="1661"/>
      <c r="AX36" s="1661"/>
      <c r="AY36" s="1661"/>
      <c r="AZ36" s="1670">
        <f t="shared" si="1"/>
        <v>0</v>
      </c>
      <c r="BA36">
        <f>[3]ОПП!C38-AZ36</f>
        <v>0</v>
      </c>
    </row>
    <row r="37" spans="1:53" ht="15" customHeight="1">
      <c r="A37" s="146" t="s">
        <v>11</v>
      </c>
      <c r="B37" s="1667"/>
      <c r="C37" s="1672"/>
      <c r="D37" s="1673"/>
      <c r="E37" s="1672"/>
      <c r="F37" s="1674"/>
      <c r="G37" s="1675"/>
      <c r="H37" s="1674"/>
      <c r="I37" s="1674"/>
      <c r="J37" s="1674"/>
      <c r="K37" s="1674"/>
      <c r="L37" s="1674"/>
      <c r="M37" s="1661"/>
      <c r="N37" s="1661"/>
      <c r="O37" s="1661"/>
      <c r="P37" s="1661"/>
      <c r="Q37" s="1661"/>
      <c r="R37" s="1661"/>
      <c r="S37" s="1661"/>
      <c r="T37" s="1661"/>
      <c r="U37" s="1661"/>
      <c r="V37" s="1661"/>
      <c r="W37" s="1661"/>
      <c r="X37" s="1661"/>
      <c r="Y37" s="1661"/>
      <c r="Z37" s="1661"/>
      <c r="AA37" s="1661"/>
      <c r="AB37" s="1661"/>
      <c r="AC37" s="1661"/>
      <c r="AD37" s="1661"/>
      <c r="AE37" s="1661"/>
      <c r="AF37" s="1661"/>
      <c r="AG37" s="1661"/>
      <c r="AH37" s="1661"/>
      <c r="AI37" s="1661"/>
      <c r="AJ37" s="1661"/>
      <c r="AK37" s="1661"/>
      <c r="AL37" s="1661"/>
      <c r="AM37" s="1661"/>
      <c r="AN37" s="1661"/>
      <c r="AO37" s="1661"/>
      <c r="AP37" s="1661"/>
      <c r="AQ37" s="1661"/>
      <c r="AR37" s="1661"/>
      <c r="AS37" s="1661"/>
      <c r="AT37" s="1661"/>
      <c r="AU37" s="1661"/>
      <c r="AV37" s="1661"/>
      <c r="AW37" s="1661"/>
      <c r="AX37" s="1661"/>
      <c r="AY37" s="1661"/>
      <c r="AZ37" s="1670">
        <f t="shared" si="1"/>
        <v>0</v>
      </c>
      <c r="BA37">
        <f>[3]ОПП!C39-AZ37</f>
        <v>0</v>
      </c>
    </row>
    <row r="38" spans="1:53" ht="15" customHeight="1" thickBot="1">
      <c r="A38" s="1677" t="s">
        <v>67</v>
      </c>
      <c r="B38" s="1684"/>
      <c r="C38" s="1679"/>
      <c r="D38" s="1680"/>
      <c r="E38" s="1679"/>
      <c r="F38" s="1674"/>
      <c r="G38" s="1674"/>
      <c r="H38" s="1674"/>
      <c r="I38" s="1674"/>
      <c r="J38" s="1674"/>
      <c r="K38" s="1674"/>
      <c r="L38" s="1674"/>
      <c r="M38" s="1661"/>
      <c r="N38" s="1661"/>
      <c r="O38" s="1661"/>
      <c r="P38" s="1661"/>
      <c r="Q38" s="1661"/>
      <c r="R38" s="1661"/>
      <c r="S38" s="1661"/>
      <c r="T38" s="1661"/>
      <c r="U38" s="1661"/>
      <c r="V38" s="1661"/>
      <c r="W38" s="1661"/>
      <c r="X38" s="1661"/>
      <c r="Y38" s="1661"/>
      <c r="Z38" s="1661"/>
      <c r="AA38" s="1661"/>
      <c r="AB38" s="1661"/>
      <c r="AC38" s="1661"/>
      <c r="AD38" s="1661"/>
      <c r="AE38" s="1661"/>
      <c r="AF38" s="1661"/>
      <c r="AG38" s="1661"/>
      <c r="AH38" s="1661"/>
      <c r="AI38" s="1661"/>
      <c r="AJ38" s="1661"/>
      <c r="AK38" s="1661"/>
      <c r="AL38" s="1661"/>
      <c r="AM38" s="1661"/>
      <c r="AN38" s="1661"/>
      <c r="AO38" s="1661"/>
      <c r="AP38" s="1661"/>
      <c r="AQ38" s="1661"/>
      <c r="AR38" s="1661"/>
      <c r="AS38" s="1661"/>
      <c r="AT38" s="1661"/>
      <c r="AU38" s="1661"/>
      <c r="AV38" s="1661"/>
      <c r="AW38" s="1661"/>
      <c r="AX38" s="1661"/>
      <c r="AY38" s="1661"/>
      <c r="AZ38" s="1681">
        <f>SUM(AZ16:AZ37)</f>
        <v>0</v>
      </c>
      <c r="BA38">
        <f>[3]ОПП!C40-AZ38</f>
        <v>0</v>
      </c>
    </row>
    <row r="39" spans="1:53" ht="15" customHeight="1" thickTop="1">
      <c r="A39" s="146"/>
      <c r="B39" s="1667"/>
      <c r="C39" s="1672"/>
      <c r="D39" s="1673"/>
      <c r="E39" s="1672"/>
      <c r="F39" s="1674"/>
      <c r="G39" s="1675"/>
      <c r="H39" s="1674"/>
      <c r="I39" s="1674"/>
      <c r="J39" s="1674"/>
      <c r="K39" s="1674"/>
      <c r="L39" s="1674"/>
      <c r="M39" s="1661"/>
      <c r="N39" s="1661"/>
      <c r="O39" s="1661"/>
      <c r="P39" s="1661"/>
      <c r="Q39" s="1661"/>
      <c r="R39" s="1661"/>
      <c r="S39" s="1661"/>
      <c r="T39" s="1661"/>
      <c r="U39" s="1661"/>
      <c r="V39" s="1661"/>
      <c r="W39" s="1661"/>
      <c r="X39" s="1661"/>
      <c r="Y39" s="1661"/>
      <c r="Z39" s="1661"/>
      <c r="AA39" s="1661"/>
      <c r="AB39" s="1661"/>
      <c r="AC39" s="1661"/>
      <c r="AD39" s="1661"/>
      <c r="AE39" s="1661"/>
      <c r="AF39" s="1661"/>
      <c r="AG39" s="1661"/>
      <c r="AH39" s="1661"/>
      <c r="AI39" s="1661"/>
      <c r="AJ39" s="1661"/>
      <c r="AK39" s="1661"/>
      <c r="AL39" s="1661"/>
      <c r="AM39" s="1661"/>
      <c r="AN39" s="1661"/>
      <c r="AO39" s="1661"/>
      <c r="AP39" s="1661"/>
      <c r="AQ39" s="1661"/>
      <c r="AR39" s="1661"/>
      <c r="AS39" s="1661"/>
      <c r="AT39" s="1661"/>
      <c r="AU39" s="1661"/>
      <c r="AV39" s="1661"/>
      <c r="AW39" s="1661"/>
      <c r="AX39" s="1661"/>
      <c r="AY39" s="1661"/>
      <c r="AZ39" s="1661"/>
    </row>
    <row r="40" spans="1:53" ht="15" customHeight="1">
      <c r="A40" s="142" t="s">
        <v>66</v>
      </c>
      <c r="B40" s="1667"/>
      <c r="C40" s="1672"/>
      <c r="D40" s="1673"/>
      <c r="E40" s="1672"/>
      <c r="F40" s="1674"/>
      <c r="G40" s="1675"/>
      <c r="H40" s="1674"/>
      <c r="I40" s="1674"/>
      <c r="J40" s="1674"/>
      <c r="K40" s="1674"/>
      <c r="L40" s="1674"/>
      <c r="M40" s="1661"/>
      <c r="N40" s="1661"/>
      <c r="O40" s="1661"/>
      <c r="P40" s="1661"/>
      <c r="Q40" s="1661"/>
      <c r="R40" s="1661"/>
      <c r="S40" s="1661"/>
      <c r="T40" s="1661"/>
      <c r="U40" s="1661"/>
      <c r="V40" s="1661"/>
      <c r="W40" s="1661"/>
      <c r="X40" s="1661"/>
      <c r="Y40" s="1661"/>
      <c r="Z40" s="1661"/>
      <c r="AA40" s="1661"/>
      <c r="AB40" s="1661"/>
      <c r="AC40" s="1661"/>
      <c r="AD40" s="1661"/>
      <c r="AE40" s="1661"/>
      <c r="AF40" s="1661"/>
      <c r="AG40" s="1661"/>
      <c r="AH40" s="1661"/>
      <c r="AI40" s="1661"/>
      <c r="AJ40" s="1661"/>
      <c r="AK40" s="1661"/>
      <c r="AL40" s="1661"/>
      <c r="AM40" s="1661"/>
      <c r="AN40" s="1661"/>
      <c r="AO40" s="1661"/>
      <c r="AP40" s="1661"/>
      <c r="AQ40" s="1661"/>
      <c r="AR40" s="1661"/>
      <c r="AS40" s="1661"/>
      <c r="AT40" s="1661"/>
      <c r="AU40" s="1661"/>
      <c r="AV40" s="1661"/>
      <c r="AW40" s="1661"/>
      <c r="AX40" s="1661"/>
      <c r="AY40" s="1661"/>
      <c r="AZ40" s="1661"/>
    </row>
    <row r="41" spans="1:53" ht="15" customHeight="1">
      <c r="A41" s="146" t="s">
        <v>826</v>
      </c>
      <c r="B41" s="1667"/>
      <c r="C41" s="1672"/>
      <c r="D41" s="1673"/>
      <c r="E41" s="1672"/>
      <c r="F41" s="1674"/>
      <c r="G41" s="1682"/>
      <c r="H41" s="1674"/>
      <c r="I41" s="1674"/>
      <c r="J41" s="1674"/>
      <c r="K41" s="1674"/>
      <c r="L41" s="1674"/>
      <c r="M41" s="1661"/>
      <c r="N41" s="1661"/>
      <c r="O41" s="1661"/>
      <c r="P41" s="1661"/>
      <c r="Q41" s="1661"/>
      <c r="R41" s="1661"/>
      <c r="S41" s="1661"/>
      <c r="T41" s="1661"/>
      <c r="U41" s="1661"/>
      <c r="V41" s="1661"/>
      <c r="W41" s="1661"/>
      <c r="X41" s="1661"/>
      <c r="Y41" s="1661"/>
      <c r="Z41" s="1661"/>
      <c r="AA41" s="1661"/>
      <c r="AB41" s="1661"/>
      <c r="AC41" s="1661"/>
      <c r="AD41" s="1661"/>
      <c r="AE41" s="1661"/>
      <c r="AF41" s="1661"/>
      <c r="AG41" s="1661"/>
      <c r="AH41" s="1661"/>
      <c r="AI41" s="1661"/>
      <c r="AJ41" s="1661"/>
      <c r="AK41" s="1661"/>
      <c r="AL41" s="1661"/>
      <c r="AM41" s="1661"/>
      <c r="AN41" s="1661"/>
      <c r="AO41" s="1661"/>
      <c r="AP41" s="1661"/>
      <c r="AQ41" s="1661"/>
      <c r="AR41" s="1661"/>
      <c r="AS41" s="1661"/>
      <c r="AT41" s="1661"/>
      <c r="AU41" s="1661"/>
      <c r="AV41" s="1661"/>
      <c r="AW41" s="1661"/>
      <c r="AX41" s="1661"/>
      <c r="AY41" s="1661"/>
      <c r="AZ41" s="1670">
        <f t="shared" ref="AZ41:AZ54" si="2">SUM(B41:AY41)</f>
        <v>0</v>
      </c>
      <c r="BA41">
        <f>[3]ОПП!C43-AZ41</f>
        <v>0</v>
      </c>
    </row>
    <row r="42" spans="1:53" ht="15" customHeight="1">
      <c r="A42" s="146" t="s">
        <v>827</v>
      </c>
      <c r="B42" s="1667"/>
      <c r="C42" s="1672"/>
      <c r="D42" s="1673"/>
      <c r="E42" s="1672"/>
      <c r="F42" s="1674"/>
      <c r="G42" s="1682"/>
      <c r="H42" s="1674"/>
      <c r="I42" s="1674"/>
      <c r="J42" s="1674"/>
      <c r="K42" s="1674"/>
      <c r="L42" s="1674"/>
      <c r="M42" s="1661"/>
      <c r="N42" s="1661"/>
      <c r="O42" s="1661"/>
      <c r="P42" s="1661"/>
      <c r="Q42" s="1661"/>
      <c r="R42" s="1661"/>
      <c r="S42" s="1661"/>
      <c r="T42" s="1661"/>
      <c r="U42" s="1661"/>
      <c r="V42" s="1661"/>
      <c r="W42" s="1661"/>
      <c r="X42" s="1661"/>
      <c r="Y42" s="1661"/>
      <c r="Z42" s="1661"/>
      <c r="AA42" s="1661"/>
      <c r="AB42" s="1661"/>
      <c r="AC42" s="1661"/>
      <c r="AD42" s="1661"/>
      <c r="AE42" s="1661"/>
      <c r="AF42" s="1661"/>
      <c r="AG42" s="1661"/>
      <c r="AH42" s="1661"/>
      <c r="AI42" s="1661"/>
      <c r="AJ42" s="1661"/>
      <c r="AK42" s="1661"/>
      <c r="AL42" s="1661"/>
      <c r="AM42" s="1661"/>
      <c r="AN42" s="1661"/>
      <c r="AO42" s="1661"/>
      <c r="AP42" s="1661"/>
      <c r="AQ42" s="1661"/>
      <c r="AR42" s="1661"/>
      <c r="AS42" s="1661"/>
      <c r="AT42" s="1661"/>
      <c r="AU42" s="1661"/>
      <c r="AV42" s="1661"/>
      <c r="AW42" s="1661"/>
      <c r="AX42" s="1661"/>
      <c r="AY42" s="1661"/>
      <c r="AZ42" s="1670">
        <f t="shared" si="2"/>
        <v>0</v>
      </c>
      <c r="BA42">
        <f>[3]ОПП!C44-AZ42</f>
        <v>0</v>
      </c>
    </row>
    <row r="43" spans="1:53" ht="15" customHeight="1">
      <c r="A43" s="146" t="s">
        <v>61</v>
      </c>
      <c r="B43" s="1667"/>
      <c r="C43" s="1672"/>
      <c r="D43" s="1673"/>
      <c r="E43" s="1672"/>
      <c r="F43" s="1674"/>
      <c r="G43" s="1674"/>
      <c r="H43" s="1674"/>
      <c r="I43" s="1674"/>
      <c r="J43" s="1674"/>
      <c r="K43" s="1674"/>
      <c r="L43" s="1674"/>
      <c r="M43" s="1661"/>
      <c r="N43" s="1661"/>
      <c r="O43" s="1661"/>
      <c r="P43" s="1661"/>
      <c r="Q43" s="1661"/>
      <c r="R43" s="1661"/>
      <c r="S43" s="1661"/>
      <c r="T43" s="1661"/>
      <c r="U43" s="1661"/>
      <c r="V43" s="1661"/>
      <c r="W43" s="1661"/>
      <c r="X43" s="1661"/>
      <c r="Y43" s="1661"/>
      <c r="Z43" s="1661"/>
      <c r="AA43" s="1661"/>
      <c r="AB43" s="1661"/>
      <c r="AC43" s="1661"/>
      <c r="AD43" s="1661"/>
      <c r="AE43" s="1661"/>
      <c r="AF43" s="1661"/>
      <c r="AG43" s="1661"/>
      <c r="AH43" s="1661"/>
      <c r="AI43" s="1661"/>
      <c r="AJ43" s="1661"/>
      <c r="AK43" s="1661"/>
      <c r="AL43" s="1661"/>
      <c r="AM43" s="1661"/>
      <c r="AN43" s="1661"/>
      <c r="AO43" s="1661"/>
      <c r="AP43" s="1661"/>
      <c r="AQ43" s="1661"/>
      <c r="AR43" s="1661"/>
      <c r="AS43" s="1661"/>
      <c r="AT43" s="1661"/>
      <c r="AU43" s="1661"/>
      <c r="AV43" s="1661"/>
      <c r="AW43" s="1661"/>
      <c r="AX43" s="1661"/>
      <c r="AY43" s="1661"/>
      <c r="AZ43" s="1670">
        <f t="shared" si="2"/>
        <v>0</v>
      </c>
      <c r="BA43">
        <f>[3]ОПП!C45-AZ43</f>
        <v>0</v>
      </c>
    </row>
    <row r="44" spans="1:53" ht="15" customHeight="1">
      <c r="A44" s="146" t="s">
        <v>62</v>
      </c>
      <c r="B44" s="1667"/>
      <c r="C44" s="1672"/>
      <c r="D44" s="1673"/>
      <c r="E44" s="1672"/>
      <c r="F44" s="1674"/>
      <c r="G44" s="1675"/>
      <c r="H44" s="1674"/>
      <c r="I44" s="1674"/>
      <c r="J44" s="1674"/>
      <c r="K44" s="1674"/>
      <c r="L44" s="1674"/>
      <c r="M44" s="1661"/>
      <c r="N44" s="1661"/>
      <c r="O44" s="1661"/>
      <c r="P44" s="1661"/>
      <c r="Q44" s="1661"/>
      <c r="R44" s="1661"/>
      <c r="S44" s="1661"/>
      <c r="T44" s="1661"/>
      <c r="U44" s="1661"/>
      <c r="V44" s="1661"/>
      <c r="W44" s="1661"/>
      <c r="X44" s="1661"/>
      <c r="Y44" s="1661"/>
      <c r="Z44" s="1661"/>
      <c r="AA44" s="1661"/>
      <c r="AB44" s="1661"/>
      <c r="AC44" s="1661"/>
      <c r="AD44" s="1661"/>
      <c r="AE44" s="1661"/>
      <c r="AF44" s="1661"/>
      <c r="AG44" s="1661"/>
      <c r="AH44" s="1661"/>
      <c r="AI44" s="1661"/>
      <c r="AJ44" s="1661"/>
      <c r="AK44" s="1661"/>
      <c r="AL44" s="1661"/>
      <c r="AM44" s="1661"/>
      <c r="AN44" s="1661"/>
      <c r="AO44" s="1661"/>
      <c r="AP44" s="1661"/>
      <c r="AQ44" s="1661"/>
      <c r="AR44" s="1661"/>
      <c r="AS44" s="1661"/>
      <c r="AT44" s="1661"/>
      <c r="AU44" s="1661"/>
      <c r="AV44" s="1661"/>
      <c r="AW44" s="1661"/>
      <c r="AX44" s="1661"/>
      <c r="AY44" s="1661"/>
      <c r="AZ44" s="1670">
        <f t="shared" si="2"/>
        <v>0</v>
      </c>
      <c r="BA44">
        <f>[3]ОПП!C46-AZ44</f>
        <v>0</v>
      </c>
    </row>
    <row r="45" spans="1:53" ht="15" customHeight="1">
      <c r="A45" s="146" t="s">
        <v>59</v>
      </c>
      <c r="B45" s="1667"/>
      <c r="C45" s="1672"/>
      <c r="D45" s="1673"/>
      <c r="E45" s="1672"/>
      <c r="F45" s="1674"/>
      <c r="G45" s="1675"/>
      <c r="H45" s="1674"/>
      <c r="I45" s="1674"/>
      <c r="J45" s="1674"/>
      <c r="K45" s="1674"/>
      <c r="L45" s="1674"/>
      <c r="M45" s="1661"/>
      <c r="N45" s="1661"/>
      <c r="O45" s="1661"/>
      <c r="P45" s="1661"/>
      <c r="Q45" s="1661"/>
      <c r="R45" s="1661"/>
      <c r="S45" s="1661"/>
      <c r="T45" s="1661"/>
      <c r="U45" s="1661"/>
      <c r="V45" s="1661"/>
      <c r="W45" s="1661"/>
      <c r="X45" s="1661"/>
      <c r="Y45" s="1661"/>
      <c r="Z45" s="1661"/>
      <c r="AA45" s="1661"/>
      <c r="AB45" s="1661"/>
      <c r="AC45" s="1661"/>
      <c r="AD45" s="1661"/>
      <c r="AE45" s="1661"/>
      <c r="AF45" s="1661"/>
      <c r="AG45" s="1661"/>
      <c r="AH45" s="1661"/>
      <c r="AI45" s="1661"/>
      <c r="AJ45" s="1661"/>
      <c r="AK45" s="1661"/>
      <c r="AL45" s="1661"/>
      <c r="AM45" s="1661"/>
      <c r="AN45" s="1661"/>
      <c r="AO45" s="1661"/>
      <c r="AP45" s="1661"/>
      <c r="AQ45" s="1661"/>
      <c r="AR45" s="1661"/>
      <c r="AS45" s="1661"/>
      <c r="AT45" s="1661"/>
      <c r="AU45" s="1661"/>
      <c r="AV45" s="1661"/>
      <c r="AW45" s="1661"/>
      <c r="AX45" s="1661"/>
      <c r="AY45" s="1661"/>
      <c r="AZ45" s="1670">
        <f t="shared" si="2"/>
        <v>0</v>
      </c>
      <c r="BA45">
        <f>[3]ОПП!C47-AZ45</f>
        <v>0</v>
      </c>
    </row>
    <row r="46" spans="1:53" ht="15" customHeight="1">
      <c r="A46" s="146" t="s">
        <v>60</v>
      </c>
      <c r="B46" s="1667"/>
      <c r="C46" s="1672"/>
      <c r="D46" s="1673"/>
      <c r="E46" s="1672"/>
      <c r="F46" s="1674"/>
      <c r="G46" s="1682"/>
      <c r="H46" s="1674"/>
      <c r="I46" s="1674"/>
      <c r="J46" s="1674"/>
      <c r="K46" s="1674"/>
      <c r="L46" s="1674"/>
      <c r="M46" s="1661"/>
      <c r="N46" s="1661"/>
      <c r="O46" s="1661"/>
      <c r="P46" s="1661"/>
      <c r="Q46" s="1661"/>
      <c r="R46" s="1661"/>
      <c r="S46" s="1661"/>
      <c r="T46" s="1661"/>
      <c r="U46" s="1661"/>
      <c r="V46" s="1661"/>
      <c r="W46" s="1661"/>
      <c r="X46" s="1661"/>
      <c r="Y46" s="1661"/>
      <c r="Z46" s="1661"/>
      <c r="AA46" s="1661"/>
      <c r="AB46" s="1661"/>
      <c r="AC46" s="1661"/>
      <c r="AD46" s="1661"/>
      <c r="AE46" s="1661"/>
      <c r="AF46" s="1661"/>
      <c r="AG46" s="1661"/>
      <c r="AH46" s="1661"/>
      <c r="AI46" s="1661"/>
      <c r="AJ46" s="1661"/>
      <c r="AK46" s="1661"/>
      <c r="AL46" s="1661"/>
      <c r="AM46" s="1661"/>
      <c r="AN46" s="1661"/>
      <c r="AO46" s="1661"/>
      <c r="AP46" s="1661"/>
      <c r="AQ46" s="1661"/>
      <c r="AR46" s="1661"/>
      <c r="AS46" s="1661"/>
      <c r="AT46" s="1661"/>
      <c r="AU46" s="1661"/>
      <c r="AV46" s="1661"/>
      <c r="AW46" s="1661"/>
      <c r="AX46" s="1661"/>
      <c r="AY46" s="1661"/>
      <c r="AZ46" s="1670">
        <f t="shared" si="2"/>
        <v>0</v>
      </c>
      <c r="BA46">
        <f>[3]ОПП!C48-AZ46</f>
        <v>0</v>
      </c>
    </row>
    <row r="47" spans="1:53" ht="15" customHeight="1">
      <c r="A47" s="146" t="s">
        <v>828</v>
      </c>
      <c r="B47" s="1667"/>
      <c r="C47" s="1672"/>
      <c r="D47" s="1673"/>
      <c r="E47" s="1672"/>
      <c r="F47" s="1674"/>
      <c r="G47" s="1675"/>
      <c r="H47" s="1674"/>
      <c r="I47" s="1674"/>
      <c r="J47" s="1674"/>
      <c r="K47" s="1674"/>
      <c r="L47" s="1674"/>
      <c r="M47" s="1661"/>
      <c r="N47" s="1661"/>
      <c r="O47" s="1661"/>
      <c r="P47" s="1661"/>
      <c r="Q47" s="1661"/>
      <c r="R47" s="1661"/>
      <c r="S47" s="1661"/>
      <c r="T47" s="1661"/>
      <c r="U47" s="1661"/>
      <c r="V47" s="1661"/>
      <c r="W47" s="1661"/>
      <c r="X47" s="1661"/>
      <c r="Y47" s="1661"/>
      <c r="Z47" s="1661"/>
      <c r="AA47" s="1661"/>
      <c r="AB47" s="1661"/>
      <c r="AC47" s="1661"/>
      <c r="AD47" s="1661"/>
      <c r="AE47" s="1661"/>
      <c r="AF47" s="1661"/>
      <c r="AG47" s="1661"/>
      <c r="AH47" s="1661"/>
      <c r="AI47" s="1661"/>
      <c r="AJ47" s="1661"/>
      <c r="AK47" s="1661"/>
      <c r="AL47" s="1661"/>
      <c r="AM47" s="1661"/>
      <c r="AN47" s="1661"/>
      <c r="AO47" s="1661"/>
      <c r="AP47" s="1661"/>
      <c r="AQ47" s="1661"/>
      <c r="AR47" s="1661"/>
      <c r="AS47" s="1661"/>
      <c r="AT47" s="1661"/>
      <c r="AU47" s="1661"/>
      <c r="AV47" s="1661"/>
      <c r="AW47" s="1661"/>
      <c r="AX47" s="1661"/>
      <c r="AY47" s="1661"/>
      <c r="AZ47" s="1670">
        <f t="shared" si="2"/>
        <v>0</v>
      </c>
      <c r="BA47">
        <f>[3]ОПП!C49-AZ47</f>
        <v>0</v>
      </c>
    </row>
    <row r="48" spans="1:53" ht="15" customHeight="1">
      <c r="A48" s="146" t="s">
        <v>819</v>
      </c>
      <c r="B48" s="1667"/>
      <c r="C48" s="1672"/>
      <c r="D48" s="1673"/>
      <c r="E48" s="1672"/>
      <c r="F48" s="1674"/>
      <c r="G48" s="1675"/>
      <c r="H48" s="1674"/>
      <c r="I48" s="1674"/>
      <c r="J48" s="1674"/>
      <c r="K48" s="1674"/>
      <c r="L48" s="1674"/>
      <c r="M48" s="1661"/>
      <c r="N48" s="1661"/>
      <c r="O48" s="1661"/>
      <c r="P48" s="1661"/>
      <c r="Q48" s="1661"/>
      <c r="R48" s="1661"/>
      <c r="S48" s="1661"/>
      <c r="T48" s="1661"/>
      <c r="U48" s="1661"/>
      <c r="V48" s="1661"/>
      <c r="W48" s="1661"/>
      <c r="X48" s="1661"/>
      <c r="Y48" s="1661"/>
      <c r="Z48" s="1661"/>
      <c r="AA48" s="1661"/>
      <c r="AB48" s="1661"/>
      <c r="AC48" s="1661"/>
      <c r="AD48" s="1661"/>
      <c r="AE48" s="1661"/>
      <c r="AF48" s="1661"/>
      <c r="AG48" s="1661"/>
      <c r="AH48" s="1661"/>
      <c r="AI48" s="1661"/>
      <c r="AJ48" s="1661"/>
      <c r="AK48" s="1661"/>
      <c r="AL48" s="1661"/>
      <c r="AM48" s="1661"/>
      <c r="AN48" s="1661"/>
      <c r="AO48" s="1661"/>
      <c r="AP48" s="1661"/>
      <c r="AQ48" s="1661"/>
      <c r="AR48" s="1661"/>
      <c r="AS48" s="1661"/>
      <c r="AT48" s="1661"/>
      <c r="AU48" s="1661"/>
      <c r="AV48" s="1661"/>
      <c r="AW48" s="1661"/>
      <c r="AX48" s="1661"/>
      <c r="AY48" s="1661"/>
      <c r="AZ48" s="1670">
        <f t="shared" si="2"/>
        <v>0</v>
      </c>
      <c r="BA48">
        <f>[3]ОПП!C50-AZ48</f>
        <v>0</v>
      </c>
    </row>
    <row r="49" spans="1:53" ht="15" customHeight="1">
      <c r="A49" s="146" t="s">
        <v>578</v>
      </c>
      <c r="B49" s="1667"/>
      <c r="C49" s="1672"/>
      <c r="D49" s="1673"/>
      <c r="E49" s="1672"/>
      <c r="F49" s="1674"/>
      <c r="G49" s="1682"/>
      <c r="H49" s="1674"/>
      <c r="I49" s="1674"/>
      <c r="J49" s="1674"/>
      <c r="K49" s="1674"/>
      <c r="L49" s="1674"/>
      <c r="M49" s="1661"/>
      <c r="N49" s="1661"/>
      <c r="O49" s="1661"/>
      <c r="P49" s="1661"/>
      <c r="Q49" s="1661"/>
      <c r="R49" s="1661"/>
      <c r="S49" s="1661"/>
      <c r="T49" s="1661"/>
      <c r="U49" s="1661"/>
      <c r="V49" s="1661"/>
      <c r="W49" s="1661"/>
      <c r="X49" s="1661"/>
      <c r="Y49" s="1661"/>
      <c r="Z49" s="1661"/>
      <c r="AA49" s="1661"/>
      <c r="AB49" s="1661"/>
      <c r="AC49" s="1661"/>
      <c r="AD49" s="1661"/>
      <c r="AE49" s="1661"/>
      <c r="AF49" s="1661"/>
      <c r="AG49" s="1661"/>
      <c r="AH49" s="1661"/>
      <c r="AI49" s="1661"/>
      <c r="AJ49" s="1661"/>
      <c r="AK49" s="1661"/>
      <c r="AL49" s="1661"/>
      <c r="AM49" s="1661"/>
      <c r="AN49" s="1661"/>
      <c r="AO49" s="1661"/>
      <c r="AP49" s="1661"/>
      <c r="AQ49" s="1661"/>
      <c r="AR49" s="1661"/>
      <c r="AS49" s="1661"/>
      <c r="AT49" s="1661"/>
      <c r="AU49" s="1661"/>
      <c r="AV49" s="1661"/>
      <c r="AW49" s="1661"/>
      <c r="AX49" s="1661"/>
      <c r="AY49" s="1661"/>
      <c r="AZ49" s="1670">
        <f t="shared" si="2"/>
        <v>0</v>
      </c>
      <c r="BA49">
        <f>[3]ОПП!C51-AZ49</f>
        <v>0</v>
      </c>
    </row>
    <row r="50" spans="1:53" ht="15" customHeight="1">
      <c r="A50" s="146" t="s">
        <v>829</v>
      </c>
      <c r="B50" s="1667"/>
      <c r="C50" s="1672"/>
      <c r="D50" s="1673"/>
      <c r="E50" s="1672"/>
      <c r="F50" s="1674"/>
      <c r="G50" s="1682"/>
      <c r="H50" s="1674"/>
      <c r="I50" s="1674"/>
      <c r="J50" s="1674"/>
      <c r="K50" s="1674"/>
      <c r="L50" s="1674"/>
      <c r="M50" s="1661"/>
      <c r="N50" s="1661"/>
      <c r="O50" s="1661"/>
      <c r="P50" s="1661"/>
      <c r="Q50" s="1661"/>
      <c r="R50" s="1661"/>
      <c r="S50" s="1661"/>
      <c r="T50" s="1661"/>
      <c r="U50" s="1661"/>
      <c r="V50" s="1661"/>
      <c r="W50" s="1661"/>
      <c r="X50" s="1661"/>
      <c r="Y50" s="1661"/>
      <c r="Z50" s="1661"/>
      <c r="AA50" s="1661"/>
      <c r="AB50" s="1661"/>
      <c r="AC50" s="1661"/>
      <c r="AD50" s="1661"/>
      <c r="AE50" s="1661"/>
      <c r="AF50" s="1661"/>
      <c r="AG50" s="1661"/>
      <c r="AH50" s="1661"/>
      <c r="AI50" s="1661"/>
      <c r="AJ50" s="1661"/>
      <c r="AK50" s="1661"/>
      <c r="AL50" s="1661"/>
      <c r="AM50" s="1661"/>
      <c r="AN50" s="1661"/>
      <c r="AO50" s="1661"/>
      <c r="AP50" s="1661"/>
      <c r="AQ50" s="1661"/>
      <c r="AR50" s="1661"/>
      <c r="AS50" s="1661"/>
      <c r="AT50" s="1661"/>
      <c r="AU50" s="1661"/>
      <c r="AV50" s="1661"/>
      <c r="AW50" s="1661"/>
      <c r="AX50" s="1661"/>
      <c r="AY50" s="1661"/>
      <c r="AZ50" s="1670">
        <f t="shared" si="2"/>
        <v>0</v>
      </c>
      <c r="BA50">
        <f>[3]ОПП!C52-AZ50</f>
        <v>0</v>
      </c>
    </row>
    <row r="51" spans="1:53" ht="15" customHeight="1">
      <c r="A51" s="146" t="s">
        <v>577</v>
      </c>
      <c r="B51" s="1667"/>
      <c r="C51" s="1672"/>
      <c r="D51" s="1673"/>
      <c r="E51" s="1672"/>
      <c r="F51" s="1674"/>
      <c r="G51" s="1675"/>
      <c r="H51" s="1674"/>
      <c r="I51" s="1674"/>
      <c r="J51" s="1674"/>
      <c r="K51" s="1674"/>
      <c r="L51" s="1674"/>
      <c r="M51" s="1661"/>
      <c r="N51" s="1661"/>
      <c r="O51" s="1661"/>
      <c r="P51" s="1661"/>
      <c r="Q51" s="1661"/>
      <c r="R51" s="1661"/>
      <c r="S51" s="1661"/>
      <c r="T51" s="1661"/>
      <c r="U51" s="1661"/>
      <c r="V51" s="1661"/>
      <c r="W51" s="1661"/>
      <c r="X51" s="1661"/>
      <c r="Y51" s="1661"/>
      <c r="Z51" s="1661"/>
      <c r="AA51" s="1661"/>
      <c r="AB51" s="1661"/>
      <c r="AC51" s="1661"/>
      <c r="AD51" s="1661"/>
      <c r="AE51" s="1661"/>
      <c r="AF51" s="1661"/>
      <c r="AG51" s="1661"/>
      <c r="AH51" s="1661"/>
      <c r="AI51" s="1661"/>
      <c r="AJ51" s="1661"/>
      <c r="AK51" s="1661"/>
      <c r="AL51" s="1661"/>
      <c r="AM51" s="1661"/>
      <c r="AN51" s="1661"/>
      <c r="AO51" s="1661"/>
      <c r="AP51" s="1661"/>
      <c r="AQ51" s="1661"/>
      <c r="AR51" s="1661"/>
      <c r="AS51" s="1661"/>
      <c r="AT51" s="1661"/>
      <c r="AU51" s="1661"/>
      <c r="AV51" s="1661"/>
      <c r="AW51" s="1661"/>
      <c r="AX51" s="1661"/>
      <c r="AY51" s="1661"/>
      <c r="AZ51" s="1670">
        <f t="shared" si="2"/>
        <v>0</v>
      </c>
      <c r="BA51">
        <f>[3]ОПП!C53-AZ51</f>
        <v>0</v>
      </c>
    </row>
    <row r="52" spans="1:53" ht="15" customHeight="1">
      <c r="A52" s="146" t="s">
        <v>776</v>
      </c>
      <c r="B52" s="1667"/>
      <c r="C52" s="1672"/>
      <c r="D52" s="1673"/>
      <c r="E52" s="1672"/>
      <c r="F52" s="1674"/>
      <c r="G52" s="1675"/>
      <c r="H52" s="1674"/>
      <c r="I52" s="1674"/>
      <c r="J52" s="1674"/>
      <c r="K52" s="1674"/>
      <c r="L52" s="1674"/>
      <c r="M52" s="1661"/>
      <c r="N52" s="1661"/>
      <c r="O52" s="1661"/>
      <c r="P52" s="1661"/>
      <c r="Q52" s="1661"/>
      <c r="R52" s="1661"/>
      <c r="S52" s="1661"/>
      <c r="T52" s="1661"/>
      <c r="U52" s="1661"/>
      <c r="V52" s="1661"/>
      <c r="W52" s="1661"/>
      <c r="X52" s="1661"/>
      <c r="Y52" s="1661"/>
      <c r="Z52" s="1661"/>
      <c r="AA52" s="1661"/>
      <c r="AB52" s="1661"/>
      <c r="AC52" s="1661"/>
      <c r="AD52" s="1661"/>
      <c r="AE52" s="1661"/>
      <c r="AF52" s="1661"/>
      <c r="AG52" s="1661"/>
      <c r="AH52" s="1661"/>
      <c r="AI52" s="1661"/>
      <c r="AJ52" s="1661"/>
      <c r="AK52" s="1661"/>
      <c r="AL52" s="1661"/>
      <c r="AM52" s="1661"/>
      <c r="AN52" s="1661"/>
      <c r="AO52" s="1661"/>
      <c r="AP52" s="1661"/>
      <c r="AQ52" s="1661"/>
      <c r="AR52" s="1661"/>
      <c r="AS52" s="1661"/>
      <c r="AT52" s="1661"/>
      <c r="AU52" s="1661"/>
      <c r="AV52" s="1661"/>
      <c r="AW52" s="1661"/>
      <c r="AX52" s="1661"/>
      <c r="AY52" s="1661"/>
      <c r="AZ52" s="1670">
        <f t="shared" si="2"/>
        <v>0</v>
      </c>
      <c r="BA52">
        <f>[3]ОПП!C54-AZ52</f>
        <v>0</v>
      </c>
    </row>
    <row r="53" spans="1:53" ht="15" customHeight="1">
      <c r="A53" s="146" t="s">
        <v>1990</v>
      </c>
      <c r="B53" s="1667"/>
      <c r="C53" s="1672"/>
      <c r="D53" s="1685"/>
      <c r="E53" s="1672"/>
      <c r="F53" s="1674"/>
      <c r="G53" s="1674"/>
      <c r="H53" s="1674"/>
      <c r="I53" s="1674"/>
      <c r="J53" s="1674"/>
      <c r="K53" s="1674"/>
      <c r="L53" s="1674"/>
      <c r="M53" s="1661"/>
      <c r="N53" s="1661"/>
      <c r="O53" s="1661"/>
      <c r="P53" s="1661"/>
      <c r="Q53" s="1661"/>
      <c r="R53" s="1661"/>
      <c r="S53" s="1661"/>
      <c r="T53" s="1661"/>
      <c r="U53" s="1661"/>
      <c r="V53" s="1661"/>
      <c r="W53" s="1661"/>
      <c r="X53" s="1661"/>
      <c r="Y53" s="1661"/>
      <c r="Z53" s="1661"/>
      <c r="AA53" s="1661"/>
      <c r="AB53" s="1661"/>
      <c r="AC53" s="1661"/>
      <c r="AD53" s="1661"/>
      <c r="AE53" s="1661"/>
      <c r="AF53" s="1661"/>
      <c r="AG53" s="1661"/>
      <c r="AH53" s="1661"/>
      <c r="AI53" s="1661"/>
      <c r="AJ53" s="1661"/>
      <c r="AK53" s="1661"/>
      <c r="AL53" s="1661"/>
      <c r="AM53" s="1661"/>
      <c r="AN53" s="1661"/>
      <c r="AO53" s="1661"/>
      <c r="AP53" s="1661"/>
      <c r="AQ53" s="1661"/>
      <c r="AR53" s="1661"/>
      <c r="AS53" s="1661"/>
      <c r="AT53" s="1661"/>
      <c r="AU53" s="1661"/>
      <c r="AV53" s="1661"/>
      <c r="AW53" s="1661"/>
      <c r="AX53" s="1661"/>
      <c r="AY53" s="1661"/>
      <c r="AZ53" s="1670">
        <f t="shared" si="2"/>
        <v>0</v>
      </c>
      <c r="BA53">
        <f>[3]ОПП!C55-AZ53</f>
        <v>0</v>
      </c>
    </row>
    <row r="54" spans="1:53" ht="15" customHeight="1">
      <c r="A54" s="146" t="s">
        <v>28</v>
      </c>
      <c r="B54" s="1667"/>
      <c r="C54" s="1672"/>
      <c r="D54" s="1685"/>
      <c r="E54" s="1672"/>
      <c r="F54" s="1674"/>
      <c r="G54" s="1674"/>
      <c r="H54" s="1674"/>
      <c r="I54" s="1674"/>
      <c r="J54" s="1674"/>
      <c r="K54" s="1674"/>
      <c r="L54" s="1674"/>
      <c r="M54" s="1661"/>
      <c r="N54" s="1661"/>
      <c r="O54" s="1661"/>
      <c r="P54" s="1661"/>
      <c r="Q54" s="1661"/>
      <c r="R54" s="1661"/>
      <c r="S54" s="1661"/>
      <c r="T54" s="1661"/>
      <c r="U54" s="1661"/>
      <c r="V54" s="1661"/>
      <c r="W54" s="1661"/>
      <c r="X54" s="1661"/>
      <c r="Y54" s="1661"/>
      <c r="Z54" s="1661"/>
      <c r="AA54" s="1661"/>
      <c r="AB54" s="1661"/>
      <c r="AC54" s="1661"/>
      <c r="AD54" s="1661"/>
      <c r="AE54" s="1661"/>
      <c r="AF54" s="1661"/>
      <c r="AG54" s="1661"/>
      <c r="AH54" s="1661"/>
      <c r="AI54" s="1661"/>
      <c r="AJ54" s="1661"/>
      <c r="AK54" s="1661"/>
      <c r="AL54" s="1661"/>
      <c r="AM54" s="1661"/>
      <c r="AN54" s="1661"/>
      <c r="AO54" s="1661"/>
      <c r="AP54" s="1661"/>
      <c r="AQ54" s="1661"/>
      <c r="AR54" s="1661"/>
      <c r="AS54" s="1661"/>
      <c r="AT54" s="1661"/>
      <c r="AU54" s="1661"/>
      <c r="AV54" s="1661"/>
      <c r="AW54" s="1661"/>
      <c r="AX54" s="1661"/>
      <c r="AY54" s="1661"/>
      <c r="AZ54" s="1670">
        <f t="shared" si="2"/>
        <v>0</v>
      </c>
      <c r="BA54">
        <f>[3]ОПП!C56-AZ54</f>
        <v>0</v>
      </c>
    </row>
    <row r="55" spans="1:53" ht="15" customHeight="1" thickBot="1">
      <c r="A55" s="1677" t="s">
        <v>68</v>
      </c>
      <c r="B55" s="1684"/>
      <c r="C55" s="1679"/>
      <c r="D55" s="1680"/>
      <c r="E55" s="1679"/>
      <c r="F55" s="1674"/>
      <c r="G55" s="1674"/>
      <c r="H55" s="1674"/>
      <c r="I55" s="1674"/>
      <c r="J55" s="1674"/>
      <c r="K55" s="1674"/>
      <c r="L55" s="1674"/>
      <c r="M55" s="1661"/>
      <c r="N55" s="1661"/>
      <c r="O55" s="1661"/>
      <c r="P55" s="1661"/>
      <c r="Q55" s="1661"/>
      <c r="R55" s="1661"/>
      <c r="S55" s="1661"/>
      <c r="T55" s="1661"/>
      <c r="U55" s="1661"/>
      <c r="V55" s="1661"/>
      <c r="W55" s="1661"/>
      <c r="X55" s="1661"/>
      <c r="Y55" s="1661"/>
      <c r="Z55" s="1661"/>
      <c r="AA55" s="1661"/>
      <c r="AB55" s="1661"/>
      <c r="AC55" s="1661"/>
      <c r="AD55" s="1661"/>
      <c r="AE55" s="1661"/>
      <c r="AF55" s="1661"/>
      <c r="AG55" s="1661"/>
      <c r="AH55" s="1661"/>
      <c r="AI55" s="1661"/>
      <c r="AJ55" s="1661"/>
      <c r="AK55" s="1661"/>
      <c r="AL55" s="1661"/>
      <c r="AM55" s="1661"/>
      <c r="AN55" s="1661"/>
      <c r="AO55" s="1661"/>
      <c r="AP55" s="1661"/>
      <c r="AQ55" s="1661"/>
      <c r="AR55" s="1661"/>
      <c r="AS55" s="1661"/>
      <c r="AT55" s="1661"/>
      <c r="AU55" s="1661"/>
      <c r="AV55" s="1661"/>
      <c r="AW55" s="1661"/>
      <c r="AX55" s="1661"/>
      <c r="AY55" s="1661"/>
      <c r="AZ55" s="1681">
        <f>SUM(AZ41:AZ54)</f>
        <v>0</v>
      </c>
      <c r="BA55">
        <f>[3]ОПП!C57-AZ55</f>
        <v>0</v>
      </c>
    </row>
    <row r="56" spans="1:53" ht="15" customHeight="1" thickTop="1">
      <c r="C56" s="1687"/>
      <c r="D56" s="1687"/>
      <c r="E56" s="1687"/>
      <c r="F56" s="1687"/>
      <c r="G56" s="1687"/>
      <c r="H56" s="1687"/>
      <c r="I56" s="1687"/>
      <c r="J56" s="1687"/>
      <c r="K56" s="1687"/>
      <c r="L56" s="1687"/>
      <c r="AZ56" s="1688">
        <f>AZ55+AZ38+AZ13</f>
        <v>0</v>
      </c>
      <c r="BA56" s="1688">
        <f>BA55+BA38+BA13</f>
        <v>0</v>
      </c>
    </row>
    <row r="57" spans="1:53" ht="15" customHeight="1">
      <c r="C57" s="1687"/>
      <c r="D57" s="1687"/>
      <c r="E57" s="1687"/>
      <c r="F57" s="1687"/>
      <c r="G57" s="1687"/>
      <c r="H57" s="1687"/>
      <c r="I57" s="1687"/>
      <c r="J57" s="1687"/>
      <c r="K57" s="1687"/>
      <c r="L57" s="1687"/>
    </row>
    <row r="58" spans="1:53" ht="106.5" customHeight="1">
      <c r="A58" s="1689" t="s">
        <v>3958</v>
      </c>
      <c r="C58" s="1687"/>
      <c r="D58" s="1687"/>
      <c r="E58" s="1687"/>
      <c r="F58" s="1687"/>
      <c r="G58" s="1687"/>
      <c r="H58" s="1687"/>
      <c r="I58" s="1687"/>
      <c r="J58" s="1687"/>
      <c r="K58" s="1687"/>
      <c r="L58" s="1687"/>
    </row>
    <row r="59" spans="1:53" ht="15" customHeight="1">
      <c r="C59" s="1687"/>
      <c r="D59" s="1687"/>
      <c r="E59" s="1687"/>
      <c r="F59" s="1687"/>
      <c r="G59" s="1687"/>
      <c r="H59" s="1687"/>
      <c r="I59" s="1687"/>
      <c r="J59" s="1687"/>
      <c r="K59" s="1687"/>
      <c r="L59" s="1687"/>
    </row>
    <row r="60" spans="1:53" ht="15" customHeight="1">
      <c r="C60" s="1687"/>
      <c r="D60" s="1687"/>
      <c r="E60" s="1687"/>
      <c r="F60" s="1687"/>
      <c r="G60" s="1687"/>
      <c r="H60" s="1687"/>
      <c r="I60" s="1687"/>
      <c r="J60" s="1687"/>
      <c r="K60" s="1687"/>
      <c r="L60" s="1687"/>
    </row>
    <row r="61" spans="1:53" ht="15" customHeight="1">
      <c r="C61" s="1687"/>
      <c r="D61" s="1687"/>
      <c r="E61" s="1687"/>
      <c r="F61" s="1687"/>
      <c r="G61" s="1687"/>
      <c r="H61" s="1687"/>
      <c r="I61" s="1687"/>
      <c r="J61" s="1687"/>
      <c r="K61" s="1687"/>
      <c r="L61" s="1687"/>
    </row>
    <row r="62" spans="1:53" ht="15" customHeight="1">
      <c r="C62" s="1687"/>
      <c r="D62" s="1687"/>
      <c r="E62" s="1687"/>
      <c r="F62" s="1687"/>
      <c r="G62" s="1687"/>
      <c r="H62" s="1687"/>
      <c r="I62" s="1687"/>
      <c r="J62" s="1687"/>
      <c r="K62" s="1687"/>
      <c r="L62" s="1687"/>
    </row>
    <row r="63" spans="1:53" ht="15" customHeight="1">
      <c r="C63" s="1687"/>
      <c r="D63" s="1687"/>
      <c r="E63" s="1687"/>
      <c r="F63" s="1687"/>
      <c r="G63" s="1687"/>
      <c r="H63" s="1687"/>
      <c r="I63" s="1687"/>
      <c r="J63" s="1687"/>
      <c r="K63" s="1687"/>
      <c r="L63" s="1687"/>
    </row>
    <row r="64" spans="1:53" ht="15" customHeight="1">
      <c r="C64" s="1687"/>
      <c r="D64" s="1687"/>
      <c r="E64" s="1687"/>
      <c r="F64" s="1687"/>
      <c r="G64" s="1687"/>
      <c r="H64" s="1687"/>
      <c r="I64" s="1687"/>
      <c r="J64" s="1687"/>
      <c r="K64" s="1687"/>
      <c r="L64" s="1687"/>
    </row>
    <row r="65" spans="3:12" ht="15" customHeight="1">
      <c r="C65" s="1687"/>
      <c r="D65" s="1687"/>
      <c r="E65" s="1687"/>
      <c r="F65" s="1687"/>
      <c r="G65" s="1687"/>
      <c r="H65" s="1687"/>
      <c r="I65" s="1687"/>
      <c r="J65" s="1687"/>
      <c r="K65" s="1687"/>
      <c r="L65" s="1687"/>
    </row>
    <row r="66" spans="3:12" ht="15" customHeight="1">
      <c r="C66" s="1687"/>
      <c r="D66" s="1687"/>
      <c r="E66" s="1687"/>
      <c r="F66" s="1687"/>
      <c r="G66" s="1687"/>
      <c r="H66" s="1687"/>
      <c r="I66" s="1687"/>
      <c r="J66" s="1687"/>
      <c r="K66" s="1687"/>
      <c r="L66" s="1687"/>
    </row>
    <row r="67" spans="3:12" ht="15" customHeight="1">
      <c r="C67" s="1687"/>
      <c r="D67" s="1687"/>
      <c r="E67" s="1687"/>
      <c r="F67" s="1687"/>
      <c r="G67" s="1687"/>
      <c r="H67" s="1687"/>
      <c r="I67" s="1687"/>
      <c r="J67" s="1687"/>
      <c r="K67" s="1687"/>
      <c r="L67" s="1687"/>
    </row>
    <row r="68" spans="3:12" ht="15" customHeight="1">
      <c r="C68" s="1687"/>
      <c r="D68" s="1687"/>
      <c r="E68" s="1687"/>
      <c r="F68" s="1687"/>
      <c r="G68" s="1687"/>
      <c r="H68" s="1687"/>
      <c r="I68" s="1687"/>
      <c r="J68" s="1687"/>
      <c r="K68" s="1687"/>
      <c r="L68" s="1687"/>
    </row>
    <row r="69" spans="3:12" ht="15" customHeight="1">
      <c r="C69" s="1687"/>
      <c r="D69" s="1687"/>
      <c r="E69" s="1687"/>
      <c r="F69" s="1687"/>
      <c r="G69" s="1687"/>
      <c r="H69" s="1687"/>
      <c r="I69" s="1687"/>
      <c r="J69" s="1687"/>
      <c r="K69" s="1687"/>
      <c r="L69" s="1687"/>
    </row>
    <row r="70" spans="3:12" ht="15" customHeight="1">
      <c r="C70" s="1687"/>
      <c r="D70" s="1687"/>
      <c r="E70" s="1687"/>
      <c r="F70" s="1687"/>
      <c r="G70" s="1687"/>
      <c r="H70" s="1687"/>
      <c r="I70" s="1687"/>
      <c r="J70" s="1687"/>
      <c r="K70" s="1687"/>
      <c r="L70" s="1687"/>
    </row>
    <row r="71" spans="3:12" ht="15" customHeight="1"/>
    <row r="72" spans="3:12" ht="15" customHeight="1"/>
    <row r="73" spans="3:12" ht="15" customHeight="1"/>
    <row r="74" spans="3:12" ht="15" customHeight="1"/>
    <row r="75" spans="3:12" ht="15" customHeight="1"/>
    <row r="76" spans="3:12" ht="15" customHeight="1"/>
    <row r="77" spans="3:12" ht="15" customHeight="1"/>
    <row r="78" spans="3:12" ht="15" customHeight="1"/>
    <row r="79" spans="3:12" ht="15" customHeight="1"/>
    <row r="80" spans="3:1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sheetData>
  <mergeCells count="5">
    <mergeCell ref="B1:E1"/>
    <mergeCell ref="F1:N1"/>
    <mergeCell ref="O1:T1"/>
    <mergeCell ref="AZ2:AZ3"/>
    <mergeCell ref="BA2:BA3"/>
  </mergeCells>
  <hyperlinks>
    <hyperlink ref="BC1" location="'Съдържание 1'!A1" display="'Съдържание 1'!A1"/>
  </hyperlinks>
  <pageMargins left="0.7" right="0.7" top="0.75" bottom="0.75" header="0.3" footer="0.3"/>
</worksheet>
</file>

<file path=xl/worksheets/sheet73.xml><?xml version="1.0" encoding="utf-8"?>
<worksheet xmlns="http://schemas.openxmlformats.org/spreadsheetml/2006/main" xmlns:r="http://schemas.openxmlformats.org/officeDocument/2006/relationships">
  <sheetPr>
    <tabColor theme="8" tint="0.59999389629810485"/>
  </sheetPr>
  <dimension ref="A1:E34"/>
  <sheetViews>
    <sheetView workbookViewId="0">
      <selection activeCell="F9" sqref="F9"/>
    </sheetView>
  </sheetViews>
  <sheetFormatPr defaultColWidth="25.42578125" defaultRowHeight="12.75"/>
  <cols>
    <col min="1" max="1" width="37.85546875" style="1574" customWidth="1"/>
    <col min="2" max="2" width="18.42578125" style="1574" customWidth="1"/>
    <col min="3" max="3" width="14.42578125" style="1574" customWidth="1"/>
    <col min="4" max="16384" width="25.42578125" style="1574"/>
  </cols>
  <sheetData>
    <row r="1" spans="1:5">
      <c r="A1" s="1573" t="s">
        <v>1323</v>
      </c>
      <c r="B1" s="1575"/>
      <c r="C1" s="1575"/>
      <c r="D1" s="1576" t="s">
        <v>27</v>
      </c>
    </row>
    <row r="2" spans="1:5">
      <c r="A2" s="1575"/>
      <c r="B2" s="1575"/>
      <c r="C2" s="1575"/>
      <c r="D2" s="1609" t="s">
        <v>27</v>
      </c>
    </row>
    <row r="3" spans="1:5" ht="13.5" thickBot="1">
      <c r="A3" s="1575"/>
      <c r="B3" s="1575"/>
      <c r="C3" s="1575"/>
      <c r="D3" s="1609"/>
    </row>
    <row r="4" spans="1:5">
      <c r="A4" s="1716" t="s">
        <v>3918</v>
      </c>
      <c r="B4" s="1717"/>
      <c r="D4" s="1716" t="s">
        <v>3919</v>
      </c>
      <c r="E4" s="1717"/>
    </row>
    <row r="5" spans="1:5">
      <c r="A5" s="1718"/>
      <c r="B5" s="1719"/>
      <c r="D5" s="1718"/>
      <c r="E5" s="1719"/>
    </row>
    <row r="6" spans="1:5">
      <c r="A6" s="1718"/>
      <c r="B6" s="1719"/>
      <c r="D6" s="1718"/>
      <c r="E6" s="1719"/>
    </row>
    <row r="7" spans="1:5">
      <c r="A7" s="1720" t="s">
        <v>3920</v>
      </c>
      <c r="B7" s="1721" t="s">
        <v>3921</v>
      </c>
      <c r="C7" s="1578"/>
      <c r="D7" s="1720" t="s">
        <v>3920</v>
      </c>
      <c r="E7" s="1721" t="s">
        <v>3921</v>
      </c>
    </row>
    <row r="8" spans="1:5">
      <c r="A8" s="1610"/>
      <c r="B8" s="1611"/>
      <c r="D8" s="1610"/>
      <c r="E8" s="1611"/>
    </row>
    <row r="9" spans="1:5">
      <c r="A9" s="1610"/>
      <c r="B9" s="1611"/>
      <c r="D9" s="1610"/>
      <c r="E9" s="1611"/>
    </row>
    <row r="10" spans="1:5">
      <c r="A10" s="1610"/>
      <c r="B10" s="1611"/>
      <c r="D10" s="1610"/>
      <c r="E10" s="1611"/>
    </row>
    <row r="11" spans="1:5">
      <c r="A11" s="1610"/>
      <c r="B11" s="1611"/>
      <c r="D11" s="1610"/>
      <c r="E11" s="1611"/>
    </row>
    <row r="12" spans="1:5">
      <c r="A12" s="1610"/>
      <c r="B12" s="1611"/>
      <c r="D12" s="1610"/>
      <c r="E12" s="1611"/>
    </row>
    <row r="13" spans="1:5">
      <c r="A13" s="1610"/>
      <c r="B13" s="1611"/>
      <c r="D13" s="1610"/>
      <c r="E13" s="1611"/>
    </row>
    <row r="14" spans="1:5">
      <c r="A14" s="1610"/>
      <c r="B14" s="1611"/>
      <c r="D14" s="1610"/>
      <c r="E14" s="1611"/>
    </row>
    <row r="15" spans="1:5">
      <c r="A15" s="1610"/>
      <c r="B15" s="1611"/>
      <c r="D15" s="1610"/>
      <c r="E15" s="1611"/>
    </row>
    <row r="16" spans="1:5">
      <c r="A16" s="1610"/>
      <c r="B16" s="1611"/>
      <c r="D16" s="1610"/>
      <c r="E16" s="1611"/>
    </row>
    <row r="17" spans="1:5">
      <c r="A17" s="1610"/>
      <c r="B17" s="1611"/>
      <c r="D17" s="1610"/>
      <c r="E17" s="1611"/>
    </row>
    <row r="18" spans="1:5">
      <c r="A18" s="1610"/>
      <c r="B18" s="1611"/>
      <c r="D18" s="1610"/>
      <c r="E18" s="1611"/>
    </row>
    <row r="19" spans="1:5">
      <c r="A19" s="1610"/>
      <c r="B19" s="1611"/>
      <c r="D19" s="1610"/>
      <c r="E19" s="1611"/>
    </row>
    <row r="20" spans="1:5">
      <c r="A20" s="1610"/>
      <c r="B20" s="1611"/>
      <c r="D20" s="1610"/>
      <c r="E20" s="1611"/>
    </row>
    <row r="21" spans="1:5">
      <c r="A21" s="1610"/>
      <c r="B21" s="1611"/>
      <c r="D21" s="1610"/>
      <c r="E21" s="1611"/>
    </row>
    <row r="22" spans="1:5">
      <c r="A22" s="1610"/>
      <c r="B22" s="1611"/>
      <c r="D22" s="1610"/>
      <c r="E22" s="1611"/>
    </row>
    <row r="23" spans="1:5">
      <c r="A23" s="1610"/>
      <c r="B23" s="1611"/>
      <c r="D23" s="1610"/>
      <c r="E23" s="1611"/>
    </row>
    <row r="24" spans="1:5">
      <c r="A24" s="1610"/>
      <c r="B24" s="1611"/>
      <c r="D24" s="1610"/>
      <c r="E24" s="1611"/>
    </row>
    <row r="25" spans="1:5">
      <c r="A25" s="1610"/>
      <c r="B25" s="1611"/>
      <c r="D25" s="1610"/>
      <c r="E25" s="1611"/>
    </row>
    <row r="26" spans="1:5">
      <c r="A26" s="1610"/>
      <c r="B26" s="1611"/>
      <c r="D26" s="1610"/>
      <c r="E26" s="1611"/>
    </row>
    <row r="27" spans="1:5">
      <c r="A27" s="1610"/>
      <c r="B27" s="1611"/>
      <c r="D27" s="1610"/>
      <c r="E27" s="1611"/>
    </row>
    <row r="28" spans="1:5">
      <c r="A28" s="1610"/>
      <c r="B28" s="1611"/>
      <c r="D28" s="1610"/>
      <c r="E28" s="1611"/>
    </row>
    <row r="29" spans="1:5">
      <c r="A29" s="1610"/>
      <c r="B29" s="1611"/>
      <c r="D29" s="1610"/>
      <c r="E29" s="1611"/>
    </row>
    <row r="30" spans="1:5">
      <c r="A30" s="1610"/>
      <c r="B30" s="1611"/>
      <c r="D30" s="1610"/>
      <c r="E30" s="1611"/>
    </row>
    <row r="31" spans="1:5">
      <c r="A31" s="1610"/>
      <c r="B31" s="1611"/>
      <c r="D31" s="1610"/>
      <c r="E31" s="1611"/>
    </row>
    <row r="32" spans="1:5">
      <c r="A32" s="1610"/>
      <c r="B32" s="1611"/>
      <c r="D32" s="1610"/>
      <c r="E32" s="1611"/>
    </row>
    <row r="33" spans="1:5">
      <c r="A33" s="1610"/>
      <c r="B33" s="1611"/>
      <c r="D33" s="1610"/>
      <c r="E33" s="1611"/>
    </row>
    <row r="34" spans="1:5">
      <c r="A34" s="1610"/>
      <c r="B34" s="1611"/>
      <c r="D34" s="1610"/>
      <c r="E34" s="1611"/>
    </row>
  </sheetData>
  <hyperlinks>
    <hyperlink ref="A1" location="'Съдържание 1'!A1" display="'Съдържание 1'!A1"/>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tabColor theme="8" tint="0.59999389629810485"/>
  </sheetPr>
  <dimension ref="A1:G456"/>
  <sheetViews>
    <sheetView topLeftCell="A52" workbookViewId="0">
      <selection activeCell="D54" sqref="D54:E54"/>
    </sheetView>
  </sheetViews>
  <sheetFormatPr defaultColWidth="8" defaultRowHeight="12.75"/>
  <cols>
    <col min="1" max="1" width="13" style="265" customWidth="1"/>
    <col min="2" max="2" width="33.85546875" style="265" customWidth="1"/>
    <col min="3" max="3" width="23.7109375" style="265" customWidth="1"/>
    <col min="4" max="4" width="10.28515625" style="265" customWidth="1"/>
    <col min="5" max="6" width="13" style="265" customWidth="1"/>
    <col min="7" max="7" width="73.5703125" style="265" customWidth="1"/>
    <col min="8" max="8" width="9.140625" style="265" customWidth="1"/>
    <col min="9" max="9" width="97.85546875" style="265" customWidth="1"/>
    <col min="10" max="251" width="9.140625" style="265" customWidth="1"/>
    <col min="252" max="252" width="13" style="265" customWidth="1"/>
    <col min="253" max="253" width="33.85546875" style="265" customWidth="1"/>
    <col min="254" max="254" width="6.28515625" style="265" customWidth="1"/>
    <col min="255" max="255" width="10.28515625" style="265" customWidth="1"/>
    <col min="256" max="16384" width="8" style="265"/>
  </cols>
  <sheetData>
    <row r="1" spans="1:7" ht="14.25" customHeight="1">
      <c r="A1" s="2113" t="s">
        <v>1636</v>
      </c>
      <c r="B1" s="1554" t="s">
        <v>1189</v>
      </c>
      <c r="C1" s="1554"/>
      <c r="D1" s="1612"/>
      <c r="E1" s="825" t="s">
        <v>1323</v>
      </c>
      <c r="G1" s="983" t="s">
        <v>1248</v>
      </c>
    </row>
    <row r="2" spans="1:7" ht="14.25" customHeight="1">
      <c r="A2" s="2113"/>
      <c r="B2" s="1131" t="s">
        <v>1188</v>
      </c>
      <c r="C2" s="1613" t="s">
        <v>1187</v>
      </c>
      <c r="D2" s="1612"/>
      <c r="E2" s="825" t="s">
        <v>1107</v>
      </c>
      <c r="G2" s="1614" t="s">
        <v>1237</v>
      </c>
    </row>
    <row r="3" spans="1:7" ht="15">
      <c r="A3" s="824" t="s">
        <v>1678</v>
      </c>
      <c r="B3" s="1615"/>
      <c r="C3" s="1616"/>
      <c r="D3" s="1612"/>
      <c r="G3" s="1617" t="s">
        <v>1238</v>
      </c>
    </row>
    <row r="4" spans="1:7" ht="14.25">
      <c r="B4" s="1615"/>
      <c r="C4" s="1616"/>
      <c r="D4" s="1612"/>
      <c r="G4" s="1617" t="s">
        <v>1239</v>
      </c>
    </row>
    <row r="5" spans="1:7" ht="14.25">
      <c r="B5" s="1615"/>
      <c r="C5" s="1616"/>
      <c r="D5" s="1612"/>
      <c r="G5" s="1617" t="s">
        <v>1240</v>
      </c>
    </row>
    <row r="6" spans="1:7" ht="14.25">
      <c r="B6" s="1615"/>
      <c r="C6" s="1616"/>
      <c r="D6" s="1612"/>
      <c r="G6" s="1617" t="s">
        <v>1241</v>
      </c>
    </row>
    <row r="7" spans="1:7" ht="14.25">
      <c r="B7" s="1615"/>
      <c r="C7" s="1616"/>
      <c r="D7" s="1612"/>
      <c r="G7" s="1617" t="s">
        <v>1242</v>
      </c>
    </row>
    <row r="8" spans="1:7" ht="14.25">
      <c r="B8" s="1615"/>
      <c r="C8" s="1616"/>
      <c r="D8" s="1612"/>
      <c r="G8" s="1617" t="s">
        <v>1243</v>
      </c>
    </row>
    <row r="9" spans="1:7" ht="14.25">
      <c r="B9" s="1615"/>
      <c r="C9" s="1616"/>
      <c r="D9" s="1612"/>
      <c r="G9" s="1617" t="s">
        <v>1244</v>
      </c>
    </row>
    <row r="10" spans="1:7" ht="14.25">
      <c r="B10" s="1615"/>
      <c r="C10" s="1616"/>
      <c r="D10" s="1612"/>
      <c r="G10" s="1617" t="s">
        <v>1245</v>
      </c>
    </row>
    <row r="11" spans="1:7" ht="14.25">
      <c r="B11" s="1615"/>
      <c r="C11" s="1616"/>
      <c r="D11" s="1612"/>
      <c r="G11" s="1618" t="s">
        <v>1237</v>
      </c>
    </row>
    <row r="12" spans="1:7" ht="14.25">
      <c r="B12" s="1615"/>
      <c r="C12" s="1616"/>
      <c r="D12" s="1612"/>
      <c r="G12" s="1617" t="s">
        <v>1204</v>
      </c>
    </row>
    <row r="13" spans="1:7" ht="14.25">
      <c r="B13" s="1615"/>
      <c r="C13" s="1616"/>
      <c r="D13" s="1612"/>
      <c r="G13" s="1617" t="s">
        <v>1205</v>
      </c>
    </row>
    <row r="14" spans="1:7" ht="14.25">
      <c r="B14" s="1615"/>
      <c r="C14" s="1616"/>
      <c r="D14" s="1612"/>
      <c r="G14" s="1617" t="s">
        <v>1206</v>
      </c>
    </row>
    <row r="15" spans="1:7" ht="14.25">
      <c r="B15" s="1615"/>
      <c r="C15" s="1616"/>
      <c r="D15" s="1612"/>
      <c r="G15" s="1617" t="s">
        <v>1207</v>
      </c>
    </row>
    <row r="16" spans="1:7" ht="14.25">
      <c r="B16" s="1615"/>
      <c r="C16" s="1616"/>
      <c r="D16" s="1612"/>
      <c r="G16" s="1617" t="s">
        <v>1208</v>
      </c>
    </row>
    <row r="17" spans="2:7" ht="14.25">
      <c r="B17" s="1615"/>
      <c r="C17" s="1616"/>
      <c r="D17" s="1612"/>
      <c r="G17" s="1617" t="s">
        <v>1209</v>
      </c>
    </row>
    <row r="18" spans="2:7" ht="14.25">
      <c r="B18" s="1615"/>
      <c r="C18" s="1616"/>
      <c r="D18" s="1612"/>
      <c r="G18" s="1617" t="s">
        <v>1210</v>
      </c>
    </row>
    <row r="19" spans="2:7" ht="14.25">
      <c r="B19" s="1615"/>
      <c r="C19" s="1616"/>
      <c r="D19" s="1612"/>
      <c r="G19" s="1617" t="s">
        <v>1211</v>
      </c>
    </row>
    <row r="20" spans="2:7" ht="24">
      <c r="B20" s="1615"/>
      <c r="C20" s="1616"/>
      <c r="D20" s="1612"/>
      <c r="G20" s="1617" t="s">
        <v>1212</v>
      </c>
    </row>
    <row r="21" spans="2:7" ht="24">
      <c r="B21" s="1615"/>
      <c r="C21" s="1616"/>
      <c r="D21" s="1612"/>
      <c r="G21" s="1617" t="s">
        <v>1213</v>
      </c>
    </row>
    <row r="22" spans="2:7" ht="24">
      <c r="B22" s="1615"/>
      <c r="C22" s="1616"/>
      <c r="D22" s="1612"/>
      <c r="G22" s="1617" t="s">
        <v>1214</v>
      </c>
    </row>
    <row r="23" spans="2:7" ht="24">
      <c r="B23" s="1615"/>
      <c r="C23" s="1616"/>
      <c r="D23" s="1612"/>
      <c r="G23" s="1617" t="s">
        <v>1215</v>
      </c>
    </row>
    <row r="24" spans="2:7" ht="24">
      <c r="B24" s="1615"/>
      <c r="C24" s="1616"/>
      <c r="D24" s="1612"/>
      <c r="G24" s="1617" t="s">
        <v>1216</v>
      </c>
    </row>
    <row r="25" spans="2:7" ht="24">
      <c r="B25" s="1615"/>
      <c r="C25" s="1616"/>
      <c r="D25" s="1612"/>
      <c r="G25" s="1617" t="s">
        <v>1217</v>
      </c>
    </row>
    <row r="26" spans="2:7" ht="24">
      <c r="B26" s="1615"/>
      <c r="C26" s="1616"/>
      <c r="D26" s="1612"/>
      <c r="G26" s="1617" t="s">
        <v>1218</v>
      </c>
    </row>
    <row r="27" spans="2:7" ht="14.25">
      <c r="B27" s="1615"/>
      <c r="C27" s="1616"/>
      <c r="D27" s="1612"/>
      <c r="G27" s="1617" t="s">
        <v>1219</v>
      </c>
    </row>
    <row r="28" spans="2:7" ht="14.25">
      <c r="B28" s="1615"/>
      <c r="C28" s="1616"/>
      <c r="D28" s="1612"/>
      <c r="G28" s="1617" t="s">
        <v>1220</v>
      </c>
    </row>
    <row r="29" spans="2:7" ht="24">
      <c r="B29" s="1615"/>
      <c r="C29" s="1616"/>
      <c r="D29" s="1612"/>
      <c r="G29" s="1617" t="s">
        <v>1221</v>
      </c>
    </row>
    <row r="30" spans="2:7" ht="24">
      <c r="B30" s="1615"/>
      <c r="C30" s="1616"/>
      <c r="D30" s="1612"/>
      <c r="G30" s="1617" t="s">
        <v>1222</v>
      </c>
    </row>
    <row r="31" spans="2:7" ht="24">
      <c r="B31" s="1615"/>
      <c r="C31" s="1616"/>
      <c r="D31" s="1612"/>
      <c r="G31" s="1617" t="s">
        <v>1223</v>
      </c>
    </row>
    <row r="32" spans="2:7" ht="24">
      <c r="B32" s="1615"/>
      <c r="C32" s="1616"/>
      <c r="D32" s="1612"/>
      <c r="G32" s="1617" t="s">
        <v>1224</v>
      </c>
    </row>
    <row r="33" spans="2:7" ht="14.25">
      <c r="B33" s="1615"/>
      <c r="C33" s="1616"/>
      <c r="D33" s="1612"/>
      <c r="G33" s="1617" t="s">
        <v>1246</v>
      </c>
    </row>
    <row r="34" spans="2:7" ht="14.25">
      <c r="B34" s="1615"/>
      <c r="C34" s="1616"/>
      <c r="D34" s="1612"/>
      <c r="G34" s="1617" t="s">
        <v>1225</v>
      </c>
    </row>
    <row r="35" spans="2:7" ht="14.25">
      <c r="B35" s="1615"/>
      <c r="C35" s="1616"/>
      <c r="D35" s="1612"/>
      <c r="G35" s="1617" t="s">
        <v>1226</v>
      </c>
    </row>
    <row r="36" spans="2:7" ht="14.25">
      <c r="B36" s="1615"/>
      <c r="C36" s="1616"/>
      <c r="D36" s="1612"/>
      <c r="G36" s="1617" t="s">
        <v>1227</v>
      </c>
    </row>
    <row r="37" spans="2:7" ht="24">
      <c r="B37" s="1615"/>
      <c r="C37" s="1616"/>
      <c r="D37" s="1612"/>
      <c r="G37" s="1617" t="s">
        <v>1228</v>
      </c>
    </row>
    <row r="38" spans="2:7" ht="14.25">
      <c r="B38" s="1615"/>
      <c r="C38" s="1616"/>
      <c r="D38" s="1612"/>
      <c r="G38" s="1617" t="s">
        <v>1229</v>
      </c>
    </row>
    <row r="39" spans="2:7" ht="24">
      <c r="B39" s="1615"/>
      <c r="C39" s="1616"/>
      <c r="D39" s="1612"/>
      <c r="G39" s="1617" t="s">
        <v>1230</v>
      </c>
    </row>
    <row r="40" spans="2:7" ht="24">
      <c r="B40" s="1615"/>
      <c r="C40" s="1616"/>
      <c r="D40" s="1612"/>
      <c r="G40" s="1617" t="s">
        <v>1231</v>
      </c>
    </row>
    <row r="41" spans="2:7" ht="24">
      <c r="B41" s="1615"/>
      <c r="C41" s="1616"/>
      <c r="D41" s="1612"/>
      <c r="G41" s="1617" t="s">
        <v>1232</v>
      </c>
    </row>
    <row r="42" spans="2:7" ht="24">
      <c r="B42" s="1615" t="s">
        <v>27</v>
      </c>
      <c r="C42" s="1616"/>
      <c r="D42" s="1612"/>
      <c r="G42" s="1617" t="s">
        <v>1233</v>
      </c>
    </row>
    <row r="43" spans="2:7" ht="14.25">
      <c r="B43" s="1615" t="s">
        <v>27</v>
      </c>
      <c r="C43" s="1616"/>
      <c r="D43" s="1612"/>
      <c r="G43" s="1617" t="s">
        <v>1234</v>
      </c>
    </row>
    <row r="44" spans="2:7" ht="14.25">
      <c r="B44" s="1119"/>
      <c r="C44" s="1616"/>
      <c r="D44" s="1612"/>
      <c r="G44" s="1617" t="s">
        <v>1235</v>
      </c>
    </row>
    <row r="45" spans="2:7" ht="14.25">
      <c r="B45" s="1119"/>
      <c r="C45" s="1616"/>
      <c r="D45" s="1612"/>
      <c r="G45" s="1617" t="s">
        <v>1236</v>
      </c>
    </row>
    <row r="46" spans="2:7" ht="14.25">
      <c r="B46" s="1119"/>
      <c r="C46" s="1616"/>
      <c r="D46" s="1612"/>
      <c r="G46" s="1617" t="s">
        <v>1247</v>
      </c>
    </row>
    <row r="47" spans="2:7" ht="14.25">
      <c r="B47" s="1119"/>
      <c r="C47" s="1616"/>
      <c r="D47" s="1612"/>
      <c r="G47" s="1617"/>
    </row>
    <row r="48" spans="2:7" ht="14.25">
      <c r="B48" s="1119"/>
      <c r="C48" s="1616"/>
      <c r="D48" s="1612"/>
      <c r="G48" s="1617"/>
    </row>
    <row r="49" spans="2:7" ht="14.25">
      <c r="B49" s="1119"/>
      <c r="C49" s="1616"/>
      <c r="D49" s="1612"/>
      <c r="G49" s="1619"/>
    </row>
    <row r="50" spans="2:7" ht="14.25">
      <c r="B50" s="1119"/>
      <c r="C50" s="1616"/>
      <c r="D50" s="1612"/>
      <c r="E50" s="1612"/>
      <c r="F50" s="1612"/>
    </row>
    <row r="51" spans="2:7" ht="14.25">
      <c r="B51" s="1119"/>
      <c r="C51" s="1616"/>
      <c r="D51" s="1612"/>
      <c r="E51" s="1612"/>
      <c r="F51" s="1612"/>
    </row>
    <row r="53" spans="2:7" ht="14.25">
      <c r="B53" s="1554" t="s">
        <v>444</v>
      </c>
      <c r="C53" s="1554"/>
      <c r="D53" s="1554"/>
      <c r="E53" s="1554"/>
      <c r="G53" s="1612"/>
    </row>
    <row r="54" spans="2:7">
      <c r="B54" s="1131" t="s">
        <v>442</v>
      </c>
      <c r="C54" s="1620" t="s">
        <v>440</v>
      </c>
      <c r="D54" s="1561" t="str">
        <f>НАЧАЛО!AD1&amp;" г."</f>
        <v>2013 г.</v>
      </c>
      <c r="E54" s="1561" t="str">
        <f>НАЧАЛО!AF1&amp;" г."</f>
        <v>2012 г.</v>
      </c>
    </row>
    <row r="55" spans="2:7">
      <c r="B55" s="1615"/>
      <c r="C55" s="1137"/>
      <c r="D55" s="1109"/>
      <c r="E55" s="1109"/>
    </row>
    <row r="56" spans="2:7">
      <c r="B56" s="1615"/>
      <c r="C56" s="1137"/>
      <c r="D56" s="1109"/>
      <c r="E56" s="1109"/>
    </row>
    <row r="57" spans="2:7">
      <c r="B57" s="1615"/>
      <c r="C57" s="1137"/>
      <c r="D57" s="1109"/>
      <c r="E57" s="1109"/>
    </row>
    <row r="58" spans="2:7">
      <c r="B58" s="1615"/>
      <c r="C58" s="1137"/>
      <c r="D58" s="1109"/>
      <c r="E58" s="1109"/>
    </row>
    <row r="59" spans="2:7">
      <c r="B59" s="1615"/>
      <c r="C59" s="1137"/>
      <c r="D59" s="1109"/>
      <c r="E59" s="1109"/>
    </row>
    <row r="60" spans="2:7">
      <c r="B60" s="1615"/>
      <c r="C60" s="1137"/>
      <c r="D60" s="1109"/>
      <c r="E60" s="1109"/>
    </row>
    <row r="61" spans="2:7">
      <c r="B61" s="1615"/>
      <c r="C61" s="1137"/>
      <c r="D61" s="1109"/>
      <c r="E61" s="1109"/>
    </row>
    <row r="62" spans="2:7">
      <c r="B62" s="1615"/>
      <c r="C62" s="1137"/>
      <c r="D62" s="1109"/>
      <c r="E62" s="1109"/>
    </row>
    <row r="63" spans="2:7">
      <c r="B63" s="1615"/>
      <c r="C63" s="1137"/>
      <c r="D63" s="1109"/>
      <c r="E63" s="1109"/>
    </row>
    <row r="64" spans="2:7">
      <c r="B64" s="1615"/>
      <c r="C64" s="1137"/>
      <c r="D64" s="1109"/>
      <c r="E64" s="1109"/>
    </row>
    <row r="65" spans="2:5">
      <c r="B65" s="1615"/>
      <c r="C65" s="1137"/>
      <c r="D65" s="1109"/>
      <c r="E65" s="1109"/>
    </row>
    <row r="66" spans="2:5">
      <c r="B66" s="1615"/>
      <c r="C66" s="1137"/>
      <c r="D66" s="1109"/>
      <c r="E66" s="1109"/>
    </row>
    <row r="67" spans="2:5">
      <c r="B67" s="1615"/>
      <c r="C67" s="1137"/>
      <c r="D67" s="1109"/>
      <c r="E67" s="1109"/>
    </row>
    <row r="68" spans="2:5">
      <c r="B68" s="1615"/>
      <c r="C68" s="1137"/>
      <c r="D68" s="1109"/>
      <c r="E68" s="1109"/>
    </row>
    <row r="69" spans="2:5">
      <c r="B69" s="1615"/>
      <c r="C69" s="1137"/>
      <c r="D69" s="1109"/>
      <c r="E69" s="1109"/>
    </row>
    <row r="70" spans="2:5">
      <c r="B70" s="1615"/>
      <c r="C70" s="1137"/>
      <c r="D70" s="1109"/>
      <c r="E70" s="1109"/>
    </row>
    <row r="71" spans="2:5">
      <c r="B71" s="1615"/>
      <c r="C71" s="1137"/>
      <c r="D71" s="1109"/>
      <c r="E71" s="1109"/>
    </row>
    <row r="72" spans="2:5">
      <c r="B72" s="1615"/>
      <c r="C72" s="1137"/>
      <c r="D72" s="1109"/>
      <c r="E72" s="1109"/>
    </row>
    <row r="73" spans="2:5">
      <c r="B73" s="1615"/>
      <c r="C73" s="1137"/>
      <c r="D73" s="1109"/>
      <c r="E73" s="1109"/>
    </row>
    <row r="74" spans="2:5">
      <c r="B74" s="1615"/>
      <c r="C74" s="1137"/>
      <c r="D74" s="1109"/>
      <c r="E74" s="1109"/>
    </row>
    <row r="75" spans="2:5">
      <c r="B75" s="1615"/>
      <c r="C75" s="1137"/>
      <c r="D75" s="1109"/>
      <c r="E75" s="1109"/>
    </row>
    <row r="76" spans="2:5">
      <c r="B76" s="1615"/>
      <c r="C76" s="1137"/>
      <c r="D76" s="1109"/>
      <c r="E76" s="1109"/>
    </row>
    <row r="77" spans="2:5">
      <c r="B77" s="1615"/>
      <c r="C77" s="1137"/>
      <c r="D77" s="1109"/>
      <c r="E77" s="1109"/>
    </row>
    <row r="78" spans="2:5">
      <c r="B78" s="1615"/>
      <c r="C78" s="1137"/>
      <c r="D78" s="1109"/>
      <c r="E78" s="1109"/>
    </row>
    <row r="79" spans="2:5">
      <c r="B79" s="1615"/>
      <c r="C79" s="1137"/>
      <c r="D79" s="1109"/>
      <c r="E79" s="1109"/>
    </row>
    <row r="80" spans="2:5">
      <c r="B80" s="1615"/>
      <c r="C80" s="1137"/>
      <c r="D80" s="1109"/>
      <c r="E80" s="1109"/>
    </row>
    <row r="81" spans="2:5">
      <c r="B81" s="1615"/>
      <c r="C81" s="1137"/>
      <c r="D81" s="1109"/>
      <c r="E81" s="1109"/>
    </row>
    <row r="82" spans="2:5">
      <c r="B82" s="1615"/>
      <c r="C82" s="1137"/>
      <c r="D82" s="1109"/>
      <c r="E82" s="1109"/>
    </row>
    <row r="83" spans="2:5">
      <c r="B83" s="1615"/>
      <c r="C83" s="1137"/>
      <c r="D83" s="1109"/>
      <c r="E83" s="1109"/>
    </row>
    <row r="84" spans="2:5">
      <c r="B84" s="1615"/>
      <c r="C84" s="1137"/>
      <c r="D84" s="1109"/>
      <c r="E84" s="1109"/>
    </row>
    <row r="85" spans="2:5">
      <c r="B85" s="1615"/>
      <c r="C85" s="1137"/>
      <c r="D85" s="1109"/>
      <c r="E85" s="1109"/>
    </row>
    <row r="86" spans="2:5">
      <c r="B86" s="1615"/>
      <c r="C86" s="1137"/>
      <c r="D86" s="1109"/>
      <c r="E86" s="1109"/>
    </row>
    <row r="87" spans="2:5">
      <c r="B87" s="1615"/>
      <c r="C87" s="1137"/>
      <c r="D87" s="1109"/>
      <c r="E87" s="1109"/>
    </row>
    <row r="88" spans="2:5">
      <c r="B88" s="1615"/>
      <c r="C88" s="1137"/>
      <c r="D88" s="1109"/>
      <c r="E88" s="1109"/>
    </row>
    <row r="89" spans="2:5">
      <c r="B89" s="1615"/>
      <c r="C89" s="1137"/>
      <c r="D89" s="1109"/>
      <c r="E89" s="1109"/>
    </row>
    <row r="90" spans="2:5">
      <c r="B90" s="1615"/>
      <c r="C90" s="1137"/>
      <c r="D90" s="1109"/>
      <c r="E90" s="1109"/>
    </row>
    <row r="91" spans="2:5">
      <c r="B91" s="1615"/>
      <c r="C91" s="1137"/>
      <c r="D91" s="1109"/>
      <c r="E91" s="1109"/>
    </row>
    <row r="92" spans="2:5">
      <c r="B92" s="1615"/>
      <c r="C92" s="1137"/>
      <c r="D92" s="1109"/>
      <c r="E92" s="1109"/>
    </row>
    <row r="93" spans="2:5">
      <c r="B93" s="1615"/>
      <c r="C93" s="1137"/>
      <c r="D93" s="1109"/>
      <c r="E93" s="1109"/>
    </row>
    <row r="94" spans="2:5">
      <c r="B94" s="1615"/>
      <c r="C94" s="1137"/>
      <c r="D94" s="1109"/>
      <c r="E94" s="1109"/>
    </row>
    <row r="95" spans="2:5">
      <c r="B95" s="1615"/>
      <c r="C95" s="1137"/>
      <c r="D95" s="1109"/>
      <c r="E95" s="1109"/>
    </row>
    <row r="96" spans="2:5">
      <c r="B96" s="1615"/>
      <c r="C96" s="1137"/>
      <c r="D96" s="1109"/>
      <c r="E96" s="1109"/>
    </row>
    <row r="97" spans="2:7">
      <c r="B97" s="1615"/>
      <c r="C97" s="1137"/>
      <c r="D97" s="1109"/>
      <c r="E97" s="1109"/>
    </row>
    <row r="98" spans="2:7">
      <c r="B98" s="1615"/>
      <c r="C98" s="1137"/>
      <c r="D98" s="1109"/>
      <c r="E98" s="1109"/>
    </row>
    <row r="99" spans="2:7">
      <c r="B99" s="1615"/>
      <c r="C99" s="1137"/>
      <c r="D99" s="1109"/>
      <c r="E99" s="1109"/>
    </row>
    <row r="100" spans="2:7">
      <c r="B100" s="1615"/>
      <c r="C100" s="1137"/>
      <c r="D100" s="1109"/>
      <c r="E100" s="1109"/>
    </row>
    <row r="101" spans="2:7">
      <c r="B101" s="1615"/>
      <c r="C101" s="1137"/>
      <c r="D101" s="1109"/>
      <c r="E101" s="1109"/>
    </row>
    <row r="102" spans="2:7">
      <c r="B102" s="1615"/>
      <c r="C102" s="1137"/>
      <c r="D102" s="1109"/>
      <c r="E102" s="1109"/>
    </row>
    <row r="103" spans="2:7">
      <c r="B103" s="1119"/>
      <c r="C103" s="1137"/>
      <c r="D103" s="1109"/>
      <c r="E103" s="1109"/>
    </row>
    <row r="104" spans="2:7">
      <c r="B104" s="991" t="s">
        <v>71</v>
      </c>
      <c r="C104" s="1558"/>
      <c r="D104" s="1555">
        <f>SUM(D55:D103)</f>
        <v>0</v>
      </c>
      <c r="E104" s="1555">
        <f>SUM(E55:E103)</f>
        <v>0</v>
      </c>
      <c r="F104" s="1693">
        <f>D104-'P&amp;L приходи'!I31</f>
        <v>0</v>
      </c>
    </row>
    <row r="105" spans="2:7" ht="14.25">
      <c r="B105" s="1553" t="s">
        <v>443</v>
      </c>
      <c r="C105" s="1553"/>
      <c r="D105" s="1553"/>
      <c r="E105" s="1553"/>
      <c r="F105" s="1693">
        <f>E104-'P&amp;L приходи'!M31</f>
        <v>0</v>
      </c>
    </row>
    <row r="106" spans="2:7" ht="14.25">
      <c r="B106" s="1131" t="s">
        <v>441</v>
      </c>
      <c r="C106" s="1560" t="s">
        <v>440</v>
      </c>
      <c r="D106" s="1561" t="str">
        <f>НАЧАЛО!AD1&amp;" г."</f>
        <v>2013 г.</v>
      </c>
      <c r="E106" s="948" t="str">
        <f>НАЧАЛО!AF1&amp;" г."</f>
        <v>2012 г.</v>
      </c>
      <c r="F106" s="1612"/>
      <c r="G106" s="1612"/>
    </row>
    <row r="107" spans="2:7" ht="14.25">
      <c r="B107" s="1615"/>
      <c r="C107" s="1137"/>
      <c r="D107" s="1109"/>
      <c r="E107" s="1109"/>
      <c r="F107" s="1612"/>
      <c r="G107" s="1612"/>
    </row>
    <row r="108" spans="2:7" ht="14.25">
      <c r="B108" s="1615"/>
      <c r="C108" s="1137"/>
      <c r="D108" s="1109"/>
      <c r="E108" s="1109"/>
      <c r="F108" s="1612"/>
      <c r="G108" s="1612"/>
    </row>
    <row r="109" spans="2:7" ht="14.25">
      <c r="B109" s="1615"/>
      <c r="C109" s="1137"/>
      <c r="D109" s="1109"/>
      <c r="E109" s="1109"/>
      <c r="F109" s="1612"/>
      <c r="G109" s="1612"/>
    </row>
    <row r="110" spans="2:7" ht="14.25">
      <c r="B110" s="1615"/>
      <c r="C110" s="1137"/>
      <c r="D110" s="1109"/>
      <c r="E110" s="1109"/>
      <c r="F110" s="1612"/>
      <c r="G110" s="1612"/>
    </row>
    <row r="111" spans="2:7" ht="14.25">
      <c r="B111" s="1615"/>
      <c r="C111" s="1137"/>
      <c r="D111" s="1109"/>
      <c r="E111" s="1109"/>
      <c r="F111" s="1612"/>
      <c r="G111" s="1612"/>
    </row>
    <row r="112" spans="2:7" ht="14.25">
      <c r="B112" s="1615"/>
      <c r="C112" s="1137"/>
      <c r="D112" s="1109"/>
      <c r="E112" s="1109"/>
      <c r="F112" s="1612"/>
      <c r="G112" s="1612"/>
    </row>
    <row r="113" spans="2:7" ht="14.25">
      <c r="B113" s="1615"/>
      <c r="C113" s="1137"/>
      <c r="D113" s="1109"/>
      <c r="E113" s="1109"/>
      <c r="F113" s="1612"/>
      <c r="G113" s="1612"/>
    </row>
    <row r="114" spans="2:7" ht="14.25">
      <c r="B114" s="1615"/>
      <c r="C114" s="1137"/>
      <c r="D114" s="1109"/>
      <c r="E114" s="1109"/>
      <c r="F114" s="1612"/>
      <c r="G114" s="1612"/>
    </row>
    <row r="115" spans="2:7" ht="14.25">
      <c r="B115" s="1615"/>
      <c r="C115" s="1137"/>
      <c r="D115" s="1109"/>
      <c r="E115" s="1109"/>
      <c r="F115" s="1612"/>
      <c r="G115" s="1612"/>
    </row>
    <row r="116" spans="2:7" ht="14.25">
      <c r="B116" s="1615"/>
      <c r="C116" s="1137"/>
      <c r="D116" s="1109"/>
      <c r="E116" s="1109"/>
      <c r="F116" s="1612"/>
      <c r="G116" s="1612"/>
    </row>
    <row r="117" spans="2:7" ht="14.25">
      <c r="B117" s="1615"/>
      <c r="C117" s="1137"/>
      <c r="D117" s="1109"/>
      <c r="E117" s="1109"/>
      <c r="F117" s="1612"/>
      <c r="G117" s="1612"/>
    </row>
    <row r="118" spans="2:7" ht="14.25">
      <c r="B118" s="1615"/>
      <c r="C118" s="1137"/>
      <c r="D118" s="1109"/>
      <c r="E118" s="1109"/>
      <c r="F118" s="1612"/>
      <c r="G118" s="1612"/>
    </row>
    <row r="119" spans="2:7" ht="14.25">
      <c r="B119" s="1615"/>
      <c r="C119" s="1137"/>
      <c r="D119" s="1109"/>
      <c r="E119" s="1109"/>
      <c r="F119" s="1612"/>
      <c r="G119" s="1612"/>
    </row>
    <row r="120" spans="2:7" ht="14.25">
      <c r="B120" s="1615"/>
      <c r="C120" s="1137"/>
      <c r="D120" s="1109"/>
      <c r="E120" s="1109"/>
      <c r="F120" s="1612"/>
      <c r="G120" s="1612"/>
    </row>
    <row r="121" spans="2:7" ht="14.25">
      <c r="B121" s="1615"/>
      <c r="C121" s="1137"/>
      <c r="D121" s="1109"/>
      <c r="E121" s="1109"/>
      <c r="F121" s="1612"/>
      <c r="G121" s="1612"/>
    </row>
    <row r="122" spans="2:7" ht="14.25">
      <c r="B122" s="1615"/>
      <c r="C122" s="1137"/>
      <c r="D122" s="1109"/>
      <c r="E122" s="1109"/>
      <c r="F122" s="1612"/>
      <c r="G122" s="1612"/>
    </row>
    <row r="123" spans="2:7" ht="14.25">
      <c r="B123" s="1615"/>
      <c r="C123" s="1137"/>
      <c r="D123" s="1109"/>
      <c r="E123" s="1109"/>
      <c r="F123" s="1612"/>
      <c r="G123" s="1612"/>
    </row>
    <row r="124" spans="2:7" ht="14.25">
      <c r="B124" s="1615"/>
      <c r="C124" s="1137"/>
      <c r="D124" s="1109"/>
      <c r="E124" s="1109"/>
      <c r="F124" s="1612"/>
      <c r="G124" s="1612"/>
    </row>
    <row r="125" spans="2:7" ht="14.25">
      <c r="B125" s="1615"/>
      <c r="C125" s="1137"/>
      <c r="D125" s="1109"/>
      <c r="E125" s="1109"/>
      <c r="F125" s="1612"/>
      <c r="G125" s="1612"/>
    </row>
    <row r="126" spans="2:7" ht="14.25">
      <c r="B126" s="1615"/>
      <c r="C126" s="1137"/>
      <c r="D126" s="1109"/>
      <c r="E126" s="1109"/>
      <c r="F126" s="1612"/>
      <c r="G126" s="1612"/>
    </row>
    <row r="127" spans="2:7" ht="14.25">
      <c r="B127" s="1615"/>
      <c r="C127" s="1137"/>
      <c r="D127" s="1109"/>
      <c r="E127" s="1109"/>
      <c r="F127" s="1612"/>
      <c r="G127" s="1612"/>
    </row>
    <row r="128" spans="2:7" ht="14.25">
      <c r="B128" s="1615"/>
      <c r="C128" s="1137"/>
      <c r="D128" s="1109"/>
      <c r="E128" s="1109"/>
      <c r="F128" s="1612"/>
      <c r="G128" s="1612"/>
    </row>
    <row r="129" spans="2:7" ht="14.25">
      <c r="B129" s="1615"/>
      <c r="C129" s="1137"/>
      <c r="D129" s="1109"/>
      <c r="E129" s="1109"/>
      <c r="F129" s="1612"/>
      <c r="G129" s="1612"/>
    </row>
    <row r="130" spans="2:7" ht="14.25">
      <c r="B130" s="1615"/>
      <c r="C130" s="1137"/>
      <c r="D130" s="1109"/>
      <c r="E130" s="1109"/>
      <c r="F130" s="1612"/>
      <c r="G130" s="1612"/>
    </row>
    <row r="131" spans="2:7" ht="14.25">
      <c r="B131" s="1615"/>
      <c r="C131" s="1137"/>
      <c r="D131" s="1109"/>
      <c r="E131" s="1109"/>
      <c r="F131" s="1612"/>
      <c r="G131" s="1612"/>
    </row>
    <row r="132" spans="2:7" ht="14.25">
      <c r="B132" s="1615"/>
      <c r="C132" s="1137"/>
      <c r="D132" s="1109"/>
      <c r="E132" s="1109"/>
      <c r="F132" s="1612"/>
      <c r="G132" s="1612"/>
    </row>
    <row r="133" spans="2:7" ht="14.25">
      <c r="B133" s="1615"/>
      <c r="C133" s="1137"/>
      <c r="D133" s="1109"/>
      <c r="E133" s="1109"/>
      <c r="F133" s="1612"/>
      <c r="G133" s="1612"/>
    </row>
    <row r="134" spans="2:7" ht="14.25">
      <c r="B134" s="1615"/>
      <c r="C134" s="1137"/>
      <c r="D134" s="1109"/>
      <c r="E134" s="1109"/>
      <c r="F134" s="1612"/>
      <c r="G134" s="1612"/>
    </row>
    <row r="135" spans="2:7" ht="14.25">
      <c r="B135" s="1615"/>
      <c r="C135" s="1137"/>
      <c r="D135" s="1109"/>
      <c r="E135" s="1109"/>
      <c r="F135" s="1612"/>
      <c r="G135" s="1612"/>
    </row>
    <row r="136" spans="2:7" ht="14.25">
      <c r="B136" s="1615"/>
      <c r="C136" s="1137"/>
      <c r="D136" s="1109"/>
      <c r="E136" s="1109"/>
      <c r="F136" s="1612"/>
      <c r="G136" s="1612"/>
    </row>
    <row r="137" spans="2:7" ht="14.25">
      <c r="B137" s="1615"/>
      <c r="C137" s="1137"/>
      <c r="D137" s="1109"/>
      <c r="E137" s="1109"/>
      <c r="F137" s="1612"/>
      <c r="G137" s="1612"/>
    </row>
    <row r="138" spans="2:7" ht="14.25">
      <c r="B138" s="1615"/>
      <c r="C138" s="1137"/>
      <c r="D138" s="1109"/>
      <c r="E138" s="1109"/>
      <c r="F138" s="1612"/>
      <c r="G138" s="1612"/>
    </row>
    <row r="139" spans="2:7" ht="14.25">
      <c r="B139" s="1615"/>
      <c r="C139" s="1137"/>
      <c r="D139" s="1109"/>
      <c r="E139" s="1109"/>
      <c r="F139" s="1612"/>
      <c r="G139" s="1612"/>
    </row>
    <row r="140" spans="2:7" ht="14.25">
      <c r="B140" s="1615"/>
      <c r="C140" s="1137"/>
      <c r="D140" s="1109"/>
      <c r="E140" s="1109"/>
      <c r="F140" s="1612"/>
      <c r="G140" s="1612"/>
    </row>
    <row r="141" spans="2:7" ht="14.25">
      <c r="B141" s="1615"/>
      <c r="C141" s="1137"/>
      <c r="D141" s="1109"/>
      <c r="E141" s="1109"/>
      <c r="F141" s="1612"/>
      <c r="G141" s="1612"/>
    </row>
    <row r="142" spans="2:7" ht="14.25">
      <c r="B142" s="1615"/>
      <c r="C142" s="1137"/>
      <c r="D142" s="1109"/>
      <c r="E142" s="1109"/>
      <c r="F142" s="1612"/>
      <c r="G142" s="1612"/>
    </row>
    <row r="143" spans="2:7" ht="14.25">
      <c r="B143" s="1615"/>
      <c r="C143" s="1137"/>
      <c r="D143" s="1109"/>
      <c r="E143" s="1109"/>
      <c r="F143" s="1612"/>
      <c r="G143" s="1612"/>
    </row>
    <row r="144" spans="2:7" ht="14.25">
      <c r="B144" s="1615"/>
      <c r="C144" s="1137"/>
      <c r="D144" s="1109"/>
      <c r="E144" s="1109"/>
      <c r="F144" s="1612"/>
      <c r="G144" s="1612"/>
    </row>
    <row r="145" spans="2:7" ht="14.25">
      <c r="B145" s="1615"/>
      <c r="C145" s="1137"/>
      <c r="D145" s="1109"/>
      <c r="E145" s="1109"/>
      <c r="F145" s="1612"/>
      <c r="G145" s="1612"/>
    </row>
    <row r="146" spans="2:7" ht="14.25">
      <c r="B146" s="1119"/>
      <c r="C146" s="1137"/>
      <c r="D146" s="1109"/>
      <c r="E146" s="1109"/>
      <c r="F146" s="1612"/>
      <c r="G146" s="1612"/>
    </row>
    <row r="147" spans="2:7" ht="14.25">
      <c r="B147" s="1119"/>
      <c r="C147" s="1137"/>
      <c r="D147" s="1109"/>
      <c r="E147" s="1109"/>
      <c r="F147" s="1612"/>
      <c r="G147" s="1612"/>
    </row>
    <row r="148" spans="2:7" ht="14.25">
      <c r="B148" s="1119"/>
      <c r="C148" s="1137"/>
      <c r="D148" s="1109"/>
      <c r="E148" s="1109"/>
      <c r="F148" s="1612"/>
      <c r="G148" s="1612"/>
    </row>
    <row r="149" spans="2:7" ht="14.25">
      <c r="B149" s="1119"/>
      <c r="C149" s="1137"/>
      <c r="D149" s="1109"/>
      <c r="E149" s="1109"/>
      <c r="F149" s="1612"/>
      <c r="G149" s="1612"/>
    </row>
    <row r="150" spans="2:7" ht="14.25">
      <c r="B150" s="1119"/>
      <c r="C150" s="1137"/>
      <c r="D150" s="1109"/>
      <c r="E150" s="1109"/>
      <c r="F150" s="1612"/>
      <c r="G150" s="1612"/>
    </row>
    <row r="151" spans="2:7" ht="14.25">
      <c r="B151" s="1119"/>
      <c r="C151" s="1137"/>
      <c r="D151" s="1109"/>
      <c r="E151" s="1109"/>
      <c r="F151" s="1612"/>
      <c r="G151" s="1612"/>
    </row>
    <row r="152" spans="2:7" ht="14.25">
      <c r="B152" s="1119"/>
      <c r="C152" s="1137"/>
      <c r="D152" s="1109"/>
      <c r="E152" s="1109"/>
      <c r="F152" s="1612"/>
      <c r="G152" s="1612"/>
    </row>
    <row r="153" spans="2:7" ht="14.25">
      <c r="B153" s="1119"/>
      <c r="C153" s="1137"/>
      <c r="D153" s="1109"/>
      <c r="E153" s="1109"/>
      <c r="F153" s="1612"/>
      <c r="G153" s="1612"/>
    </row>
    <row r="154" spans="2:7" ht="14.25">
      <c r="B154" s="1119"/>
      <c r="C154" s="1137"/>
      <c r="D154" s="1109"/>
      <c r="E154" s="1109"/>
      <c r="F154" s="1612"/>
    </row>
    <row r="155" spans="2:7" ht="14.25">
      <c r="B155" s="1119"/>
      <c r="C155" s="1137"/>
      <c r="D155" s="1109"/>
      <c r="E155" s="1109"/>
      <c r="F155" s="1612"/>
    </row>
    <row r="156" spans="2:7" ht="14.25">
      <c r="B156" s="991" t="s">
        <v>71</v>
      </c>
      <c r="C156" s="1558"/>
      <c r="D156" s="1555">
        <f>SUM(D107:D155)</f>
        <v>0</v>
      </c>
      <c r="E156" s="1555">
        <f>SUM(E107:E155)</f>
        <v>0</v>
      </c>
      <c r="F156" s="1694">
        <f>D156-'P&amp;L разходи'!I19-'P&amp;L разходи'!I46-'P&amp;L разходи'!I92</f>
        <v>0</v>
      </c>
    </row>
    <row r="157" spans="2:7" ht="14.25">
      <c r="F157" s="1694">
        <f>E156-'P&amp;L разходи'!M20-'P&amp;L разходи'!M47-'P&amp;L разходи'!M93</f>
        <v>0</v>
      </c>
    </row>
    <row r="158" spans="2:7" ht="14.25">
      <c r="B158" s="1554" t="s">
        <v>1183</v>
      </c>
      <c r="C158" s="1554"/>
      <c r="D158" s="1554"/>
      <c r="E158" s="1554"/>
      <c r="F158" s="1612"/>
    </row>
    <row r="159" spans="2:7" ht="14.25">
      <c r="B159" s="1131" t="s">
        <v>1185</v>
      </c>
      <c r="C159" s="1620" t="s">
        <v>1184</v>
      </c>
      <c r="D159" s="1561" t="str">
        <f>НАЧАЛО!AD1&amp;" г."</f>
        <v>2013 г.</v>
      </c>
      <c r="E159" s="1561" t="str">
        <f>НАЧАЛО!AF1&amp;" г."</f>
        <v>2012 г.</v>
      </c>
      <c r="F159" s="1612"/>
    </row>
    <row r="160" spans="2:7" ht="14.25">
      <c r="B160" s="1615"/>
      <c r="C160" s="1137"/>
      <c r="D160" s="1109"/>
      <c r="E160" s="1109"/>
      <c r="F160" s="1612"/>
    </row>
    <row r="161" spans="2:6" ht="14.25">
      <c r="B161" s="1615"/>
      <c r="C161" s="1137"/>
      <c r="D161" s="1109"/>
      <c r="E161" s="1109"/>
      <c r="F161" s="1612"/>
    </row>
    <row r="162" spans="2:6" ht="14.25">
      <c r="B162" s="1615"/>
      <c r="C162" s="1137"/>
      <c r="D162" s="1109"/>
      <c r="E162" s="1109"/>
      <c r="F162" s="1612"/>
    </row>
    <row r="163" spans="2:6" ht="14.25">
      <c r="B163" s="1615"/>
      <c r="C163" s="1137"/>
      <c r="D163" s="1109"/>
      <c r="E163" s="1109"/>
      <c r="F163" s="1612"/>
    </row>
    <row r="164" spans="2:6" ht="14.25">
      <c r="B164" s="1615"/>
      <c r="C164" s="1137"/>
      <c r="D164" s="1109"/>
      <c r="E164" s="1109"/>
      <c r="F164" s="1612"/>
    </row>
    <row r="165" spans="2:6" ht="14.25">
      <c r="B165" s="1615"/>
      <c r="C165" s="1137"/>
      <c r="D165" s="1109"/>
      <c r="E165" s="1109"/>
      <c r="F165" s="1612"/>
    </row>
    <row r="166" spans="2:6" ht="14.25">
      <c r="B166" s="1615"/>
      <c r="C166" s="1137"/>
      <c r="D166" s="1109"/>
      <c r="E166" s="1109"/>
      <c r="F166" s="1612"/>
    </row>
    <row r="167" spans="2:6" ht="14.25">
      <c r="B167" s="1615"/>
      <c r="C167" s="1137"/>
      <c r="D167" s="1109"/>
      <c r="E167" s="1109"/>
      <c r="F167" s="1612"/>
    </row>
    <row r="168" spans="2:6" ht="14.25">
      <c r="B168" s="1615"/>
      <c r="C168" s="1137"/>
      <c r="D168" s="1109"/>
      <c r="E168" s="1109"/>
      <c r="F168" s="1612"/>
    </row>
    <row r="169" spans="2:6" ht="14.25">
      <c r="B169" s="1615"/>
      <c r="C169" s="1137"/>
      <c r="D169" s="1109"/>
      <c r="E169" s="1109"/>
      <c r="F169" s="1612"/>
    </row>
    <row r="170" spans="2:6" ht="14.25">
      <c r="B170" s="1615"/>
      <c r="C170" s="1137"/>
      <c r="D170" s="1109"/>
      <c r="E170" s="1109"/>
      <c r="F170" s="1612"/>
    </row>
    <row r="171" spans="2:6" ht="14.25">
      <c r="B171" s="1615"/>
      <c r="C171" s="1137"/>
      <c r="D171" s="1109"/>
      <c r="E171" s="1109"/>
      <c r="F171" s="1612"/>
    </row>
    <row r="172" spans="2:6" ht="14.25">
      <c r="B172" s="1615"/>
      <c r="C172" s="1137"/>
      <c r="D172" s="1109"/>
      <c r="E172" s="1109"/>
      <c r="F172" s="1612"/>
    </row>
    <row r="173" spans="2:6" ht="14.25">
      <c r="B173" s="1615"/>
      <c r="C173" s="1137"/>
      <c r="D173" s="1109"/>
      <c r="E173" s="1109"/>
      <c r="F173" s="1612"/>
    </row>
    <row r="174" spans="2:6" ht="14.25">
      <c r="B174" s="1615"/>
      <c r="C174" s="1137"/>
      <c r="D174" s="1109"/>
      <c r="E174" s="1109"/>
      <c r="F174" s="1612"/>
    </row>
    <row r="175" spans="2:6" ht="14.25">
      <c r="B175" s="1615"/>
      <c r="C175" s="1137"/>
      <c r="D175" s="1109"/>
      <c r="E175" s="1109"/>
      <c r="F175" s="1612"/>
    </row>
    <row r="176" spans="2:6" ht="14.25">
      <c r="B176" s="1615"/>
      <c r="C176" s="1137"/>
      <c r="D176" s="1109"/>
      <c r="E176" s="1109"/>
      <c r="F176" s="1612"/>
    </row>
    <row r="177" spans="2:6" ht="14.25">
      <c r="B177" s="1615"/>
      <c r="C177" s="1137"/>
      <c r="D177" s="1109"/>
      <c r="E177" s="1109"/>
      <c r="F177" s="1612"/>
    </row>
    <row r="178" spans="2:6" ht="14.25">
      <c r="B178" s="1615"/>
      <c r="C178" s="1137"/>
      <c r="D178" s="1109"/>
      <c r="E178" s="1109"/>
      <c r="F178" s="1612"/>
    </row>
    <row r="179" spans="2:6" ht="14.25">
      <c r="B179" s="1615"/>
      <c r="C179" s="1137"/>
      <c r="D179" s="1109"/>
      <c r="E179" s="1109"/>
      <c r="F179" s="1612"/>
    </row>
    <row r="180" spans="2:6" ht="14.25">
      <c r="B180" s="1615"/>
      <c r="C180" s="1137"/>
      <c r="D180" s="1109"/>
      <c r="E180" s="1109"/>
      <c r="F180" s="1612"/>
    </row>
    <row r="181" spans="2:6" ht="14.25">
      <c r="B181" s="1615"/>
      <c r="C181" s="1137"/>
      <c r="D181" s="1109"/>
      <c r="E181" s="1109"/>
      <c r="F181" s="1612"/>
    </row>
    <row r="182" spans="2:6" ht="14.25">
      <c r="B182" s="1615"/>
      <c r="C182" s="1137"/>
      <c r="D182" s="1109"/>
      <c r="E182" s="1109"/>
      <c r="F182" s="1612"/>
    </row>
    <row r="183" spans="2:6" ht="14.25">
      <c r="B183" s="1615"/>
      <c r="C183" s="1137"/>
      <c r="D183" s="1109"/>
      <c r="E183" s="1109"/>
      <c r="F183" s="1612"/>
    </row>
    <row r="184" spans="2:6" ht="14.25">
      <c r="B184" s="1615"/>
      <c r="C184" s="1137"/>
      <c r="D184" s="1109"/>
      <c r="E184" s="1109"/>
      <c r="F184" s="1612"/>
    </row>
    <row r="185" spans="2:6" ht="14.25">
      <c r="B185" s="1615"/>
      <c r="C185" s="1137"/>
      <c r="D185" s="1109"/>
      <c r="E185" s="1109"/>
      <c r="F185" s="1612"/>
    </row>
    <row r="186" spans="2:6" ht="14.25">
      <c r="B186" s="1615"/>
      <c r="C186" s="1137"/>
      <c r="D186" s="1109"/>
      <c r="E186" s="1109"/>
      <c r="F186" s="1612"/>
    </row>
    <row r="187" spans="2:6" ht="14.25">
      <c r="B187" s="1615"/>
      <c r="C187" s="1137"/>
      <c r="D187" s="1109"/>
      <c r="E187" s="1109"/>
      <c r="F187" s="1612"/>
    </row>
    <row r="188" spans="2:6" ht="14.25">
      <c r="B188" s="1615"/>
      <c r="C188" s="1137"/>
      <c r="D188" s="1109"/>
      <c r="E188" s="1109"/>
      <c r="F188" s="1612"/>
    </row>
    <row r="189" spans="2:6" ht="14.25">
      <c r="B189" s="1615"/>
      <c r="C189" s="1137"/>
      <c r="D189" s="1109"/>
      <c r="E189" s="1109"/>
      <c r="F189" s="1612"/>
    </row>
    <row r="190" spans="2:6" ht="14.25">
      <c r="B190" s="1615"/>
      <c r="C190" s="1137"/>
      <c r="D190" s="1109"/>
      <c r="E190" s="1109"/>
      <c r="F190" s="1612"/>
    </row>
    <row r="191" spans="2:6" ht="14.25">
      <c r="B191" s="1615"/>
      <c r="C191" s="1137"/>
      <c r="D191" s="1109"/>
      <c r="E191" s="1109"/>
      <c r="F191" s="1612"/>
    </row>
    <row r="192" spans="2:6" ht="14.25">
      <c r="B192" s="1615"/>
      <c r="C192" s="1137"/>
      <c r="D192" s="1109"/>
      <c r="E192" s="1109"/>
      <c r="F192" s="1612"/>
    </row>
    <row r="193" spans="2:6" ht="14.25">
      <c r="B193" s="1615"/>
      <c r="C193" s="1137"/>
      <c r="D193" s="1109"/>
      <c r="E193" s="1109"/>
      <c r="F193" s="1612"/>
    </row>
    <row r="194" spans="2:6" ht="14.25">
      <c r="B194" s="1615"/>
      <c r="C194" s="1137"/>
      <c r="D194" s="1109"/>
      <c r="E194" s="1109"/>
      <c r="F194" s="1612"/>
    </row>
    <row r="195" spans="2:6" ht="14.25">
      <c r="B195" s="1615"/>
      <c r="C195" s="1137"/>
      <c r="D195" s="1109"/>
      <c r="E195" s="1109"/>
      <c r="F195" s="1612"/>
    </row>
    <row r="196" spans="2:6" ht="14.25">
      <c r="B196" s="1615"/>
      <c r="C196" s="1137"/>
      <c r="D196" s="1109"/>
      <c r="E196" s="1109"/>
      <c r="F196" s="1612"/>
    </row>
    <row r="197" spans="2:6" ht="14.25">
      <c r="B197" s="1615"/>
      <c r="C197" s="1137"/>
      <c r="D197" s="1109"/>
      <c r="E197" s="1109"/>
      <c r="F197" s="1612"/>
    </row>
    <row r="198" spans="2:6" ht="14.25">
      <c r="B198" s="1615"/>
      <c r="C198" s="1137"/>
      <c r="D198" s="1109"/>
      <c r="E198" s="1109"/>
      <c r="F198" s="1612"/>
    </row>
    <row r="199" spans="2:6" ht="14.25">
      <c r="B199" s="1615"/>
      <c r="C199" s="1137"/>
      <c r="D199" s="1109"/>
      <c r="E199" s="1109"/>
      <c r="F199" s="1612"/>
    </row>
    <row r="200" spans="2:6" ht="14.25">
      <c r="B200" s="1615"/>
      <c r="C200" s="1137"/>
      <c r="D200" s="1109"/>
      <c r="E200" s="1109"/>
      <c r="F200" s="1612"/>
    </row>
    <row r="201" spans="2:6" ht="14.25">
      <c r="B201" s="1615"/>
      <c r="C201" s="1137"/>
      <c r="D201" s="1109"/>
      <c r="E201" s="1109"/>
      <c r="F201" s="1612"/>
    </row>
    <row r="202" spans="2:6" ht="14.25">
      <c r="B202" s="1615"/>
      <c r="C202" s="1137"/>
      <c r="D202" s="1109"/>
      <c r="E202" s="1109"/>
      <c r="F202" s="1612"/>
    </row>
    <row r="203" spans="2:6" ht="14.25">
      <c r="B203" s="1615"/>
      <c r="C203" s="1137"/>
      <c r="D203" s="1109"/>
      <c r="E203" s="1109"/>
      <c r="F203" s="1612"/>
    </row>
    <row r="204" spans="2:6" ht="14.25">
      <c r="B204" s="1615"/>
      <c r="C204" s="1137"/>
      <c r="D204" s="1109"/>
      <c r="E204" s="1109"/>
      <c r="F204" s="1612"/>
    </row>
    <row r="205" spans="2:6" ht="14.25">
      <c r="B205" s="1615"/>
      <c r="C205" s="1137"/>
      <c r="D205" s="1109"/>
      <c r="E205" s="1109"/>
      <c r="F205" s="1612"/>
    </row>
    <row r="206" spans="2:6" ht="14.25">
      <c r="B206" s="1615"/>
      <c r="C206" s="1137"/>
      <c r="D206" s="1109"/>
      <c r="E206" s="1109"/>
      <c r="F206" s="1612"/>
    </row>
    <row r="207" spans="2:6" ht="14.25">
      <c r="B207" s="1119"/>
      <c r="C207" s="1137"/>
      <c r="D207" s="1109"/>
      <c r="E207" s="1109"/>
      <c r="F207" s="1612"/>
    </row>
    <row r="208" spans="2:6" ht="14.25">
      <c r="B208" s="1119"/>
      <c r="C208" s="1137"/>
      <c r="D208" s="1109"/>
      <c r="E208" s="1109"/>
      <c r="F208" s="1612"/>
    </row>
    <row r="209" spans="2:6" ht="14.25">
      <c r="B209" s="991" t="s">
        <v>71</v>
      </c>
      <c r="C209" s="1558"/>
      <c r="D209" s="1555">
        <f>SUM(D160:D208)</f>
        <v>0</v>
      </c>
      <c r="E209" s="1555">
        <f>SUM(E160:F208)</f>
        <v>0</v>
      </c>
      <c r="F209" s="1612"/>
    </row>
    <row r="210" spans="2:6" ht="14.25">
      <c r="B210" s="1553" t="s">
        <v>1186</v>
      </c>
      <c r="C210" s="1553"/>
      <c r="D210" s="1553"/>
      <c r="E210" s="1553"/>
      <c r="F210" s="1612"/>
    </row>
    <row r="211" spans="2:6" ht="14.25">
      <c r="B211" s="1131" t="s">
        <v>1185</v>
      </c>
      <c r="C211" s="1620" t="s">
        <v>1184</v>
      </c>
      <c r="D211" s="1561" t="str">
        <f>НАЧАЛО!AD1&amp;" г."</f>
        <v>2013 г.</v>
      </c>
      <c r="E211" s="1561" t="str">
        <f>НАЧАЛО!AF1&amp;" г."</f>
        <v>2012 г.</v>
      </c>
      <c r="F211" s="1612"/>
    </row>
    <row r="212" spans="2:6" ht="14.25">
      <c r="B212" s="1615"/>
      <c r="C212" s="1137"/>
      <c r="D212" s="1109"/>
      <c r="E212" s="1109"/>
      <c r="F212" s="1612"/>
    </row>
    <row r="213" spans="2:6" ht="14.25">
      <c r="B213" s="1615"/>
      <c r="C213" s="1137"/>
      <c r="D213" s="1109"/>
      <c r="E213" s="1109"/>
      <c r="F213" s="1612"/>
    </row>
    <row r="214" spans="2:6" ht="14.25">
      <c r="B214" s="1615"/>
      <c r="C214" s="1137"/>
      <c r="D214" s="1109"/>
      <c r="E214" s="1109"/>
      <c r="F214" s="1612"/>
    </row>
    <row r="215" spans="2:6" ht="14.25">
      <c r="B215" s="1615"/>
      <c r="C215" s="1137"/>
      <c r="D215" s="1109"/>
      <c r="E215" s="1109"/>
      <c r="F215" s="1612"/>
    </row>
    <row r="216" spans="2:6" ht="14.25">
      <c r="B216" s="1615"/>
      <c r="C216" s="1137"/>
      <c r="D216" s="1109"/>
      <c r="E216" s="1109"/>
      <c r="F216" s="1612"/>
    </row>
    <row r="217" spans="2:6" ht="14.25">
      <c r="B217" s="1615"/>
      <c r="C217" s="1137"/>
      <c r="D217" s="1109"/>
      <c r="E217" s="1109"/>
      <c r="F217" s="1612"/>
    </row>
    <row r="218" spans="2:6" ht="14.25">
      <c r="B218" s="1615"/>
      <c r="C218" s="1137"/>
      <c r="D218" s="1109"/>
      <c r="E218" s="1109"/>
      <c r="F218" s="1612"/>
    </row>
    <row r="219" spans="2:6" ht="14.25">
      <c r="B219" s="1615"/>
      <c r="C219" s="1137"/>
      <c r="D219" s="1109"/>
      <c r="E219" s="1109"/>
      <c r="F219" s="1612"/>
    </row>
    <row r="220" spans="2:6" ht="14.25">
      <c r="B220" s="1615"/>
      <c r="C220" s="1137"/>
      <c r="D220" s="1109"/>
      <c r="E220" s="1109"/>
      <c r="F220" s="1612"/>
    </row>
    <row r="221" spans="2:6" ht="14.25">
      <c r="B221" s="1615"/>
      <c r="C221" s="1137"/>
      <c r="D221" s="1109"/>
      <c r="E221" s="1109"/>
      <c r="F221" s="1612"/>
    </row>
    <row r="222" spans="2:6" ht="14.25">
      <c r="B222" s="1615"/>
      <c r="C222" s="1137"/>
      <c r="D222" s="1109"/>
      <c r="E222" s="1109"/>
      <c r="F222" s="1612"/>
    </row>
    <row r="223" spans="2:6" ht="14.25">
      <c r="B223" s="1615"/>
      <c r="C223" s="1137"/>
      <c r="D223" s="1109"/>
      <c r="E223" s="1109"/>
      <c r="F223" s="1612"/>
    </row>
    <row r="224" spans="2:6" ht="14.25">
      <c r="B224" s="1615"/>
      <c r="C224" s="1137"/>
      <c r="D224" s="1109"/>
      <c r="E224" s="1109"/>
      <c r="F224" s="1612"/>
    </row>
    <row r="225" spans="2:6" ht="14.25">
      <c r="B225" s="1615"/>
      <c r="C225" s="1137"/>
      <c r="D225" s="1109"/>
      <c r="E225" s="1109"/>
      <c r="F225" s="1612"/>
    </row>
    <row r="226" spans="2:6" ht="14.25">
      <c r="B226" s="1615"/>
      <c r="C226" s="1137"/>
      <c r="D226" s="1109"/>
      <c r="E226" s="1109"/>
      <c r="F226" s="1612"/>
    </row>
    <row r="227" spans="2:6" ht="14.25">
      <c r="B227" s="1615"/>
      <c r="C227" s="1137"/>
      <c r="D227" s="1109"/>
      <c r="E227" s="1109"/>
      <c r="F227" s="1612"/>
    </row>
    <row r="228" spans="2:6" ht="14.25">
      <c r="B228" s="1615"/>
      <c r="C228" s="1137"/>
      <c r="D228" s="1109"/>
      <c r="E228" s="1109"/>
      <c r="F228" s="1612"/>
    </row>
    <row r="229" spans="2:6" ht="14.25">
      <c r="B229" s="1615"/>
      <c r="C229" s="1137"/>
      <c r="D229" s="1109"/>
      <c r="E229" s="1109"/>
      <c r="F229" s="1612"/>
    </row>
    <row r="230" spans="2:6" ht="14.25">
      <c r="B230" s="1615"/>
      <c r="C230" s="1137"/>
      <c r="D230" s="1109"/>
      <c r="E230" s="1109"/>
      <c r="F230" s="1612"/>
    </row>
    <row r="231" spans="2:6" ht="14.25">
      <c r="B231" s="1615"/>
      <c r="C231" s="1137"/>
      <c r="D231" s="1109"/>
      <c r="E231" s="1109"/>
      <c r="F231" s="1612"/>
    </row>
    <row r="232" spans="2:6" ht="14.25">
      <c r="B232" s="1615"/>
      <c r="C232" s="1137"/>
      <c r="D232" s="1109"/>
      <c r="E232" s="1109"/>
      <c r="F232" s="1612"/>
    </row>
    <row r="233" spans="2:6" ht="14.25">
      <c r="B233" s="1615"/>
      <c r="C233" s="1137"/>
      <c r="D233" s="1109"/>
      <c r="E233" s="1109"/>
      <c r="F233" s="1612"/>
    </row>
    <row r="234" spans="2:6" ht="14.25">
      <c r="B234" s="1615"/>
      <c r="C234" s="1137"/>
      <c r="D234" s="1109"/>
      <c r="E234" s="1109"/>
      <c r="F234" s="1612"/>
    </row>
    <row r="235" spans="2:6" ht="14.25">
      <c r="B235" s="1615"/>
      <c r="C235" s="1137"/>
      <c r="D235" s="1109"/>
      <c r="E235" s="1109"/>
      <c r="F235" s="1612"/>
    </row>
    <row r="236" spans="2:6" ht="14.25">
      <c r="B236" s="1615"/>
      <c r="C236" s="1137"/>
      <c r="D236" s="1109"/>
      <c r="E236" s="1109"/>
      <c r="F236" s="1612"/>
    </row>
    <row r="237" spans="2:6" ht="14.25">
      <c r="B237" s="1615"/>
      <c r="C237" s="1137"/>
      <c r="D237" s="1109"/>
      <c r="E237" s="1109"/>
      <c r="F237" s="1612"/>
    </row>
    <row r="238" spans="2:6" ht="14.25">
      <c r="B238" s="1615"/>
      <c r="C238" s="1137"/>
      <c r="D238" s="1109"/>
      <c r="E238" s="1109"/>
      <c r="F238" s="1612"/>
    </row>
    <row r="239" spans="2:6" ht="14.25">
      <c r="B239" s="1615"/>
      <c r="C239" s="1137"/>
      <c r="D239" s="1109"/>
      <c r="E239" s="1109"/>
      <c r="F239" s="1612"/>
    </row>
    <row r="240" spans="2:6" ht="14.25">
      <c r="B240" s="1615"/>
      <c r="C240" s="1137"/>
      <c r="D240" s="1109"/>
      <c r="E240" s="1109"/>
      <c r="F240" s="1612"/>
    </row>
    <row r="241" spans="2:6" ht="14.25">
      <c r="B241" s="1615"/>
      <c r="C241" s="1137"/>
      <c r="D241" s="1109"/>
      <c r="E241" s="1109"/>
      <c r="F241" s="1612"/>
    </row>
    <row r="242" spans="2:6" ht="14.25">
      <c r="B242" s="1615"/>
      <c r="C242" s="1137"/>
      <c r="D242" s="1109"/>
      <c r="E242" s="1109"/>
      <c r="F242" s="1612"/>
    </row>
    <row r="243" spans="2:6" ht="14.25">
      <c r="B243" s="1615"/>
      <c r="C243" s="1137"/>
      <c r="D243" s="1109"/>
      <c r="E243" s="1109"/>
      <c r="F243" s="1612"/>
    </row>
    <row r="244" spans="2:6" ht="14.25">
      <c r="B244" s="1615"/>
      <c r="C244" s="1137"/>
      <c r="D244" s="1109"/>
      <c r="E244" s="1109"/>
      <c r="F244" s="1612"/>
    </row>
    <row r="245" spans="2:6" ht="14.25">
      <c r="B245" s="1615"/>
      <c r="C245" s="1137"/>
      <c r="D245" s="1109"/>
      <c r="E245" s="1109"/>
      <c r="F245" s="1612"/>
    </row>
    <row r="246" spans="2:6" ht="14.25">
      <c r="B246" s="1615"/>
      <c r="C246" s="1137"/>
      <c r="D246" s="1109"/>
      <c r="E246" s="1109"/>
      <c r="F246" s="1612"/>
    </row>
    <row r="247" spans="2:6" ht="14.25">
      <c r="B247" s="1615"/>
      <c r="C247" s="1137"/>
      <c r="D247" s="1109"/>
      <c r="E247" s="1109"/>
      <c r="F247" s="1612"/>
    </row>
    <row r="248" spans="2:6" ht="14.25">
      <c r="B248" s="1615"/>
      <c r="C248" s="1137"/>
      <c r="D248" s="1109"/>
      <c r="E248" s="1109"/>
      <c r="F248" s="1612"/>
    </row>
    <row r="249" spans="2:6" ht="14.25">
      <c r="B249" s="1615"/>
      <c r="C249" s="1137"/>
      <c r="D249" s="1109"/>
      <c r="E249" s="1109"/>
      <c r="F249" s="1612"/>
    </row>
    <row r="250" spans="2:6" ht="14.25">
      <c r="B250" s="1615"/>
      <c r="C250" s="1137"/>
      <c r="D250" s="1109"/>
      <c r="E250" s="1109"/>
      <c r="F250" s="1612"/>
    </row>
    <row r="251" spans="2:6" ht="14.25">
      <c r="B251" s="1615"/>
      <c r="C251" s="1137"/>
      <c r="D251" s="1109"/>
      <c r="E251" s="1109"/>
      <c r="F251" s="1612"/>
    </row>
    <row r="252" spans="2:6" ht="14.25">
      <c r="B252" s="1615"/>
      <c r="C252" s="1137"/>
      <c r="D252" s="1109"/>
      <c r="E252" s="1109"/>
      <c r="F252" s="1612"/>
    </row>
    <row r="253" spans="2:6" ht="14.25">
      <c r="B253" s="1615"/>
      <c r="C253" s="1137"/>
      <c r="D253" s="1109"/>
      <c r="E253" s="1109"/>
      <c r="F253" s="1612"/>
    </row>
    <row r="254" spans="2:6" ht="14.25">
      <c r="B254" s="1615"/>
      <c r="C254" s="1137"/>
      <c r="D254" s="1109"/>
      <c r="E254" s="1109"/>
      <c r="F254" s="1612"/>
    </row>
    <row r="255" spans="2:6" ht="14.25">
      <c r="B255" s="1615"/>
      <c r="C255" s="1137"/>
      <c r="D255" s="1109"/>
      <c r="E255" s="1109"/>
      <c r="F255" s="1612"/>
    </row>
    <row r="256" spans="2:6" ht="14.25">
      <c r="B256" s="1615"/>
      <c r="C256" s="1137"/>
      <c r="D256" s="1109"/>
      <c r="E256" s="1109"/>
      <c r="F256" s="1612"/>
    </row>
    <row r="257" spans="2:6" ht="14.25">
      <c r="B257" s="1615"/>
      <c r="C257" s="1137"/>
      <c r="D257" s="1109"/>
      <c r="E257" s="1109"/>
      <c r="F257" s="1612"/>
    </row>
    <row r="258" spans="2:6" ht="14.25">
      <c r="B258" s="1615"/>
      <c r="C258" s="1137"/>
      <c r="D258" s="1109"/>
      <c r="E258" s="1109"/>
      <c r="F258" s="1612"/>
    </row>
    <row r="259" spans="2:6" ht="14.25">
      <c r="B259" s="1119"/>
      <c r="C259" s="1137"/>
      <c r="D259" s="1109"/>
      <c r="E259" s="1109"/>
      <c r="F259" s="1612"/>
    </row>
    <row r="260" spans="2:6" ht="14.25">
      <c r="B260" s="1119"/>
      <c r="C260" s="1137"/>
      <c r="D260" s="1109"/>
      <c r="E260" s="1109"/>
      <c r="F260" s="1612"/>
    </row>
    <row r="261" spans="2:6" ht="14.25">
      <c r="B261" s="991" t="s">
        <v>71</v>
      </c>
      <c r="C261" s="1558"/>
      <c r="D261" s="1555">
        <f>SUM(D212:D260)</f>
        <v>0</v>
      </c>
      <c r="E261" s="1555">
        <f>SUM(E212:F260)</f>
        <v>0</v>
      </c>
      <c r="F261" s="1612"/>
    </row>
    <row r="263" spans="2:6" ht="14.25">
      <c r="B263" s="1554" t="s">
        <v>3922</v>
      </c>
      <c r="C263" s="1554"/>
      <c r="D263" s="1554"/>
      <c r="E263" s="1554"/>
      <c r="F263" s="1612"/>
    </row>
    <row r="264" spans="2:6" ht="14.25">
      <c r="B264" s="1131" t="s">
        <v>1185</v>
      </c>
      <c r="C264" s="1560" t="s">
        <v>1191</v>
      </c>
      <c r="D264" s="1561" t="str">
        <f>НАЧАЛО!AD1&amp;" г."</f>
        <v>2013 г.</v>
      </c>
      <c r="E264" s="1561" t="str">
        <f>НАЧАЛО!AF1&amp;" г."</f>
        <v>2012 г.</v>
      </c>
      <c r="F264" s="1612"/>
    </row>
    <row r="265" spans="2:6" ht="14.25">
      <c r="B265" s="1119" t="s">
        <v>1192</v>
      </c>
      <c r="C265" s="1137" t="s">
        <v>1196</v>
      </c>
      <c r="D265" s="1109"/>
      <c r="E265" s="1109"/>
      <c r="F265" s="1612"/>
    </row>
    <row r="266" spans="2:6" ht="14.25">
      <c r="B266" s="1119"/>
      <c r="C266" s="1137" t="s">
        <v>1193</v>
      </c>
      <c r="D266" s="1109"/>
      <c r="E266" s="1109"/>
      <c r="F266" s="1612"/>
    </row>
    <row r="267" spans="2:6" ht="14.25">
      <c r="B267" s="1119"/>
      <c r="C267" s="1137" t="s">
        <v>1194</v>
      </c>
      <c r="D267" s="1109"/>
      <c r="E267" s="1109"/>
      <c r="F267" s="1612"/>
    </row>
    <row r="268" spans="2:6" ht="14.25">
      <c r="B268" s="1119"/>
      <c r="C268" s="1557" t="s">
        <v>1195</v>
      </c>
      <c r="D268" s="1556">
        <f>D266+D267</f>
        <v>0</v>
      </c>
      <c r="E268" s="1556">
        <f>E266+E267</f>
        <v>0</v>
      </c>
      <c r="F268" s="1612"/>
    </row>
    <row r="269" spans="2:6" ht="14.25">
      <c r="B269" s="1119" t="s">
        <v>1199</v>
      </c>
      <c r="C269" s="1137" t="s">
        <v>1197</v>
      </c>
      <c r="D269" s="1109"/>
      <c r="E269" s="1109"/>
      <c r="F269" s="1612"/>
    </row>
    <row r="270" spans="2:6" ht="14.25">
      <c r="B270" s="1119"/>
      <c r="C270" s="1137" t="s">
        <v>1193</v>
      </c>
      <c r="D270" s="1109"/>
      <c r="E270" s="1109"/>
      <c r="F270" s="1612"/>
    </row>
    <row r="271" spans="2:6" ht="14.25">
      <c r="B271" s="1119"/>
      <c r="C271" s="1137" t="s">
        <v>1194</v>
      </c>
      <c r="D271" s="1109"/>
      <c r="E271" s="1109"/>
      <c r="F271" s="1612"/>
    </row>
    <row r="272" spans="2:6" ht="14.25">
      <c r="B272" s="1119"/>
      <c r="C272" s="1557" t="s">
        <v>1195</v>
      </c>
      <c r="D272" s="1556">
        <f>D270+D271</f>
        <v>0</v>
      </c>
      <c r="E272" s="1556">
        <f>E270+E271</f>
        <v>0</v>
      </c>
      <c r="F272" s="1612"/>
    </row>
    <row r="273" spans="2:6" ht="14.25">
      <c r="B273" s="1119" t="s">
        <v>1200</v>
      </c>
      <c r="C273" s="1137" t="s">
        <v>1198</v>
      </c>
      <c r="D273" s="1109"/>
      <c r="E273" s="1109"/>
      <c r="F273" s="1612"/>
    </row>
    <row r="274" spans="2:6" ht="14.25">
      <c r="B274" s="1119"/>
      <c r="C274" s="1137" t="s">
        <v>1193</v>
      </c>
      <c r="D274" s="1109"/>
      <c r="E274" s="1109"/>
      <c r="F274" s="1612"/>
    </row>
    <row r="275" spans="2:6" ht="14.25">
      <c r="B275" s="1119"/>
      <c r="C275" s="1137" t="s">
        <v>1194</v>
      </c>
      <c r="D275" s="1109"/>
      <c r="E275" s="1109"/>
      <c r="F275" s="1612"/>
    </row>
    <row r="276" spans="2:6" ht="14.25">
      <c r="B276" s="1119"/>
      <c r="C276" s="1557" t="s">
        <v>1195</v>
      </c>
      <c r="D276" s="1556">
        <f>D274+D275</f>
        <v>0</v>
      </c>
      <c r="E276" s="1556">
        <f>E274+E275</f>
        <v>0</v>
      </c>
      <c r="F276" s="1612"/>
    </row>
    <row r="277" spans="2:6" ht="14.25">
      <c r="B277" s="1119"/>
      <c r="C277" s="1137"/>
      <c r="D277" s="1109"/>
      <c r="E277" s="1109"/>
      <c r="F277" s="1612"/>
    </row>
    <row r="278" spans="2:6" ht="14.25">
      <c r="B278" s="991" t="s">
        <v>1201</v>
      </c>
      <c r="C278" s="1558"/>
      <c r="D278" s="1555">
        <f>D268+D272+D276</f>
        <v>0</v>
      </c>
      <c r="E278" s="1555">
        <f>E268+E272+E276</f>
        <v>0</v>
      </c>
      <c r="F278" s="1612"/>
    </row>
    <row r="279" spans="2:6" ht="14.25">
      <c r="B279" s="1553" t="s">
        <v>1190</v>
      </c>
      <c r="C279" s="1553"/>
      <c r="D279" s="1553"/>
      <c r="E279" s="1553"/>
      <c r="F279" s="1612"/>
    </row>
    <row r="280" spans="2:6" ht="14.25">
      <c r="B280" s="1131" t="s">
        <v>1185</v>
      </c>
      <c r="C280" s="1560" t="s">
        <v>1184</v>
      </c>
      <c r="D280" s="1561" t="str">
        <f>НАЧАЛО!AD1&amp;" г."</f>
        <v>2013 г.</v>
      </c>
      <c r="E280" s="1561" t="str">
        <f>НАЧАЛО!AF1&amp;" г."</f>
        <v>2012 г.</v>
      </c>
      <c r="F280" s="1612"/>
    </row>
    <row r="281" spans="2:6">
      <c r="B281" s="1119" t="s">
        <v>1192</v>
      </c>
      <c r="C281" s="1137" t="s">
        <v>1196</v>
      </c>
      <c r="D281" s="1109"/>
      <c r="E281" s="1109"/>
    </row>
    <row r="282" spans="2:6">
      <c r="B282" s="1119"/>
      <c r="C282" s="1137" t="s">
        <v>1193</v>
      </c>
      <c r="D282" s="1109"/>
      <c r="E282" s="1109"/>
    </row>
    <row r="283" spans="2:6">
      <c r="B283" s="1119"/>
      <c r="C283" s="1137" t="s">
        <v>1194</v>
      </c>
      <c r="D283" s="1109"/>
      <c r="E283" s="1109"/>
    </row>
    <row r="284" spans="2:6">
      <c r="B284" s="1119"/>
      <c r="C284" s="1557" t="s">
        <v>1195</v>
      </c>
      <c r="D284" s="1556">
        <f>D282+D283</f>
        <v>0</v>
      </c>
      <c r="E284" s="1556">
        <f>E282+E283</f>
        <v>0</v>
      </c>
    </row>
    <row r="285" spans="2:6">
      <c r="B285" s="1119" t="s">
        <v>1199</v>
      </c>
      <c r="C285" s="1137" t="s">
        <v>1197</v>
      </c>
      <c r="D285" s="1109"/>
      <c r="E285" s="1109"/>
    </row>
    <row r="286" spans="2:6">
      <c r="B286" s="1119"/>
      <c r="C286" s="1137" t="s">
        <v>1193</v>
      </c>
      <c r="D286" s="1109"/>
      <c r="E286" s="1109"/>
    </row>
    <row r="287" spans="2:6">
      <c r="B287" s="1119"/>
      <c r="C287" s="1137" t="s">
        <v>1194</v>
      </c>
      <c r="D287" s="1109"/>
      <c r="E287" s="1109"/>
    </row>
    <row r="288" spans="2:6">
      <c r="B288" s="1119"/>
      <c r="C288" s="1557" t="s">
        <v>1195</v>
      </c>
      <c r="D288" s="1556">
        <f>D286+D287</f>
        <v>0</v>
      </c>
      <c r="E288" s="1556">
        <f>E286+E287</f>
        <v>0</v>
      </c>
    </row>
    <row r="289" spans="2:6">
      <c r="B289" s="1119" t="s">
        <v>1200</v>
      </c>
      <c r="C289" s="1137" t="s">
        <v>1198</v>
      </c>
      <c r="D289" s="1109"/>
      <c r="E289" s="1109"/>
    </row>
    <row r="290" spans="2:6">
      <c r="B290" s="1119"/>
      <c r="C290" s="1137" t="s">
        <v>1193</v>
      </c>
      <c r="D290" s="1109"/>
      <c r="E290" s="1109"/>
    </row>
    <row r="291" spans="2:6">
      <c r="B291" s="1119"/>
      <c r="C291" s="1137" t="s">
        <v>1194</v>
      </c>
      <c r="D291" s="1109"/>
      <c r="E291" s="1109"/>
    </row>
    <row r="292" spans="2:6">
      <c r="B292" s="1119"/>
      <c r="C292" s="1557" t="s">
        <v>1195</v>
      </c>
      <c r="D292" s="1556">
        <f>D290+D291</f>
        <v>0</v>
      </c>
      <c r="E292" s="1556">
        <f>E290+E291</f>
        <v>0</v>
      </c>
    </row>
    <row r="293" spans="2:6">
      <c r="B293" s="1119"/>
      <c r="C293" s="1137"/>
      <c r="D293" s="1109"/>
      <c r="E293" s="1109"/>
    </row>
    <row r="294" spans="2:6">
      <c r="B294" s="991" t="s">
        <v>1201</v>
      </c>
      <c r="C294" s="1558"/>
      <c r="D294" s="1555">
        <f>D284+D288+D292</f>
        <v>0</v>
      </c>
      <c r="E294" s="1555">
        <f>E284+E288+E292</f>
        <v>0</v>
      </c>
    </row>
    <row r="299" spans="2:6" ht="14.25">
      <c r="B299" s="1553" t="s">
        <v>445</v>
      </c>
      <c r="C299" s="1553"/>
      <c r="D299" s="1553"/>
      <c r="E299" s="1553"/>
      <c r="F299" s="1553"/>
    </row>
    <row r="300" spans="2:6">
      <c r="B300" s="1562" t="s">
        <v>442</v>
      </c>
      <c r="C300" s="1622" t="s">
        <v>4027</v>
      </c>
      <c r="D300" s="1623" t="s">
        <v>446</v>
      </c>
      <c r="E300" s="1623" t="s">
        <v>3923</v>
      </c>
      <c r="F300" s="1624" t="s">
        <v>446</v>
      </c>
    </row>
    <row r="301" spans="2:6">
      <c r="B301" s="1615"/>
      <c r="C301" s="1564"/>
      <c r="D301" s="1562"/>
      <c r="E301" s="1562"/>
      <c r="F301" s="1559"/>
    </row>
    <row r="302" spans="2:6">
      <c r="B302" s="1615"/>
      <c r="C302" s="1564"/>
      <c r="D302" s="1562"/>
      <c r="E302" s="1562"/>
      <c r="F302" s="1559"/>
    </row>
    <row r="303" spans="2:6">
      <c r="B303" s="1615"/>
      <c r="C303" s="1564"/>
      <c r="D303" s="1562"/>
      <c r="E303" s="1562"/>
      <c r="F303" s="1559"/>
    </row>
    <row r="304" spans="2:6">
      <c r="B304" s="1615"/>
      <c r="C304" s="1564"/>
      <c r="D304" s="1562"/>
      <c r="E304" s="1562"/>
      <c r="F304" s="1559"/>
    </row>
    <row r="305" spans="2:6">
      <c r="B305" s="1615"/>
      <c r="C305" s="1564"/>
      <c r="D305" s="1562"/>
      <c r="E305" s="1562"/>
      <c r="F305" s="1559"/>
    </row>
    <row r="306" spans="2:6">
      <c r="B306" s="1615"/>
      <c r="C306" s="1564"/>
      <c r="D306" s="1562"/>
      <c r="E306" s="1562"/>
      <c r="F306" s="1559"/>
    </row>
    <row r="307" spans="2:6">
      <c r="B307" s="1615"/>
      <c r="C307" s="1564"/>
      <c r="D307" s="1562"/>
      <c r="E307" s="1562"/>
      <c r="F307" s="1559"/>
    </row>
    <row r="308" spans="2:6">
      <c r="B308" s="1615"/>
      <c r="C308" s="1564"/>
      <c r="D308" s="1562"/>
      <c r="E308" s="1562"/>
      <c r="F308" s="1559"/>
    </row>
    <row r="309" spans="2:6">
      <c r="B309" s="1615"/>
      <c r="C309" s="1564"/>
      <c r="D309" s="1562"/>
      <c r="E309" s="1562"/>
      <c r="F309" s="1559"/>
    </row>
    <row r="310" spans="2:6">
      <c r="B310" s="1615"/>
      <c r="C310" s="1564"/>
      <c r="D310" s="1562"/>
      <c r="E310" s="1562"/>
      <c r="F310" s="1559"/>
    </row>
    <row r="311" spans="2:6">
      <c r="B311" s="1615"/>
      <c r="C311" s="1564"/>
      <c r="D311" s="1562"/>
      <c r="E311" s="1562"/>
      <c r="F311" s="1559"/>
    </row>
    <row r="312" spans="2:6">
      <c r="B312" s="1615"/>
      <c r="C312" s="1564"/>
      <c r="D312" s="1562"/>
      <c r="E312" s="1562"/>
      <c r="F312" s="1559"/>
    </row>
    <row r="313" spans="2:6">
      <c r="B313" s="1615"/>
      <c r="C313" s="1564"/>
      <c r="D313" s="1562"/>
      <c r="E313" s="1562"/>
      <c r="F313" s="1559"/>
    </row>
    <row r="314" spans="2:6">
      <c r="B314" s="1615"/>
      <c r="C314" s="1564"/>
      <c r="D314" s="1562"/>
      <c r="E314" s="1562"/>
      <c r="F314" s="1559"/>
    </row>
    <row r="315" spans="2:6">
      <c r="B315" s="1615"/>
      <c r="C315" s="1564"/>
      <c r="D315" s="1562"/>
      <c r="E315" s="1562"/>
      <c r="F315" s="1559"/>
    </row>
    <row r="316" spans="2:6">
      <c r="B316" s="1615"/>
      <c r="C316" s="1564"/>
      <c r="D316" s="1562"/>
      <c r="E316" s="1562"/>
      <c r="F316" s="1559"/>
    </row>
    <row r="317" spans="2:6">
      <c r="B317" s="1615"/>
      <c r="C317" s="1564"/>
      <c r="D317" s="1562"/>
      <c r="E317" s="1562"/>
      <c r="F317" s="1559"/>
    </row>
    <row r="318" spans="2:6">
      <c r="B318" s="1615"/>
      <c r="C318" s="1564"/>
      <c r="D318" s="1562"/>
      <c r="E318" s="1562"/>
      <c r="F318" s="1559"/>
    </row>
    <row r="319" spans="2:6">
      <c r="B319" s="1615"/>
      <c r="C319" s="1564"/>
      <c r="D319" s="1562"/>
      <c r="E319" s="1562"/>
      <c r="F319" s="1559"/>
    </row>
    <row r="320" spans="2:6">
      <c r="B320" s="1615"/>
      <c r="C320" s="1564"/>
      <c r="D320" s="1562"/>
      <c r="E320" s="1562"/>
      <c r="F320" s="1559"/>
    </row>
    <row r="321" spans="2:6">
      <c r="B321" s="1615"/>
      <c r="C321" s="1564"/>
      <c r="D321" s="1562"/>
      <c r="E321" s="1562"/>
      <c r="F321" s="1559"/>
    </row>
    <row r="322" spans="2:6">
      <c r="B322" s="1615"/>
      <c r="C322" s="1564"/>
      <c r="D322" s="1562"/>
      <c r="E322" s="1562"/>
      <c r="F322" s="1559"/>
    </row>
    <row r="323" spans="2:6">
      <c r="B323" s="1615"/>
      <c r="C323" s="1564"/>
      <c r="D323" s="1562"/>
      <c r="E323" s="1562"/>
      <c r="F323" s="1559"/>
    </row>
    <row r="324" spans="2:6">
      <c r="B324" s="1615"/>
      <c r="C324" s="1564"/>
      <c r="D324" s="1562"/>
      <c r="E324" s="1562"/>
      <c r="F324" s="1559"/>
    </row>
    <row r="325" spans="2:6">
      <c r="B325" s="1615"/>
      <c r="C325" s="1564"/>
      <c r="D325" s="1562"/>
      <c r="E325" s="1562"/>
      <c r="F325" s="1559"/>
    </row>
    <row r="326" spans="2:6">
      <c r="B326" s="1615"/>
      <c r="C326" s="1564"/>
      <c r="D326" s="1562"/>
      <c r="E326" s="1562"/>
      <c r="F326" s="1559"/>
    </row>
    <row r="327" spans="2:6">
      <c r="B327" s="1615"/>
      <c r="C327" s="1564"/>
      <c r="D327" s="1562"/>
      <c r="E327" s="1562"/>
      <c r="F327" s="1559"/>
    </row>
    <row r="328" spans="2:6">
      <c r="B328" s="1615"/>
      <c r="C328" s="1564"/>
      <c r="D328" s="1562"/>
      <c r="E328" s="1562"/>
      <c r="F328" s="1559"/>
    </row>
    <row r="329" spans="2:6">
      <c r="B329" s="1615"/>
      <c r="C329" s="1564"/>
      <c r="D329" s="1562"/>
      <c r="E329" s="1562"/>
      <c r="F329" s="1559"/>
    </row>
    <row r="330" spans="2:6">
      <c r="B330" s="1615"/>
      <c r="C330" s="1564"/>
      <c r="D330" s="1562"/>
      <c r="E330" s="1562"/>
      <c r="F330" s="1559"/>
    </row>
    <row r="331" spans="2:6">
      <c r="B331" s="1615"/>
      <c r="C331" s="1564"/>
      <c r="D331" s="1562"/>
      <c r="E331" s="1562"/>
      <c r="F331" s="1559"/>
    </row>
    <row r="332" spans="2:6">
      <c r="B332" s="1615"/>
      <c r="C332" s="1564"/>
      <c r="D332" s="1562"/>
      <c r="E332" s="1562"/>
      <c r="F332" s="1559"/>
    </row>
    <row r="333" spans="2:6">
      <c r="B333" s="1615"/>
      <c r="C333" s="1564"/>
      <c r="D333" s="1562"/>
      <c r="E333" s="1562"/>
      <c r="F333" s="1559"/>
    </row>
    <row r="334" spans="2:6">
      <c r="B334" s="1615"/>
      <c r="C334" s="1564"/>
      <c r="D334" s="1562"/>
      <c r="E334" s="1562"/>
      <c r="F334" s="1559"/>
    </row>
    <row r="335" spans="2:6">
      <c r="B335" s="1615"/>
      <c r="C335" s="1564"/>
      <c r="D335" s="1562"/>
      <c r="E335" s="1562"/>
      <c r="F335" s="1559"/>
    </row>
    <row r="336" spans="2:6">
      <c r="B336" s="1615"/>
      <c r="C336" s="1564"/>
      <c r="D336" s="1562"/>
      <c r="E336" s="1562"/>
      <c r="F336" s="1559"/>
    </row>
    <row r="337" spans="2:6">
      <c r="B337" s="1615"/>
      <c r="C337" s="1564"/>
      <c r="D337" s="1562"/>
      <c r="E337" s="1562"/>
      <c r="F337" s="1559"/>
    </row>
    <row r="338" spans="2:6">
      <c r="B338" s="1615"/>
      <c r="C338" s="1564"/>
      <c r="D338" s="1562"/>
      <c r="E338" s="1562"/>
      <c r="F338" s="1559"/>
    </row>
    <row r="339" spans="2:6">
      <c r="B339" s="1615"/>
      <c r="C339" s="1564"/>
      <c r="D339" s="1562"/>
      <c r="E339" s="1562"/>
      <c r="F339" s="1559"/>
    </row>
    <row r="340" spans="2:6">
      <c r="B340" s="1615"/>
      <c r="C340" s="1564"/>
      <c r="D340" s="1562"/>
      <c r="E340" s="1562"/>
      <c r="F340" s="1559"/>
    </row>
    <row r="341" spans="2:6">
      <c r="B341" s="1615"/>
      <c r="C341" s="1564"/>
      <c r="D341" s="1562"/>
      <c r="E341" s="1562"/>
      <c r="F341" s="1559"/>
    </row>
    <row r="342" spans="2:6">
      <c r="B342" s="1615"/>
      <c r="C342" s="1564"/>
      <c r="D342" s="1562"/>
      <c r="E342" s="1562"/>
      <c r="F342" s="1559"/>
    </row>
    <row r="343" spans="2:6">
      <c r="B343" s="1615"/>
      <c r="C343" s="1564"/>
      <c r="D343" s="1562"/>
      <c r="E343" s="1562"/>
      <c r="F343" s="1559"/>
    </row>
    <row r="344" spans="2:6">
      <c r="B344" s="1615"/>
      <c r="C344" s="1564"/>
      <c r="D344" s="1562"/>
      <c r="E344" s="1562"/>
      <c r="F344" s="1559"/>
    </row>
    <row r="345" spans="2:6">
      <c r="B345" s="1615"/>
      <c r="C345" s="1564"/>
      <c r="D345" s="1562"/>
      <c r="E345" s="1562"/>
      <c r="F345" s="1559"/>
    </row>
    <row r="346" spans="2:6">
      <c r="B346" s="1615"/>
      <c r="C346" s="1564"/>
      <c r="D346" s="1562"/>
      <c r="E346" s="1562"/>
      <c r="F346" s="1559"/>
    </row>
    <row r="347" spans="2:6">
      <c r="B347" s="1615"/>
      <c r="C347" s="1564"/>
      <c r="D347" s="1562"/>
      <c r="E347" s="1562"/>
      <c r="F347" s="1559"/>
    </row>
    <row r="348" spans="2:6">
      <c r="B348" s="1562"/>
      <c r="C348" s="1564"/>
      <c r="D348" s="1562"/>
      <c r="E348" s="1562"/>
      <c r="F348" s="1559"/>
    </row>
    <row r="349" spans="2:6">
      <c r="B349" s="1137"/>
      <c r="C349" s="1109"/>
      <c r="D349" s="1137"/>
      <c r="E349" s="1109"/>
      <c r="F349" s="1625"/>
    </row>
    <row r="350" spans="2:6">
      <c r="B350" s="1558"/>
      <c r="C350" s="1563">
        <f>SUM(C301:C349)</f>
        <v>0</v>
      </c>
      <c r="D350" s="1558"/>
      <c r="E350" s="1563">
        <f>SUM(E301:E349)</f>
        <v>0</v>
      </c>
      <c r="F350" s="1120"/>
    </row>
    <row r="351" spans="2:6" ht="14.25">
      <c r="B351" s="1553" t="s">
        <v>447</v>
      </c>
      <c r="C351" s="1553"/>
      <c r="D351" s="1553"/>
      <c r="E351" s="1553"/>
      <c r="F351" s="1553"/>
    </row>
    <row r="352" spans="2:6">
      <c r="B352" s="1562" t="s">
        <v>441</v>
      </c>
      <c r="C352" s="1622" t="s">
        <v>4027</v>
      </c>
      <c r="D352" s="1623" t="s">
        <v>446</v>
      </c>
      <c r="E352" s="1623" t="s">
        <v>3923</v>
      </c>
      <c r="F352" s="1624" t="s">
        <v>446</v>
      </c>
    </row>
    <row r="353" spans="2:6">
      <c r="B353" s="1615"/>
      <c r="C353" s="1109"/>
      <c r="D353" s="1109"/>
      <c r="E353" s="1625"/>
      <c r="F353" s="1625"/>
    </row>
    <row r="354" spans="2:6">
      <c r="B354" s="1615"/>
      <c r="C354" s="1109"/>
      <c r="D354" s="1109"/>
      <c r="E354" s="1625"/>
      <c r="F354" s="1625"/>
    </row>
    <row r="355" spans="2:6">
      <c r="B355" s="1615"/>
      <c r="C355" s="1109"/>
      <c r="D355" s="1109"/>
      <c r="E355" s="1625"/>
      <c r="F355" s="1625"/>
    </row>
    <row r="356" spans="2:6">
      <c r="B356" s="1615"/>
      <c r="C356" s="1109"/>
      <c r="D356" s="1109"/>
      <c r="E356" s="1625"/>
      <c r="F356" s="1625"/>
    </row>
    <row r="357" spans="2:6">
      <c r="B357" s="1615"/>
      <c r="C357" s="1109"/>
      <c r="D357" s="1109"/>
      <c r="E357" s="1625"/>
      <c r="F357" s="1625"/>
    </row>
    <row r="358" spans="2:6">
      <c r="B358" s="1615"/>
      <c r="C358" s="1109"/>
      <c r="D358" s="1109"/>
      <c r="E358" s="1625"/>
      <c r="F358" s="1625"/>
    </row>
    <row r="359" spans="2:6">
      <c r="B359" s="1615"/>
      <c r="C359" s="1109"/>
      <c r="D359" s="1109"/>
      <c r="E359" s="1625"/>
      <c r="F359" s="1625"/>
    </row>
    <row r="360" spans="2:6">
      <c r="B360" s="1615"/>
      <c r="C360" s="1109"/>
      <c r="D360" s="1109"/>
      <c r="E360" s="1625"/>
      <c r="F360" s="1625"/>
    </row>
    <row r="361" spans="2:6">
      <c r="B361" s="1615"/>
      <c r="C361" s="1109"/>
      <c r="D361" s="1109"/>
      <c r="E361" s="1625"/>
      <c r="F361" s="1625"/>
    </row>
    <row r="362" spans="2:6">
      <c r="B362" s="1615"/>
      <c r="C362" s="1109"/>
      <c r="D362" s="1109"/>
      <c r="E362" s="1625"/>
      <c r="F362" s="1625"/>
    </row>
    <row r="363" spans="2:6">
      <c r="B363" s="1615"/>
      <c r="C363" s="1109"/>
      <c r="D363" s="1109"/>
      <c r="E363" s="1625"/>
      <c r="F363" s="1625"/>
    </row>
    <row r="364" spans="2:6">
      <c r="B364" s="1615"/>
      <c r="C364" s="1109"/>
      <c r="D364" s="1109"/>
      <c r="E364" s="1625"/>
      <c r="F364" s="1625"/>
    </row>
    <row r="365" spans="2:6">
      <c r="B365" s="1615"/>
      <c r="C365" s="1109"/>
      <c r="D365" s="1109"/>
      <c r="E365" s="1625"/>
      <c r="F365" s="1625"/>
    </row>
    <row r="366" spans="2:6">
      <c r="B366" s="1615"/>
      <c r="C366" s="1109"/>
      <c r="D366" s="1109"/>
      <c r="E366" s="1625"/>
      <c r="F366" s="1625"/>
    </row>
    <row r="367" spans="2:6">
      <c r="B367" s="1615"/>
      <c r="C367" s="1109"/>
      <c r="D367" s="1109"/>
      <c r="E367" s="1625"/>
      <c r="F367" s="1625"/>
    </row>
    <row r="368" spans="2:6">
      <c r="B368" s="1615"/>
      <c r="C368" s="1109"/>
      <c r="D368" s="1109"/>
      <c r="E368" s="1625"/>
      <c r="F368" s="1625"/>
    </row>
    <row r="369" spans="2:6">
      <c r="B369" s="1615"/>
      <c r="C369" s="1109"/>
      <c r="D369" s="1109"/>
      <c r="E369" s="1625"/>
      <c r="F369" s="1625"/>
    </row>
    <row r="370" spans="2:6">
      <c r="B370" s="1615"/>
      <c r="C370" s="1109"/>
      <c r="D370" s="1109"/>
      <c r="E370" s="1625"/>
      <c r="F370" s="1625"/>
    </row>
    <row r="371" spans="2:6">
      <c r="B371" s="1615"/>
      <c r="C371" s="1109"/>
      <c r="D371" s="1109"/>
      <c r="E371" s="1625"/>
      <c r="F371" s="1625"/>
    </row>
    <row r="372" spans="2:6">
      <c r="B372" s="1615"/>
      <c r="C372" s="1109"/>
      <c r="D372" s="1109"/>
      <c r="E372" s="1625"/>
      <c r="F372" s="1625"/>
    </row>
    <row r="373" spans="2:6">
      <c r="B373" s="1615"/>
      <c r="C373" s="1109"/>
      <c r="D373" s="1109"/>
      <c r="E373" s="1625"/>
      <c r="F373" s="1625"/>
    </row>
    <row r="374" spans="2:6">
      <c r="B374" s="1615"/>
      <c r="C374" s="1109"/>
      <c r="D374" s="1109"/>
      <c r="E374" s="1625"/>
      <c r="F374" s="1625"/>
    </row>
    <row r="375" spans="2:6">
      <c r="B375" s="1615"/>
      <c r="C375" s="1109"/>
      <c r="D375" s="1109"/>
      <c r="E375" s="1625"/>
      <c r="F375" s="1625"/>
    </row>
    <row r="376" spans="2:6">
      <c r="B376" s="1615"/>
      <c r="C376" s="1109"/>
      <c r="D376" s="1109"/>
      <c r="E376" s="1625"/>
      <c r="F376" s="1625"/>
    </row>
    <row r="377" spans="2:6">
      <c r="B377" s="1615"/>
      <c r="C377" s="1109"/>
      <c r="D377" s="1109"/>
      <c r="E377" s="1625"/>
      <c r="F377" s="1625"/>
    </row>
    <row r="378" spans="2:6">
      <c r="B378" s="1615"/>
      <c r="C378" s="1109"/>
      <c r="D378" s="1109"/>
      <c r="E378" s="1625"/>
      <c r="F378" s="1625"/>
    </row>
    <row r="379" spans="2:6">
      <c r="B379" s="1615"/>
      <c r="C379" s="1109"/>
      <c r="D379" s="1109"/>
      <c r="E379" s="1625"/>
      <c r="F379" s="1625"/>
    </row>
    <row r="380" spans="2:6">
      <c r="B380" s="1615"/>
      <c r="C380" s="1109"/>
      <c r="D380" s="1109"/>
      <c r="E380" s="1625"/>
      <c r="F380" s="1625"/>
    </row>
    <row r="381" spans="2:6">
      <c r="B381" s="1615"/>
      <c r="C381" s="1109"/>
      <c r="D381" s="1109"/>
      <c r="E381" s="1625"/>
      <c r="F381" s="1625"/>
    </row>
    <row r="382" spans="2:6">
      <c r="B382" s="1615"/>
      <c r="C382" s="1109"/>
      <c r="D382" s="1109"/>
      <c r="E382" s="1625"/>
      <c r="F382" s="1625"/>
    </row>
    <row r="383" spans="2:6">
      <c r="B383" s="1615"/>
      <c r="C383" s="1109"/>
      <c r="D383" s="1109"/>
      <c r="E383" s="1625"/>
      <c r="F383" s="1625"/>
    </row>
    <row r="384" spans="2:6">
      <c r="B384" s="1615"/>
      <c r="C384" s="1109"/>
      <c r="D384" s="1109"/>
      <c r="E384" s="1625"/>
      <c r="F384" s="1625"/>
    </row>
    <row r="385" spans="2:6">
      <c r="B385" s="1615"/>
      <c r="C385" s="1109"/>
      <c r="D385" s="1109"/>
      <c r="E385" s="1625"/>
      <c r="F385" s="1625"/>
    </row>
    <row r="386" spans="2:6">
      <c r="B386" s="1615"/>
      <c r="C386" s="1109"/>
      <c r="D386" s="1109"/>
      <c r="E386" s="1625"/>
      <c r="F386" s="1625"/>
    </row>
    <row r="387" spans="2:6">
      <c r="B387" s="1615"/>
      <c r="C387" s="1109"/>
      <c r="D387" s="1109"/>
      <c r="E387" s="1625"/>
      <c r="F387" s="1625"/>
    </row>
    <row r="388" spans="2:6">
      <c r="B388" s="1615"/>
      <c r="C388" s="1109"/>
      <c r="D388" s="1109"/>
      <c r="E388" s="1625"/>
      <c r="F388" s="1625"/>
    </row>
    <row r="389" spans="2:6">
      <c r="B389" s="1615"/>
      <c r="C389" s="1109"/>
      <c r="D389" s="1109"/>
      <c r="E389" s="1625"/>
      <c r="F389" s="1625"/>
    </row>
    <row r="390" spans="2:6">
      <c r="B390" s="1615"/>
      <c r="C390" s="1109"/>
      <c r="D390" s="1109"/>
      <c r="E390" s="1625"/>
      <c r="F390" s="1625"/>
    </row>
    <row r="391" spans="2:6">
      <c r="B391" s="1615"/>
      <c r="C391" s="1109"/>
      <c r="D391" s="1109"/>
      <c r="E391" s="1625"/>
      <c r="F391" s="1625"/>
    </row>
    <row r="392" spans="2:6">
      <c r="B392" s="1615"/>
      <c r="C392" s="1109"/>
      <c r="D392" s="1109"/>
      <c r="E392" s="1625"/>
      <c r="F392" s="1625"/>
    </row>
    <row r="393" spans="2:6">
      <c r="B393" s="1615"/>
      <c r="C393" s="1109"/>
      <c r="D393" s="1109"/>
      <c r="E393" s="1625"/>
      <c r="F393" s="1625"/>
    </row>
    <row r="394" spans="2:6">
      <c r="B394" s="1615"/>
      <c r="C394" s="1109"/>
      <c r="D394" s="1109"/>
      <c r="E394" s="1625"/>
      <c r="F394" s="1625"/>
    </row>
    <row r="395" spans="2:6">
      <c r="B395" s="1615"/>
      <c r="C395" s="1109"/>
      <c r="D395" s="1109"/>
      <c r="E395" s="1625"/>
      <c r="F395" s="1625"/>
    </row>
    <row r="396" spans="2:6">
      <c r="B396" s="1615"/>
      <c r="C396" s="1109"/>
      <c r="D396" s="1109"/>
      <c r="E396" s="1625"/>
      <c r="F396" s="1625"/>
    </row>
    <row r="397" spans="2:6">
      <c r="B397" s="1615"/>
      <c r="C397" s="1109"/>
      <c r="D397" s="1109"/>
      <c r="E397" s="1625"/>
      <c r="F397" s="1625"/>
    </row>
    <row r="398" spans="2:6">
      <c r="B398" s="1615"/>
      <c r="C398" s="1109"/>
      <c r="D398" s="1109"/>
      <c r="E398" s="1625"/>
      <c r="F398" s="1625"/>
    </row>
    <row r="399" spans="2:6">
      <c r="B399" s="1615"/>
      <c r="C399" s="1109"/>
      <c r="D399" s="1109"/>
      <c r="E399" s="1625"/>
      <c r="F399" s="1625"/>
    </row>
    <row r="400" spans="2:6">
      <c r="B400" s="1137"/>
      <c r="C400" s="1109"/>
      <c r="D400" s="1109"/>
      <c r="E400" s="1625"/>
      <c r="F400" s="1625"/>
    </row>
    <row r="401" spans="2:6">
      <c r="B401" s="1137"/>
      <c r="C401" s="1109"/>
      <c r="D401" s="1109"/>
      <c r="E401" s="1625"/>
      <c r="F401" s="1625"/>
    </row>
    <row r="402" spans="2:6">
      <c r="B402" s="1558"/>
      <c r="C402" s="1555">
        <f>SUM(C353:D401)</f>
        <v>0</v>
      </c>
      <c r="D402" s="1555"/>
      <c r="E402" s="1555">
        <f>SUM(E353:F401)</f>
        <v>0</v>
      </c>
      <c r="F402" s="1120"/>
    </row>
    <row r="404" spans="2:6">
      <c r="B404" s="280" t="s">
        <v>3924</v>
      </c>
      <c r="C404" s="280"/>
      <c r="D404" s="280"/>
      <c r="E404" s="280"/>
      <c r="F404" s="280"/>
    </row>
    <row r="405" spans="2:6">
      <c r="B405" s="1626" t="s">
        <v>3925</v>
      </c>
      <c r="C405" s="1627"/>
      <c r="D405" s="1627"/>
    </row>
    <row r="406" spans="2:6" ht="25.5">
      <c r="B406" s="1566" t="s">
        <v>3926</v>
      </c>
      <c r="C406" s="1628" t="s">
        <v>3927</v>
      </c>
      <c r="D406" s="1628" t="s">
        <v>3928</v>
      </c>
    </row>
    <row r="407" spans="2:6">
      <c r="B407" s="1615"/>
      <c r="C407" s="1109"/>
      <c r="D407" s="1109"/>
    </row>
    <row r="408" spans="2:6">
      <c r="B408" s="1615"/>
      <c r="C408" s="1109"/>
      <c r="D408" s="1109"/>
    </row>
    <row r="409" spans="2:6">
      <c r="B409" s="1615"/>
      <c r="C409" s="1109"/>
      <c r="D409" s="1109"/>
    </row>
    <row r="410" spans="2:6">
      <c r="B410" s="1615"/>
      <c r="C410" s="1109"/>
      <c r="D410" s="1109"/>
    </row>
    <row r="411" spans="2:6">
      <c r="B411" s="1615"/>
      <c r="C411" s="1109"/>
      <c r="D411" s="1109"/>
    </row>
    <row r="412" spans="2:6">
      <c r="B412" s="1615"/>
      <c r="C412" s="1109"/>
      <c r="D412" s="1109"/>
    </row>
    <row r="413" spans="2:6">
      <c r="B413" s="1615"/>
      <c r="C413" s="1109"/>
      <c r="D413" s="1109"/>
    </row>
    <row r="414" spans="2:6">
      <c r="B414" s="1615"/>
      <c r="C414" s="1109"/>
      <c r="D414" s="1109"/>
    </row>
    <row r="415" spans="2:6">
      <c r="B415" s="1615"/>
      <c r="C415" s="1109"/>
      <c r="D415" s="1109"/>
    </row>
    <row r="416" spans="2:6">
      <c r="B416" s="1615"/>
      <c r="C416" s="1109"/>
      <c r="D416" s="1109"/>
    </row>
    <row r="417" spans="2:4">
      <c r="B417" s="1615"/>
      <c r="C417" s="1109"/>
      <c r="D417" s="1109"/>
    </row>
    <row r="418" spans="2:4">
      <c r="B418" s="1615"/>
      <c r="C418" s="1109"/>
      <c r="D418" s="1109"/>
    </row>
    <row r="419" spans="2:4">
      <c r="B419" s="1615"/>
      <c r="C419" s="1109"/>
      <c r="D419" s="1109"/>
    </row>
    <row r="420" spans="2:4">
      <c r="B420" s="1615"/>
      <c r="C420" s="1109"/>
      <c r="D420" s="1109"/>
    </row>
    <row r="421" spans="2:4">
      <c r="B421" s="1615"/>
      <c r="C421" s="1109"/>
      <c r="D421" s="1109"/>
    </row>
    <row r="422" spans="2:4">
      <c r="B422" s="1615"/>
      <c r="C422" s="1109"/>
      <c r="D422" s="1109"/>
    </row>
    <row r="423" spans="2:4">
      <c r="B423" s="1615"/>
      <c r="C423" s="1109"/>
      <c r="D423" s="1109"/>
    </row>
    <row r="424" spans="2:4">
      <c r="B424" s="1615"/>
      <c r="C424" s="1109"/>
      <c r="D424" s="1109"/>
    </row>
    <row r="425" spans="2:4">
      <c r="B425" s="1615"/>
      <c r="C425" s="1109"/>
      <c r="D425" s="1109"/>
    </row>
    <row r="426" spans="2:4">
      <c r="B426" s="1615"/>
      <c r="C426" s="1109"/>
      <c r="D426" s="1109"/>
    </row>
    <row r="427" spans="2:4">
      <c r="B427" s="1615"/>
      <c r="C427" s="1109"/>
      <c r="D427" s="1109"/>
    </row>
    <row r="428" spans="2:4">
      <c r="B428" s="1615"/>
      <c r="C428" s="1109"/>
      <c r="D428" s="1109"/>
    </row>
    <row r="429" spans="2:4">
      <c r="B429" s="1615"/>
      <c r="C429" s="1109"/>
      <c r="D429" s="1109"/>
    </row>
    <row r="430" spans="2:4">
      <c r="B430" s="1615"/>
      <c r="C430" s="1109"/>
      <c r="D430" s="1109"/>
    </row>
    <row r="431" spans="2:4">
      <c r="B431" s="1615"/>
      <c r="C431" s="1109"/>
      <c r="D431" s="1109"/>
    </row>
    <row r="432" spans="2:4">
      <c r="B432" s="1615"/>
      <c r="C432" s="1109"/>
      <c r="D432" s="1109"/>
    </row>
    <row r="433" spans="2:4">
      <c r="B433" s="1615"/>
      <c r="C433" s="1109"/>
      <c r="D433" s="1109"/>
    </row>
    <row r="434" spans="2:4">
      <c r="B434" s="1615"/>
      <c r="C434" s="1109"/>
      <c r="D434" s="1109"/>
    </row>
    <row r="435" spans="2:4">
      <c r="B435" s="1615"/>
      <c r="C435" s="1109"/>
      <c r="D435" s="1109"/>
    </row>
    <row r="436" spans="2:4">
      <c r="B436" s="1615"/>
      <c r="C436" s="1109"/>
      <c r="D436" s="1109"/>
    </row>
    <row r="437" spans="2:4">
      <c r="B437" s="1615"/>
      <c r="C437" s="1109"/>
      <c r="D437" s="1109"/>
    </row>
    <row r="438" spans="2:4">
      <c r="B438" s="1615"/>
      <c r="C438" s="1109"/>
      <c r="D438" s="1109"/>
    </row>
    <row r="439" spans="2:4">
      <c r="B439" s="1615"/>
      <c r="C439" s="1109"/>
      <c r="D439" s="1109"/>
    </row>
    <row r="440" spans="2:4">
      <c r="B440" s="1615"/>
      <c r="C440" s="1109"/>
      <c r="D440" s="1109"/>
    </row>
    <row r="441" spans="2:4">
      <c r="B441" s="1615"/>
      <c r="C441" s="1109"/>
      <c r="D441" s="1109"/>
    </row>
    <row r="442" spans="2:4">
      <c r="B442" s="1615"/>
      <c r="C442" s="1109"/>
      <c r="D442" s="1109"/>
    </row>
    <row r="443" spans="2:4">
      <c r="B443" s="1615"/>
      <c r="C443" s="1109"/>
      <c r="D443" s="1109"/>
    </row>
    <row r="444" spans="2:4">
      <c r="B444" s="1615"/>
      <c r="C444" s="1109"/>
      <c r="D444" s="1109"/>
    </row>
    <row r="445" spans="2:4">
      <c r="B445" s="1615"/>
      <c r="C445" s="1109"/>
      <c r="D445" s="1109"/>
    </row>
    <row r="446" spans="2:4">
      <c r="B446" s="1615"/>
      <c r="C446" s="1109"/>
      <c r="D446" s="1109"/>
    </row>
    <row r="447" spans="2:4">
      <c r="B447" s="1615"/>
      <c r="C447" s="1109"/>
      <c r="D447" s="1109"/>
    </row>
    <row r="448" spans="2:4">
      <c r="B448" s="1615"/>
      <c r="C448" s="1109"/>
      <c r="D448" s="1109"/>
    </row>
    <row r="449" spans="2:4">
      <c r="B449" s="1615"/>
      <c r="C449" s="1109"/>
      <c r="D449" s="1109"/>
    </row>
    <row r="450" spans="2:4">
      <c r="B450" s="1615"/>
      <c r="C450" s="1109"/>
      <c r="D450" s="1109"/>
    </row>
    <row r="451" spans="2:4">
      <c r="B451" s="1615"/>
      <c r="C451" s="1109"/>
      <c r="D451" s="1109"/>
    </row>
    <row r="452" spans="2:4">
      <c r="B452" s="1615"/>
      <c r="C452" s="1109"/>
      <c r="D452" s="1109"/>
    </row>
    <row r="453" spans="2:4">
      <c r="B453" s="1568"/>
      <c r="C453" s="1109"/>
      <c r="D453" s="1109"/>
    </row>
    <row r="454" spans="2:4">
      <c r="B454" s="1568"/>
      <c r="C454" s="1109"/>
      <c r="D454" s="1109"/>
    </row>
    <row r="455" spans="2:4">
      <c r="B455" s="1568"/>
      <c r="C455" s="1109"/>
      <c r="D455" s="1109"/>
    </row>
    <row r="456" spans="2:4">
      <c r="B456" s="1565" t="s">
        <v>71</v>
      </c>
      <c r="C456" s="1555" t="s">
        <v>27</v>
      </c>
      <c r="D456" s="1555">
        <f>SUM(D407:D455)</f>
        <v>0</v>
      </c>
    </row>
  </sheetData>
  <mergeCells count="1">
    <mergeCell ref="A1:A2"/>
  </mergeCells>
  <hyperlinks>
    <hyperlink ref="E1" location="'Съдържание 1'!A1" display="'Съдържание 1'!A1"/>
    <hyperlink ref="E2" location="'P&amp;L ОД'!A1" display="'P&amp;L ОД'!A1"/>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tabColor theme="8" tint="0.59999389629810485"/>
  </sheetPr>
  <dimension ref="A2:O886"/>
  <sheetViews>
    <sheetView workbookViewId="0">
      <selection activeCell="F57" sqref="F57"/>
    </sheetView>
  </sheetViews>
  <sheetFormatPr defaultRowHeight="12.75"/>
  <cols>
    <col min="1" max="1" width="10.85546875" style="265" customWidth="1"/>
    <col min="2" max="2" width="32" style="265" customWidth="1"/>
    <col min="3" max="3" width="15.28515625" style="265" customWidth="1"/>
    <col min="4" max="4" width="16" style="265" customWidth="1"/>
    <col min="5" max="5" width="11.28515625" style="265" customWidth="1"/>
    <col min="6" max="6" width="15.5703125" style="265" customWidth="1"/>
    <col min="7" max="7" width="6.140625" style="265" customWidth="1"/>
    <col min="8" max="8" width="5" style="265" customWidth="1"/>
    <col min="9" max="9" width="6.140625" style="265" customWidth="1"/>
    <col min="10" max="10" width="5.140625" style="265" customWidth="1"/>
    <col min="11" max="11" width="6.140625" style="265" customWidth="1"/>
    <col min="12" max="12" width="8.28515625" style="265" customWidth="1"/>
    <col min="13" max="13" width="6.140625" style="265" customWidth="1"/>
    <col min="14" max="14" width="7.85546875" style="265" customWidth="1"/>
    <col min="15" max="16384" width="9.140625" style="265"/>
  </cols>
  <sheetData>
    <row r="2" spans="1:8" ht="14.45" customHeight="1">
      <c r="A2" s="2113" t="s">
        <v>1636</v>
      </c>
      <c r="B2" s="1115" t="s">
        <v>426</v>
      </c>
      <c r="C2" s="1115"/>
      <c r="D2" s="1115"/>
      <c r="E2" s="1115"/>
      <c r="F2" s="1115"/>
      <c r="G2" s="1115"/>
      <c r="H2" s="825" t="s">
        <v>1323</v>
      </c>
    </row>
    <row r="3" spans="1:8" ht="14.45" customHeight="1">
      <c r="A3" s="2113"/>
      <c r="B3" s="1131" t="s">
        <v>413</v>
      </c>
      <c r="C3" s="981" t="s">
        <v>414</v>
      </c>
      <c r="D3" s="981" t="s">
        <v>417</v>
      </c>
      <c r="E3" s="981" t="s">
        <v>415</v>
      </c>
      <c r="F3" s="1629" t="s">
        <v>416</v>
      </c>
      <c r="H3" s="826" t="s">
        <v>1110</v>
      </c>
    </row>
    <row r="4" spans="1:8" ht="15">
      <c r="A4" s="824" t="s">
        <v>1678</v>
      </c>
      <c r="B4" s="1615"/>
      <c r="C4" s="982"/>
      <c r="D4" s="1630"/>
      <c r="E4" s="982"/>
      <c r="F4" s="277"/>
    </row>
    <row r="5" spans="1:8">
      <c r="B5" s="1615"/>
      <c r="C5" s="982"/>
      <c r="D5" s="1630"/>
      <c r="E5" s="982"/>
      <c r="F5" s="277"/>
    </row>
    <row r="6" spans="1:8">
      <c r="B6" s="1631"/>
      <c r="C6" s="982"/>
      <c r="D6" s="1630"/>
      <c r="E6" s="982"/>
      <c r="F6" s="277"/>
    </row>
    <row r="7" spans="1:8">
      <c r="B7" s="1615"/>
      <c r="C7" s="982"/>
      <c r="D7" s="1630"/>
      <c r="E7" s="982"/>
      <c r="F7" s="277"/>
    </row>
    <row r="8" spans="1:8">
      <c r="B8" s="1615"/>
      <c r="C8" s="982"/>
      <c r="D8" s="1630"/>
      <c r="E8" s="982"/>
      <c r="F8" s="277"/>
    </row>
    <row r="9" spans="1:8">
      <c r="B9" s="1615"/>
      <c r="C9" s="982"/>
      <c r="D9" s="1630"/>
      <c r="E9" s="982"/>
      <c r="F9" s="277"/>
    </row>
    <row r="10" spans="1:8">
      <c r="B10" s="1615"/>
      <c r="C10" s="982"/>
      <c r="D10" s="1630"/>
      <c r="E10" s="982"/>
      <c r="F10" s="277"/>
    </row>
    <row r="11" spans="1:8">
      <c r="B11" s="1615"/>
      <c r="C11" s="982"/>
      <c r="D11" s="1630"/>
      <c r="E11" s="982"/>
      <c r="F11" s="277"/>
    </row>
    <row r="12" spans="1:8">
      <c r="B12" s="1615"/>
      <c r="C12" s="982"/>
      <c r="D12" s="1630"/>
      <c r="E12" s="982"/>
      <c r="F12" s="277"/>
    </row>
    <row r="13" spans="1:8">
      <c r="B13" s="1615"/>
      <c r="C13" s="982"/>
      <c r="D13" s="1630"/>
      <c r="E13" s="982"/>
      <c r="F13" s="277"/>
    </row>
    <row r="14" spans="1:8">
      <c r="B14" s="1615"/>
      <c r="C14" s="982"/>
      <c r="D14" s="1630"/>
      <c r="E14" s="982"/>
      <c r="F14" s="277"/>
    </row>
    <row r="15" spans="1:8">
      <c r="B15" s="1615"/>
      <c r="C15" s="982"/>
      <c r="D15" s="1630"/>
      <c r="E15" s="982"/>
      <c r="F15" s="1569"/>
    </row>
    <row r="16" spans="1:8">
      <c r="B16" s="1615"/>
      <c r="C16" s="982"/>
      <c r="D16" s="1630"/>
      <c r="E16" s="982"/>
      <c r="F16" s="1569"/>
    </row>
    <row r="17" spans="2:7">
      <c r="B17" s="1615"/>
      <c r="C17" s="982"/>
      <c r="D17" s="1630"/>
      <c r="E17" s="982"/>
      <c r="F17" s="1569"/>
    </row>
    <row r="18" spans="2:7">
      <c r="B18" s="1615"/>
      <c r="C18" s="982"/>
      <c r="D18" s="1630"/>
      <c r="E18" s="982"/>
      <c r="F18" s="1569"/>
    </row>
    <row r="19" spans="2:7">
      <c r="B19" s="1615"/>
      <c r="C19" s="982"/>
      <c r="D19" s="1630"/>
      <c r="E19" s="982"/>
      <c r="F19" s="1569"/>
    </row>
    <row r="20" spans="2:7">
      <c r="B20" s="1615"/>
      <c r="C20" s="982"/>
      <c r="D20" s="1630"/>
      <c r="E20" s="982"/>
      <c r="F20" s="1569"/>
    </row>
    <row r="21" spans="2:7">
      <c r="B21" s="1615"/>
      <c r="C21" s="982"/>
      <c r="D21" s="1630"/>
      <c r="E21" s="982"/>
      <c r="F21" s="277"/>
      <c r="G21" s="980"/>
    </row>
    <row r="22" spans="2:7">
      <c r="B22" s="1615"/>
      <c r="C22" s="982"/>
      <c r="D22" s="1630"/>
      <c r="E22" s="982"/>
      <c r="F22" s="277"/>
      <c r="G22" s="980"/>
    </row>
    <row r="23" spans="2:7">
      <c r="B23" s="1615"/>
      <c r="C23" s="982"/>
      <c r="D23" s="1630"/>
      <c r="E23" s="982"/>
      <c r="F23" s="277"/>
      <c r="G23" s="980"/>
    </row>
    <row r="24" spans="2:7">
      <c r="B24" s="1615"/>
      <c r="C24" s="982"/>
      <c r="D24" s="1630"/>
      <c r="E24" s="982"/>
      <c r="F24" s="277"/>
      <c r="G24" s="980"/>
    </row>
    <row r="25" spans="2:7">
      <c r="B25" s="1615"/>
      <c r="C25" s="982"/>
      <c r="D25" s="1630"/>
      <c r="E25" s="982"/>
      <c r="F25" s="277"/>
      <c r="G25" s="980"/>
    </row>
    <row r="26" spans="2:7">
      <c r="B26" s="1615"/>
      <c r="C26" s="982"/>
      <c r="D26" s="1630"/>
      <c r="E26" s="982"/>
      <c r="F26" s="277"/>
      <c r="G26" s="980"/>
    </row>
    <row r="27" spans="2:7">
      <c r="B27" s="1615"/>
      <c r="C27" s="982"/>
      <c r="D27" s="1630"/>
      <c r="E27" s="982"/>
      <c r="F27" s="277"/>
      <c r="G27" s="980"/>
    </row>
    <row r="28" spans="2:7">
      <c r="B28" s="1615"/>
      <c r="C28" s="982"/>
      <c r="D28" s="1630"/>
      <c r="E28" s="982"/>
      <c r="F28" s="277"/>
      <c r="G28" s="980"/>
    </row>
    <row r="29" spans="2:7">
      <c r="B29" s="1615"/>
      <c r="C29" s="982"/>
      <c r="D29" s="1630"/>
      <c r="E29" s="982"/>
      <c r="F29" s="277"/>
      <c r="G29" s="980"/>
    </row>
    <row r="30" spans="2:7">
      <c r="B30" s="1615"/>
      <c r="C30" s="982"/>
      <c r="D30" s="1630"/>
      <c r="E30" s="982"/>
      <c r="F30" s="277"/>
      <c r="G30" s="980"/>
    </row>
    <row r="31" spans="2:7">
      <c r="B31" s="1615"/>
      <c r="C31" s="982"/>
      <c r="D31" s="1630"/>
      <c r="E31" s="982"/>
      <c r="F31" s="277"/>
      <c r="G31" s="980"/>
    </row>
    <row r="32" spans="2:7">
      <c r="B32" s="1615"/>
      <c r="C32" s="982"/>
      <c r="D32" s="1630"/>
      <c r="E32" s="982"/>
      <c r="F32" s="277"/>
    </row>
    <row r="33" spans="2:6">
      <c r="B33" s="1615"/>
      <c r="C33" s="982"/>
      <c r="D33" s="1630"/>
      <c r="E33" s="982"/>
      <c r="F33" s="277"/>
    </row>
    <row r="34" spans="2:6" s="291" customFormat="1" ht="14.25">
      <c r="B34" s="1615"/>
      <c r="C34" s="982"/>
      <c r="D34" s="1630"/>
      <c r="E34" s="982"/>
      <c r="F34" s="277"/>
    </row>
    <row r="35" spans="2:6">
      <c r="B35" s="1615"/>
      <c r="C35" s="982"/>
      <c r="D35" s="1630"/>
      <c r="E35" s="982"/>
      <c r="F35" s="277"/>
    </row>
    <row r="36" spans="2:6">
      <c r="B36" s="1615"/>
      <c r="C36" s="982"/>
      <c r="D36" s="1630"/>
      <c r="E36" s="982"/>
      <c r="F36" s="277"/>
    </row>
    <row r="37" spans="2:6">
      <c r="B37" s="1615"/>
      <c r="C37" s="982"/>
      <c r="D37" s="1630"/>
      <c r="E37" s="982"/>
      <c r="F37" s="277"/>
    </row>
    <row r="38" spans="2:6">
      <c r="B38" s="1615"/>
      <c r="C38" s="982"/>
      <c r="D38" s="1630"/>
      <c r="E38" s="982"/>
      <c r="F38" s="277"/>
    </row>
    <row r="39" spans="2:6">
      <c r="B39" s="1615"/>
      <c r="C39" s="982"/>
      <c r="D39" s="1630"/>
      <c r="E39" s="982"/>
      <c r="F39" s="277"/>
    </row>
    <row r="40" spans="2:6">
      <c r="B40" s="1615"/>
      <c r="C40" s="982"/>
      <c r="D40" s="1630"/>
      <c r="E40" s="982"/>
      <c r="F40" s="277"/>
    </row>
    <row r="41" spans="2:6">
      <c r="B41" s="1615"/>
      <c r="C41" s="982"/>
      <c r="D41" s="1630"/>
      <c r="E41" s="982"/>
      <c r="F41" s="277"/>
    </row>
    <row r="42" spans="2:6">
      <c r="B42" s="1615"/>
      <c r="C42" s="982"/>
      <c r="D42" s="1630"/>
      <c r="E42" s="982"/>
      <c r="F42" s="277"/>
    </row>
    <row r="43" spans="2:6">
      <c r="B43" s="1118"/>
      <c r="C43" s="982"/>
      <c r="D43" s="1630"/>
      <c r="E43" s="982"/>
      <c r="F43" s="277"/>
    </row>
    <row r="44" spans="2:6" ht="14.45" customHeight="1">
      <c r="B44" s="1568"/>
      <c r="C44" s="982"/>
      <c r="D44" s="1630"/>
      <c r="E44" s="982"/>
      <c r="F44" s="1569"/>
    </row>
    <row r="45" spans="2:6">
      <c r="B45" s="1568"/>
      <c r="C45" s="982"/>
      <c r="D45" s="1630"/>
      <c r="E45" s="982"/>
      <c r="F45" s="1569"/>
    </row>
    <row r="46" spans="2:6">
      <c r="B46" s="1568"/>
      <c r="C46" s="982"/>
      <c r="D46" s="1630"/>
      <c r="E46" s="982"/>
      <c r="F46" s="1569"/>
    </row>
    <row r="47" spans="2:6">
      <c r="B47" s="1568"/>
      <c r="C47" s="982"/>
      <c r="D47" s="1630"/>
      <c r="E47" s="982"/>
      <c r="F47" s="1569"/>
    </row>
    <row r="48" spans="2:6">
      <c r="B48" s="1568"/>
      <c r="C48" s="982"/>
      <c r="D48" s="1630"/>
      <c r="E48" s="982"/>
      <c r="F48" s="1569"/>
    </row>
    <row r="49" spans="2:15">
      <c r="B49" s="1568"/>
      <c r="C49" s="982"/>
      <c r="D49" s="1630"/>
      <c r="E49" s="982"/>
      <c r="F49" s="1569"/>
    </row>
    <row r="50" spans="2:15">
      <c r="B50" s="1568"/>
      <c r="C50" s="982"/>
      <c r="D50" s="1630"/>
      <c r="E50" s="982"/>
      <c r="F50" s="1569"/>
    </row>
    <row r="51" spans="2:15">
      <c r="B51" s="1568"/>
      <c r="C51" s="982"/>
      <c r="D51" s="1630"/>
      <c r="E51" s="982"/>
      <c r="F51" s="1569"/>
    </row>
    <row r="52" spans="2:15">
      <c r="B52" s="1118"/>
      <c r="C52" s="982"/>
      <c r="D52" s="1630"/>
      <c r="E52" s="982"/>
      <c r="F52" s="277"/>
    </row>
    <row r="53" spans="2:15" ht="14.25">
      <c r="B53" s="2450" t="s">
        <v>431</v>
      </c>
      <c r="C53" s="2450"/>
      <c r="D53" s="2450"/>
      <c r="E53" s="1116"/>
      <c r="F53" s="1116"/>
      <c r="G53" s="1116"/>
      <c r="H53" s="1116"/>
      <c r="I53" s="1116"/>
      <c r="J53" s="1116"/>
      <c r="K53" s="1116"/>
      <c r="L53" s="1116"/>
      <c r="M53" s="1116"/>
      <c r="N53" s="1116"/>
      <c r="O53" s="980"/>
    </row>
    <row r="54" spans="2:15">
      <c r="B54" s="1633" t="s">
        <v>413</v>
      </c>
      <c r="C54" s="2434" t="s">
        <v>418</v>
      </c>
      <c r="D54" s="2434" t="s">
        <v>419</v>
      </c>
    </row>
    <row r="55" spans="2:15">
      <c r="B55" s="1567"/>
      <c r="C55" s="2435"/>
      <c r="D55" s="2435"/>
    </row>
    <row r="56" spans="2:15">
      <c r="B56" s="1615"/>
      <c r="C56" s="1634"/>
      <c r="D56" s="1570"/>
    </row>
    <row r="57" spans="2:15">
      <c r="B57" s="1615"/>
      <c r="C57" s="1634"/>
      <c r="D57" s="1570"/>
    </row>
    <row r="58" spans="2:15">
      <c r="B58" s="1631"/>
      <c r="C58" s="1634"/>
      <c r="D58" s="1570"/>
    </row>
    <row r="59" spans="2:15">
      <c r="B59" s="1615"/>
      <c r="C59" s="1634"/>
      <c r="D59" s="1570"/>
    </row>
    <row r="60" spans="2:15">
      <c r="B60" s="1615"/>
      <c r="C60" s="1634"/>
      <c r="D60" s="1570"/>
    </row>
    <row r="61" spans="2:15">
      <c r="B61" s="1615"/>
      <c r="C61" s="1634"/>
      <c r="D61" s="1570"/>
    </row>
    <row r="62" spans="2:15">
      <c r="B62" s="1615"/>
      <c r="C62" s="1634"/>
      <c r="D62" s="1570"/>
    </row>
    <row r="63" spans="2:15">
      <c r="B63" s="1615"/>
      <c r="C63" s="1634"/>
      <c r="D63" s="1570"/>
    </row>
    <row r="64" spans="2:15">
      <c r="B64" s="1615"/>
      <c r="C64" s="1634"/>
      <c r="D64" s="1570"/>
    </row>
    <row r="65" spans="2:5">
      <c r="B65" s="1615"/>
      <c r="C65" s="1634"/>
      <c r="D65" s="1570"/>
      <c r="E65" s="980"/>
    </row>
    <row r="66" spans="2:5">
      <c r="B66" s="1615"/>
      <c r="C66" s="1634"/>
      <c r="D66" s="1570"/>
      <c r="E66" s="980"/>
    </row>
    <row r="67" spans="2:5">
      <c r="B67" s="1615"/>
      <c r="C67" s="1634"/>
      <c r="D67" s="1570"/>
      <c r="E67" s="980"/>
    </row>
    <row r="68" spans="2:5">
      <c r="B68" s="1615"/>
      <c r="C68" s="1634"/>
      <c r="D68" s="1570"/>
      <c r="E68" s="980"/>
    </row>
    <row r="69" spans="2:5">
      <c r="B69" s="1615"/>
      <c r="C69" s="1634"/>
      <c r="D69" s="1570"/>
      <c r="E69" s="980"/>
    </row>
    <row r="70" spans="2:5">
      <c r="B70" s="1615"/>
      <c r="C70" s="1635"/>
      <c r="D70" s="1570"/>
      <c r="E70" s="980"/>
    </row>
    <row r="71" spans="2:5">
      <c r="B71" s="1615"/>
      <c r="C71" s="1634"/>
      <c r="D71" s="1570"/>
      <c r="E71" s="980"/>
    </row>
    <row r="72" spans="2:5">
      <c r="B72" s="1615"/>
      <c r="C72" s="1634"/>
      <c r="D72" s="1570"/>
      <c r="E72" s="980"/>
    </row>
    <row r="73" spans="2:5">
      <c r="B73" s="1615"/>
      <c r="C73" s="1634"/>
      <c r="D73" s="1570"/>
      <c r="E73" s="980"/>
    </row>
    <row r="74" spans="2:5">
      <c r="B74" s="1615"/>
      <c r="C74" s="1634"/>
      <c r="D74" s="1570"/>
      <c r="E74" s="980"/>
    </row>
    <row r="75" spans="2:5">
      <c r="B75" s="1615"/>
      <c r="C75" s="1634"/>
      <c r="D75" s="1570"/>
      <c r="E75" s="980"/>
    </row>
    <row r="76" spans="2:5">
      <c r="B76" s="1615"/>
      <c r="C76" s="1634"/>
      <c r="D76" s="1570"/>
      <c r="E76" s="980"/>
    </row>
    <row r="77" spans="2:5">
      <c r="B77" s="1615"/>
      <c r="C77" s="1634"/>
      <c r="D77" s="1570"/>
      <c r="E77" s="980"/>
    </row>
    <row r="78" spans="2:5">
      <c r="B78" s="1615"/>
      <c r="C78" s="1634"/>
      <c r="D78" s="1570"/>
      <c r="E78" s="980"/>
    </row>
    <row r="79" spans="2:5">
      <c r="B79" s="1615"/>
      <c r="C79" s="1634"/>
      <c r="D79" s="1570"/>
    </row>
    <row r="80" spans="2:5">
      <c r="B80" s="1615"/>
      <c r="C80" s="1634"/>
      <c r="D80" s="1570"/>
    </row>
    <row r="81" spans="2:4" s="291" customFormat="1" ht="14.25">
      <c r="B81" s="1615"/>
      <c r="C81" s="1634"/>
      <c r="D81" s="1570"/>
    </row>
    <row r="82" spans="2:4">
      <c r="B82" s="1615"/>
      <c r="C82" s="1634"/>
      <c r="D82" s="1570"/>
    </row>
    <row r="83" spans="2:4">
      <c r="B83" s="1615"/>
      <c r="C83" s="1634"/>
      <c r="D83" s="1570"/>
    </row>
    <row r="84" spans="2:4">
      <c r="B84" s="1615"/>
      <c r="C84" s="1634"/>
      <c r="D84" s="1570"/>
    </row>
    <row r="85" spans="2:4">
      <c r="B85" s="1615"/>
      <c r="C85" s="1634"/>
      <c r="D85" s="1570"/>
    </row>
    <row r="86" spans="2:4" ht="14.45" customHeight="1">
      <c r="B86" s="1615"/>
      <c r="C86" s="1634"/>
      <c r="D86" s="1570"/>
    </row>
    <row r="87" spans="2:4">
      <c r="B87" s="1615"/>
      <c r="C87" s="1634"/>
      <c r="D87" s="1570"/>
    </row>
    <row r="88" spans="2:4">
      <c r="B88" s="1615"/>
      <c r="C88" s="1111"/>
      <c r="D88" s="1110"/>
    </row>
    <row r="89" spans="2:4">
      <c r="B89" s="1615"/>
      <c r="C89" s="1111"/>
      <c r="D89" s="1110"/>
    </row>
    <row r="90" spans="2:4">
      <c r="B90" s="1615"/>
      <c r="C90" s="1111"/>
      <c r="D90" s="1110"/>
    </row>
    <row r="91" spans="2:4">
      <c r="B91" s="1615"/>
      <c r="C91" s="1111"/>
      <c r="D91" s="1110"/>
    </row>
    <row r="92" spans="2:4">
      <c r="B92" s="1615"/>
      <c r="C92" s="1111"/>
      <c r="D92" s="1110"/>
    </row>
    <row r="93" spans="2:4">
      <c r="B93" s="1615"/>
      <c r="C93" s="1111"/>
      <c r="D93" s="1110"/>
    </row>
    <row r="94" spans="2:4">
      <c r="B94" s="1615"/>
      <c r="C94" s="1111"/>
      <c r="D94" s="1110"/>
    </row>
    <row r="95" spans="2:4">
      <c r="B95" s="1615"/>
      <c r="C95" s="1111"/>
      <c r="D95" s="1110"/>
    </row>
    <row r="96" spans="2:4">
      <c r="B96" s="1615"/>
      <c r="C96" s="1111"/>
      <c r="D96" s="1110"/>
    </row>
    <row r="97" spans="2:13">
      <c r="B97" s="1615"/>
      <c r="C97" s="1111"/>
      <c r="D97" s="1110"/>
    </row>
    <row r="98" spans="2:13">
      <c r="B98" s="1615"/>
      <c r="C98" s="1111"/>
      <c r="D98" s="1110"/>
    </row>
    <row r="99" spans="2:13">
      <c r="B99" s="1615"/>
      <c r="C99" s="1111"/>
      <c r="D99" s="1110"/>
    </row>
    <row r="100" spans="2:13">
      <c r="B100" s="1615"/>
      <c r="C100" s="1111"/>
      <c r="D100" s="1110"/>
    </row>
    <row r="101" spans="2:13">
      <c r="B101" s="1615"/>
      <c r="C101" s="1111"/>
      <c r="D101" s="1110"/>
    </row>
    <row r="102" spans="2:13">
      <c r="B102" s="1118"/>
      <c r="C102" s="1111"/>
      <c r="D102" s="1110"/>
    </row>
    <row r="103" spans="2:13">
      <c r="B103" s="1118"/>
      <c r="C103" s="1111"/>
      <c r="D103" s="1110"/>
    </row>
    <row r="104" spans="2:13">
      <c r="B104" s="1118"/>
      <c r="C104" s="1111"/>
      <c r="D104" s="1110"/>
    </row>
    <row r="105" spans="2:13">
      <c r="B105" s="1046" t="s">
        <v>71</v>
      </c>
      <c r="C105" s="1046">
        <f>SUM(C56:C104)</f>
        <v>0</v>
      </c>
      <c r="D105" s="1046">
        <f>SUM(D56:D104)</f>
        <v>0</v>
      </c>
    </row>
    <row r="106" spans="2:13">
      <c r="B106" s="1636"/>
      <c r="C106" s="1636"/>
      <c r="D106" s="1636"/>
      <c r="E106" s="1636"/>
    </row>
    <row r="107" spans="2:13" ht="14.25">
      <c r="B107" s="1632" t="s">
        <v>434</v>
      </c>
      <c r="C107" s="1632"/>
      <c r="D107" s="1632"/>
      <c r="E107" s="1632"/>
      <c r="F107" s="1632"/>
      <c r="G107" s="1632"/>
      <c r="H107" s="1632"/>
      <c r="I107" s="1632"/>
      <c r="J107" s="1632"/>
      <c r="K107" s="1632"/>
      <c r="L107" s="1632"/>
      <c r="M107" s="1632"/>
    </row>
    <row r="108" spans="2:13">
      <c r="B108" s="1633" t="s">
        <v>413</v>
      </c>
      <c r="C108" s="1637" t="s">
        <v>435</v>
      </c>
      <c r="D108" s="1637" t="s">
        <v>436</v>
      </c>
      <c r="E108" s="1637" t="s">
        <v>438</v>
      </c>
      <c r="F108" s="1613" t="s">
        <v>435</v>
      </c>
    </row>
    <row r="109" spans="2:13">
      <c r="B109" s="1638"/>
      <c r="C109" s="1639" t="s">
        <v>3923</v>
      </c>
      <c r="D109" s="1639" t="s">
        <v>4028</v>
      </c>
      <c r="E109" s="1639" t="str">
        <f>D109</f>
        <v>през 2013 г.</v>
      </c>
      <c r="F109" s="1613" t="s">
        <v>4027</v>
      </c>
    </row>
    <row r="110" spans="2:13">
      <c r="B110" s="1615"/>
      <c r="C110" s="1111"/>
      <c r="D110" s="1111"/>
      <c r="E110" s="1111"/>
      <c r="F110" s="1110"/>
    </row>
    <row r="111" spans="2:13">
      <c r="B111" s="1615"/>
      <c r="C111" s="1111"/>
      <c r="D111" s="1111"/>
      <c r="E111" s="1111"/>
      <c r="F111" s="1110"/>
    </row>
    <row r="112" spans="2:13">
      <c r="B112" s="1631"/>
      <c r="C112" s="1111"/>
      <c r="D112" s="1111"/>
      <c r="E112" s="1111"/>
      <c r="F112" s="1110"/>
    </row>
    <row r="113" spans="2:6">
      <c r="B113" s="1615"/>
      <c r="C113" s="1111"/>
      <c r="D113" s="1111"/>
      <c r="E113" s="1111"/>
      <c r="F113" s="1110"/>
    </row>
    <row r="114" spans="2:6">
      <c r="B114" s="1615"/>
      <c r="C114" s="1111"/>
      <c r="D114" s="1111"/>
      <c r="E114" s="1111"/>
      <c r="F114" s="1110"/>
    </row>
    <row r="115" spans="2:6">
      <c r="B115" s="1615"/>
      <c r="C115" s="1111"/>
      <c r="D115" s="1111"/>
      <c r="E115" s="1111"/>
      <c r="F115" s="1110"/>
    </row>
    <row r="116" spans="2:6">
      <c r="B116" s="1615"/>
      <c r="C116" s="1111"/>
      <c r="D116" s="1111"/>
      <c r="E116" s="1111"/>
      <c r="F116" s="1110"/>
    </row>
    <row r="117" spans="2:6">
      <c r="B117" s="1615"/>
      <c r="C117" s="1111"/>
      <c r="D117" s="1111"/>
      <c r="E117" s="1111"/>
      <c r="F117" s="1110"/>
    </row>
    <row r="118" spans="2:6">
      <c r="B118" s="1615"/>
      <c r="C118" s="1111"/>
      <c r="D118" s="1111"/>
      <c r="E118" s="1111"/>
      <c r="F118" s="1110"/>
    </row>
    <row r="119" spans="2:6">
      <c r="B119" s="1615"/>
      <c r="C119" s="1111"/>
      <c r="D119" s="1111"/>
      <c r="E119" s="1111"/>
      <c r="F119" s="1110"/>
    </row>
    <row r="120" spans="2:6">
      <c r="B120" s="1615"/>
      <c r="C120" s="1111"/>
      <c r="D120" s="1111"/>
      <c r="E120" s="1111"/>
      <c r="F120" s="1110"/>
    </row>
    <row r="121" spans="2:6">
      <c r="B121" s="1615"/>
      <c r="C121" s="1111"/>
      <c r="D121" s="1111"/>
      <c r="E121" s="1111"/>
      <c r="F121" s="1110"/>
    </row>
    <row r="122" spans="2:6">
      <c r="B122" s="1615"/>
      <c r="C122" s="1111"/>
      <c r="D122" s="1111"/>
      <c r="E122" s="1111"/>
      <c r="F122" s="1110"/>
    </row>
    <row r="123" spans="2:6">
      <c r="B123" s="1615"/>
      <c r="C123" s="1111"/>
      <c r="D123" s="1111"/>
      <c r="E123" s="1111"/>
      <c r="F123" s="1110"/>
    </row>
    <row r="124" spans="2:6">
      <c r="B124" s="1615"/>
      <c r="C124" s="1111"/>
      <c r="D124" s="1111"/>
      <c r="E124" s="1111"/>
      <c r="F124" s="1110"/>
    </row>
    <row r="125" spans="2:6">
      <c r="B125" s="1615"/>
      <c r="C125" s="1111"/>
      <c r="D125" s="1111"/>
      <c r="E125" s="1111"/>
      <c r="F125" s="1110"/>
    </row>
    <row r="126" spans="2:6">
      <c r="B126" s="1615"/>
      <c r="C126" s="1111"/>
      <c r="D126" s="1111"/>
      <c r="E126" s="1111"/>
      <c r="F126" s="1110"/>
    </row>
    <row r="127" spans="2:6">
      <c r="B127" s="1615"/>
      <c r="C127" s="1111"/>
      <c r="D127" s="1111"/>
      <c r="E127" s="1111"/>
      <c r="F127" s="1110"/>
    </row>
    <row r="128" spans="2:6">
      <c r="B128" s="1615"/>
      <c r="C128" s="1111"/>
      <c r="D128" s="1111"/>
      <c r="E128" s="1111"/>
      <c r="F128" s="1110"/>
    </row>
    <row r="129" spans="2:6">
      <c r="B129" s="1615"/>
      <c r="C129" s="1111"/>
      <c r="D129" s="1111"/>
      <c r="E129" s="1111"/>
      <c r="F129" s="1110"/>
    </row>
    <row r="130" spans="2:6">
      <c r="B130" s="1615"/>
      <c r="C130" s="1111"/>
      <c r="D130" s="1111"/>
      <c r="E130" s="1111"/>
      <c r="F130" s="1110"/>
    </row>
    <row r="131" spans="2:6">
      <c r="B131" s="1615"/>
      <c r="C131" s="1111"/>
      <c r="D131" s="1111"/>
      <c r="E131" s="1111"/>
      <c r="F131" s="1110"/>
    </row>
    <row r="132" spans="2:6">
      <c r="B132" s="1615"/>
      <c r="C132" s="1111"/>
      <c r="D132" s="1111"/>
      <c r="E132" s="1111"/>
      <c r="F132" s="1110"/>
    </row>
    <row r="133" spans="2:6">
      <c r="B133" s="1615"/>
      <c r="C133" s="1111"/>
      <c r="D133" s="1111"/>
      <c r="E133" s="1111"/>
      <c r="F133" s="1110"/>
    </row>
    <row r="134" spans="2:6">
      <c r="B134" s="1615"/>
      <c r="C134" s="1111"/>
      <c r="D134" s="1111"/>
      <c r="E134" s="1111"/>
      <c r="F134" s="1110"/>
    </row>
    <row r="135" spans="2:6">
      <c r="B135" s="1615"/>
      <c r="C135" s="1111"/>
      <c r="D135" s="1111"/>
      <c r="E135" s="1111"/>
      <c r="F135" s="1110"/>
    </row>
    <row r="136" spans="2:6">
      <c r="B136" s="1615"/>
      <c r="C136" s="1111"/>
      <c r="D136" s="1111"/>
      <c r="E136" s="1111"/>
      <c r="F136" s="1110"/>
    </row>
    <row r="137" spans="2:6">
      <c r="B137" s="1615"/>
      <c r="C137" s="1111"/>
      <c r="D137" s="1111"/>
      <c r="E137" s="1111"/>
      <c r="F137" s="1110"/>
    </row>
    <row r="138" spans="2:6">
      <c r="B138" s="1615"/>
      <c r="C138" s="1111"/>
      <c r="D138" s="1111"/>
      <c r="E138" s="1111"/>
      <c r="F138" s="1110"/>
    </row>
    <row r="139" spans="2:6">
      <c r="B139" s="1615"/>
      <c r="C139" s="1111"/>
      <c r="D139" s="1111"/>
      <c r="E139" s="1111"/>
      <c r="F139" s="1110"/>
    </row>
    <row r="140" spans="2:6">
      <c r="B140" s="1615"/>
      <c r="C140" s="1111"/>
      <c r="D140" s="1111"/>
      <c r="E140" s="1111"/>
      <c r="F140" s="1110"/>
    </row>
    <row r="141" spans="2:6">
      <c r="B141" s="1615"/>
      <c r="C141" s="1111"/>
      <c r="D141" s="1111"/>
      <c r="E141" s="1111"/>
      <c r="F141" s="1110"/>
    </row>
    <row r="142" spans="2:6">
      <c r="B142" s="1615"/>
      <c r="C142" s="1111"/>
      <c r="D142" s="1111"/>
      <c r="E142" s="1111"/>
      <c r="F142" s="1110"/>
    </row>
    <row r="143" spans="2:6">
      <c r="B143" s="1615"/>
      <c r="C143" s="1111"/>
      <c r="D143" s="1111"/>
      <c r="E143" s="1111"/>
      <c r="F143" s="1110"/>
    </row>
    <row r="144" spans="2:6">
      <c r="B144" s="1615"/>
      <c r="C144" s="1111"/>
      <c r="D144" s="1111"/>
      <c r="E144" s="1111"/>
      <c r="F144" s="1110"/>
    </row>
    <row r="145" spans="2:13">
      <c r="B145" s="1615"/>
      <c r="C145" s="1111"/>
      <c r="D145" s="1111"/>
      <c r="E145" s="1111"/>
      <c r="F145" s="1110"/>
    </row>
    <row r="146" spans="2:13">
      <c r="B146" s="1615"/>
      <c r="C146" s="1111"/>
      <c r="D146" s="1111"/>
      <c r="E146" s="1111"/>
      <c r="F146" s="1110"/>
    </row>
    <row r="147" spans="2:13">
      <c r="B147" s="1615"/>
      <c r="C147" s="1111"/>
      <c r="D147" s="1111"/>
      <c r="E147" s="1111"/>
      <c r="F147" s="1110"/>
    </row>
    <row r="148" spans="2:13">
      <c r="B148" s="1615"/>
      <c r="C148" s="1111"/>
      <c r="D148" s="1111"/>
      <c r="E148" s="1111"/>
      <c r="F148" s="1110"/>
    </row>
    <row r="149" spans="2:13">
      <c r="B149" s="1119"/>
      <c r="C149" s="1111"/>
      <c r="D149" s="1111"/>
      <c r="E149" s="1111"/>
      <c r="F149" s="1110"/>
    </row>
    <row r="150" spans="2:13">
      <c r="B150" s="1119"/>
      <c r="C150" s="1111"/>
      <c r="D150" s="1111"/>
      <c r="E150" s="1111"/>
      <c r="F150" s="1110"/>
    </row>
    <row r="151" spans="2:13">
      <c r="B151" s="1119"/>
      <c r="C151" s="1111"/>
      <c r="D151" s="1111"/>
      <c r="E151" s="1111"/>
      <c r="F151" s="1110"/>
    </row>
    <row r="152" spans="2:13">
      <c r="B152" s="1119"/>
      <c r="C152" s="1111"/>
      <c r="D152" s="1111"/>
      <c r="E152" s="1111"/>
      <c r="F152" s="1110"/>
    </row>
    <row r="153" spans="2:13">
      <c r="B153" s="1119"/>
      <c r="C153" s="1111"/>
      <c r="D153" s="1111"/>
      <c r="E153" s="1111"/>
      <c r="F153" s="1110"/>
    </row>
    <row r="154" spans="2:13">
      <c r="B154" s="1119"/>
      <c r="C154" s="1111"/>
      <c r="D154" s="1111"/>
      <c r="E154" s="1111"/>
      <c r="F154" s="1110"/>
    </row>
    <row r="155" spans="2:13">
      <c r="B155" s="1119"/>
      <c r="C155" s="1111"/>
      <c r="D155" s="1111"/>
      <c r="E155" s="1111"/>
      <c r="F155" s="1110"/>
    </row>
    <row r="156" spans="2:13">
      <c r="B156" s="1119"/>
      <c r="C156" s="1111"/>
      <c r="D156" s="1111"/>
      <c r="E156" s="1111"/>
      <c r="F156" s="1110"/>
    </row>
    <row r="157" spans="2:13">
      <c r="B157" s="1119"/>
      <c r="C157" s="1111"/>
      <c r="D157" s="1111"/>
      <c r="E157" s="1111"/>
      <c r="F157" s="1110"/>
    </row>
    <row r="158" spans="2:13">
      <c r="B158" s="1119"/>
      <c r="C158" s="1111"/>
      <c r="D158" s="1111"/>
      <c r="E158" s="1111"/>
      <c r="F158" s="1110"/>
    </row>
    <row r="159" spans="2:13">
      <c r="B159" s="991" t="s">
        <v>71</v>
      </c>
      <c r="C159" s="1640">
        <f>SUM(C110:C158)</f>
        <v>0</v>
      </c>
      <c r="D159" s="1640">
        <f>SUM(D110:D158)</f>
        <v>0</v>
      </c>
      <c r="E159" s="1640">
        <f>SUM(E110:E158)</f>
        <v>0</v>
      </c>
      <c r="F159" s="1641">
        <f>SUM(F110:F158)</f>
        <v>0</v>
      </c>
    </row>
    <row r="160" spans="2:13">
      <c r="J160" s="1015">
        <f>D159-'[3]P&amp;L финансови сделки'!H5</f>
        <v>0</v>
      </c>
      <c r="L160" s="1015"/>
      <c r="M160" s="1015"/>
    </row>
    <row r="161" spans="2:13" ht="14.25">
      <c r="B161" s="1115" t="s">
        <v>425</v>
      </c>
      <c r="C161" s="1115"/>
      <c r="D161" s="1115"/>
      <c r="E161" s="1115"/>
      <c r="F161" s="1115"/>
      <c r="J161" s="1015"/>
      <c r="L161" s="1015"/>
      <c r="M161" s="1015"/>
    </row>
    <row r="162" spans="2:13" ht="25.5">
      <c r="B162" s="1131" t="s">
        <v>1203</v>
      </c>
      <c r="C162" s="981" t="s">
        <v>414</v>
      </c>
      <c r="D162" s="981" t="s">
        <v>417</v>
      </c>
      <c r="E162" s="981" t="s">
        <v>415</v>
      </c>
      <c r="F162" s="1629" t="s">
        <v>416</v>
      </c>
      <c r="J162" s="1015"/>
      <c r="L162" s="1015"/>
      <c r="M162" s="1015"/>
    </row>
    <row r="163" spans="2:13">
      <c r="B163" s="1615"/>
      <c r="C163" s="982"/>
      <c r="D163" s="1630"/>
      <c r="E163" s="982"/>
      <c r="F163" s="277"/>
      <c r="J163" s="1015"/>
      <c r="L163" s="1015"/>
      <c r="M163" s="1015"/>
    </row>
    <row r="164" spans="2:13">
      <c r="B164" s="1615"/>
      <c r="C164" s="982"/>
      <c r="D164" s="1630"/>
      <c r="E164" s="982"/>
      <c r="F164" s="277"/>
      <c r="J164" s="1015"/>
      <c r="L164" s="1015"/>
      <c r="M164" s="1015"/>
    </row>
    <row r="165" spans="2:13">
      <c r="B165" s="1631"/>
      <c r="C165" s="982"/>
      <c r="D165" s="1630"/>
      <c r="E165" s="982"/>
      <c r="F165" s="277"/>
      <c r="J165" s="1015"/>
      <c r="L165" s="1015"/>
      <c r="M165" s="1015"/>
    </row>
    <row r="166" spans="2:13">
      <c r="B166" s="1615"/>
      <c r="C166" s="982"/>
      <c r="D166" s="1630"/>
      <c r="E166" s="982"/>
      <c r="F166" s="277"/>
      <c r="J166" s="1015"/>
      <c r="L166" s="1015"/>
      <c r="M166" s="1015"/>
    </row>
    <row r="167" spans="2:13">
      <c r="B167" s="1615"/>
      <c r="C167" s="982"/>
      <c r="D167" s="1630"/>
      <c r="E167" s="982"/>
      <c r="F167" s="277"/>
      <c r="J167" s="1015"/>
      <c r="L167" s="1015"/>
      <c r="M167" s="1015"/>
    </row>
    <row r="168" spans="2:13">
      <c r="B168" s="1615"/>
      <c r="C168" s="982"/>
      <c r="D168" s="1630"/>
      <c r="E168" s="982"/>
      <c r="F168" s="277"/>
      <c r="J168" s="1015"/>
      <c r="L168" s="1015"/>
      <c r="M168" s="1015"/>
    </row>
    <row r="169" spans="2:13">
      <c r="B169" s="1615"/>
      <c r="C169" s="982"/>
      <c r="D169" s="1630"/>
      <c r="E169" s="982"/>
      <c r="F169" s="277"/>
      <c r="J169" s="1015"/>
      <c r="L169" s="1015"/>
      <c r="M169" s="1015"/>
    </row>
    <row r="170" spans="2:13">
      <c r="B170" s="1615"/>
      <c r="C170" s="982"/>
      <c r="D170" s="1630"/>
      <c r="E170" s="982"/>
      <c r="F170" s="277"/>
      <c r="J170" s="1015"/>
      <c r="L170" s="1015"/>
      <c r="M170" s="1015"/>
    </row>
    <row r="171" spans="2:13">
      <c r="B171" s="1615"/>
      <c r="C171" s="982"/>
      <c r="D171" s="1630"/>
      <c r="E171" s="982"/>
      <c r="F171" s="277"/>
      <c r="J171" s="1015"/>
      <c r="L171" s="1015"/>
      <c r="M171" s="1015"/>
    </row>
    <row r="172" spans="2:13">
      <c r="B172" s="1615"/>
      <c r="C172" s="982"/>
      <c r="D172" s="1630"/>
      <c r="E172" s="982"/>
      <c r="F172" s="277"/>
      <c r="J172" s="1015"/>
      <c r="L172" s="1015"/>
      <c r="M172" s="1015"/>
    </row>
    <row r="173" spans="2:13">
      <c r="B173" s="1615"/>
      <c r="C173" s="982"/>
      <c r="D173" s="1630"/>
      <c r="E173" s="982"/>
      <c r="F173" s="277"/>
      <c r="J173" s="1015"/>
      <c r="L173" s="1015"/>
      <c r="M173" s="1015"/>
    </row>
    <row r="174" spans="2:13">
      <c r="B174" s="1615"/>
      <c r="C174" s="982"/>
      <c r="D174" s="1630"/>
      <c r="E174" s="982"/>
      <c r="F174" s="1569"/>
      <c r="J174" s="1015"/>
      <c r="L174" s="1015"/>
      <c r="M174" s="1015"/>
    </row>
    <row r="175" spans="2:13">
      <c r="B175" s="1615"/>
      <c r="C175" s="982"/>
      <c r="D175" s="1630"/>
      <c r="E175" s="982"/>
      <c r="F175" s="1569"/>
      <c r="J175" s="1015"/>
      <c r="L175" s="1015"/>
      <c r="M175" s="1015"/>
    </row>
    <row r="176" spans="2:13">
      <c r="B176" s="1615"/>
      <c r="C176" s="982"/>
      <c r="D176" s="1630"/>
      <c r="E176" s="982"/>
      <c r="F176" s="1569"/>
      <c r="J176" s="1015"/>
      <c r="L176" s="1015"/>
      <c r="M176" s="1015"/>
    </row>
    <row r="177" spans="2:13">
      <c r="B177" s="1615"/>
      <c r="C177" s="982"/>
      <c r="D177" s="1630"/>
      <c r="E177" s="982"/>
      <c r="F177" s="1569"/>
      <c r="J177" s="1015"/>
      <c r="L177" s="1015"/>
      <c r="M177" s="1015"/>
    </row>
    <row r="178" spans="2:13">
      <c r="B178" s="1615"/>
      <c r="C178" s="982"/>
      <c r="D178" s="1630"/>
      <c r="E178" s="982"/>
      <c r="F178" s="1569"/>
      <c r="J178" s="1015"/>
      <c r="L178" s="1015"/>
      <c r="M178" s="1015"/>
    </row>
    <row r="179" spans="2:13">
      <c r="B179" s="1615"/>
      <c r="C179" s="982"/>
      <c r="D179" s="1630"/>
      <c r="E179" s="982"/>
      <c r="F179" s="1569"/>
      <c r="J179" s="1015"/>
      <c r="L179" s="1015"/>
      <c r="M179" s="1015"/>
    </row>
    <row r="180" spans="2:13">
      <c r="B180" s="1615"/>
      <c r="C180" s="982"/>
      <c r="D180" s="1630"/>
      <c r="E180" s="982"/>
      <c r="F180" s="277"/>
      <c r="J180" s="1015"/>
      <c r="L180" s="1015"/>
      <c r="M180" s="1015"/>
    </row>
    <row r="181" spans="2:13">
      <c r="B181" s="1615"/>
      <c r="C181" s="982"/>
      <c r="D181" s="1630"/>
      <c r="E181" s="982"/>
      <c r="F181" s="277"/>
      <c r="J181" s="1015"/>
      <c r="L181" s="1015"/>
      <c r="M181" s="1015"/>
    </row>
    <row r="182" spans="2:13">
      <c r="B182" s="1615"/>
      <c r="C182" s="982"/>
      <c r="D182" s="1630"/>
      <c r="E182" s="982"/>
      <c r="F182" s="277"/>
      <c r="J182" s="1015"/>
      <c r="L182" s="1015"/>
      <c r="M182" s="1015"/>
    </row>
    <row r="183" spans="2:13">
      <c r="B183" s="1615"/>
      <c r="C183" s="982"/>
      <c r="D183" s="1630"/>
      <c r="E183" s="982"/>
      <c r="F183" s="277"/>
      <c r="J183" s="1015"/>
      <c r="L183" s="1015"/>
      <c r="M183" s="1015"/>
    </row>
    <row r="184" spans="2:13">
      <c r="B184" s="1615"/>
      <c r="C184" s="982"/>
      <c r="D184" s="1630"/>
      <c r="E184" s="982"/>
      <c r="F184" s="277"/>
      <c r="J184" s="1015"/>
      <c r="L184" s="1015"/>
      <c r="M184" s="1015"/>
    </row>
    <row r="185" spans="2:13">
      <c r="B185" s="1615"/>
      <c r="C185" s="982"/>
      <c r="D185" s="1630"/>
      <c r="E185" s="982"/>
      <c r="F185" s="277"/>
      <c r="J185" s="1015"/>
      <c r="L185" s="1015"/>
      <c r="M185" s="1015"/>
    </row>
    <row r="186" spans="2:13">
      <c r="B186" s="1615"/>
      <c r="C186" s="982"/>
      <c r="D186" s="1630"/>
      <c r="E186" s="982"/>
      <c r="F186" s="277"/>
      <c r="J186" s="1015"/>
      <c r="L186" s="1015"/>
      <c r="M186" s="1015"/>
    </row>
    <row r="187" spans="2:13">
      <c r="B187" s="1615"/>
      <c r="C187" s="982"/>
      <c r="D187" s="1630"/>
      <c r="E187" s="982"/>
      <c r="F187" s="277"/>
      <c r="J187" s="1015"/>
      <c r="L187" s="1015"/>
      <c r="M187" s="1015"/>
    </row>
    <row r="188" spans="2:13">
      <c r="B188" s="1615"/>
      <c r="C188" s="982"/>
      <c r="D188" s="1630"/>
      <c r="E188" s="982"/>
      <c r="F188" s="277"/>
      <c r="J188" s="1015"/>
      <c r="L188" s="1015"/>
      <c r="M188" s="1015"/>
    </row>
    <row r="189" spans="2:13">
      <c r="B189" s="1615"/>
      <c r="C189" s="982"/>
      <c r="D189" s="1630"/>
      <c r="E189" s="982"/>
      <c r="F189" s="277"/>
      <c r="J189" s="1015"/>
      <c r="L189" s="1015"/>
      <c r="M189" s="1015"/>
    </row>
    <row r="190" spans="2:13">
      <c r="B190" s="1615"/>
      <c r="C190" s="982"/>
      <c r="D190" s="1630"/>
      <c r="E190" s="982"/>
      <c r="F190" s="277"/>
      <c r="J190" s="1015"/>
      <c r="L190" s="1015"/>
      <c r="M190" s="1015"/>
    </row>
    <row r="191" spans="2:13" ht="14.45" customHeight="1">
      <c r="B191" s="1615"/>
      <c r="C191" s="982"/>
      <c r="D191" s="1630"/>
      <c r="E191" s="982"/>
      <c r="F191" s="277"/>
      <c r="J191" s="1015"/>
      <c r="L191" s="1015"/>
      <c r="M191" s="1015"/>
    </row>
    <row r="192" spans="2:13">
      <c r="B192" s="1615"/>
      <c r="C192" s="982"/>
      <c r="D192" s="1630"/>
      <c r="E192" s="982"/>
      <c r="F192" s="277"/>
      <c r="J192" s="1015"/>
      <c r="L192" s="1015"/>
      <c r="M192" s="1015"/>
    </row>
    <row r="193" spans="2:13">
      <c r="B193" s="1615"/>
      <c r="C193" s="982"/>
      <c r="D193" s="1630"/>
      <c r="E193" s="982"/>
      <c r="F193" s="277"/>
      <c r="J193" s="1015"/>
      <c r="L193" s="1015"/>
      <c r="M193" s="1015"/>
    </row>
    <row r="194" spans="2:13">
      <c r="B194" s="1615"/>
      <c r="C194" s="982"/>
      <c r="D194" s="1630"/>
      <c r="E194" s="982"/>
      <c r="F194" s="277"/>
      <c r="J194" s="1015"/>
      <c r="L194" s="1015"/>
      <c r="M194" s="1015"/>
    </row>
    <row r="195" spans="2:13">
      <c r="B195" s="1615"/>
      <c r="C195" s="982"/>
      <c r="D195" s="1630"/>
      <c r="E195" s="982"/>
      <c r="F195" s="277"/>
      <c r="J195" s="1015"/>
      <c r="L195" s="1015"/>
      <c r="M195" s="1015"/>
    </row>
    <row r="196" spans="2:13">
      <c r="B196" s="1615"/>
      <c r="C196" s="982"/>
      <c r="D196" s="1630"/>
      <c r="E196" s="982"/>
      <c r="F196" s="277"/>
      <c r="J196" s="1015"/>
      <c r="L196" s="1015"/>
      <c r="M196" s="1015"/>
    </row>
    <row r="197" spans="2:13">
      <c r="B197" s="1615"/>
      <c r="C197" s="982"/>
      <c r="D197" s="1630"/>
      <c r="E197" s="982"/>
      <c r="F197" s="277"/>
      <c r="J197" s="1015"/>
      <c r="L197" s="1015"/>
      <c r="M197" s="1015"/>
    </row>
    <row r="198" spans="2:13">
      <c r="B198" s="1615"/>
      <c r="C198" s="982"/>
      <c r="D198" s="1630"/>
      <c r="E198" s="982"/>
      <c r="F198" s="277"/>
      <c r="J198" s="1015"/>
      <c r="L198" s="1015"/>
      <c r="M198" s="1015"/>
    </row>
    <row r="199" spans="2:13">
      <c r="B199" s="1615"/>
      <c r="C199" s="982"/>
      <c r="D199" s="1630"/>
      <c r="E199" s="982"/>
      <c r="F199" s="277"/>
      <c r="J199" s="1015"/>
      <c r="L199" s="1015"/>
      <c r="M199" s="1015"/>
    </row>
    <row r="200" spans="2:13">
      <c r="B200" s="1615"/>
      <c r="C200" s="982"/>
      <c r="D200" s="1630"/>
      <c r="E200" s="982"/>
      <c r="F200" s="277"/>
      <c r="J200" s="1015"/>
      <c r="L200" s="1015"/>
      <c r="M200" s="1015"/>
    </row>
    <row r="201" spans="2:13">
      <c r="B201" s="1615"/>
      <c r="C201" s="982"/>
      <c r="D201" s="1630"/>
      <c r="E201" s="982"/>
      <c r="F201" s="277"/>
      <c r="J201" s="1015"/>
      <c r="L201" s="1015"/>
      <c r="M201" s="1015"/>
    </row>
    <row r="202" spans="2:13">
      <c r="B202" s="1118"/>
      <c r="C202" s="982"/>
      <c r="D202" s="1630"/>
      <c r="E202" s="982"/>
      <c r="F202" s="277"/>
      <c r="J202" s="1015"/>
      <c r="L202" s="1015"/>
      <c r="M202" s="1015"/>
    </row>
    <row r="203" spans="2:13">
      <c r="B203" s="1568"/>
      <c r="C203" s="982"/>
      <c r="D203" s="1630"/>
      <c r="E203" s="982"/>
      <c r="F203" s="1569"/>
      <c r="J203" s="1015"/>
      <c r="L203" s="1015"/>
      <c r="M203" s="1015"/>
    </row>
    <row r="204" spans="2:13">
      <c r="B204" s="1568"/>
      <c r="C204" s="982"/>
      <c r="D204" s="1630"/>
      <c r="E204" s="982"/>
      <c r="F204" s="1569"/>
      <c r="J204" s="1015"/>
      <c r="L204" s="1015"/>
      <c r="M204" s="1015"/>
    </row>
    <row r="205" spans="2:13">
      <c r="B205" s="1568"/>
      <c r="C205" s="982"/>
      <c r="D205" s="1630"/>
      <c r="E205" s="982"/>
      <c r="F205" s="1569"/>
      <c r="J205" s="1015"/>
      <c r="L205" s="1015"/>
      <c r="M205" s="1015"/>
    </row>
    <row r="206" spans="2:13">
      <c r="B206" s="1568"/>
      <c r="C206" s="982"/>
      <c r="D206" s="1630"/>
      <c r="E206" s="982"/>
      <c r="F206" s="1569"/>
      <c r="J206" s="1015"/>
      <c r="L206" s="1015"/>
      <c r="M206" s="1015"/>
    </row>
    <row r="207" spans="2:13">
      <c r="B207" s="1568"/>
      <c r="C207" s="982"/>
      <c r="D207" s="1630"/>
      <c r="E207" s="982"/>
      <c r="F207" s="1569"/>
      <c r="J207" s="1015"/>
      <c r="L207" s="1015"/>
      <c r="M207" s="1015"/>
    </row>
    <row r="208" spans="2:13">
      <c r="B208" s="1568"/>
      <c r="C208" s="982"/>
      <c r="D208" s="1630"/>
      <c r="E208" s="982"/>
      <c r="F208" s="1569"/>
      <c r="J208" s="1015"/>
      <c r="L208" s="1015"/>
      <c r="M208" s="1015"/>
    </row>
    <row r="209" spans="2:13">
      <c r="B209" s="1568"/>
      <c r="C209" s="982"/>
      <c r="D209" s="1630"/>
      <c r="E209" s="982"/>
      <c r="F209" s="1569"/>
      <c r="J209" s="1015"/>
      <c r="L209" s="1015"/>
      <c r="M209" s="1015"/>
    </row>
    <row r="210" spans="2:13">
      <c r="B210" s="1568"/>
      <c r="C210" s="982"/>
      <c r="D210" s="1630"/>
      <c r="E210" s="982"/>
      <c r="F210" s="1569"/>
      <c r="J210" s="1015"/>
      <c r="L210" s="1015"/>
      <c r="M210" s="1015"/>
    </row>
    <row r="211" spans="2:13">
      <c r="B211" s="1118"/>
      <c r="C211" s="982"/>
      <c r="D211" s="1630"/>
      <c r="E211" s="982"/>
      <c r="F211" s="277"/>
      <c r="J211" s="1015"/>
      <c r="L211" s="1015"/>
      <c r="M211" s="1015"/>
    </row>
    <row r="212" spans="2:13">
      <c r="J212" s="1015"/>
      <c r="L212" s="1015"/>
      <c r="M212" s="1015"/>
    </row>
    <row r="213" spans="2:13" ht="14.25">
      <c r="B213" s="2108" t="s">
        <v>437</v>
      </c>
      <c r="C213" s="2108"/>
      <c r="D213" s="2108"/>
      <c r="J213" s="1015"/>
      <c r="L213" s="1015"/>
      <c r="M213" s="1015"/>
    </row>
    <row r="214" spans="2:13">
      <c r="B214" s="1633" t="s">
        <v>1203</v>
      </c>
      <c r="C214" s="2434" t="s">
        <v>421</v>
      </c>
      <c r="D214" s="2434" t="s">
        <v>422</v>
      </c>
      <c r="J214" s="1015"/>
      <c r="L214" s="1015"/>
      <c r="M214" s="1015"/>
    </row>
    <row r="215" spans="2:13">
      <c r="B215" s="1567"/>
      <c r="C215" s="2435"/>
      <c r="D215" s="2435"/>
      <c r="J215" s="1015"/>
      <c r="L215" s="1015"/>
      <c r="M215" s="1015"/>
    </row>
    <row r="216" spans="2:13">
      <c r="B216" s="1615"/>
      <c r="C216" s="1634"/>
      <c r="D216" s="1570"/>
      <c r="J216" s="1015"/>
      <c r="L216" s="1015"/>
      <c r="M216" s="1015"/>
    </row>
    <row r="217" spans="2:13">
      <c r="B217" s="1615"/>
      <c r="C217" s="1634"/>
      <c r="D217" s="1570"/>
      <c r="J217" s="1015"/>
      <c r="L217" s="1015"/>
      <c r="M217" s="1015"/>
    </row>
    <row r="218" spans="2:13">
      <c r="B218" s="1631"/>
      <c r="C218" s="1634"/>
      <c r="D218" s="1570"/>
      <c r="J218" s="1015"/>
      <c r="L218" s="1015"/>
      <c r="M218" s="1015"/>
    </row>
    <row r="219" spans="2:13">
      <c r="B219" s="1615"/>
      <c r="C219" s="1634"/>
      <c r="D219" s="1570"/>
      <c r="J219" s="1015"/>
      <c r="L219" s="1015"/>
      <c r="M219" s="1015"/>
    </row>
    <row r="220" spans="2:13">
      <c r="B220" s="1615"/>
      <c r="C220" s="1634"/>
      <c r="D220" s="1570"/>
      <c r="J220" s="1015"/>
      <c r="L220" s="1015"/>
      <c r="M220" s="1015"/>
    </row>
    <row r="221" spans="2:13">
      <c r="B221" s="1615"/>
      <c r="C221" s="1634"/>
      <c r="D221" s="1570"/>
      <c r="J221" s="1015"/>
      <c r="L221" s="1015"/>
      <c r="M221" s="1015"/>
    </row>
    <row r="222" spans="2:13">
      <c r="B222" s="1615"/>
      <c r="C222" s="1634"/>
      <c r="D222" s="1570"/>
      <c r="J222" s="1015"/>
      <c r="L222" s="1015"/>
      <c r="M222" s="1015"/>
    </row>
    <row r="223" spans="2:13">
      <c r="B223" s="1615"/>
      <c r="C223" s="1634"/>
      <c r="D223" s="1570"/>
      <c r="J223" s="1015"/>
      <c r="L223" s="1015"/>
      <c r="M223" s="1015"/>
    </row>
    <row r="224" spans="2:13">
      <c r="B224" s="1615"/>
      <c r="C224" s="1634"/>
      <c r="D224" s="1570"/>
      <c r="J224" s="1015"/>
      <c r="L224" s="1015"/>
      <c r="M224" s="1015"/>
    </row>
    <row r="225" spans="2:13">
      <c r="B225" s="1615"/>
      <c r="C225" s="1634"/>
      <c r="D225" s="1570"/>
      <c r="J225" s="1015"/>
      <c r="L225" s="1015"/>
      <c r="M225" s="1015"/>
    </row>
    <row r="226" spans="2:13">
      <c r="B226" s="1615"/>
      <c r="C226" s="1634"/>
      <c r="D226" s="1570"/>
      <c r="J226" s="1015"/>
      <c r="L226" s="1015"/>
      <c r="M226" s="1015"/>
    </row>
    <row r="227" spans="2:13">
      <c r="B227" s="1615"/>
      <c r="C227" s="1634"/>
      <c r="D227" s="1570"/>
      <c r="J227" s="1015"/>
      <c r="L227" s="1015"/>
      <c r="M227" s="1015"/>
    </row>
    <row r="228" spans="2:13">
      <c r="B228" s="1615"/>
      <c r="C228" s="1634"/>
      <c r="D228" s="1570"/>
      <c r="J228" s="1015"/>
      <c r="L228" s="1015"/>
      <c r="M228" s="1015"/>
    </row>
    <row r="229" spans="2:13">
      <c r="B229" s="1615"/>
      <c r="C229" s="1634"/>
      <c r="D229" s="1570"/>
      <c r="J229" s="1015"/>
      <c r="L229" s="1015"/>
      <c r="M229" s="1015"/>
    </row>
    <row r="230" spans="2:13">
      <c r="B230" s="1615"/>
      <c r="C230" s="1635"/>
      <c r="D230" s="1570"/>
      <c r="J230" s="1015"/>
      <c r="L230" s="1015"/>
      <c r="M230" s="1015"/>
    </row>
    <row r="231" spans="2:13">
      <c r="B231" s="1615"/>
      <c r="C231" s="1634"/>
      <c r="D231" s="1570"/>
      <c r="J231" s="1015"/>
      <c r="L231" s="1015"/>
      <c r="M231" s="1015"/>
    </row>
    <row r="232" spans="2:13">
      <c r="B232" s="1615"/>
      <c r="C232" s="1634"/>
      <c r="D232" s="1570"/>
      <c r="J232" s="1015"/>
      <c r="L232" s="1015"/>
      <c r="M232" s="1015"/>
    </row>
    <row r="233" spans="2:13">
      <c r="B233" s="1615"/>
      <c r="C233" s="1634"/>
      <c r="D233" s="1570"/>
      <c r="J233" s="1015"/>
      <c r="L233" s="1015"/>
      <c r="M233" s="1015"/>
    </row>
    <row r="234" spans="2:13" ht="14.45" customHeight="1">
      <c r="B234" s="1615"/>
      <c r="C234" s="1634"/>
      <c r="D234" s="1570"/>
      <c r="J234" s="1015"/>
      <c r="L234" s="1015"/>
      <c r="M234" s="1015"/>
    </row>
    <row r="235" spans="2:13">
      <c r="B235" s="1615"/>
      <c r="C235" s="1634"/>
      <c r="D235" s="1570"/>
      <c r="J235" s="1015"/>
      <c r="L235" s="1015"/>
      <c r="M235" s="1015"/>
    </row>
    <row r="236" spans="2:13">
      <c r="B236" s="1615"/>
      <c r="C236" s="1634"/>
      <c r="D236" s="1570"/>
      <c r="J236" s="1015"/>
      <c r="L236" s="1015"/>
      <c r="M236" s="1015"/>
    </row>
    <row r="237" spans="2:13">
      <c r="B237" s="1615"/>
      <c r="C237" s="1634"/>
      <c r="D237" s="1570"/>
      <c r="J237" s="1015"/>
      <c r="L237" s="1015"/>
      <c r="M237" s="1015"/>
    </row>
    <row r="238" spans="2:13">
      <c r="B238" s="1615"/>
      <c r="C238" s="1634"/>
      <c r="D238" s="1570"/>
      <c r="J238" s="1015"/>
      <c r="L238" s="1015"/>
      <c r="M238" s="1015"/>
    </row>
    <row r="239" spans="2:13">
      <c r="B239" s="1615"/>
      <c r="C239" s="1634"/>
      <c r="D239" s="1570"/>
      <c r="J239" s="1015"/>
      <c r="L239" s="1015"/>
      <c r="M239" s="1015"/>
    </row>
    <row r="240" spans="2:13">
      <c r="B240" s="1615"/>
      <c r="C240" s="1634"/>
      <c r="D240" s="1570"/>
      <c r="J240" s="1015"/>
      <c r="L240" s="1015"/>
      <c r="M240" s="1015"/>
    </row>
    <row r="241" spans="2:13">
      <c r="B241" s="1615"/>
      <c r="C241" s="1634"/>
      <c r="D241" s="1570"/>
      <c r="J241" s="1015"/>
      <c r="L241" s="1015"/>
      <c r="M241" s="1015"/>
    </row>
    <row r="242" spans="2:13">
      <c r="B242" s="1615"/>
      <c r="C242" s="1634"/>
      <c r="D242" s="1570"/>
      <c r="J242" s="1015"/>
      <c r="L242" s="1015"/>
      <c r="M242" s="1015"/>
    </row>
    <row r="243" spans="2:13">
      <c r="B243" s="1615"/>
      <c r="C243" s="1634"/>
      <c r="D243" s="1570"/>
      <c r="J243" s="1015"/>
      <c r="L243" s="1015"/>
      <c r="M243" s="1015"/>
    </row>
    <row r="244" spans="2:13">
      <c r="B244" s="1615"/>
      <c r="C244" s="1634"/>
      <c r="D244" s="1570"/>
      <c r="J244" s="1015"/>
      <c r="L244" s="1015"/>
      <c r="M244" s="1015"/>
    </row>
    <row r="245" spans="2:13">
      <c r="B245" s="1615"/>
      <c r="C245" s="1634"/>
      <c r="D245" s="1570"/>
      <c r="J245" s="1015"/>
      <c r="L245" s="1015"/>
      <c r="M245" s="1015"/>
    </row>
    <row r="246" spans="2:13">
      <c r="B246" s="1615"/>
      <c r="C246" s="1634"/>
      <c r="D246" s="1570"/>
      <c r="J246" s="1015"/>
      <c r="L246" s="1015"/>
      <c r="M246" s="1015"/>
    </row>
    <row r="247" spans="2:13">
      <c r="B247" s="1615"/>
      <c r="C247" s="1634"/>
      <c r="D247" s="1570"/>
      <c r="J247" s="1015"/>
      <c r="L247" s="1015"/>
      <c r="M247" s="1015"/>
    </row>
    <row r="248" spans="2:13">
      <c r="B248" s="1615"/>
      <c r="C248" s="1111"/>
      <c r="D248" s="1110"/>
      <c r="J248" s="1015"/>
      <c r="L248" s="1015"/>
      <c r="M248" s="1015"/>
    </row>
    <row r="249" spans="2:13">
      <c r="B249" s="1615"/>
      <c r="C249" s="1111"/>
      <c r="D249" s="1110"/>
      <c r="J249" s="1015"/>
      <c r="L249" s="1015"/>
      <c r="M249" s="1015"/>
    </row>
    <row r="250" spans="2:13">
      <c r="B250" s="1615"/>
      <c r="C250" s="1111"/>
      <c r="D250" s="1110"/>
      <c r="J250" s="1015"/>
      <c r="L250" s="1015"/>
      <c r="M250" s="1015"/>
    </row>
    <row r="251" spans="2:13">
      <c r="B251" s="1615"/>
      <c r="C251" s="1111"/>
      <c r="D251" s="1110"/>
      <c r="J251" s="1015"/>
      <c r="L251" s="1015"/>
      <c r="M251" s="1015"/>
    </row>
    <row r="252" spans="2:13">
      <c r="B252" s="1615"/>
      <c r="C252" s="1111"/>
      <c r="D252" s="1110"/>
      <c r="J252" s="1015"/>
      <c r="L252" s="1015"/>
      <c r="M252" s="1015"/>
    </row>
    <row r="253" spans="2:13">
      <c r="B253" s="1615"/>
      <c r="C253" s="1111"/>
      <c r="D253" s="1110"/>
      <c r="J253" s="1015"/>
      <c r="L253" s="1015"/>
      <c r="M253" s="1015"/>
    </row>
    <row r="254" spans="2:13">
      <c r="B254" s="1615"/>
      <c r="C254" s="1111"/>
      <c r="D254" s="1110"/>
      <c r="J254" s="1015"/>
      <c r="L254" s="1015"/>
      <c r="M254" s="1015"/>
    </row>
    <row r="255" spans="2:13">
      <c r="B255" s="1615"/>
      <c r="C255" s="1111"/>
      <c r="D255" s="1110"/>
      <c r="J255" s="1015"/>
      <c r="L255" s="1015"/>
      <c r="M255" s="1015"/>
    </row>
    <row r="256" spans="2:13">
      <c r="B256" s="1615"/>
      <c r="C256" s="1111"/>
      <c r="D256" s="1110"/>
      <c r="J256" s="1015"/>
      <c r="L256" s="1015"/>
      <c r="M256" s="1015"/>
    </row>
    <row r="257" spans="2:13">
      <c r="B257" s="1615"/>
      <c r="C257" s="1111"/>
      <c r="D257" s="1110"/>
      <c r="J257" s="1015"/>
      <c r="L257" s="1015"/>
      <c r="M257" s="1015"/>
    </row>
    <row r="258" spans="2:13">
      <c r="B258" s="1615"/>
      <c r="C258" s="1111"/>
      <c r="D258" s="1110"/>
      <c r="J258" s="1015"/>
      <c r="L258" s="1015"/>
      <c r="M258" s="1015"/>
    </row>
    <row r="259" spans="2:13">
      <c r="B259" s="1615"/>
      <c r="C259" s="1111"/>
      <c r="D259" s="1110"/>
      <c r="J259" s="1015"/>
      <c r="L259" s="1015"/>
      <c r="M259" s="1015"/>
    </row>
    <row r="260" spans="2:13">
      <c r="B260" s="1615"/>
      <c r="C260" s="1111"/>
      <c r="D260" s="1110"/>
      <c r="J260" s="1015"/>
      <c r="L260" s="1015"/>
      <c r="M260" s="1015"/>
    </row>
    <row r="261" spans="2:13">
      <c r="B261" s="1615"/>
      <c r="C261" s="1111"/>
      <c r="D261" s="1110"/>
      <c r="J261" s="1015"/>
      <c r="L261" s="1015"/>
      <c r="M261" s="1015"/>
    </row>
    <row r="262" spans="2:13">
      <c r="B262" s="1118"/>
      <c r="C262" s="1111"/>
      <c r="D262" s="1110"/>
      <c r="J262" s="1015"/>
      <c r="L262" s="1015"/>
      <c r="M262" s="1015"/>
    </row>
    <row r="263" spans="2:13">
      <c r="B263" s="1118"/>
      <c r="C263" s="1111"/>
      <c r="D263" s="1110"/>
      <c r="J263" s="1015"/>
      <c r="L263" s="1015"/>
      <c r="M263" s="1015"/>
    </row>
    <row r="264" spans="2:13">
      <c r="B264" s="1118"/>
      <c r="C264" s="1111"/>
      <c r="D264" s="1110"/>
      <c r="J264" s="1015"/>
      <c r="L264" s="1015"/>
      <c r="M264" s="1015"/>
    </row>
    <row r="265" spans="2:13">
      <c r="B265" s="1046" t="s">
        <v>71</v>
      </c>
      <c r="C265" s="1046">
        <f>SUM(C216:C264)</f>
        <v>0</v>
      </c>
      <c r="D265" s="1046">
        <f>SUM(D216:D264)</f>
        <v>0</v>
      </c>
      <c r="J265" s="1015"/>
      <c r="L265" s="1015"/>
      <c r="M265" s="1015"/>
    </row>
    <row r="266" spans="2:13">
      <c r="B266" s="1636"/>
      <c r="C266" s="1636"/>
      <c r="D266" s="1636"/>
      <c r="J266" s="1015"/>
      <c r="L266" s="1015"/>
      <c r="M266" s="1015"/>
    </row>
    <row r="267" spans="2:13">
      <c r="J267" s="1015"/>
      <c r="L267" s="1015"/>
      <c r="M267" s="1015"/>
    </row>
    <row r="268" spans="2:13" ht="14.25">
      <c r="B268" s="1632" t="s">
        <v>3937</v>
      </c>
      <c r="C268" s="1632"/>
      <c r="D268" s="1632"/>
      <c r="E268" s="1632"/>
      <c r="F268" s="1632"/>
      <c r="J268" s="1015"/>
      <c r="L268" s="1015"/>
      <c r="M268" s="1015"/>
    </row>
    <row r="269" spans="2:13">
      <c r="B269" s="1633" t="s">
        <v>1203</v>
      </c>
      <c r="C269" s="1637" t="s">
        <v>439</v>
      </c>
      <c r="D269" s="1637" t="s">
        <v>436</v>
      </c>
      <c r="E269" s="1637" t="s">
        <v>246</v>
      </c>
      <c r="F269" s="1613" t="s">
        <v>3938</v>
      </c>
      <c r="J269" s="1015"/>
      <c r="L269" s="1015"/>
      <c r="M269" s="1015"/>
    </row>
    <row r="270" spans="2:13">
      <c r="B270" s="1638"/>
      <c r="C270" s="1639" t="s">
        <v>3923</v>
      </c>
      <c r="D270" s="1639" t="s">
        <v>4028</v>
      </c>
      <c r="E270" s="1639" t="str">
        <f>D270</f>
        <v>през 2013 г.</v>
      </c>
      <c r="F270" s="1613" t="s">
        <v>4027</v>
      </c>
      <c r="J270" s="1015"/>
      <c r="L270" s="1015"/>
      <c r="M270" s="1015"/>
    </row>
    <row r="271" spans="2:13">
      <c r="B271" s="1615"/>
      <c r="C271" s="1111"/>
      <c r="D271" s="1111"/>
      <c r="E271" s="1111"/>
      <c r="F271" s="1110"/>
      <c r="J271" s="1015"/>
      <c r="L271" s="1015"/>
      <c r="M271" s="1015"/>
    </row>
    <row r="272" spans="2:13">
      <c r="B272" s="1615"/>
      <c r="C272" s="1111"/>
      <c r="D272" s="1111"/>
      <c r="E272" s="1111"/>
      <c r="F272" s="1110"/>
      <c r="J272" s="1015"/>
      <c r="L272" s="1015"/>
      <c r="M272" s="1015"/>
    </row>
    <row r="273" spans="2:13">
      <c r="B273" s="1631"/>
      <c r="C273" s="1111"/>
      <c r="D273" s="1111"/>
      <c r="E273" s="1111"/>
      <c r="F273" s="1110"/>
      <c r="J273" s="1015"/>
      <c r="L273" s="1015"/>
      <c r="M273" s="1015"/>
    </row>
    <row r="274" spans="2:13">
      <c r="B274" s="1615"/>
      <c r="C274" s="1111"/>
      <c r="D274" s="1111"/>
      <c r="E274" s="1111"/>
      <c r="F274" s="1110"/>
      <c r="J274" s="1015"/>
      <c r="L274" s="1015"/>
      <c r="M274" s="1015"/>
    </row>
    <row r="275" spans="2:13">
      <c r="B275" s="1615"/>
      <c r="C275" s="1111"/>
      <c r="D275" s="1111"/>
      <c r="E275" s="1111"/>
      <c r="F275" s="1110"/>
      <c r="J275" s="1015"/>
      <c r="L275" s="1015"/>
      <c r="M275" s="1015"/>
    </row>
    <row r="276" spans="2:13">
      <c r="B276" s="1615"/>
      <c r="C276" s="1111"/>
      <c r="D276" s="1111"/>
      <c r="E276" s="1111"/>
      <c r="F276" s="1110"/>
      <c r="J276" s="1015"/>
      <c r="L276" s="1015"/>
      <c r="M276" s="1015"/>
    </row>
    <row r="277" spans="2:13">
      <c r="B277" s="1615"/>
      <c r="C277" s="1111"/>
      <c r="D277" s="1111"/>
      <c r="E277" s="1111"/>
      <c r="F277" s="1110"/>
      <c r="J277" s="1015"/>
      <c r="L277" s="1015"/>
      <c r="M277" s="1015"/>
    </row>
    <row r="278" spans="2:13">
      <c r="B278" s="1615"/>
      <c r="C278" s="1111"/>
      <c r="D278" s="1111"/>
      <c r="E278" s="1111"/>
      <c r="F278" s="1110"/>
      <c r="J278" s="1015"/>
      <c r="L278" s="1015"/>
      <c r="M278" s="1015"/>
    </row>
    <row r="279" spans="2:13">
      <c r="B279" s="1615"/>
      <c r="C279" s="1111"/>
      <c r="D279" s="1111"/>
      <c r="E279" s="1111"/>
      <c r="F279" s="1110"/>
      <c r="J279" s="1015"/>
      <c r="L279" s="1015"/>
      <c r="M279" s="1015"/>
    </row>
    <row r="280" spans="2:13">
      <c r="B280" s="1615"/>
      <c r="C280" s="1111"/>
      <c r="D280" s="1111"/>
      <c r="E280" s="1111"/>
      <c r="F280" s="1110"/>
      <c r="J280" s="1015"/>
      <c r="L280" s="1015"/>
      <c r="M280" s="1015"/>
    </row>
    <row r="281" spans="2:13">
      <c r="B281" s="1615"/>
      <c r="C281" s="1111"/>
      <c r="D281" s="1111"/>
      <c r="E281" s="1111"/>
      <c r="F281" s="1110"/>
      <c r="J281" s="1015"/>
      <c r="L281" s="1015"/>
      <c r="M281" s="1015"/>
    </row>
    <row r="282" spans="2:13">
      <c r="B282" s="1615"/>
      <c r="C282" s="1111"/>
      <c r="D282" s="1111"/>
      <c r="E282" s="1111"/>
      <c r="F282" s="1110"/>
      <c r="J282" s="1015"/>
      <c r="L282" s="1015"/>
      <c r="M282" s="1015"/>
    </row>
    <row r="283" spans="2:13">
      <c r="B283" s="1615"/>
      <c r="C283" s="1111"/>
      <c r="D283" s="1111"/>
      <c r="E283" s="1111"/>
      <c r="F283" s="1110"/>
      <c r="J283" s="1015"/>
      <c r="L283" s="1015"/>
      <c r="M283" s="1015"/>
    </row>
    <row r="284" spans="2:13">
      <c r="B284" s="1615"/>
      <c r="C284" s="1111"/>
      <c r="D284" s="1111"/>
      <c r="E284" s="1111"/>
      <c r="F284" s="1110"/>
      <c r="J284" s="1015"/>
      <c r="L284" s="1015"/>
      <c r="M284" s="1015"/>
    </row>
    <row r="285" spans="2:13">
      <c r="B285" s="1615"/>
      <c r="C285" s="1111"/>
      <c r="D285" s="1111"/>
      <c r="E285" s="1111"/>
      <c r="F285" s="1110"/>
      <c r="J285" s="1015"/>
      <c r="L285" s="1015"/>
      <c r="M285" s="1015"/>
    </row>
    <row r="286" spans="2:13">
      <c r="B286" s="1615"/>
      <c r="C286" s="1111"/>
      <c r="D286" s="1111"/>
      <c r="E286" s="1111"/>
      <c r="F286" s="1110"/>
      <c r="J286" s="1015"/>
      <c r="L286" s="1015"/>
      <c r="M286" s="1015"/>
    </row>
    <row r="287" spans="2:13">
      <c r="B287" s="1615"/>
      <c r="C287" s="1111"/>
      <c r="D287" s="1111"/>
      <c r="E287" s="1111"/>
      <c r="F287" s="1110"/>
      <c r="J287" s="1015"/>
      <c r="L287" s="1015"/>
      <c r="M287" s="1015"/>
    </row>
    <row r="288" spans="2:13">
      <c r="B288" s="1615"/>
      <c r="C288" s="1111"/>
      <c r="D288" s="1111"/>
      <c r="E288" s="1111"/>
      <c r="F288" s="1110"/>
      <c r="J288" s="1015"/>
      <c r="L288" s="1015"/>
      <c r="M288" s="1015"/>
    </row>
    <row r="289" spans="2:13">
      <c r="B289" s="1615"/>
      <c r="C289" s="1111"/>
      <c r="D289" s="1111"/>
      <c r="E289" s="1111"/>
      <c r="F289" s="1110"/>
      <c r="J289" s="1015"/>
      <c r="L289" s="1015"/>
      <c r="M289" s="1015"/>
    </row>
    <row r="290" spans="2:13">
      <c r="B290" s="1615"/>
      <c r="C290" s="1111"/>
      <c r="D290" s="1111"/>
      <c r="E290" s="1111"/>
      <c r="F290" s="1110"/>
      <c r="J290" s="1015"/>
      <c r="L290" s="1015"/>
      <c r="M290" s="1015"/>
    </row>
    <row r="291" spans="2:13">
      <c r="B291" s="1615"/>
      <c r="C291" s="1111"/>
      <c r="D291" s="1111"/>
      <c r="E291" s="1111"/>
      <c r="F291" s="1110"/>
      <c r="J291" s="1015"/>
      <c r="L291" s="1015"/>
      <c r="M291" s="1015"/>
    </row>
    <row r="292" spans="2:13">
      <c r="B292" s="1615"/>
      <c r="C292" s="1111"/>
      <c r="D292" s="1111"/>
      <c r="E292" s="1111"/>
      <c r="F292" s="1110"/>
      <c r="J292" s="1015"/>
      <c r="L292" s="1015"/>
      <c r="M292" s="1015"/>
    </row>
    <row r="293" spans="2:13">
      <c r="B293" s="1615"/>
      <c r="C293" s="1111"/>
      <c r="D293" s="1111"/>
      <c r="E293" s="1111"/>
      <c r="F293" s="1110"/>
      <c r="J293" s="1015"/>
      <c r="L293" s="1015"/>
      <c r="M293" s="1015"/>
    </row>
    <row r="294" spans="2:13">
      <c r="B294" s="1615"/>
      <c r="C294" s="1111"/>
      <c r="D294" s="1111"/>
      <c r="E294" s="1111"/>
      <c r="F294" s="1110"/>
      <c r="J294" s="1015"/>
      <c r="L294" s="1015"/>
      <c r="M294" s="1015"/>
    </row>
    <row r="295" spans="2:13">
      <c r="B295" s="1615"/>
      <c r="C295" s="1111"/>
      <c r="D295" s="1111"/>
      <c r="E295" s="1111"/>
      <c r="F295" s="1110"/>
      <c r="J295" s="1015"/>
      <c r="L295" s="1015"/>
      <c r="M295" s="1015"/>
    </row>
    <row r="296" spans="2:13">
      <c r="B296" s="1615"/>
      <c r="C296" s="1111"/>
      <c r="D296" s="1111"/>
      <c r="E296" s="1111"/>
      <c r="F296" s="1110"/>
      <c r="J296" s="1015"/>
      <c r="L296" s="1015"/>
      <c r="M296" s="1015"/>
    </row>
    <row r="297" spans="2:13">
      <c r="B297" s="1615"/>
      <c r="C297" s="1111"/>
      <c r="D297" s="1111"/>
      <c r="E297" s="1111"/>
      <c r="F297" s="1110"/>
      <c r="J297" s="1015"/>
      <c r="L297" s="1015"/>
      <c r="M297" s="1015"/>
    </row>
    <row r="298" spans="2:13">
      <c r="B298" s="1615"/>
      <c r="C298" s="1111"/>
      <c r="D298" s="1111"/>
      <c r="E298" s="1111"/>
      <c r="F298" s="1110"/>
      <c r="J298" s="1015"/>
      <c r="L298" s="1015"/>
      <c r="M298" s="1015"/>
    </row>
    <row r="299" spans="2:13">
      <c r="B299" s="1615"/>
      <c r="C299" s="1111"/>
      <c r="D299" s="1111"/>
      <c r="E299" s="1111"/>
      <c r="F299" s="1110"/>
      <c r="J299" s="1015"/>
      <c r="L299" s="1015"/>
      <c r="M299" s="1015"/>
    </row>
    <row r="300" spans="2:13">
      <c r="B300" s="1615"/>
      <c r="C300" s="1111"/>
      <c r="D300" s="1111"/>
      <c r="E300" s="1111"/>
      <c r="F300" s="1110"/>
      <c r="J300" s="1015"/>
      <c r="L300" s="1015"/>
      <c r="M300" s="1015"/>
    </row>
    <row r="301" spans="2:13">
      <c r="B301" s="1615"/>
      <c r="C301" s="1111"/>
      <c r="D301" s="1111"/>
      <c r="E301" s="1111"/>
      <c r="F301" s="1110"/>
      <c r="J301" s="1015"/>
      <c r="L301" s="1015"/>
      <c r="M301" s="1015"/>
    </row>
    <row r="302" spans="2:13">
      <c r="B302" s="1615"/>
      <c r="C302" s="1111"/>
      <c r="D302" s="1111"/>
      <c r="E302" s="1111"/>
      <c r="F302" s="1110"/>
      <c r="J302" s="1015"/>
      <c r="L302" s="1015"/>
      <c r="M302" s="1015"/>
    </row>
    <row r="303" spans="2:13">
      <c r="B303" s="1615"/>
      <c r="C303" s="1111"/>
      <c r="D303" s="1111"/>
      <c r="E303" s="1111"/>
      <c r="F303" s="1110"/>
      <c r="J303" s="1015"/>
      <c r="L303" s="1015"/>
      <c r="M303" s="1015"/>
    </row>
    <row r="304" spans="2:13">
      <c r="B304" s="1615"/>
      <c r="C304" s="1111"/>
      <c r="D304" s="1111"/>
      <c r="E304" s="1111"/>
      <c r="F304" s="1110"/>
      <c r="J304" s="1015"/>
      <c r="L304" s="1015"/>
      <c r="M304" s="1015"/>
    </row>
    <row r="305" spans="2:13">
      <c r="B305" s="1615"/>
      <c r="C305" s="1111"/>
      <c r="D305" s="1111"/>
      <c r="E305" s="1111"/>
      <c r="F305" s="1110"/>
      <c r="J305" s="1015"/>
      <c r="L305" s="1015"/>
      <c r="M305" s="1015"/>
    </row>
    <row r="306" spans="2:13">
      <c r="B306" s="1615"/>
      <c r="C306" s="1111"/>
      <c r="D306" s="1111"/>
      <c r="E306" s="1111"/>
      <c r="F306" s="1110"/>
      <c r="J306" s="1015"/>
      <c r="L306" s="1015"/>
      <c r="M306" s="1015"/>
    </row>
    <row r="307" spans="2:13">
      <c r="B307" s="1615"/>
      <c r="C307" s="1111"/>
      <c r="D307" s="1111"/>
      <c r="E307" s="1111"/>
      <c r="F307" s="1110"/>
      <c r="J307" s="1015"/>
      <c r="L307" s="1015"/>
      <c r="M307" s="1015"/>
    </row>
    <row r="308" spans="2:13">
      <c r="B308" s="1615"/>
      <c r="C308" s="1111"/>
      <c r="D308" s="1111"/>
      <c r="E308" s="1111"/>
      <c r="F308" s="1110"/>
      <c r="J308" s="1015"/>
      <c r="L308" s="1015"/>
      <c r="M308" s="1015"/>
    </row>
    <row r="309" spans="2:13">
      <c r="B309" s="1615"/>
      <c r="C309" s="1111"/>
      <c r="D309" s="1111"/>
      <c r="E309" s="1111"/>
      <c r="F309" s="1110"/>
      <c r="J309" s="1015"/>
      <c r="L309" s="1015"/>
      <c r="M309" s="1015"/>
    </row>
    <row r="310" spans="2:13">
      <c r="B310" s="1119"/>
      <c r="C310" s="1111"/>
      <c r="D310" s="1111"/>
      <c r="E310" s="1111"/>
      <c r="F310" s="1110"/>
      <c r="J310" s="1015"/>
      <c r="L310" s="1015"/>
      <c r="M310" s="1015"/>
    </row>
    <row r="311" spans="2:13">
      <c r="B311" s="1119"/>
      <c r="C311" s="1111"/>
      <c r="D311" s="1111"/>
      <c r="E311" s="1111"/>
      <c r="F311" s="1110"/>
      <c r="J311" s="1015"/>
      <c r="L311" s="1015"/>
      <c r="M311" s="1015"/>
    </row>
    <row r="312" spans="2:13">
      <c r="B312" s="1119"/>
      <c r="C312" s="1111"/>
      <c r="D312" s="1111"/>
      <c r="E312" s="1111"/>
      <c r="F312" s="1110"/>
      <c r="J312" s="1015"/>
      <c r="L312" s="1015"/>
      <c r="M312" s="1015"/>
    </row>
    <row r="313" spans="2:13">
      <c r="B313" s="1119"/>
      <c r="C313" s="1111"/>
      <c r="D313" s="1111"/>
      <c r="E313" s="1111"/>
      <c r="F313" s="1110"/>
      <c r="J313" s="1015"/>
      <c r="L313" s="1015"/>
      <c r="M313" s="1015"/>
    </row>
    <row r="314" spans="2:13">
      <c r="B314" s="1119"/>
      <c r="C314" s="1111"/>
      <c r="D314" s="1111"/>
      <c r="E314" s="1111"/>
      <c r="F314" s="1110"/>
      <c r="J314" s="1015"/>
      <c r="L314" s="1015"/>
      <c r="M314" s="1015"/>
    </row>
    <row r="315" spans="2:13">
      <c r="B315" s="1119"/>
      <c r="C315" s="1111"/>
      <c r="D315" s="1111"/>
      <c r="E315" s="1111"/>
      <c r="F315" s="1110"/>
      <c r="J315" s="1015"/>
      <c r="L315" s="1015"/>
      <c r="M315" s="1015"/>
    </row>
    <row r="316" spans="2:13">
      <c r="B316" s="1119"/>
      <c r="C316" s="1111"/>
      <c r="D316" s="1111"/>
      <c r="E316" s="1111"/>
      <c r="F316" s="1110"/>
      <c r="J316" s="1015"/>
      <c r="L316" s="1015"/>
      <c r="M316" s="1015"/>
    </row>
    <row r="317" spans="2:13">
      <c r="B317" s="1119"/>
      <c r="C317" s="1111"/>
      <c r="D317" s="1111"/>
      <c r="E317" s="1111"/>
      <c r="F317" s="1110"/>
      <c r="J317" s="1015"/>
      <c r="L317" s="1015"/>
      <c r="M317" s="1015"/>
    </row>
    <row r="318" spans="2:13">
      <c r="B318" s="1119"/>
      <c r="C318" s="1111"/>
      <c r="D318" s="1111"/>
      <c r="E318" s="1111"/>
      <c r="F318" s="1110"/>
      <c r="J318" s="1015"/>
      <c r="L318" s="1015"/>
      <c r="M318" s="1015"/>
    </row>
    <row r="319" spans="2:13">
      <c r="B319" s="1119"/>
      <c r="C319" s="1111"/>
      <c r="D319" s="1111"/>
      <c r="E319" s="1111"/>
      <c r="F319" s="1110"/>
      <c r="J319" s="1015"/>
      <c r="L319" s="1015"/>
      <c r="M319" s="1015"/>
    </row>
    <row r="320" spans="2:13">
      <c r="B320" s="991" t="s">
        <v>71</v>
      </c>
      <c r="C320" s="1640">
        <f>SUM(C271:C319)</f>
        <v>0</v>
      </c>
      <c r="D320" s="1640">
        <f>SUM(D271:D319)</f>
        <v>0</v>
      </c>
      <c r="E320" s="1640">
        <f>SUM(E271:E319)</f>
        <v>0</v>
      </c>
      <c r="F320" s="1641">
        <f>SUM(F271:F319)</f>
        <v>0</v>
      </c>
      <c r="J320" s="1015"/>
      <c r="L320" s="1015"/>
      <c r="M320" s="1015"/>
    </row>
    <row r="321" spans="2:14">
      <c r="J321" s="1015"/>
      <c r="L321" s="1015"/>
      <c r="M321" s="1015"/>
    </row>
    <row r="322" spans="2:14">
      <c r="I322" s="1015" t="e">
        <f>#REF!-'[3]P&amp;L финансови сделки'!H18</f>
        <v>#REF!</v>
      </c>
    </row>
    <row r="323" spans="2:14" ht="14.25">
      <c r="B323" s="2272" t="s">
        <v>427</v>
      </c>
      <c r="C323" s="2272"/>
      <c r="D323" s="2272"/>
      <c r="E323" s="2272"/>
      <c r="F323" s="2272"/>
      <c r="G323" s="2272"/>
      <c r="H323" s="2272"/>
      <c r="I323" s="2272"/>
      <c r="J323" s="2272"/>
      <c r="K323" s="2272"/>
      <c r="L323" s="2272"/>
      <c r="M323" s="1642"/>
      <c r="N323" s="1642"/>
    </row>
    <row r="324" spans="2:14">
      <c r="B324" s="1643" t="str">
        <f>CONCATENATE("Бъдещи минимални лизингови постъпления към ",НАЧАЛО!$AC$1," г.")</f>
        <v>Бъдещи минимални лизингови постъпления към 2013 г.</v>
      </c>
      <c r="C324" s="1644"/>
      <c r="D324" s="1644"/>
      <c r="E324" s="1644"/>
    </row>
    <row r="325" spans="2:14">
      <c r="B325" s="1645"/>
      <c r="C325" s="1646" t="s">
        <v>191</v>
      </c>
      <c r="D325" s="1646" t="s">
        <v>192</v>
      </c>
      <c r="E325" s="1646" t="s">
        <v>71</v>
      </c>
    </row>
    <row r="326" spans="2:14">
      <c r="B326" s="1645" t="s">
        <v>193</v>
      </c>
      <c r="C326" s="1647"/>
      <c r="D326" s="1647"/>
      <c r="E326" s="1648">
        <f>SUM(C326:D326)</f>
        <v>0</v>
      </c>
    </row>
    <row r="327" spans="2:14">
      <c r="B327" s="1645" t="s">
        <v>194</v>
      </c>
      <c r="C327" s="1647"/>
      <c r="D327" s="1647"/>
      <c r="E327" s="1648">
        <f>SUM(C327:D327)</f>
        <v>0</v>
      </c>
    </row>
    <row r="328" spans="2:14">
      <c r="B328" s="1649" t="s">
        <v>195</v>
      </c>
      <c r="C328" s="1650">
        <f>SUM(C326:C327)</f>
        <v>0</v>
      </c>
      <c r="D328" s="1650">
        <f>SUM(D326:D327)</f>
        <v>0</v>
      </c>
      <c r="E328" s="1650">
        <f>SUM(E326:E327)</f>
        <v>0</v>
      </c>
    </row>
    <row r="329" spans="2:14">
      <c r="B329" s="1643" t="str">
        <f>B324</f>
        <v>Бъдещи минимални лизингови постъпления към 2013 г.</v>
      </c>
      <c r="C329" s="1644"/>
      <c r="D329" s="1644"/>
      <c r="E329" s="1644"/>
    </row>
    <row r="330" spans="2:14">
      <c r="B330" s="1645"/>
      <c r="C330" s="1646" t="s">
        <v>191</v>
      </c>
      <c r="D330" s="1646" t="s">
        <v>192</v>
      </c>
      <c r="E330" s="1646" t="s">
        <v>71</v>
      </c>
    </row>
    <row r="331" spans="2:14">
      <c r="B331" s="1645" t="s">
        <v>193</v>
      </c>
      <c r="C331" s="1647"/>
      <c r="D331" s="1647"/>
      <c r="E331" s="1648">
        <f>SUM(C331:D331)</f>
        <v>0</v>
      </c>
    </row>
    <row r="332" spans="2:14">
      <c r="B332" s="1645" t="s">
        <v>194</v>
      </c>
      <c r="C332" s="1647"/>
      <c r="D332" s="1647"/>
      <c r="E332" s="1648">
        <f>SUM(C332:D332)</f>
        <v>0</v>
      </c>
    </row>
    <row r="333" spans="2:14">
      <c r="B333" s="1649" t="s">
        <v>195</v>
      </c>
      <c r="C333" s="1650">
        <f>SUM(C331:C332)</f>
        <v>0</v>
      </c>
      <c r="D333" s="1650">
        <f>SUM(D331:D332)</f>
        <v>0</v>
      </c>
      <c r="E333" s="1650">
        <f>SUM(E331:E332)</f>
        <v>0</v>
      </c>
    </row>
    <row r="334" spans="2:14" ht="14.25">
      <c r="B334" s="1651" t="s">
        <v>428</v>
      </c>
      <c r="C334" s="1651"/>
      <c r="D334" s="1651"/>
      <c r="E334" s="1651"/>
    </row>
    <row r="335" spans="2:14">
      <c r="B335" s="1643" t="str">
        <f>B324</f>
        <v>Бъдещи минимални лизингови постъпления към 2013 г.</v>
      </c>
      <c r="C335" s="1644"/>
      <c r="D335" s="1644"/>
      <c r="E335" s="1652"/>
    </row>
    <row r="336" spans="2:14">
      <c r="B336" s="1645" t="s">
        <v>193</v>
      </c>
      <c r="C336" s="1647"/>
      <c r="D336" s="1647"/>
      <c r="E336" s="1653">
        <f>SUM(C336:D336)</f>
        <v>0</v>
      </c>
    </row>
    <row r="337" spans="2:7">
      <c r="B337" s="1649" t="s">
        <v>71</v>
      </c>
      <c r="C337" s="1650">
        <f>SUM(C336)</f>
        <v>0</v>
      </c>
      <c r="D337" s="1650">
        <f>SUM(D336)</f>
        <v>0</v>
      </c>
      <c r="E337" s="1654">
        <f>SUM(E336)</f>
        <v>0</v>
      </c>
    </row>
    <row r="339" spans="2:7" ht="14.25">
      <c r="B339" s="1655" t="s">
        <v>429</v>
      </c>
      <c r="C339" s="1655"/>
      <c r="D339" s="1655"/>
      <c r="E339" s="1655"/>
      <c r="F339" s="1642"/>
      <c r="G339" s="1642"/>
    </row>
    <row r="340" spans="2:7">
      <c r="B340" s="1643" t="str">
        <f>CONCATENATE("Бъдещи минимални лизингови плащания към ",НАЧАЛО!AC1," г.")</f>
        <v>Бъдещи минимални лизингови плащания към 2013 г.</v>
      </c>
      <c r="C340" s="1644"/>
      <c r="D340" s="1644"/>
      <c r="E340" s="1644"/>
    </row>
    <row r="341" spans="2:7">
      <c r="B341" s="1645"/>
      <c r="C341" s="1646" t="s">
        <v>191</v>
      </c>
      <c r="D341" s="1646" t="s">
        <v>192</v>
      </c>
      <c r="E341" s="1656" t="s">
        <v>71</v>
      </c>
    </row>
    <row r="342" spans="2:7">
      <c r="B342" s="1645" t="s">
        <v>411</v>
      </c>
      <c r="C342" s="1647"/>
      <c r="D342" s="1647"/>
      <c r="E342" s="1653">
        <f>SUM(C342:D342)</f>
        <v>0</v>
      </c>
    </row>
    <row r="343" spans="2:7">
      <c r="B343" s="1645" t="s">
        <v>194</v>
      </c>
      <c r="C343" s="1647"/>
      <c r="D343" s="1647"/>
      <c r="E343" s="1653">
        <f>SUM(C343:D343)</f>
        <v>0</v>
      </c>
    </row>
    <row r="344" spans="2:7">
      <c r="B344" s="1649" t="s">
        <v>195</v>
      </c>
      <c r="C344" s="1650">
        <f>SUM(C342:C343)</f>
        <v>0</v>
      </c>
      <c r="D344" s="1650">
        <f>SUM(D342:D343)</f>
        <v>0</v>
      </c>
      <c r="E344" s="1654">
        <f>SUM(E342:E343)</f>
        <v>0</v>
      </c>
    </row>
    <row r="345" spans="2:7">
      <c r="B345" s="1643" t="str">
        <f>B340</f>
        <v>Бъдещи минимални лизингови плащания към 2013 г.</v>
      </c>
      <c r="C345" s="1644"/>
      <c r="D345" s="1644"/>
      <c r="E345" s="1644"/>
    </row>
    <row r="346" spans="2:7">
      <c r="B346" s="1645"/>
      <c r="C346" s="1646" t="s">
        <v>191</v>
      </c>
      <c r="D346" s="1646" t="s">
        <v>192</v>
      </c>
      <c r="E346" s="1656" t="s">
        <v>71</v>
      </c>
    </row>
    <row r="347" spans="2:7">
      <c r="B347" s="1645" t="s">
        <v>411</v>
      </c>
      <c r="C347" s="1647"/>
      <c r="D347" s="1647"/>
      <c r="E347" s="1653">
        <f>SUM(C347:D347)</f>
        <v>0</v>
      </c>
    </row>
    <row r="348" spans="2:7">
      <c r="B348" s="1645" t="s">
        <v>194</v>
      </c>
      <c r="C348" s="1647"/>
      <c r="D348" s="1647"/>
      <c r="E348" s="1653">
        <f>SUM(C348:D348)</f>
        <v>0</v>
      </c>
    </row>
    <row r="349" spans="2:7">
      <c r="B349" s="1649" t="s">
        <v>195</v>
      </c>
      <c r="C349" s="1650">
        <f>SUM(C347:C348)</f>
        <v>0</v>
      </c>
      <c r="D349" s="1650">
        <f>SUM(D347:D348)</f>
        <v>0</v>
      </c>
      <c r="E349" s="1654">
        <f>SUM(E347:E348)</f>
        <v>0</v>
      </c>
    </row>
    <row r="350" spans="2:7" ht="14.25">
      <c r="B350" s="1651" t="s">
        <v>430</v>
      </c>
      <c r="C350" s="1651"/>
      <c r="D350" s="1651"/>
      <c r="E350" s="1651"/>
    </row>
    <row r="351" spans="2:7">
      <c r="B351" s="1643" t="str">
        <f>B340</f>
        <v>Бъдещи минимални лизингови плащания към 2013 г.</v>
      </c>
      <c r="C351" s="1644"/>
      <c r="D351" s="1644"/>
      <c r="E351" s="1652"/>
    </row>
    <row r="352" spans="2:7">
      <c r="B352" s="1645" t="s">
        <v>411</v>
      </c>
      <c r="C352" s="1647"/>
      <c r="D352" s="1647"/>
      <c r="E352" s="1653">
        <f>SUM(C352:D352)</f>
        <v>0</v>
      </c>
    </row>
    <row r="353" spans="2:14">
      <c r="B353" s="1649" t="s">
        <v>71</v>
      </c>
      <c r="C353" s="1650">
        <f>SUM(C352)</f>
        <v>0</v>
      </c>
      <c r="D353" s="1650">
        <f>SUM(D352)</f>
        <v>0</v>
      </c>
      <c r="E353" s="1654">
        <f>SUM(E352)</f>
        <v>0</v>
      </c>
    </row>
    <row r="356" spans="2:14" ht="14.25">
      <c r="B356" s="1116" t="s">
        <v>3940</v>
      </c>
      <c r="C356" s="1116"/>
      <c r="D356" s="1116"/>
      <c r="E356" s="1116"/>
      <c r="F356" s="1116"/>
      <c r="G356" s="1116"/>
      <c r="H356" s="1116"/>
      <c r="I356" s="1116"/>
      <c r="J356" s="1116"/>
      <c r="K356" s="1116"/>
      <c r="L356" s="1116"/>
      <c r="M356" s="1116"/>
      <c r="N356" s="1116"/>
    </row>
    <row r="357" spans="2:14" s="980" customFormat="1" ht="25.5">
      <c r="B357" s="1131" t="s">
        <v>1185</v>
      </c>
      <c r="C357" s="981" t="s">
        <v>414</v>
      </c>
      <c r="D357" s="981" t="s">
        <v>417</v>
      </c>
      <c r="E357" s="981" t="s">
        <v>415</v>
      </c>
      <c r="F357" s="1629" t="s">
        <v>416</v>
      </c>
      <c r="G357" s="1612"/>
      <c r="H357" s="1612"/>
      <c r="I357" s="1612"/>
      <c r="J357" s="1612"/>
      <c r="K357" s="1612"/>
      <c r="L357" s="1612"/>
      <c r="M357" s="1612"/>
      <c r="N357" s="1612"/>
    </row>
    <row r="358" spans="2:14" s="980" customFormat="1" ht="14.25">
      <c r="B358" s="1615"/>
      <c r="C358" s="982"/>
      <c r="D358" s="1630"/>
      <c r="E358" s="982"/>
      <c r="F358" s="277"/>
      <c r="G358" s="1612"/>
      <c r="H358" s="1612"/>
      <c r="I358" s="1612"/>
      <c r="J358" s="1612"/>
      <c r="K358" s="1612"/>
      <c r="L358" s="1612"/>
      <c r="M358" s="1612"/>
      <c r="N358" s="1612"/>
    </row>
    <row r="359" spans="2:14" s="980" customFormat="1" ht="14.25">
      <c r="B359" s="1615"/>
      <c r="C359" s="982"/>
      <c r="D359" s="1630"/>
      <c r="E359" s="982"/>
      <c r="F359" s="277"/>
      <c r="G359" s="1612"/>
      <c r="H359" s="1612"/>
      <c r="I359" s="1612"/>
      <c r="J359" s="1612"/>
      <c r="K359" s="1612"/>
      <c r="L359" s="1612"/>
      <c r="M359" s="1612"/>
      <c r="N359" s="1612"/>
    </row>
    <row r="360" spans="2:14" s="980" customFormat="1" ht="14.25">
      <c r="B360" s="1631"/>
      <c r="C360" s="982"/>
      <c r="D360" s="1630"/>
      <c r="E360" s="982"/>
      <c r="F360" s="277"/>
      <c r="G360" s="1612"/>
      <c r="H360" s="1612"/>
      <c r="I360" s="1612"/>
      <c r="J360" s="1612"/>
      <c r="K360" s="1612"/>
      <c r="L360" s="1612"/>
      <c r="M360" s="1612"/>
      <c r="N360" s="1612"/>
    </row>
    <row r="361" spans="2:14" s="980" customFormat="1" ht="14.25">
      <c r="B361" s="1615"/>
      <c r="C361" s="982"/>
      <c r="D361" s="1630"/>
      <c r="E361" s="982"/>
      <c r="F361" s="277"/>
      <c r="G361" s="1612"/>
      <c r="H361" s="1612"/>
      <c r="I361" s="1612"/>
      <c r="J361" s="1612"/>
      <c r="K361" s="1612"/>
      <c r="L361" s="1612"/>
      <c r="M361" s="1612"/>
      <c r="N361" s="1612"/>
    </row>
    <row r="362" spans="2:14" s="980" customFormat="1" ht="14.25">
      <c r="B362" s="1615"/>
      <c r="C362" s="982"/>
      <c r="D362" s="1630"/>
      <c r="E362" s="982"/>
      <c r="F362" s="277"/>
      <c r="G362" s="1612"/>
      <c r="H362" s="1612"/>
      <c r="I362" s="1612"/>
      <c r="J362" s="1612"/>
      <c r="K362" s="1612"/>
      <c r="L362" s="1612"/>
      <c r="M362" s="1612"/>
      <c r="N362" s="1612"/>
    </row>
    <row r="363" spans="2:14" s="980" customFormat="1" ht="14.25">
      <c r="B363" s="1615"/>
      <c r="C363" s="982"/>
      <c r="D363" s="1630"/>
      <c r="E363" s="982"/>
      <c r="F363" s="277"/>
      <c r="G363" s="1612"/>
      <c r="H363" s="1612"/>
      <c r="I363" s="1612"/>
      <c r="J363" s="1612"/>
      <c r="K363" s="1612"/>
      <c r="L363" s="1612"/>
      <c r="M363" s="1612"/>
      <c r="N363" s="1612"/>
    </row>
    <row r="364" spans="2:14" s="980" customFormat="1" ht="14.25">
      <c r="B364" s="1615"/>
      <c r="C364" s="982"/>
      <c r="D364" s="1630"/>
      <c r="E364" s="982"/>
      <c r="F364" s="277"/>
      <c r="G364" s="1612"/>
      <c r="H364" s="1612"/>
      <c r="I364" s="1612"/>
      <c r="J364" s="1612"/>
      <c r="K364" s="1612"/>
      <c r="L364" s="1612"/>
      <c r="M364" s="1612"/>
      <c r="N364" s="1612"/>
    </row>
    <row r="365" spans="2:14" s="980" customFormat="1" ht="14.25">
      <c r="B365" s="1615"/>
      <c r="C365" s="982"/>
      <c r="D365" s="1630"/>
      <c r="E365" s="982"/>
      <c r="F365" s="277"/>
      <c r="G365" s="1612"/>
      <c r="H365" s="1612"/>
      <c r="I365" s="1612"/>
      <c r="J365" s="1612"/>
      <c r="K365" s="1612"/>
      <c r="L365" s="1612"/>
      <c r="M365" s="1612"/>
      <c r="N365" s="1612"/>
    </row>
    <row r="366" spans="2:14" s="980" customFormat="1" ht="14.25">
      <c r="B366" s="1615"/>
      <c r="C366" s="982"/>
      <c r="D366" s="1630"/>
      <c r="E366" s="982"/>
      <c r="F366" s="277"/>
      <c r="G366" s="1612"/>
      <c r="H366" s="1612"/>
      <c r="I366" s="1612"/>
      <c r="J366" s="1612"/>
      <c r="K366" s="1612"/>
      <c r="L366" s="1612"/>
      <c r="M366" s="1612"/>
      <c r="N366" s="1612"/>
    </row>
    <row r="367" spans="2:14" s="980" customFormat="1" ht="14.25">
      <c r="B367" s="1615"/>
      <c r="C367" s="982"/>
      <c r="D367" s="1630"/>
      <c r="E367" s="982"/>
      <c r="F367" s="277"/>
      <c r="G367" s="1612"/>
      <c r="H367" s="1612"/>
      <c r="I367" s="1612"/>
      <c r="J367" s="1612"/>
      <c r="K367" s="1612"/>
      <c r="L367" s="1612"/>
      <c r="M367" s="1612"/>
      <c r="N367" s="1612"/>
    </row>
    <row r="368" spans="2:14" s="980" customFormat="1" ht="14.25">
      <c r="B368" s="1615"/>
      <c r="C368" s="982"/>
      <c r="D368" s="1630"/>
      <c r="E368" s="982"/>
      <c r="F368" s="277"/>
      <c r="G368" s="1612"/>
      <c r="H368" s="1612"/>
      <c r="I368" s="1612"/>
      <c r="J368" s="1612"/>
      <c r="K368" s="1612"/>
      <c r="L368" s="1612"/>
      <c r="M368" s="1612"/>
      <c r="N368" s="1612"/>
    </row>
    <row r="369" spans="2:14" s="980" customFormat="1" ht="14.25">
      <c r="B369" s="1615"/>
      <c r="C369" s="982"/>
      <c r="D369" s="1630"/>
      <c r="E369" s="982"/>
      <c r="F369" s="1569"/>
      <c r="G369" s="1612"/>
      <c r="H369" s="1612"/>
      <c r="I369" s="1612"/>
      <c r="J369" s="1612"/>
      <c r="K369" s="1612"/>
      <c r="L369" s="1612"/>
      <c r="M369" s="1612"/>
      <c r="N369" s="1612"/>
    </row>
    <row r="370" spans="2:14" s="980" customFormat="1" ht="14.25">
      <c r="B370" s="1615"/>
      <c r="C370" s="982"/>
      <c r="D370" s="1630"/>
      <c r="E370" s="982"/>
      <c r="F370" s="1569"/>
      <c r="G370" s="1612"/>
      <c r="H370" s="1612"/>
      <c r="I370" s="1612"/>
      <c r="J370" s="1612"/>
      <c r="K370" s="1612"/>
      <c r="L370" s="1612"/>
      <c r="M370" s="1612"/>
      <c r="N370" s="1612"/>
    </row>
    <row r="371" spans="2:14" s="980" customFormat="1" ht="14.25">
      <c r="B371" s="1615"/>
      <c r="C371" s="982"/>
      <c r="D371" s="1630"/>
      <c r="E371" s="982"/>
      <c r="F371" s="1569"/>
      <c r="G371" s="1612"/>
      <c r="H371" s="1612"/>
      <c r="I371" s="1612"/>
      <c r="J371" s="1612"/>
      <c r="K371" s="1612"/>
      <c r="L371" s="1612"/>
      <c r="M371" s="1612"/>
      <c r="N371" s="1612"/>
    </row>
    <row r="372" spans="2:14" s="980" customFormat="1" ht="14.25">
      <c r="B372" s="1615"/>
      <c r="C372" s="982"/>
      <c r="D372" s="1630"/>
      <c r="E372" s="982"/>
      <c r="F372" s="1569"/>
      <c r="G372" s="1612"/>
      <c r="H372" s="1612"/>
      <c r="I372" s="1612"/>
      <c r="J372" s="1612"/>
      <c r="K372" s="1612"/>
      <c r="L372" s="1612"/>
      <c r="M372" s="1612"/>
      <c r="N372" s="1612"/>
    </row>
    <row r="373" spans="2:14" s="980" customFormat="1" ht="14.25">
      <c r="B373" s="1615"/>
      <c r="C373" s="982"/>
      <c r="D373" s="1630"/>
      <c r="E373" s="982"/>
      <c r="F373" s="1569"/>
      <c r="G373" s="1612"/>
      <c r="H373" s="1612"/>
      <c r="I373" s="1612"/>
      <c r="J373" s="1612"/>
      <c r="K373" s="1612"/>
      <c r="L373" s="1612"/>
      <c r="M373" s="1612"/>
      <c r="N373" s="1612"/>
    </row>
    <row r="374" spans="2:14" s="980" customFormat="1" ht="14.25">
      <c r="B374" s="1615"/>
      <c r="C374" s="982"/>
      <c r="D374" s="1630"/>
      <c r="E374" s="982"/>
      <c r="F374" s="1569"/>
      <c r="G374" s="1612"/>
      <c r="H374" s="1612"/>
      <c r="I374" s="1612"/>
      <c r="J374" s="1612"/>
      <c r="K374" s="1612"/>
      <c r="L374" s="1612"/>
      <c r="M374" s="1612"/>
      <c r="N374" s="1612"/>
    </row>
    <row r="375" spans="2:14" s="980" customFormat="1" ht="14.25">
      <c r="B375" s="1615"/>
      <c r="C375" s="982"/>
      <c r="D375" s="1630"/>
      <c r="E375" s="982"/>
      <c r="F375" s="277"/>
      <c r="G375" s="1612"/>
      <c r="H375" s="1612"/>
      <c r="I375" s="1612"/>
      <c r="J375" s="1612"/>
      <c r="K375" s="1612"/>
      <c r="L375" s="1612"/>
      <c r="M375" s="1612"/>
      <c r="N375" s="1612"/>
    </row>
    <row r="376" spans="2:14" s="980" customFormat="1" ht="14.25">
      <c r="B376" s="1615"/>
      <c r="C376" s="982"/>
      <c r="D376" s="1630"/>
      <c r="E376" s="982"/>
      <c r="F376" s="277"/>
      <c r="G376" s="1612"/>
      <c r="H376" s="1612"/>
      <c r="I376" s="1612"/>
      <c r="J376" s="1612"/>
      <c r="K376" s="1612"/>
      <c r="L376" s="1612"/>
      <c r="M376" s="1612"/>
      <c r="N376" s="1612"/>
    </row>
    <row r="377" spans="2:14" s="980" customFormat="1" ht="14.25">
      <c r="B377" s="1615"/>
      <c r="C377" s="982"/>
      <c r="D377" s="1630"/>
      <c r="E377" s="982"/>
      <c r="F377" s="277"/>
      <c r="G377" s="1612"/>
      <c r="H377" s="1612"/>
      <c r="I377" s="1612"/>
      <c r="J377" s="1612"/>
      <c r="K377" s="1612"/>
      <c r="L377" s="1612"/>
      <c r="M377" s="1612"/>
      <c r="N377" s="1612"/>
    </row>
    <row r="378" spans="2:14" s="980" customFormat="1" ht="14.25">
      <c r="B378" s="1615"/>
      <c r="C378" s="982"/>
      <c r="D378" s="1630"/>
      <c r="E378" s="982"/>
      <c r="F378" s="277"/>
      <c r="G378" s="1612"/>
      <c r="H378" s="1612"/>
      <c r="I378" s="1612"/>
      <c r="J378" s="1612"/>
      <c r="K378" s="1612"/>
      <c r="L378" s="1612"/>
      <c r="M378" s="1612"/>
      <c r="N378" s="1612"/>
    </row>
    <row r="379" spans="2:14" s="980" customFormat="1" ht="14.25">
      <c r="B379" s="1615"/>
      <c r="C379" s="982"/>
      <c r="D379" s="1630"/>
      <c r="E379" s="982"/>
      <c r="F379" s="277"/>
      <c r="G379" s="1612"/>
      <c r="H379" s="1612"/>
      <c r="I379" s="1612"/>
      <c r="J379" s="1612"/>
      <c r="K379" s="1612"/>
      <c r="L379" s="1612"/>
      <c r="M379" s="1612"/>
      <c r="N379" s="1612"/>
    </row>
    <row r="380" spans="2:14" s="980" customFormat="1" ht="14.25">
      <c r="B380" s="1615"/>
      <c r="C380" s="982"/>
      <c r="D380" s="1630"/>
      <c r="E380" s="982"/>
      <c r="F380" s="277"/>
      <c r="G380" s="1612"/>
      <c r="H380" s="1612"/>
      <c r="I380" s="1612"/>
      <c r="J380" s="1612"/>
      <c r="K380" s="1612"/>
      <c r="L380" s="1612"/>
      <c r="M380" s="1612"/>
      <c r="N380" s="1612"/>
    </row>
    <row r="381" spans="2:14" s="980" customFormat="1" ht="14.25">
      <c r="B381" s="1615"/>
      <c r="C381" s="982"/>
      <c r="D381" s="1630"/>
      <c r="E381" s="982"/>
      <c r="F381" s="277"/>
      <c r="G381" s="1612"/>
      <c r="H381" s="1612"/>
      <c r="I381" s="1612"/>
      <c r="J381" s="1612"/>
      <c r="K381" s="1612"/>
      <c r="L381" s="1612"/>
      <c r="M381" s="1612"/>
      <c r="N381" s="1612"/>
    </row>
    <row r="382" spans="2:14" s="980" customFormat="1" ht="14.25">
      <c r="B382" s="1615"/>
      <c r="C382" s="982"/>
      <c r="D382" s="1630"/>
      <c r="E382" s="982"/>
      <c r="F382" s="277"/>
      <c r="G382" s="1612"/>
      <c r="H382" s="1612"/>
      <c r="I382" s="1612"/>
      <c r="J382" s="1612"/>
      <c r="K382" s="1612"/>
      <c r="L382" s="1612"/>
      <c r="M382" s="1612"/>
      <c r="N382" s="1612"/>
    </row>
    <row r="383" spans="2:14" s="980" customFormat="1" ht="14.25">
      <c r="B383" s="1615"/>
      <c r="C383" s="982"/>
      <c r="D383" s="1630"/>
      <c r="E383" s="982"/>
      <c r="F383" s="277"/>
      <c r="G383" s="1612"/>
      <c r="H383" s="1612"/>
      <c r="I383" s="1612"/>
      <c r="J383" s="1612"/>
      <c r="K383" s="1612"/>
      <c r="L383" s="1612"/>
      <c r="M383" s="1612"/>
      <c r="N383" s="1612"/>
    </row>
    <row r="384" spans="2:14" s="980" customFormat="1" ht="14.25">
      <c r="B384" s="1615"/>
      <c r="C384" s="982"/>
      <c r="D384" s="1630"/>
      <c r="E384" s="982"/>
      <c r="F384" s="277"/>
      <c r="G384" s="1612"/>
      <c r="H384" s="1612"/>
      <c r="I384" s="1612"/>
      <c r="J384" s="1612"/>
      <c r="K384" s="1612"/>
      <c r="L384" s="1612"/>
      <c r="M384" s="1612"/>
      <c r="N384" s="1612"/>
    </row>
    <row r="385" spans="2:14" s="980" customFormat="1" ht="14.25">
      <c r="B385" s="1615"/>
      <c r="C385" s="982"/>
      <c r="D385" s="1630"/>
      <c r="E385" s="982"/>
      <c r="F385" s="277"/>
      <c r="G385" s="1612"/>
      <c r="H385" s="1612"/>
      <c r="I385" s="1612"/>
      <c r="J385" s="1612"/>
      <c r="K385" s="1612"/>
      <c r="L385" s="1612"/>
      <c r="M385" s="1612"/>
      <c r="N385" s="1612"/>
    </row>
    <row r="386" spans="2:14" s="980" customFormat="1" ht="14.25">
      <c r="B386" s="1615"/>
      <c r="C386" s="982"/>
      <c r="D386" s="1630"/>
      <c r="E386" s="982"/>
      <c r="F386" s="277"/>
      <c r="G386" s="1612"/>
      <c r="H386" s="1612"/>
      <c r="I386" s="1612"/>
      <c r="J386" s="1612"/>
      <c r="K386" s="1612"/>
      <c r="L386" s="1612"/>
      <c r="M386" s="1612"/>
      <c r="N386" s="1612"/>
    </row>
    <row r="387" spans="2:14" s="980" customFormat="1" ht="14.25">
      <c r="B387" s="1615"/>
      <c r="C387" s="982"/>
      <c r="D387" s="1630"/>
      <c r="E387" s="982"/>
      <c r="F387" s="277"/>
      <c r="G387" s="1612"/>
      <c r="H387" s="1612"/>
      <c r="I387" s="1612"/>
      <c r="J387" s="1612"/>
      <c r="K387" s="1612"/>
      <c r="L387" s="1612"/>
      <c r="M387" s="1612"/>
      <c r="N387" s="1612"/>
    </row>
    <row r="388" spans="2:14" s="980" customFormat="1" ht="14.25">
      <c r="B388" s="1615"/>
      <c r="C388" s="982"/>
      <c r="D388" s="1630"/>
      <c r="E388" s="982"/>
      <c r="F388" s="277"/>
      <c r="G388" s="1612"/>
      <c r="H388" s="1612"/>
      <c r="I388" s="1612"/>
      <c r="J388" s="1612"/>
      <c r="K388" s="1612"/>
      <c r="L388" s="1612"/>
      <c r="M388" s="1612"/>
      <c r="N388" s="1612"/>
    </row>
    <row r="389" spans="2:14" s="980" customFormat="1" ht="14.25">
      <c r="B389" s="1615"/>
      <c r="C389" s="982"/>
      <c r="D389" s="1630"/>
      <c r="E389" s="982"/>
      <c r="F389" s="277"/>
      <c r="G389" s="1612"/>
      <c r="H389" s="1612"/>
      <c r="I389" s="1612"/>
      <c r="J389" s="1612"/>
      <c r="K389" s="1612"/>
      <c r="L389" s="1612"/>
      <c r="M389" s="1612"/>
      <c r="N389" s="1612"/>
    </row>
    <row r="390" spans="2:14" s="980" customFormat="1" ht="14.25">
      <c r="B390" s="1615"/>
      <c r="C390" s="982"/>
      <c r="D390" s="1630"/>
      <c r="E390" s="982"/>
      <c r="F390" s="277"/>
      <c r="G390" s="1612"/>
      <c r="H390" s="1612"/>
      <c r="I390" s="1612"/>
      <c r="J390" s="1612"/>
      <c r="K390" s="1612"/>
      <c r="L390" s="1612"/>
      <c r="M390" s="1612"/>
      <c r="N390" s="1612"/>
    </row>
    <row r="391" spans="2:14" s="980" customFormat="1" ht="14.25">
      <c r="B391" s="1615"/>
      <c r="C391" s="982"/>
      <c r="D391" s="1630"/>
      <c r="E391" s="982"/>
      <c r="F391" s="277"/>
      <c r="G391" s="1612"/>
      <c r="H391" s="1612"/>
      <c r="I391" s="1612"/>
      <c r="J391" s="1612"/>
      <c r="K391" s="1612"/>
      <c r="L391" s="1612"/>
      <c r="M391" s="1612"/>
      <c r="N391" s="1612"/>
    </row>
    <row r="392" spans="2:14" s="980" customFormat="1" ht="14.25">
      <c r="B392" s="1615"/>
      <c r="C392" s="982"/>
      <c r="D392" s="1630"/>
      <c r="E392" s="982"/>
      <c r="F392" s="277"/>
      <c r="G392" s="1612"/>
      <c r="H392" s="1612"/>
      <c r="I392" s="1612"/>
      <c r="J392" s="1612"/>
      <c r="K392" s="1612"/>
      <c r="L392" s="1612"/>
      <c r="M392" s="1612"/>
      <c r="N392" s="1612"/>
    </row>
    <row r="393" spans="2:14" s="980" customFormat="1" ht="14.25">
      <c r="B393" s="1615"/>
      <c r="C393" s="982"/>
      <c r="D393" s="1630"/>
      <c r="E393" s="982"/>
      <c r="F393" s="277"/>
      <c r="G393" s="1612"/>
      <c r="H393" s="1612"/>
      <c r="I393" s="1612"/>
      <c r="J393" s="1612"/>
      <c r="K393" s="1612"/>
      <c r="L393" s="1612"/>
      <c r="M393" s="1612"/>
      <c r="N393" s="1612"/>
    </row>
    <row r="394" spans="2:14" s="980" customFormat="1" ht="14.25">
      <c r="B394" s="1615"/>
      <c r="C394" s="982"/>
      <c r="D394" s="1630"/>
      <c r="E394" s="982"/>
      <c r="F394" s="277"/>
      <c r="G394" s="1612"/>
      <c r="H394" s="1612"/>
      <c r="I394" s="1612"/>
      <c r="J394" s="1612"/>
      <c r="K394" s="1612"/>
      <c r="L394" s="1612"/>
      <c r="M394" s="1612"/>
      <c r="N394" s="1612"/>
    </row>
    <row r="395" spans="2:14" s="980" customFormat="1" ht="14.25">
      <c r="B395" s="1615"/>
      <c r="C395" s="982"/>
      <c r="D395" s="1630"/>
      <c r="E395" s="982"/>
      <c r="F395" s="277"/>
      <c r="G395" s="1612"/>
      <c r="H395" s="1612"/>
      <c r="I395" s="1612"/>
      <c r="J395" s="1612"/>
      <c r="K395" s="1612"/>
      <c r="L395" s="1612"/>
      <c r="M395" s="1612"/>
      <c r="N395" s="1612"/>
    </row>
    <row r="396" spans="2:14" s="980" customFormat="1" ht="14.25">
      <c r="B396" s="1615"/>
      <c r="C396" s="982"/>
      <c r="D396" s="1630"/>
      <c r="E396" s="982"/>
      <c r="F396" s="277"/>
      <c r="G396" s="1612"/>
      <c r="H396" s="1612"/>
      <c r="I396" s="1612"/>
      <c r="J396" s="1612"/>
      <c r="K396" s="1612"/>
      <c r="L396" s="1612"/>
      <c r="M396" s="1612"/>
      <c r="N396" s="1612"/>
    </row>
    <row r="397" spans="2:14" s="980" customFormat="1" ht="14.25">
      <c r="B397" s="1118"/>
      <c r="C397" s="982"/>
      <c r="D397" s="1630"/>
      <c r="E397" s="982"/>
      <c r="F397" s="277"/>
      <c r="G397" s="1612"/>
      <c r="H397" s="1612"/>
      <c r="I397" s="1612"/>
      <c r="J397" s="1612"/>
      <c r="K397" s="1612"/>
      <c r="L397" s="1612"/>
      <c r="M397" s="1612"/>
      <c r="N397" s="1612"/>
    </row>
    <row r="398" spans="2:14" s="980" customFormat="1" ht="14.25">
      <c r="B398" s="1568"/>
      <c r="C398" s="982"/>
      <c r="D398" s="1630"/>
      <c r="E398" s="982"/>
      <c r="F398" s="1569"/>
      <c r="G398" s="1612"/>
      <c r="H398" s="1612"/>
      <c r="I398" s="1612"/>
      <c r="J398" s="1612"/>
      <c r="K398" s="1612"/>
      <c r="L398" s="1612"/>
      <c r="M398" s="1612"/>
      <c r="N398" s="1612"/>
    </row>
    <row r="399" spans="2:14" s="980" customFormat="1" ht="14.25">
      <c r="B399" s="1568"/>
      <c r="C399" s="982"/>
      <c r="D399" s="1630"/>
      <c r="E399" s="982"/>
      <c r="F399" s="1569"/>
      <c r="G399" s="1612"/>
      <c r="H399" s="1612"/>
      <c r="I399" s="1612"/>
      <c r="J399" s="1612"/>
      <c r="K399" s="1612"/>
      <c r="L399" s="1612"/>
      <c r="M399" s="1612"/>
      <c r="N399" s="1612"/>
    </row>
    <row r="400" spans="2:14" s="980" customFormat="1" ht="14.25">
      <c r="B400" s="1568"/>
      <c r="C400" s="982"/>
      <c r="D400" s="1630"/>
      <c r="E400" s="982"/>
      <c r="F400" s="1569"/>
      <c r="G400" s="1612"/>
      <c r="H400" s="1612"/>
      <c r="I400" s="1612"/>
      <c r="J400" s="1612"/>
      <c r="K400" s="1612"/>
      <c r="L400" s="1612"/>
      <c r="M400" s="1612"/>
      <c r="N400" s="1612"/>
    </row>
    <row r="401" spans="2:14" s="980" customFormat="1" ht="14.25">
      <c r="B401" s="1568"/>
      <c r="C401" s="982"/>
      <c r="D401" s="1630"/>
      <c r="E401" s="982"/>
      <c r="F401" s="1569"/>
      <c r="G401" s="1612"/>
      <c r="H401" s="1612"/>
      <c r="I401" s="1612"/>
      <c r="J401" s="1612"/>
      <c r="K401" s="1612"/>
      <c r="L401" s="1612"/>
      <c r="M401" s="1612"/>
      <c r="N401" s="1612"/>
    </row>
    <row r="402" spans="2:14" s="980" customFormat="1" ht="14.25">
      <c r="B402" s="1568"/>
      <c r="C402" s="982"/>
      <c r="D402" s="1630"/>
      <c r="E402" s="982"/>
      <c r="F402" s="1569"/>
      <c r="G402" s="1612"/>
      <c r="H402" s="1612"/>
      <c r="I402" s="1612"/>
      <c r="J402" s="1612"/>
      <c r="K402" s="1612"/>
      <c r="L402" s="1612"/>
      <c r="M402" s="1612"/>
      <c r="N402" s="1612"/>
    </row>
    <row r="403" spans="2:14" s="980" customFormat="1" ht="14.25">
      <c r="B403" s="1568"/>
      <c r="C403" s="982"/>
      <c r="D403" s="1630"/>
      <c r="E403" s="982"/>
      <c r="F403" s="1569"/>
      <c r="G403" s="1612"/>
      <c r="H403" s="1612"/>
      <c r="I403" s="1612"/>
      <c r="J403" s="1612"/>
      <c r="K403" s="1612"/>
      <c r="L403" s="1612"/>
      <c r="M403" s="1612"/>
      <c r="N403" s="1612"/>
    </row>
    <row r="404" spans="2:14" s="980" customFormat="1" ht="14.25">
      <c r="B404" s="1568"/>
      <c r="C404" s="982"/>
      <c r="D404" s="1630"/>
      <c r="E404" s="982"/>
      <c r="F404" s="1569"/>
      <c r="G404" s="1612"/>
      <c r="H404" s="1612"/>
      <c r="I404" s="1612"/>
      <c r="J404" s="1612"/>
      <c r="K404" s="1612"/>
      <c r="L404" s="1612"/>
      <c r="M404" s="1612"/>
      <c r="N404" s="1612"/>
    </row>
    <row r="405" spans="2:14" s="980" customFormat="1" ht="14.25">
      <c r="B405" s="1568"/>
      <c r="C405" s="982"/>
      <c r="D405" s="1630"/>
      <c r="E405" s="982"/>
      <c r="F405" s="1569"/>
      <c r="G405" s="1612"/>
      <c r="H405" s="1612"/>
      <c r="I405" s="1612"/>
      <c r="J405" s="1612"/>
      <c r="K405" s="1612"/>
      <c r="L405" s="1612"/>
      <c r="M405" s="1612"/>
      <c r="N405" s="1612"/>
    </row>
    <row r="406" spans="2:14" s="980" customFormat="1" ht="14.25">
      <c r="B406" s="1118"/>
      <c r="C406" s="982"/>
      <c r="D406" s="1630"/>
      <c r="E406" s="982"/>
      <c r="F406" s="277"/>
      <c r="G406" s="1612"/>
      <c r="H406" s="1612"/>
      <c r="I406" s="1612"/>
      <c r="J406" s="1612"/>
      <c r="K406" s="1612"/>
      <c r="L406" s="1612"/>
      <c r="M406" s="1612"/>
      <c r="N406" s="1612"/>
    </row>
    <row r="407" spans="2:14" s="980" customFormat="1" ht="14.25">
      <c r="B407" s="1612"/>
      <c r="C407" s="1612"/>
      <c r="D407" s="1612"/>
      <c r="E407" s="1612"/>
      <c r="F407" s="1612"/>
      <c r="G407" s="1612"/>
      <c r="H407" s="1612"/>
      <c r="I407" s="1612"/>
      <c r="J407" s="1612"/>
      <c r="K407" s="1612"/>
      <c r="L407" s="1612"/>
      <c r="M407" s="1612"/>
      <c r="N407" s="1612"/>
    </row>
    <row r="408" spans="2:14" s="980" customFormat="1" ht="14.25">
      <c r="B408" s="1632" t="s">
        <v>3941</v>
      </c>
      <c r="C408" s="1612"/>
      <c r="D408" s="1612"/>
      <c r="E408" s="1612"/>
      <c r="F408" s="1612"/>
      <c r="G408" s="1612"/>
      <c r="H408" s="1612"/>
      <c r="I408" s="1612"/>
      <c r="J408" s="1612"/>
      <c r="K408" s="1612"/>
      <c r="L408" s="1612"/>
      <c r="M408" s="1612"/>
      <c r="N408" s="1612"/>
    </row>
    <row r="409" spans="2:14" s="980" customFormat="1" ht="14.25">
      <c r="B409" s="1633" t="s">
        <v>1185</v>
      </c>
      <c r="C409" s="2434" t="s">
        <v>418</v>
      </c>
      <c r="D409" s="2434" t="s">
        <v>419</v>
      </c>
      <c r="E409" s="1612"/>
      <c r="F409" s="1612"/>
      <c r="G409" s="1612"/>
      <c r="H409" s="1612"/>
      <c r="I409" s="1612"/>
      <c r="J409" s="1612"/>
      <c r="K409" s="1612"/>
      <c r="L409" s="1612"/>
      <c r="M409" s="1612"/>
      <c r="N409" s="1612"/>
    </row>
    <row r="410" spans="2:14" s="980" customFormat="1" ht="14.25">
      <c r="B410" s="1567"/>
      <c r="C410" s="2435"/>
      <c r="D410" s="2435"/>
      <c r="E410" s="1612"/>
      <c r="F410" s="1612"/>
      <c r="G410" s="1612"/>
      <c r="H410" s="1612"/>
      <c r="I410" s="1612"/>
      <c r="J410" s="1612"/>
      <c r="K410" s="1612"/>
      <c r="L410" s="1612"/>
      <c r="M410" s="1612"/>
      <c r="N410" s="1612"/>
    </row>
    <row r="411" spans="2:14" s="980" customFormat="1" ht="14.25">
      <c r="B411" s="1615"/>
      <c r="C411" s="1634"/>
      <c r="D411" s="1570"/>
      <c r="E411" s="1612"/>
      <c r="F411" s="1612"/>
      <c r="G411" s="1612"/>
      <c r="H411" s="1612"/>
      <c r="I411" s="1612"/>
      <c r="J411" s="1612"/>
      <c r="K411" s="1612"/>
      <c r="L411" s="1612"/>
      <c r="M411" s="1612"/>
      <c r="N411" s="1612"/>
    </row>
    <row r="412" spans="2:14" s="980" customFormat="1" ht="14.25">
      <c r="B412" s="1615"/>
      <c r="C412" s="1634"/>
      <c r="D412" s="1570"/>
      <c r="E412" s="1612"/>
      <c r="F412" s="1612"/>
      <c r="G412" s="1612"/>
      <c r="H412" s="1612"/>
      <c r="I412" s="1612"/>
      <c r="J412" s="1612"/>
      <c r="K412" s="1612"/>
      <c r="L412" s="1612"/>
      <c r="M412" s="1612"/>
      <c r="N412" s="1612"/>
    </row>
    <row r="413" spans="2:14" s="980" customFormat="1" ht="14.25">
      <c r="B413" s="1631"/>
      <c r="C413" s="1634"/>
      <c r="D413" s="1570"/>
      <c r="E413" s="1612"/>
      <c r="F413" s="1612"/>
      <c r="G413" s="1612"/>
      <c r="H413" s="1612"/>
      <c r="I413" s="1612"/>
      <c r="J413" s="1612"/>
      <c r="K413" s="1612"/>
      <c r="L413" s="1612"/>
      <c r="M413" s="1612"/>
      <c r="N413" s="1612"/>
    </row>
    <row r="414" spans="2:14" s="980" customFormat="1" ht="14.25">
      <c r="B414" s="1615"/>
      <c r="C414" s="1634"/>
      <c r="D414" s="1570"/>
      <c r="E414" s="1612"/>
      <c r="F414" s="1612"/>
      <c r="G414" s="1612"/>
      <c r="H414" s="1612"/>
      <c r="I414" s="1612"/>
      <c r="J414" s="1612"/>
      <c r="K414" s="1612"/>
      <c r="L414" s="1612"/>
      <c r="M414" s="1612"/>
      <c r="N414" s="1612"/>
    </row>
    <row r="415" spans="2:14" s="980" customFormat="1" ht="14.25">
      <c r="B415" s="1615"/>
      <c r="C415" s="1634"/>
      <c r="D415" s="1570"/>
      <c r="E415" s="1612"/>
      <c r="F415" s="1612"/>
      <c r="G415" s="1612"/>
      <c r="H415" s="1612"/>
      <c r="I415" s="1612"/>
      <c r="J415" s="1612"/>
      <c r="K415" s="1612"/>
      <c r="L415" s="1612"/>
      <c r="M415" s="1612"/>
      <c r="N415" s="1612"/>
    </row>
    <row r="416" spans="2:14" s="980" customFormat="1" ht="14.25">
      <c r="B416" s="1615"/>
      <c r="C416" s="1634"/>
      <c r="D416" s="1570"/>
      <c r="E416" s="1612"/>
      <c r="F416" s="1612"/>
      <c r="G416" s="1612"/>
      <c r="H416" s="1612"/>
      <c r="I416" s="1612"/>
      <c r="J416" s="1612"/>
      <c r="K416" s="1612"/>
      <c r="L416" s="1612"/>
      <c r="M416" s="1612"/>
      <c r="N416" s="1612"/>
    </row>
    <row r="417" spans="2:14" s="980" customFormat="1" ht="14.25">
      <c r="B417" s="1615"/>
      <c r="C417" s="1634"/>
      <c r="D417" s="1570"/>
      <c r="E417" s="1612"/>
      <c r="F417" s="1612"/>
      <c r="G417" s="1612"/>
      <c r="H417" s="1612"/>
      <c r="I417" s="1612"/>
      <c r="J417" s="1612"/>
      <c r="K417" s="1612"/>
      <c r="L417" s="1612"/>
      <c r="M417" s="1612"/>
      <c r="N417" s="1612"/>
    </row>
    <row r="418" spans="2:14" s="980" customFormat="1" ht="14.25">
      <c r="B418" s="1615"/>
      <c r="C418" s="1634"/>
      <c r="D418" s="1570"/>
      <c r="E418" s="1612"/>
      <c r="F418" s="1612"/>
      <c r="G418" s="1612"/>
      <c r="H418" s="1612"/>
      <c r="I418" s="1612"/>
      <c r="J418" s="1612"/>
      <c r="K418" s="1612"/>
      <c r="L418" s="1612"/>
      <c r="M418" s="1612"/>
      <c r="N418" s="1612"/>
    </row>
    <row r="419" spans="2:14" s="980" customFormat="1" ht="14.25">
      <c r="B419" s="1615"/>
      <c r="C419" s="1634"/>
      <c r="D419" s="1570"/>
      <c r="E419" s="1612"/>
      <c r="F419" s="1612"/>
      <c r="G419" s="1612"/>
      <c r="H419" s="1612"/>
      <c r="I419" s="1612"/>
      <c r="J419" s="1612"/>
      <c r="K419" s="1612"/>
      <c r="L419" s="1612"/>
      <c r="M419" s="1612"/>
      <c r="N419" s="1612"/>
    </row>
    <row r="420" spans="2:14" s="980" customFormat="1" ht="14.25">
      <c r="B420" s="1615"/>
      <c r="C420" s="1634"/>
      <c r="D420" s="1570"/>
      <c r="E420" s="1612"/>
      <c r="F420" s="1612"/>
      <c r="G420" s="1612"/>
      <c r="H420" s="1612"/>
      <c r="I420" s="1612"/>
      <c r="J420" s="1612"/>
      <c r="K420" s="1612"/>
      <c r="L420" s="1612"/>
      <c r="M420" s="1612"/>
      <c r="N420" s="1612"/>
    </row>
    <row r="421" spans="2:14" s="980" customFormat="1" ht="14.25">
      <c r="B421" s="1615"/>
      <c r="C421" s="1634"/>
      <c r="D421" s="1570"/>
      <c r="E421" s="1612"/>
      <c r="F421" s="1612"/>
      <c r="G421" s="1612"/>
      <c r="H421" s="1612"/>
      <c r="I421" s="1612"/>
      <c r="J421" s="1612"/>
      <c r="K421" s="1612"/>
      <c r="L421" s="1612"/>
      <c r="M421" s="1612"/>
      <c r="N421" s="1612"/>
    </row>
    <row r="422" spans="2:14" s="980" customFormat="1" ht="14.25">
      <c r="B422" s="1615"/>
      <c r="C422" s="1634"/>
      <c r="D422" s="1570"/>
      <c r="E422" s="1612"/>
      <c r="F422" s="1612"/>
      <c r="G422" s="1612"/>
      <c r="H422" s="1612"/>
      <c r="I422" s="1612"/>
      <c r="J422" s="1612"/>
      <c r="K422" s="1612"/>
      <c r="L422" s="1612"/>
      <c r="M422" s="1612"/>
      <c r="N422" s="1612"/>
    </row>
    <row r="423" spans="2:14" s="980" customFormat="1" ht="14.25">
      <c r="B423" s="1615"/>
      <c r="C423" s="1634"/>
      <c r="D423" s="1570"/>
      <c r="E423" s="1612"/>
      <c r="F423" s="1612"/>
      <c r="G423" s="1612"/>
      <c r="H423" s="1612"/>
      <c r="I423" s="1612"/>
      <c r="J423" s="1612"/>
      <c r="K423" s="1612"/>
      <c r="L423" s="1612"/>
      <c r="M423" s="1612"/>
      <c r="N423" s="1612"/>
    </row>
    <row r="424" spans="2:14" s="980" customFormat="1" ht="14.25">
      <c r="B424" s="1615"/>
      <c r="C424" s="1634"/>
      <c r="D424" s="1570"/>
      <c r="E424" s="1612"/>
      <c r="F424" s="1612"/>
      <c r="G424" s="1612"/>
      <c r="H424" s="1612"/>
      <c r="I424" s="1612"/>
      <c r="J424" s="1612"/>
      <c r="K424" s="1612"/>
      <c r="L424" s="1612"/>
      <c r="M424" s="1612"/>
      <c r="N424" s="1612"/>
    </row>
    <row r="425" spans="2:14" s="980" customFormat="1" ht="14.25">
      <c r="B425" s="1615"/>
      <c r="C425" s="1635"/>
      <c r="D425" s="1570"/>
      <c r="E425" s="1612"/>
      <c r="F425" s="1612"/>
      <c r="G425" s="1612"/>
      <c r="H425" s="1612"/>
      <c r="I425" s="1612"/>
      <c r="J425" s="1612"/>
      <c r="K425" s="1612"/>
      <c r="L425" s="1612"/>
      <c r="M425" s="1612"/>
      <c r="N425" s="1612"/>
    </row>
    <row r="426" spans="2:14" s="980" customFormat="1" ht="14.25">
      <c r="B426" s="1615"/>
      <c r="C426" s="1634"/>
      <c r="D426" s="1570"/>
      <c r="E426" s="1612"/>
      <c r="F426" s="1612"/>
      <c r="G426" s="1612"/>
      <c r="H426" s="1612"/>
      <c r="I426" s="1612"/>
      <c r="J426" s="1612"/>
      <c r="K426" s="1612"/>
      <c r="L426" s="1612"/>
      <c r="M426" s="1612"/>
      <c r="N426" s="1612"/>
    </row>
    <row r="427" spans="2:14" s="980" customFormat="1" ht="14.25">
      <c r="B427" s="1615"/>
      <c r="C427" s="1634"/>
      <c r="D427" s="1570"/>
      <c r="E427" s="1612"/>
      <c r="F427" s="1612"/>
      <c r="G427" s="1612"/>
      <c r="H427" s="1612"/>
      <c r="I427" s="1612"/>
      <c r="J427" s="1612"/>
      <c r="K427" s="1612"/>
      <c r="L427" s="1612"/>
      <c r="M427" s="1612"/>
      <c r="N427" s="1612"/>
    </row>
    <row r="428" spans="2:14" s="980" customFormat="1" ht="14.25">
      <c r="B428" s="1615"/>
      <c r="C428" s="1634"/>
      <c r="D428" s="1570"/>
      <c r="E428" s="1612"/>
      <c r="F428" s="1612"/>
      <c r="G428" s="1612"/>
      <c r="H428" s="1612"/>
      <c r="I428" s="1612"/>
      <c r="J428" s="1612"/>
      <c r="K428" s="1612"/>
      <c r="L428" s="1612"/>
      <c r="M428" s="1612"/>
      <c r="N428" s="1612"/>
    </row>
    <row r="429" spans="2:14" s="980" customFormat="1" ht="14.25">
      <c r="B429" s="1615"/>
      <c r="C429" s="1634"/>
      <c r="D429" s="1570"/>
      <c r="E429" s="1612"/>
      <c r="F429" s="1612"/>
      <c r="G429" s="1612"/>
      <c r="H429" s="1612"/>
      <c r="I429" s="1612"/>
      <c r="J429" s="1612"/>
      <c r="K429" s="1612"/>
      <c r="L429" s="1612"/>
      <c r="M429" s="1612"/>
      <c r="N429" s="1612"/>
    </row>
    <row r="430" spans="2:14" s="980" customFormat="1" ht="14.25">
      <c r="B430" s="1615"/>
      <c r="C430" s="1634"/>
      <c r="D430" s="1570"/>
      <c r="E430" s="1612"/>
      <c r="F430" s="1612"/>
      <c r="G430" s="1612"/>
      <c r="H430" s="1612"/>
      <c r="I430" s="1612"/>
      <c r="J430" s="1612"/>
      <c r="K430" s="1612"/>
      <c r="L430" s="1612"/>
      <c r="M430" s="1612"/>
      <c r="N430" s="1612"/>
    </row>
    <row r="431" spans="2:14" s="980" customFormat="1" ht="14.25">
      <c r="B431" s="1615"/>
      <c r="C431" s="1634"/>
      <c r="D431" s="1570"/>
      <c r="E431" s="1612"/>
      <c r="F431" s="1612"/>
      <c r="G431" s="1612"/>
      <c r="H431" s="1612"/>
      <c r="I431" s="1612"/>
      <c r="J431" s="1612"/>
      <c r="K431" s="1612"/>
      <c r="L431" s="1612"/>
      <c r="M431" s="1612"/>
      <c r="N431" s="1612"/>
    </row>
    <row r="432" spans="2:14" s="980" customFormat="1" ht="14.25">
      <c r="B432" s="1615"/>
      <c r="C432" s="1634"/>
      <c r="D432" s="1570"/>
      <c r="E432" s="1612"/>
      <c r="F432" s="1612"/>
      <c r="G432" s="1612"/>
      <c r="H432" s="1612"/>
      <c r="I432" s="1612"/>
      <c r="J432" s="1612"/>
      <c r="K432" s="1612"/>
      <c r="L432" s="1612"/>
      <c r="M432" s="1612"/>
      <c r="N432" s="1612"/>
    </row>
    <row r="433" spans="2:14" s="980" customFormat="1" ht="14.25">
      <c r="B433" s="1615"/>
      <c r="C433" s="1634"/>
      <c r="D433" s="1570"/>
      <c r="E433" s="1612"/>
      <c r="F433" s="1612"/>
      <c r="G433" s="1612"/>
      <c r="H433" s="1612"/>
      <c r="I433" s="1612"/>
      <c r="J433" s="1612"/>
      <c r="K433" s="1612"/>
      <c r="L433" s="1612"/>
      <c r="M433" s="1612"/>
      <c r="N433" s="1612"/>
    </row>
    <row r="434" spans="2:14" s="980" customFormat="1" ht="14.25">
      <c r="B434" s="1615"/>
      <c r="C434" s="1634"/>
      <c r="D434" s="1570"/>
      <c r="E434" s="1612"/>
      <c r="F434" s="1612"/>
      <c r="G434" s="1612"/>
      <c r="H434" s="1612"/>
      <c r="I434" s="1612"/>
      <c r="J434" s="1612"/>
      <c r="K434" s="1612"/>
      <c r="L434" s="1612"/>
      <c r="M434" s="1612"/>
      <c r="N434" s="1612"/>
    </row>
    <row r="435" spans="2:14" s="980" customFormat="1" ht="14.25">
      <c r="B435" s="1615"/>
      <c r="C435" s="1634"/>
      <c r="D435" s="1570"/>
      <c r="E435" s="1612"/>
      <c r="F435" s="1612"/>
      <c r="G435" s="1612"/>
      <c r="H435" s="1612"/>
      <c r="I435" s="1612"/>
      <c r="J435" s="1612"/>
      <c r="K435" s="1612"/>
      <c r="L435" s="1612"/>
      <c r="M435" s="1612"/>
      <c r="N435" s="1612"/>
    </row>
    <row r="436" spans="2:14" s="980" customFormat="1" ht="14.25">
      <c r="B436" s="1615"/>
      <c r="C436" s="1634"/>
      <c r="D436" s="1570"/>
      <c r="E436" s="1612"/>
      <c r="F436" s="1612"/>
      <c r="G436" s="1612"/>
      <c r="H436" s="1612"/>
      <c r="I436" s="1612"/>
      <c r="J436" s="1612"/>
      <c r="K436" s="1612"/>
      <c r="L436" s="1612"/>
      <c r="M436" s="1612"/>
      <c r="N436" s="1612"/>
    </row>
    <row r="437" spans="2:14" s="980" customFormat="1" ht="14.25">
      <c r="B437" s="1615"/>
      <c r="C437" s="1634"/>
      <c r="D437" s="1570"/>
      <c r="E437" s="1612"/>
      <c r="F437" s="1612"/>
      <c r="G437" s="1612"/>
      <c r="H437" s="1612"/>
      <c r="I437" s="1612"/>
      <c r="J437" s="1612"/>
      <c r="K437" s="1612"/>
      <c r="L437" s="1612"/>
      <c r="M437" s="1612"/>
      <c r="N437" s="1612"/>
    </row>
    <row r="438" spans="2:14" s="980" customFormat="1" ht="14.25">
      <c r="B438" s="1615"/>
      <c r="C438" s="1634"/>
      <c r="D438" s="1570"/>
      <c r="E438" s="1612"/>
      <c r="F438" s="1612"/>
      <c r="G438" s="1612"/>
      <c r="H438" s="1612"/>
      <c r="I438" s="1612"/>
      <c r="J438" s="1612"/>
      <c r="K438" s="1612"/>
      <c r="L438" s="1612"/>
      <c r="M438" s="1612"/>
      <c r="N438" s="1612"/>
    </row>
    <row r="439" spans="2:14" s="980" customFormat="1" ht="14.25">
      <c r="B439" s="1615"/>
      <c r="C439" s="1634"/>
      <c r="D439" s="1570"/>
      <c r="E439" s="1612"/>
      <c r="F439" s="1612"/>
      <c r="G439" s="1612"/>
      <c r="H439" s="1612"/>
      <c r="I439" s="1612"/>
      <c r="J439" s="1612"/>
      <c r="K439" s="1612"/>
      <c r="L439" s="1612"/>
      <c r="M439" s="1612"/>
      <c r="N439" s="1612"/>
    </row>
    <row r="440" spans="2:14" s="980" customFormat="1" ht="14.25">
      <c r="B440" s="1615"/>
      <c r="C440" s="1634"/>
      <c r="D440" s="1570"/>
      <c r="E440" s="1612"/>
      <c r="F440" s="1612"/>
      <c r="G440" s="1612"/>
      <c r="H440" s="1612"/>
      <c r="I440" s="1612"/>
      <c r="J440" s="1612"/>
      <c r="K440" s="1612"/>
      <c r="L440" s="1612"/>
      <c r="M440" s="1612"/>
      <c r="N440" s="1612"/>
    </row>
    <row r="441" spans="2:14" s="980" customFormat="1" ht="14.25">
      <c r="B441" s="1615"/>
      <c r="C441" s="1634"/>
      <c r="D441" s="1570"/>
      <c r="E441" s="1612"/>
      <c r="F441" s="1612"/>
      <c r="G441" s="1612"/>
      <c r="H441" s="1612"/>
      <c r="I441" s="1612"/>
      <c r="J441" s="1612"/>
      <c r="K441" s="1612"/>
      <c r="L441" s="1612"/>
      <c r="M441" s="1612"/>
      <c r="N441" s="1612"/>
    </row>
    <row r="442" spans="2:14" s="980" customFormat="1" ht="14.25">
      <c r="B442" s="1615"/>
      <c r="C442" s="1634"/>
      <c r="D442" s="1570"/>
      <c r="E442" s="1612"/>
      <c r="F442" s="1612"/>
      <c r="G442" s="1612"/>
      <c r="H442" s="1612"/>
      <c r="I442" s="1612"/>
      <c r="J442" s="1612"/>
      <c r="K442" s="1612"/>
      <c r="L442" s="1612"/>
      <c r="M442" s="1612"/>
      <c r="N442" s="1612"/>
    </row>
    <row r="443" spans="2:14" s="980" customFormat="1" ht="14.25">
      <c r="B443" s="1615"/>
      <c r="C443" s="1111"/>
      <c r="D443" s="1110"/>
      <c r="E443" s="1612"/>
      <c r="F443" s="1612"/>
      <c r="G443" s="1612"/>
      <c r="H443" s="1612"/>
      <c r="I443" s="1612"/>
      <c r="J443" s="1612"/>
      <c r="K443" s="1612"/>
      <c r="L443" s="1612"/>
      <c r="M443" s="1612"/>
      <c r="N443" s="1612"/>
    </row>
    <row r="444" spans="2:14" s="980" customFormat="1" ht="14.25">
      <c r="B444" s="1615"/>
      <c r="C444" s="1111"/>
      <c r="D444" s="1110"/>
      <c r="E444" s="1612"/>
      <c r="F444" s="1612"/>
      <c r="G444" s="1612"/>
      <c r="H444" s="1612"/>
      <c r="I444" s="1612"/>
      <c r="J444" s="1612"/>
      <c r="K444" s="1612"/>
      <c r="L444" s="1612"/>
      <c r="M444" s="1612"/>
      <c r="N444" s="1612"/>
    </row>
    <row r="445" spans="2:14" s="980" customFormat="1" ht="14.25">
      <c r="B445" s="1615"/>
      <c r="C445" s="1111"/>
      <c r="D445" s="1110"/>
      <c r="E445" s="1612"/>
      <c r="F445" s="1612"/>
      <c r="G445" s="1612"/>
      <c r="H445" s="1612"/>
      <c r="I445" s="1612"/>
      <c r="J445" s="1612"/>
      <c r="K445" s="1612"/>
      <c r="L445" s="1612"/>
      <c r="M445" s="1612"/>
      <c r="N445" s="1612"/>
    </row>
    <row r="446" spans="2:14" s="980" customFormat="1" ht="14.25">
      <c r="B446" s="1615"/>
      <c r="C446" s="1111"/>
      <c r="D446" s="1110"/>
      <c r="E446" s="1612"/>
      <c r="F446" s="1612"/>
      <c r="G446" s="1612"/>
      <c r="H446" s="1612"/>
      <c r="I446" s="1612"/>
      <c r="J446" s="1612"/>
      <c r="K446" s="1612"/>
      <c r="L446" s="1612"/>
      <c r="M446" s="1612"/>
      <c r="N446" s="1612"/>
    </row>
    <row r="447" spans="2:14" s="980" customFormat="1" ht="14.25">
      <c r="B447" s="1615"/>
      <c r="C447" s="1111"/>
      <c r="D447" s="1110"/>
      <c r="E447" s="1612"/>
      <c r="F447" s="1612"/>
      <c r="G447" s="1612"/>
      <c r="H447" s="1612"/>
      <c r="I447" s="1612"/>
      <c r="J447" s="1612"/>
      <c r="K447" s="1612"/>
      <c r="L447" s="1612"/>
      <c r="M447" s="1612"/>
      <c r="N447" s="1612"/>
    </row>
    <row r="448" spans="2:14" s="980" customFormat="1" ht="14.25">
      <c r="B448" s="1615"/>
      <c r="C448" s="1111"/>
      <c r="D448" s="1110"/>
      <c r="E448" s="1612"/>
      <c r="F448" s="1612"/>
      <c r="G448" s="1612"/>
      <c r="H448" s="1612"/>
      <c r="I448" s="1612"/>
      <c r="J448" s="1612"/>
      <c r="K448" s="1612"/>
      <c r="L448" s="1612"/>
      <c r="M448" s="1612"/>
      <c r="N448" s="1612"/>
    </row>
    <row r="449" spans="2:14" s="980" customFormat="1" ht="14.25">
      <c r="B449" s="1615"/>
      <c r="C449" s="1111"/>
      <c r="D449" s="1110"/>
      <c r="E449" s="1612"/>
      <c r="F449" s="1612"/>
      <c r="G449" s="1612"/>
      <c r="H449" s="1612"/>
      <c r="I449" s="1612"/>
      <c r="J449" s="1612"/>
      <c r="K449" s="1612"/>
      <c r="L449" s="1612"/>
      <c r="M449" s="1612"/>
      <c r="N449" s="1612"/>
    </row>
    <row r="450" spans="2:14" s="980" customFormat="1" ht="14.25">
      <c r="B450" s="1615"/>
      <c r="C450" s="1111"/>
      <c r="D450" s="1110"/>
      <c r="E450" s="1612"/>
      <c r="F450" s="1612"/>
      <c r="G450" s="1612"/>
      <c r="H450" s="1612"/>
      <c r="I450" s="1612"/>
      <c r="J450" s="1612"/>
      <c r="K450" s="1612"/>
      <c r="L450" s="1612"/>
      <c r="M450" s="1612"/>
      <c r="N450" s="1612"/>
    </row>
    <row r="451" spans="2:14" s="980" customFormat="1" ht="14.25">
      <c r="B451" s="1615"/>
      <c r="C451" s="1111"/>
      <c r="D451" s="1110"/>
      <c r="E451" s="1612"/>
      <c r="F451" s="1612"/>
      <c r="G451" s="1612"/>
      <c r="H451" s="1612"/>
      <c r="I451" s="1612"/>
      <c r="J451" s="1612"/>
      <c r="K451" s="1612"/>
      <c r="L451" s="1612"/>
      <c r="M451" s="1612"/>
      <c r="N451" s="1612"/>
    </row>
    <row r="452" spans="2:14" s="980" customFormat="1" ht="14.25">
      <c r="B452" s="1615"/>
      <c r="C452" s="1111"/>
      <c r="D452" s="1110"/>
      <c r="E452" s="1612"/>
      <c r="F452" s="1612"/>
      <c r="G452" s="1612"/>
      <c r="H452" s="1612"/>
      <c r="I452" s="1612"/>
      <c r="J452" s="1612"/>
      <c r="K452" s="1612"/>
      <c r="L452" s="1612"/>
      <c r="M452" s="1612"/>
      <c r="N452" s="1612"/>
    </row>
    <row r="453" spans="2:14" s="980" customFormat="1" ht="14.25">
      <c r="B453" s="1615"/>
      <c r="C453" s="1111"/>
      <c r="D453" s="1110"/>
      <c r="E453" s="1612"/>
      <c r="F453" s="1612"/>
      <c r="G453" s="1612"/>
      <c r="H453" s="1612"/>
      <c r="I453" s="1612"/>
      <c r="J453" s="1612"/>
      <c r="K453" s="1612"/>
      <c r="L453" s="1612"/>
      <c r="M453" s="1612"/>
      <c r="N453" s="1612"/>
    </row>
    <row r="454" spans="2:14" s="980" customFormat="1" ht="14.25">
      <c r="B454" s="1615"/>
      <c r="C454" s="1111"/>
      <c r="D454" s="1110"/>
      <c r="E454" s="1612"/>
      <c r="F454" s="1612"/>
      <c r="G454" s="1612"/>
      <c r="H454" s="1612"/>
      <c r="I454" s="1612"/>
      <c r="J454" s="1612"/>
      <c r="K454" s="1612"/>
      <c r="L454" s="1612"/>
      <c r="M454" s="1612"/>
      <c r="N454" s="1612"/>
    </row>
    <row r="455" spans="2:14" s="980" customFormat="1" ht="14.25">
      <c r="B455" s="1615"/>
      <c r="C455" s="1111"/>
      <c r="D455" s="1110"/>
      <c r="E455" s="1612"/>
      <c r="F455" s="1612"/>
      <c r="G455" s="1612"/>
      <c r="H455" s="1612"/>
      <c r="I455" s="1612"/>
      <c r="J455" s="1612"/>
      <c r="K455" s="1612"/>
      <c r="L455" s="1612"/>
      <c r="M455" s="1612"/>
      <c r="N455" s="1612"/>
    </row>
    <row r="456" spans="2:14" s="980" customFormat="1" ht="14.25">
      <c r="B456" s="1615"/>
      <c r="C456" s="1111"/>
      <c r="D456" s="1110"/>
      <c r="E456" s="1612"/>
      <c r="F456" s="1612"/>
      <c r="G456" s="1612"/>
      <c r="H456" s="1612"/>
      <c r="I456" s="1612"/>
      <c r="J456" s="1612"/>
      <c r="K456" s="1612"/>
      <c r="L456" s="1612"/>
      <c r="M456" s="1612"/>
      <c r="N456" s="1612"/>
    </row>
    <row r="457" spans="2:14" s="980" customFormat="1" ht="14.25">
      <c r="B457" s="1118"/>
      <c r="C457" s="1111"/>
      <c r="D457" s="1110"/>
      <c r="E457" s="1612"/>
      <c r="F457" s="1612"/>
      <c r="G457" s="1612"/>
      <c r="H457" s="1612"/>
      <c r="I457" s="1612"/>
      <c r="J457" s="1612"/>
      <c r="K457" s="1612"/>
      <c r="L457" s="1612"/>
      <c r="M457" s="1612"/>
      <c r="N457" s="1612"/>
    </row>
    <row r="458" spans="2:14" s="980" customFormat="1" ht="14.25">
      <c r="B458" s="1118"/>
      <c r="C458" s="1111"/>
      <c r="D458" s="1110"/>
      <c r="E458" s="1612"/>
      <c r="F458" s="1612"/>
      <c r="G458" s="1612"/>
      <c r="H458" s="1612"/>
      <c r="I458" s="1612"/>
      <c r="J458" s="1612"/>
      <c r="K458" s="1612"/>
      <c r="L458" s="1612"/>
      <c r="M458" s="1612"/>
      <c r="N458" s="1612"/>
    </row>
    <row r="459" spans="2:14" s="980" customFormat="1" ht="14.25">
      <c r="B459" s="1118"/>
      <c r="C459" s="1111"/>
      <c r="D459" s="1110"/>
      <c r="E459" s="1612"/>
      <c r="F459" s="1612"/>
      <c r="G459" s="1612"/>
      <c r="H459" s="1612"/>
      <c r="I459" s="1612"/>
      <c r="J459" s="1612"/>
      <c r="K459" s="1612"/>
      <c r="L459" s="1612"/>
      <c r="M459" s="1612"/>
      <c r="N459" s="1612"/>
    </row>
    <row r="460" spans="2:14" s="980" customFormat="1" ht="14.25">
      <c r="B460" s="1046" t="s">
        <v>71</v>
      </c>
      <c r="C460" s="1046">
        <f>SUM(C411:C459)</f>
        <v>0</v>
      </c>
      <c r="D460" s="1046">
        <f>SUM(D411:D459)</f>
        <v>0</v>
      </c>
      <c r="E460" s="1612"/>
      <c r="F460" s="1612"/>
      <c r="G460" s="1612"/>
      <c r="H460" s="1612"/>
      <c r="I460" s="1612"/>
      <c r="J460" s="1612"/>
      <c r="K460" s="1612"/>
      <c r="L460" s="1612"/>
      <c r="M460" s="1612"/>
      <c r="N460" s="1612"/>
    </row>
    <row r="461" spans="2:14" s="980" customFormat="1" ht="14.25">
      <c r="B461" s="1612"/>
      <c r="C461" s="1612"/>
      <c r="D461" s="1612"/>
      <c r="E461" s="1612"/>
      <c r="F461" s="1612"/>
      <c r="G461" s="1612"/>
      <c r="H461" s="1612"/>
      <c r="I461" s="1612"/>
      <c r="J461" s="1612"/>
      <c r="K461" s="1612"/>
      <c r="L461" s="1612"/>
      <c r="M461" s="1612"/>
      <c r="N461" s="1612"/>
    </row>
    <row r="462" spans="2:14" s="980" customFormat="1" ht="14.25">
      <c r="B462" s="1632" t="s">
        <v>3942</v>
      </c>
      <c r="C462" s="1612"/>
      <c r="D462" s="1612"/>
      <c r="E462" s="1612"/>
      <c r="F462" s="1612"/>
      <c r="G462" s="1612"/>
      <c r="H462" s="1612"/>
      <c r="I462" s="1612"/>
      <c r="J462" s="1612"/>
      <c r="K462" s="1612"/>
      <c r="L462" s="1612"/>
      <c r="M462" s="1612"/>
      <c r="N462" s="1612"/>
    </row>
    <row r="463" spans="2:14" s="980" customFormat="1" ht="14.25">
      <c r="B463" s="1633" t="s">
        <v>1185</v>
      </c>
      <c r="C463" s="1637" t="s">
        <v>435</v>
      </c>
      <c r="D463" s="1637" t="s">
        <v>436</v>
      </c>
      <c r="E463" s="1637" t="s">
        <v>438</v>
      </c>
      <c r="F463" s="1613" t="s">
        <v>435</v>
      </c>
      <c r="G463" s="1612"/>
      <c r="H463" s="1612"/>
      <c r="I463" s="1612"/>
      <c r="J463" s="1612"/>
      <c r="K463" s="1612"/>
      <c r="L463" s="1612"/>
      <c r="M463" s="1612"/>
      <c r="N463" s="1612"/>
    </row>
    <row r="464" spans="2:14" s="980" customFormat="1" ht="14.25">
      <c r="B464" s="1638"/>
      <c r="C464" s="1639" t="s">
        <v>3923</v>
      </c>
      <c r="D464" s="1639" t="s">
        <v>4028</v>
      </c>
      <c r="E464" s="1639" t="str">
        <f>D464</f>
        <v>през 2013 г.</v>
      </c>
      <c r="F464" s="1613" t="s">
        <v>4027</v>
      </c>
      <c r="G464" s="1612"/>
      <c r="H464" s="1612"/>
      <c r="I464" s="1612"/>
      <c r="J464" s="1612"/>
      <c r="K464" s="1612"/>
      <c r="L464" s="1612"/>
      <c r="M464" s="1612"/>
      <c r="N464" s="1612"/>
    </row>
    <row r="465" spans="2:14" s="980" customFormat="1" ht="14.25">
      <c r="B465" s="1615"/>
      <c r="C465" s="1111"/>
      <c r="D465" s="1111"/>
      <c r="E465" s="1111"/>
      <c r="F465" s="1110"/>
      <c r="G465" s="1612"/>
      <c r="H465" s="1612"/>
      <c r="I465" s="1612"/>
      <c r="J465" s="1612"/>
      <c r="K465" s="1612"/>
      <c r="L465" s="1612"/>
      <c r="M465" s="1612"/>
      <c r="N465" s="1612"/>
    </row>
    <row r="466" spans="2:14" s="980" customFormat="1" ht="14.25">
      <c r="B466" s="1615"/>
      <c r="C466" s="1111"/>
      <c r="D466" s="1111"/>
      <c r="E466" s="1111"/>
      <c r="F466" s="1110"/>
      <c r="G466" s="1612"/>
      <c r="H466" s="1612"/>
      <c r="I466" s="1612"/>
      <c r="J466" s="1612"/>
      <c r="K466" s="1612"/>
      <c r="L466" s="1612"/>
      <c r="M466" s="1612"/>
      <c r="N466" s="1612"/>
    </row>
    <row r="467" spans="2:14" s="980" customFormat="1" ht="14.25">
      <c r="B467" s="1631"/>
      <c r="C467" s="1111"/>
      <c r="D467" s="1111"/>
      <c r="E467" s="1111"/>
      <c r="F467" s="1110"/>
      <c r="G467" s="1612"/>
      <c r="H467" s="1612"/>
      <c r="I467" s="1612"/>
      <c r="J467" s="1612"/>
      <c r="K467" s="1612"/>
      <c r="L467" s="1612"/>
      <c r="M467" s="1612"/>
      <c r="N467" s="1612"/>
    </row>
    <row r="468" spans="2:14" s="980" customFormat="1" ht="14.25">
      <c r="B468" s="1615"/>
      <c r="C468" s="1111"/>
      <c r="D468" s="1111"/>
      <c r="E468" s="1111"/>
      <c r="F468" s="1110"/>
      <c r="G468" s="1612"/>
      <c r="H468" s="1612"/>
      <c r="I468" s="1612"/>
      <c r="J468" s="1612"/>
      <c r="K468" s="1612"/>
      <c r="L468" s="1612"/>
      <c r="M468" s="1612"/>
      <c r="N468" s="1612"/>
    </row>
    <row r="469" spans="2:14" s="980" customFormat="1" ht="14.25">
      <c r="B469" s="1615"/>
      <c r="C469" s="1111"/>
      <c r="D469" s="1111"/>
      <c r="E469" s="1111"/>
      <c r="F469" s="1110"/>
      <c r="G469" s="1612"/>
      <c r="H469" s="1612"/>
      <c r="I469" s="1612"/>
      <c r="J469" s="1612"/>
      <c r="K469" s="1612"/>
      <c r="L469" s="1612"/>
      <c r="M469" s="1612"/>
      <c r="N469" s="1612"/>
    </row>
    <row r="470" spans="2:14" s="980" customFormat="1" ht="14.25">
      <c r="B470" s="1615"/>
      <c r="C470" s="1111"/>
      <c r="D470" s="1111"/>
      <c r="E470" s="1111"/>
      <c r="F470" s="1110"/>
      <c r="G470" s="1612"/>
      <c r="H470" s="1612"/>
      <c r="I470" s="1612"/>
      <c r="J470" s="1612"/>
      <c r="K470" s="1612"/>
      <c r="L470" s="1612"/>
      <c r="M470" s="1612"/>
      <c r="N470" s="1612"/>
    </row>
    <row r="471" spans="2:14" s="980" customFormat="1" ht="14.25">
      <c r="B471" s="1615"/>
      <c r="C471" s="1111"/>
      <c r="D471" s="1111"/>
      <c r="E471" s="1111"/>
      <c r="F471" s="1110"/>
      <c r="G471" s="1612"/>
      <c r="H471" s="1612"/>
      <c r="I471" s="1612"/>
      <c r="J471" s="1612"/>
      <c r="K471" s="1612"/>
      <c r="L471" s="1612"/>
      <c r="M471" s="1612"/>
      <c r="N471" s="1612"/>
    </row>
    <row r="472" spans="2:14" s="980" customFormat="1" ht="14.25">
      <c r="B472" s="1615"/>
      <c r="C472" s="1111"/>
      <c r="D472" s="1111"/>
      <c r="E472" s="1111"/>
      <c r="F472" s="1110"/>
      <c r="G472" s="1612"/>
      <c r="H472" s="1612"/>
      <c r="I472" s="1612"/>
      <c r="J472" s="1612"/>
      <c r="K472" s="1612"/>
      <c r="L472" s="1612"/>
      <c r="M472" s="1612"/>
      <c r="N472" s="1612"/>
    </row>
    <row r="473" spans="2:14" s="980" customFormat="1" ht="14.25">
      <c r="B473" s="1615"/>
      <c r="C473" s="1111"/>
      <c r="D473" s="1111"/>
      <c r="E473" s="1111"/>
      <c r="F473" s="1110"/>
      <c r="G473" s="1612"/>
      <c r="H473" s="1612"/>
      <c r="I473" s="1612"/>
      <c r="J473" s="1612"/>
      <c r="K473" s="1612"/>
      <c r="L473" s="1612"/>
      <c r="M473" s="1612"/>
      <c r="N473" s="1612"/>
    </row>
    <row r="474" spans="2:14" s="980" customFormat="1" ht="14.25">
      <c r="B474" s="1615"/>
      <c r="C474" s="1111"/>
      <c r="D474" s="1111"/>
      <c r="E474" s="1111"/>
      <c r="F474" s="1110"/>
      <c r="G474" s="1612"/>
      <c r="H474" s="1612"/>
      <c r="I474" s="1612"/>
      <c r="J474" s="1612"/>
      <c r="K474" s="1612"/>
      <c r="L474" s="1612"/>
      <c r="M474" s="1612"/>
      <c r="N474" s="1612"/>
    </row>
    <row r="475" spans="2:14" s="980" customFormat="1" ht="14.25">
      <c r="B475" s="1615"/>
      <c r="C475" s="1111"/>
      <c r="D475" s="1111"/>
      <c r="E475" s="1111"/>
      <c r="F475" s="1110"/>
      <c r="G475" s="1612"/>
      <c r="H475" s="1612"/>
      <c r="I475" s="1612"/>
      <c r="J475" s="1612"/>
      <c r="K475" s="1612"/>
      <c r="L475" s="1612"/>
      <c r="M475" s="1612"/>
      <c r="N475" s="1612"/>
    </row>
    <row r="476" spans="2:14" s="980" customFormat="1" ht="14.25">
      <c r="B476" s="1615"/>
      <c r="C476" s="1111"/>
      <c r="D476" s="1111"/>
      <c r="E476" s="1111"/>
      <c r="F476" s="1110"/>
      <c r="G476" s="1612"/>
      <c r="H476" s="1612"/>
      <c r="I476" s="1612"/>
      <c r="J476" s="1612"/>
      <c r="K476" s="1612"/>
      <c r="L476" s="1612"/>
      <c r="M476" s="1612"/>
      <c r="N476" s="1612"/>
    </row>
    <row r="477" spans="2:14" s="980" customFormat="1" ht="14.25">
      <c r="B477" s="1615"/>
      <c r="C477" s="1111"/>
      <c r="D477" s="1111"/>
      <c r="E477" s="1111"/>
      <c r="F477" s="1110"/>
      <c r="G477" s="1612"/>
      <c r="H477" s="1612"/>
      <c r="I477" s="1612"/>
      <c r="J477" s="1612"/>
      <c r="K477" s="1612"/>
      <c r="L477" s="1612"/>
      <c r="M477" s="1612"/>
      <c r="N477" s="1612"/>
    </row>
    <row r="478" spans="2:14" s="980" customFormat="1" ht="14.25">
      <c r="B478" s="1615"/>
      <c r="C478" s="1111"/>
      <c r="D478" s="1111"/>
      <c r="E478" s="1111"/>
      <c r="F478" s="1110"/>
      <c r="G478" s="1612"/>
      <c r="H478" s="1612"/>
      <c r="I478" s="1612"/>
      <c r="J478" s="1612"/>
      <c r="K478" s="1612"/>
      <c r="L478" s="1612"/>
      <c r="M478" s="1612"/>
      <c r="N478" s="1612"/>
    </row>
    <row r="479" spans="2:14" s="980" customFormat="1" ht="14.25">
      <c r="B479" s="1615"/>
      <c r="C479" s="1111"/>
      <c r="D479" s="1111"/>
      <c r="E479" s="1111"/>
      <c r="F479" s="1110"/>
      <c r="G479" s="1612"/>
      <c r="H479" s="1612"/>
      <c r="I479" s="1612"/>
      <c r="J479" s="1612"/>
      <c r="K479" s="1612"/>
      <c r="L479" s="1612"/>
      <c r="M479" s="1612"/>
      <c r="N479" s="1612"/>
    </row>
    <row r="480" spans="2:14" s="980" customFormat="1" ht="14.25">
      <c r="B480" s="1615"/>
      <c r="C480" s="1111"/>
      <c r="D480" s="1111"/>
      <c r="E480" s="1111"/>
      <c r="F480" s="1110"/>
      <c r="G480" s="1612"/>
      <c r="H480" s="1612"/>
      <c r="I480" s="1612"/>
      <c r="J480" s="1612"/>
      <c r="K480" s="1612"/>
      <c r="L480" s="1612"/>
      <c r="M480" s="1612"/>
      <c r="N480" s="1612"/>
    </row>
    <row r="481" spans="2:14" s="980" customFormat="1" ht="14.25">
      <c r="B481" s="1615"/>
      <c r="C481" s="1111"/>
      <c r="D481" s="1111"/>
      <c r="E481" s="1111"/>
      <c r="F481" s="1110"/>
      <c r="G481" s="1612"/>
      <c r="H481" s="1612"/>
      <c r="I481" s="1612"/>
      <c r="J481" s="1612"/>
      <c r="K481" s="1612"/>
      <c r="L481" s="1612"/>
      <c r="M481" s="1612"/>
      <c r="N481" s="1612"/>
    </row>
    <row r="482" spans="2:14" s="980" customFormat="1" ht="14.25">
      <c r="B482" s="1615"/>
      <c r="C482" s="1111"/>
      <c r="D482" s="1111"/>
      <c r="E482" s="1111"/>
      <c r="F482" s="1110"/>
      <c r="G482" s="1612"/>
      <c r="H482" s="1612"/>
      <c r="I482" s="1612"/>
      <c r="J482" s="1612"/>
      <c r="K482" s="1612"/>
      <c r="L482" s="1612"/>
      <c r="M482" s="1612"/>
      <c r="N482" s="1612"/>
    </row>
    <row r="483" spans="2:14" s="980" customFormat="1" ht="14.25">
      <c r="B483" s="1615"/>
      <c r="C483" s="1111"/>
      <c r="D483" s="1111"/>
      <c r="E483" s="1111"/>
      <c r="F483" s="1110"/>
      <c r="G483" s="1612"/>
      <c r="H483" s="1612"/>
      <c r="I483" s="1612"/>
      <c r="J483" s="1612"/>
      <c r="K483" s="1612"/>
      <c r="L483" s="1612"/>
      <c r="M483" s="1612"/>
      <c r="N483" s="1612"/>
    </row>
    <row r="484" spans="2:14" s="980" customFormat="1" ht="14.25">
      <c r="B484" s="1615"/>
      <c r="C484" s="1111"/>
      <c r="D484" s="1111"/>
      <c r="E484" s="1111"/>
      <c r="F484" s="1110"/>
      <c r="G484" s="1612"/>
      <c r="H484" s="1612"/>
      <c r="I484" s="1612"/>
      <c r="J484" s="1612"/>
      <c r="K484" s="1612"/>
      <c r="L484" s="1612"/>
      <c r="M484" s="1612"/>
      <c r="N484" s="1612"/>
    </row>
    <row r="485" spans="2:14" s="980" customFormat="1" ht="14.25">
      <c r="B485" s="1615"/>
      <c r="C485" s="1111"/>
      <c r="D485" s="1111"/>
      <c r="E485" s="1111"/>
      <c r="F485" s="1110"/>
      <c r="G485" s="1612"/>
      <c r="H485" s="1612"/>
      <c r="I485" s="1612"/>
      <c r="J485" s="1612"/>
      <c r="K485" s="1612"/>
      <c r="L485" s="1612"/>
      <c r="M485" s="1612"/>
      <c r="N485" s="1612"/>
    </row>
    <row r="486" spans="2:14" s="980" customFormat="1" ht="14.25">
      <c r="B486" s="1615"/>
      <c r="C486" s="1111"/>
      <c r="D486" s="1111"/>
      <c r="E486" s="1111"/>
      <c r="F486" s="1110"/>
      <c r="G486" s="1612"/>
      <c r="H486" s="1612"/>
      <c r="I486" s="1612"/>
      <c r="J486" s="1612"/>
      <c r="K486" s="1612"/>
      <c r="L486" s="1612"/>
      <c r="M486" s="1612"/>
      <c r="N486" s="1612"/>
    </row>
    <row r="487" spans="2:14" s="980" customFormat="1" ht="14.25">
      <c r="B487" s="1615"/>
      <c r="C487" s="1111"/>
      <c r="D487" s="1111"/>
      <c r="E487" s="1111"/>
      <c r="F487" s="1110"/>
      <c r="G487" s="1612"/>
      <c r="H487" s="1612"/>
      <c r="I487" s="1612"/>
      <c r="J487" s="1612"/>
      <c r="K487" s="1612"/>
      <c r="L487" s="1612"/>
      <c r="M487" s="1612"/>
      <c r="N487" s="1612"/>
    </row>
    <row r="488" spans="2:14" s="980" customFormat="1" ht="14.25">
      <c r="B488" s="1615"/>
      <c r="C488" s="1111"/>
      <c r="D488" s="1111"/>
      <c r="E488" s="1111"/>
      <c r="F488" s="1110"/>
      <c r="G488" s="1612"/>
      <c r="H488" s="1612"/>
      <c r="I488" s="1612"/>
      <c r="J488" s="1612"/>
      <c r="K488" s="1612"/>
      <c r="L488" s="1612"/>
      <c r="M488" s="1612"/>
      <c r="N488" s="1612"/>
    </row>
    <row r="489" spans="2:14" s="980" customFormat="1" ht="14.25">
      <c r="B489" s="1615"/>
      <c r="C489" s="1111"/>
      <c r="D489" s="1111"/>
      <c r="E489" s="1111"/>
      <c r="F489" s="1110"/>
      <c r="G489" s="1612"/>
      <c r="H489" s="1612"/>
      <c r="I489" s="1612"/>
      <c r="J489" s="1612"/>
      <c r="K489" s="1612"/>
      <c r="L489" s="1612"/>
      <c r="M489" s="1612"/>
      <c r="N489" s="1612"/>
    </row>
    <row r="490" spans="2:14" s="980" customFormat="1" ht="14.25">
      <c r="B490" s="1615"/>
      <c r="C490" s="1111"/>
      <c r="D490" s="1111"/>
      <c r="E490" s="1111"/>
      <c r="F490" s="1110"/>
      <c r="G490" s="1612"/>
      <c r="H490" s="1612"/>
      <c r="I490" s="1612"/>
      <c r="J490" s="1612"/>
      <c r="K490" s="1612"/>
      <c r="L490" s="1612"/>
      <c r="M490" s="1612"/>
      <c r="N490" s="1612"/>
    </row>
    <row r="491" spans="2:14" s="980" customFormat="1" ht="14.25">
      <c r="B491" s="1615"/>
      <c r="C491" s="1111"/>
      <c r="D491" s="1111"/>
      <c r="E491" s="1111"/>
      <c r="F491" s="1110"/>
      <c r="G491" s="1612"/>
      <c r="H491" s="1612"/>
      <c r="I491" s="1612"/>
      <c r="J491" s="1612"/>
      <c r="K491" s="1612"/>
      <c r="L491" s="1612"/>
      <c r="M491" s="1612"/>
      <c r="N491" s="1612"/>
    </row>
    <row r="492" spans="2:14" s="980" customFormat="1" ht="14.25">
      <c r="B492" s="1615"/>
      <c r="C492" s="1111"/>
      <c r="D492" s="1111"/>
      <c r="E492" s="1111"/>
      <c r="F492" s="1110"/>
      <c r="G492" s="1612"/>
      <c r="H492" s="1612"/>
      <c r="I492" s="1612"/>
      <c r="J492" s="1612"/>
      <c r="K492" s="1612"/>
      <c r="L492" s="1612"/>
      <c r="M492" s="1612"/>
      <c r="N492" s="1612"/>
    </row>
    <row r="493" spans="2:14" s="980" customFormat="1" ht="14.25">
      <c r="B493" s="1615"/>
      <c r="C493" s="1111"/>
      <c r="D493" s="1111"/>
      <c r="E493" s="1111"/>
      <c r="F493" s="1110"/>
      <c r="G493" s="1612"/>
      <c r="H493" s="1612"/>
      <c r="I493" s="1612"/>
      <c r="J493" s="1612"/>
      <c r="K493" s="1612"/>
      <c r="L493" s="1612"/>
      <c r="M493" s="1612"/>
      <c r="N493" s="1612"/>
    </row>
    <row r="494" spans="2:14" s="980" customFormat="1" ht="14.25">
      <c r="B494" s="1615"/>
      <c r="C494" s="1111"/>
      <c r="D494" s="1111"/>
      <c r="E494" s="1111"/>
      <c r="F494" s="1110"/>
      <c r="G494" s="1612"/>
      <c r="H494" s="1612"/>
      <c r="I494" s="1612"/>
      <c r="J494" s="1612"/>
      <c r="K494" s="1612"/>
      <c r="L494" s="1612"/>
      <c r="M494" s="1612"/>
      <c r="N494" s="1612"/>
    </row>
    <row r="495" spans="2:14" s="980" customFormat="1" ht="14.25">
      <c r="B495" s="1615"/>
      <c r="C495" s="1111"/>
      <c r="D495" s="1111"/>
      <c r="E495" s="1111"/>
      <c r="F495" s="1110"/>
      <c r="G495" s="1612"/>
      <c r="H495" s="1612"/>
      <c r="I495" s="1612"/>
      <c r="J495" s="1612"/>
      <c r="K495" s="1612"/>
      <c r="L495" s="1612"/>
      <c r="M495" s="1612"/>
      <c r="N495" s="1612"/>
    </row>
    <row r="496" spans="2:14" s="980" customFormat="1" ht="14.25">
      <c r="B496" s="1615"/>
      <c r="C496" s="1111"/>
      <c r="D496" s="1111"/>
      <c r="E496" s="1111"/>
      <c r="F496" s="1110"/>
      <c r="G496" s="1612"/>
      <c r="H496" s="1612"/>
      <c r="I496" s="1612"/>
      <c r="J496" s="1612"/>
      <c r="K496" s="1612"/>
      <c r="L496" s="1612"/>
      <c r="M496" s="1612"/>
      <c r="N496" s="1612"/>
    </row>
    <row r="497" spans="2:14" s="980" customFormat="1" ht="14.25">
      <c r="B497" s="1615"/>
      <c r="C497" s="1111"/>
      <c r="D497" s="1111"/>
      <c r="E497" s="1111"/>
      <c r="F497" s="1110"/>
      <c r="G497" s="1612"/>
      <c r="H497" s="1612"/>
      <c r="I497" s="1612"/>
      <c r="J497" s="1612"/>
      <c r="K497" s="1612"/>
      <c r="L497" s="1612"/>
      <c r="M497" s="1612"/>
      <c r="N497" s="1612"/>
    </row>
    <row r="498" spans="2:14" s="980" customFormat="1" ht="14.25">
      <c r="B498" s="1615"/>
      <c r="C498" s="1111"/>
      <c r="D498" s="1111"/>
      <c r="E498" s="1111"/>
      <c r="F498" s="1110"/>
      <c r="G498" s="1612"/>
      <c r="H498" s="1612"/>
      <c r="I498" s="1612"/>
      <c r="J498" s="1612"/>
      <c r="K498" s="1612"/>
      <c r="L498" s="1612"/>
      <c r="M498" s="1612"/>
      <c r="N498" s="1612"/>
    </row>
    <row r="499" spans="2:14" s="980" customFormat="1" ht="14.25">
      <c r="B499" s="1615"/>
      <c r="C499" s="1111"/>
      <c r="D499" s="1111"/>
      <c r="E499" s="1111"/>
      <c r="F499" s="1110"/>
      <c r="G499" s="1612"/>
      <c r="H499" s="1612"/>
      <c r="I499" s="1612"/>
      <c r="J499" s="1612"/>
      <c r="K499" s="1612"/>
      <c r="L499" s="1612"/>
      <c r="M499" s="1612"/>
      <c r="N499" s="1612"/>
    </row>
    <row r="500" spans="2:14" s="980" customFormat="1" ht="14.25">
      <c r="B500" s="1615"/>
      <c r="C500" s="1111"/>
      <c r="D500" s="1111"/>
      <c r="E500" s="1111"/>
      <c r="F500" s="1110"/>
      <c r="G500" s="1612"/>
      <c r="H500" s="1612"/>
      <c r="I500" s="1612"/>
      <c r="J500" s="1612"/>
      <c r="K500" s="1612"/>
      <c r="L500" s="1612"/>
      <c r="M500" s="1612"/>
      <c r="N500" s="1612"/>
    </row>
    <row r="501" spans="2:14" s="980" customFormat="1" ht="14.25">
      <c r="B501" s="1615"/>
      <c r="C501" s="1111"/>
      <c r="D501" s="1111"/>
      <c r="E501" s="1111"/>
      <c r="F501" s="1110"/>
      <c r="G501" s="1612"/>
      <c r="H501" s="1612"/>
      <c r="I501" s="1612"/>
      <c r="J501" s="1612"/>
      <c r="K501" s="1612"/>
      <c r="L501" s="1612"/>
      <c r="M501" s="1612"/>
      <c r="N501" s="1612"/>
    </row>
    <row r="502" spans="2:14" s="980" customFormat="1" ht="14.25">
      <c r="B502" s="1615"/>
      <c r="C502" s="1111"/>
      <c r="D502" s="1111"/>
      <c r="E502" s="1111"/>
      <c r="F502" s="1110"/>
      <c r="G502" s="1612"/>
      <c r="H502" s="1612"/>
      <c r="I502" s="1612"/>
      <c r="J502" s="1612"/>
      <c r="K502" s="1612"/>
      <c r="L502" s="1612"/>
      <c r="M502" s="1612"/>
      <c r="N502" s="1612"/>
    </row>
    <row r="503" spans="2:14" s="980" customFormat="1" ht="14.25">
      <c r="B503" s="1615"/>
      <c r="C503" s="1111"/>
      <c r="D503" s="1111"/>
      <c r="E503" s="1111"/>
      <c r="F503" s="1110"/>
      <c r="G503" s="1612"/>
      <c r="H503" s="1612"/>
      <c r="I503" s="1612"/>
      <c r="J503" s="1612"/>
      <c r="K503" s="1612"/>
      <c r="L503" s="1612"/>
      <c r="M503" s="1612"/>
      <c r="N503" s="1612"/>
    </row>
    <row r="504" spans="2:14" s="980" customFormat="1" ht="14.25">
      <c r="B504" s="1119"/>
      <c r="C504" s="1111"/>
      <c r="D504" s="1111"/>
      <c r="E504" s="1111"/>
      <c r="F504" s="1110"/>
      <c r="G504" s="1612"/>
      <c r="H504" s="1612"/>
      <c r="I504" s="1612"/>
      <c r="J504" s="1612"/>
      <c r="K504" s="1612"/>
      <c r="L504" s="1612"/>
      <c r="M504" s="1612"/>
      <c r="N504" s="1612"/>
    </row>
    <row r="505" spans="2:14" s="980" customFormat="1" ht="14.25">
      <c r="B505" s="1119"/>
      <c r="C505" s="1111"/>
      <c r="D505" s="1111"/>
      <c r="E505" s="1111"/>
      <c r="F505" s="1110"/>
      <c r="G505" s="1612"/>
      <c r="H505" s="1612"/>
      <c r="I505" s="1612"/>
      <c r="J505" s="1612"/>
      <c r="K505" s="1612"/>
      <c r="L505" s="1612"/>
      <c r="M505" s="1612"/>
      <c r="N505" s="1612"/>
    </row>
    <row r="506" spans="2:14" s="980" customFormat="1" ht="14.25">
      <c r="B506" s="1119"/>
      <c r="C506" s="1111"/>
      <c r="D506" s="1111"/>
      <c r="E506" s="1111"/>
      <c r="F506" s="1110"/>
      <c r="G506" s="1612"/>
      <c r="H506" s="1612"/>
      <c r="I506" s="1612"/>
      <c r="J506" s="1612"/>
      <c r="K506" s="1612"/>
      <c r="L506" s="1612"/>
      <c r="M506" s="1612"/>
      <c r="N506" s="1612"/>
    </row>
    <row r="507" spans="2:14" s="980" customFormat="1" ht="14.25">
      <c r="B507" s="1119"/>
      <c r="C507" s="1111"/>
      <c r="D507" s="1111"/>
      <c r="E507" s="1111"/>
      <c r="F507" s="1110"/>
      <c r="G507" s="1612"/>
      <c r="H507" s="1612"/>
      <c r="I507" s="1612"/>
      <c r="J507" s="1612"/>
      <c r="K507" s="1612"/>
      <c r="L507" s="1612"/>
      <c r="M507" s="1612"/>
      <c r="N507" s="1612"/>
    </row>
    <row r="508" spans="2:14" s="980" customFormat="1" ht="14.25">
      <c r="B508" s="1119"/>
      <c r="C508" s="1111"/>
      <c r="D508" s="1111"/>
      <c r="E508" s="1111"/>
      <c r="F508" s="1110"/>
      <c r="G508" s="1612"/>
      <c r="H508" s="1612"/>
      <c r="I508" s="1612"/>
      <c r="J508" s="1612"/>
      <c r="K508" s="1612"/>
      <c r="L508" s="1612"/>
      <c r="M508" s="1612"/>
      <c r="N508" s="1612"/>
    </row>
    <row r="509" spans="2:14" s="980" customFormat="1" ht="14.25">
      <c r="B509" s="1119"/>
      <c r="C509" s="1111"/>
      <c r="D509" s="1111"/>
      <c r="E509" s="1111"/>
      <c r="F509" s="1110"/>
      <c r="G509" s="1612"/>
      <c r="H509" s="1612"/>
      <c r="I509" s="1612"/>
      <c r="J509" s="1612"/>
      <c r="K509" s="1612"/>
      <c r="L509" s="1612"/>
      <c r="M509" s="1612"/>
      <c r="N509" s="1612"/>
    </row>
    <row r="510" spans="2:14" s="980" customFormat="1" ht="14.25">
      <c r="B510" s="1119"/>
      <c r="C510" s="1111"/>
      <c r="D510" s="1111"/>
      <c r="E510" s="1111"/>
      <c r="F510" s="1110"/>
      <c r="G510" s="1612"/>
      <c r="H510" s="1612"/>
      <c r="I510" s="1612"/>
      <c r="J510" s="1612"/>
      <c r="K510" s="1612"/>
      <c r="L510" s="1612"/>
      <c r="M510" s="1612"/>
      <c r="N510" s="1612"/>
    </row>
    <row r="511" spans="2:14" s="980" customFormat="1" ht="14.25">
      <c r="B511" s="1119"/>
      <c r="C511" s="1111"/>
      <c r="D511" s="1111"/>
      <c r="E511" s="1111"/>
      <c r="F511" s="1110"/>
      <c r="G511" s="1612"/>
      <c r="H511" s="1612"/>
      <c r="I511" s="1612"/>
      <c r="J511" s="1612"/>
      <c r="K511" s="1612"/>
      <c r="L511" s="1612"/>
      <c r="M511" s="1612"/>
      <c r="N511" s="1612"/>
    </row>
    <row r="512" spans="2:14" s="980" customFormat="1" ht="14.25">
      <c r="B512" s="1119"/>
      <c r="C512" s="1111"/>
      <c r="D512" s="1111"/>
      <c r="E512" s="1111"/>
      <c r="F512" s="1110"/>
      <c r="G512" s="1612"/>
      <c r="H512" s="1612"/>
      <c r="I512" s="1612"/>
      <c r="J512" s="1612"/>
      <c r="K512" s="1612"/>
      <c r="L512" s="1612"/>
      <c r="M512" s="1612"/>
      <c r="N512" s="1612"/>
    </row>
    <row r="513" spans="2:14" s="980" customFormat="1" ht="14.25">
      <c r="B513" s="1119"/>
      <c r="C513" s="1111"/>
      <c r="D513" s="1111"/>
      <c r="E513" s="1111"/>
      <c r="F513" s="1110"/>
      <c r="G513" s="1612"/>
      <c r="H513" s="1612"/>
      <c r="I513" s="1612"/>
      <c r="J513" s="1612"/>
      <c r="K513" s="1612"/>
      <c r="L513" s="1612"/>
      <c r="M513" s="1612"/>
      <c r="N513" s="1612"/>
    </row>
    <row r="514" spans="2:14" s="980" customFormat="1" ht="14.25">
      <c r="B514" s="991" t="s">
        <v>71</v>
      </c>
      <c r="C514" s="1640">
        <f>SUM(C465:C513)</f>
        <v>0</v>
      </c>
      <c r="D514" s="1640">
        <f>SUM(D465:D513)</f>
        <v>0</v>
      </c>
      <c r="E514" s="1640">
        <f>SUM(E465:E513)</f>
        <v>0</v>
      </c>
      <c r="F514" s="1641">
        <f>SUM(F465:F513)</f>
        <v>0</v>
      </c>
      <c r="G514" s="1612"/>
      <c r="H514" s="1612"/>
      <c r="I514" s="1612"/>
      <c r="J514" s="1612"/>
      <c r="K514" s="1612"/>
      <c r="L514" s="1612"/>
      <c r="M514" s="1612"/>
      <c r="N514" s="1612"/>
    </row>
    <row r="515" spans="2:14" s="980" customFormat="1" ht="14.25">
      <c r="B515" s="1612"/>
      <c r="C515" s="1612"/>
      <c r="D515" s="1612"/>
      <c r="E515" s="1612"/>
      <c r="F515" s="1612"/>
      <c r="G515" s="1612"/>
      <c r="H515" s="1612"/>
      <c r="I515" s="1612"/>
      <c r="J515" s="1612"/>
      <c r="K515" s="1612"/>
      <c r="L515" s="1612"/>
      <c r="M515" s="1612"/>
      <c r="N515" s="1612"/>
    </row>
    <row r="516" spans="2:14" s="980" customFormat="1" ht="14.25">
      <c r="B516" s="1115" t="s">
        <v>3943</v>
      </c>
      <c r="C516" s="1116"/>
      <c r="D516" s="1116"/>
      <c r="E516" s="1116"/>
      <c r="F516" s="1116"/>
      <c r="G516" s="1116"/>
      <c r="H516" s="1116"/>
      <c r="I516" s="1116"/>
      <c r="J516" s="1116"/>
      <c r="K516" s="1116"/>
      <c r="L516" s="1116"/>
      <c r="M516" s="1116"/>
      <c r="N516" s="1116"/>
    </row>
    <row r="517" spans="2:14" s="980" customFormat="1" ht="25.5">
      <c r="B517" s="1131" t="s">
        <v>1185</v>
      </c>
      <c r="C517" s="981" t="s">
        <v>414</v>
      </c>
      <c r="D517" s="981" t="s">
        <v>417</v>
      </c>
      <c r="E517" s="981" t="s">
        <v>415</v>
      </c>
      <c r="F517" s="1629" t="s">
        <v>416</v>
      </c>
      <c r="G517" s="1612"/>
      <c r="H517" s="1612"/>
      <c r="I517" s="1612"/>
      <c r="J517" s="1612"/>
      <c r="K517" s="1612"/>
      <c r="L517" s="1612"/>
      <c r="M517" s="1612"/>
      <c r="N517" s="1612"/>
    </row>
    <row r="518" spans="2:14" s="980" customFormat="1" ht="14.25">
      <c r="B518" s="1615"/>
      <c r="C518" s="982"/>
      <c r="D518" s="1630"/>
      <c r="E518" s="982"/>
      <c r="F518" s="277"/>
      <c r="G518" s="1612"/>
      <c r="H518" s="1612"/>
      <c r="I518" s="1612"/>
      <c r="J518" s="1612"/>
      <c r="K518" s="1612"/>
      <c r="L518" s="1612"/>
      <c r="M518" s="1612"/>
      <c r="N518" s="1612"/>
    </row>
    <row r="519" spans="2:14" s="980" customFormat="1" ht="14.25">
      <c r="B519" s="1615"/>
      <c r="C519" s="982"/>
      <c r="D519" s="1630"/>
      <c r="E519" s="982"/>
      <c r="F519" s="277"/>
      <c r="G519" s="1612"/>
      <c r="H519" s="1612"/>
      <c r="I519" s="1612"/>
      <c r="J519" s="1612"/>
      <c r="K519" s="1612"/>
      <c r="L519" s="1612"/>
      <c r="M519" s="1612"/>
      <c r="N519" s="1612"/>
    </row>
    <row r="520" spans="2:14" s="980" customFormat="1" ht="14.25">
      <c r="B520" s="1631"/>
      <c r="C520" s="982"/>
      <c r="D520" s="1630"/>
      <c r="E520" s="982"/>
      <c r="F520" s="277"/>
      <c r="G520" s="1612"/>
      <c r="H520" s="1612"/>
      <c r="I520" s="1612"/>
      <c r="J520" s="1612"/>
      <c r="K520" s="1612"/>
      <c r="L520" s="1612"/>
      <c r="M520" s="1612"/>
      <c r="N520" s="1612"/>
    </row>
    <row r="521" spans="2:14" s="980" customFormat="1" ht="14.25">
      <c r="B521" s="1615"/>
      <c r="C521" s="982"/>
      <c r="D521" s="1630"/>
      <c r="E521" s="982"/>
      <c r="F521" s="277"/>
      <c r="G521" s="1612"/>
      <c r="H521" s="1612"/>
      <c r="I521" s="1612"/>
      <c r="J521" s="1612"/>
      <c r="K521" s="1612"/>
      <c r="L521" s="1612"/>
      <c r="M521" s="1612"/>
      <c r="N521" s="1612"/>
    </row>
    <row r="522" spans="2:14" s="980" customFormat="1" ht="14.25">
      <c r="B522" s="1615"/>
      <c r="C522" s="982"/>
      <c r="D522" s="1630"/>
      <c r="E522" s="982"/>
      <c r="F522" s="277"/>
      <c r="G522" s="1612"/>
      <c r="H522" s="1612"/>
      <c r="I522" s="1612"/>
      <c r="J522" s="1612"/>
      <c r="K522" s="1612"/>
      <c r="L522" s="1612"/>
      <c r="M522" s="1612"/>
      <c r="N522" s="1612"/>
    </row>
    <row r="523" spans="2:14" s="980" customFormat="1" ht="14.25">
      <c r="B523" s="1615"/>
      <c r="C523" s="982"/>
      <c r="D523" s="1630"/>
      <c r="E523" s="982"/>
      <c r="F523" s="277"/>
      <c r="G523" s="1612"/>
      <c r="H523" s="1612"/>
      <c r="I523" s="1612"/>
      <c r="J523" s="1612"/>
      <c r="K523" s="1612"/>
      <c r="L523" s="1612"/>
      <c r="M523" s="1612"/>
      <c r="N523" s="1612"/>
    </row>
    <row r="524" spans="2:14" s="980" customFormat="1" ht="14.25">
      <c r="B524" s="1615"/>
      <c r="C524" s="982"/>
      <c r="D524" s="1630"/>
      <c r="E524" s="982"/>
      <c r="F524" s="277"/>
      <c r="G524" s="1612"/>
      <c r="H524" s="1612"/>
      <c r="I524" s="1612"/>
      <c r="J524" s="1612"/>
      <c r="K524" s="1612"/>
      <c r="L524" s="1612"/>
      <c r="M524" s="1612"/>
      <c r="N524" s="1612"/>
    </row>
    <row r="525" spans="2:14" s="980" customFormat="1" ht="14.25">
      <c r="B525" s="1615"/>
      <c r="C525" s="982"/>
      <c r="D525" s="1630"/>
      <c r="E525" s="982"/>
      <c r="F525" s="277"/>
      <c r="G525" s="1612"/>
      <c r="H525" s="1612"/>
      <c r="I525" s="1612"/>
      <c r="J525" s="1612"/>
      <c r="K525" s="1612"/>
      <c r="L525" s="1612"/>
      <c r="M525" s="1612"/>
      <c r="N525" s="1612"/>
    </row>
    <row r="526" spans="2:14" s="980" customFormat="1" ht="14.25">
      <c r="B526" s="1615"/>
      <c r="C526" s="982"/>
      <c r="D526" s="1630"/>
      <c r="E526" s="982"/>
      <c r="F526" s="277"/>
      <c r="G526" s="1612"/>
      <c r="H526" s="1612"/>
      <c r="I526" s="1612"/>
      <c r="J526" s="1612"/>
      <c r="K526" s="1612"/>
      <c r="L526" s="1612"/>
      <c r="M526" s="1612"/>
      <c r="N526" s="1612"/>
    </row>
    <row r="527" spans="2:14" s="980" customFormat="1" ht="14.25">
      <c r="B527" s="1615"/>
      <c r="C527" s="982"/>
      <c r="D527" s="1630"/>
      <c r="E527" s="982"/>
      <c r="F527" s="277"/>
      <c r="G527" s="1612"/>
      <c r="H527" s="1612"/>
      <c r="I527" s="1612"/>
      <c r="J527" s="1612"/>
      <c r="K527" s="1612"/>
      <c r="L527" s="1612"/>
      <c r="M527" s="1612"/>
      <c r="N527" s="1612"/>
    </row>
    <row r="528" spans="2:14" s="980" customFormat="1" ht="14.25">
      <c r="B528" s="1615"/>
      <c r="C528" s="982"/>
      <c r="D528" s="1630"/>
      <c r="E528" s="982"/>
      <c r="F528" s="277"/>
      <c r="G528" s="1612"/>
      <c r="H528" s="1612"/>
      <c r="I528" s="1612"/>
      <c r="J528" s="1612"/>
      <c r="K528" s="1612"/>
      <c r="L528" s="1612"/>
      <c r="M528" s="1612"/>
      <c r="N528" s="1612"/>
    </row>
    <row r="529" spans="2:14" s="980" customFormat="1" ht="14.25">
      <c r="B529" s="1615"/>
      <c r="C529" s="982"/>
      <c r="D529" s="1630"/>
      <c r="E529" s="982"/>
      <c r="F529" s="1569"/>
      <c r="G529" s="1612"/>
      <c r="H529" s="1612"/>
      <c r="I529" s="1612"/>
      <c r="J529" s="1612"/>
      <c r="K529" s="1612"/>
      <c r="L529" s="1612"/>
      <c r="M529" s="1612"/>
      <c r="N529" s="1612"/>
    </row>
    <row r="530" spans="2:14" s="980" customFormat="1" ht="14.25">
      <c r="B530" s="1615"/>
      <c r="C530" s="982"/>
      <c r="D530" s="1630"/>
      <c r="E530" s="982"/>
      <c r="F530" s="1569"/>
      <c r="G530" s="1612"/>
      <c r="H530" s="1612"/>
      <c r="I530" s="1612"/>
      <c r="J530" s="1612"/>
      <c r="K530" s="1612"/>
      <c r="L530" s="1612"/>
      <c r="M530" s="1612"/>
      <c r="N530" s="1612"/>
    </row>
    <row r="531" spans="2:14" s="980" customFormat="1" ht="14.25">
      <c r="B531" s="1615"/>
      <c r="C531" s="982"/>
      <c r="D531" s="1630"/>
      <c r="E531" s="982"/>
      <c r="F531" s="1569"/>
      <c r="G531" s="1612"/>
      <c r="H531" s="1612"/>
      <c r="I531" s="1612"/>
      <c r="J531" s="1612"/>
      <c r="K531" s="1612"/>
      <c r="L531" s="1612"/>
      <c r="M531" s="1612"/>
      <c r="N531" s="1612"/>
    </row>
    <row r="532" spans="2:14" s="980" customFormat="1" ht="14.25">
      <c r="B532" s="1615"/>
      <c r="C532" s="982"/>
      <c r="D532" s="1630"/>
      <c r="E532" s="982"/>
      <c r="F532" s="1569"/>
      <c r="G532" s="1612"/>
      <c r="H532" s="1612"/>
      <c r="I532" s="1612"/>
      <c r="J532" s="1612"/>
      <c r="K532" s="1612"/>
      <c r="L532" s="1612"/>
      <c r="M532" s="1612"/>
      <c r="N532" s="1612"/>
    </row>
    <row r="533" spans="2:14" s="980" customFormat="1" ht="14.25">
      <c r="B533" s="1615"/>
      <c r="C533" s="982"/>
      <c r="D533" s="1630"/>
      <c r="E533" s="982"/>
      <c r="F533" s="1569"/>
      <c r="G533" s="1612"/>
      <c r="H533" s="1612"/>
      <c r="I533" s="1612"/>
      <c r="J533" s="1612"/>
      <c r="K533" s="1612"/>
      <c r="L533" s="1612"/>
      <c r="M533" s="1612"/>
      <c r="N533" s="1612"/>
    </row>
    <row r="534" spans="2:14" s="980" customFormat="1" ht="14.25">
      <c r="B534" s="1615"/>
      <c r="C534" s="982"/>
      <c r="D534" s="1630"/>
      <c r="E534" s="982"/>
      <c r="F534" s="1569"/>
      <c r="G534" s="1612"/>
      <c r="H534" s="1612"/>
      <c r="I534" s="1612"/>
      <c r="J534" s="1612"/>
      <c r="K534" s="1612"/>
      <c r="L534" s="1612"/>
      <c r="M534" s="1612"/>
      <c r="N534" s="1612"/>
    </row>
    <row r="535" spans="2:14" s="980" customFormat="1" ht="14.25">
      <c r="B535" s="1615"/>
      <c r="C535" s="982"/>
      <c r="D535" s="1630"/>
      <c r="E535" s="982"/>
      <c r="F535" s="277"/>
      <c r="G535" s="1612"/>
      <c r="H535" s="1612"/>
      <c r="I535" s="1612"/>
      <c r="J535" s="1612"/>
      <c r="K535" s="1612"/>
      <c r="L535" s="1612"/>
      <c r="M535" s="1612"/>
      <c r="N535" s="1612"/>
    </row>
    <row r="536" spans="2:14" s="980" customFormat="1" ht="14.25">
      <c r="B536" s="1615"/>
      <c r="C536" s="982"/>
      <c r="D536" s="1630"/>
      <c r="E536" s="982"/>
      <c r="F536" s="277"/>
      <c r="G536" s="1612"/>
      <c r="H536" s="1612"/>
      <c r="I536" s="1612"/>
      <c r="J536" s="1612"/>
      <c r="K536" s="1612"/>
      <c r="L536" s="1612"/>
      <c r="M536" s="1612"/>
      <c r="N536" s="1612"/>
    </row>
    <row r="537" spans="2:14" s="980" customFormat="1" ht="14.25">
      <c r="B537" s="1615"/>
      <c r="C537" s="982"/>
      <c r="D537" s="1630"/>
      <c r="E537" s="982"/>
      <c r="F537" s="277"/>
      <c r="G537" s="1612"/>
      <c r="H537" s="1612"/>
      <c r="I537" s="1612"/>
      <c r="J537" s="1612"/>
      <c r="K537" s="1612"/>
      <c r="L537" s="1612"/>
      <c r="M537" s="1612"/>
      <c r="N537" s="1612"/>
    </row>
    <row r="538" spans="2:14" s="980" customFormat="1" ht="14.25">
      <c r="B538" s="1615"/>
      <c r="C538" s="982"/>
      <c r="D538" s="1630"/>
      <c r="E538" s="982"/>
      <c r="F538" s="277"/>
      <c r="G538" s="1612"/>
      <c r="H538" s="1612"/>
      <c r="I538" s="1612"/>
      <c r="J538" s="1612"/>
      <c r="K538" s="1612"/>
      <c r="L538" s="1612"/>
      <c r="M538" s="1612"/>
      <c r="N538" s="1612"/>
    </row>
    <row r="539" spans="2:14" s="980" customFormat="1" ht="14.25">
      <c r="B539" s="1615"/>
      <c r="C539" s="982"/>
      <c r="D539" s="1630"/>
      <c r="E539" s="982"/>
      <c r="F539" s="277"/>
      <c r="G539" s="1612"/>
      <c r="H539" s="1612"/>
      <c r="I539" s="1612"/>
      <c r="J539" s="1612"/>
      <c r="K539" s="1612"/>
      <c r="L539" s="1612"/>
      <c r="M539" s="1612"/>
      <c r="N539" s="1612"/>
    </row>
    <row r="540" spans="2:14" ht="14.25">
      <c r="B540" s="1615"/>
      <c r="C540" s="982"/>
      <c r="D540" s="1630"/>
      <c r="E540" s="982"/>
      <c r="F540" s="277"/>
      <c r="G540" s="1612"/>
      <c r="H540" s="1612"/>
      <c r="I540" s="1612"/>
      <c r="J540" s="1612"/>
      <c r="K540" s="1612"/>
      <c r="L540" s="1612"/>
      <c r="M540" s="1612"/>
      <c r="N540" s="1612"/>
    </row>
    <row r="541" spans="2:14" ht="14.25">
      <c r="B541" s="1615"/>
      <c r="C541" s="982"/>
      <c r="D541" s="1630"/>
      <c r="E541" s="982"/>
      <c r="F541" s="277"/>
      <c r="G541" s="1612"/>
      <c r="H541" s="1612"/>
      <c r="I541" s="1612"/>
      <c r="J541" s="1612"/>
      <c r="K541" s="1612"/>
      <c r="L541" s="1612"/>
      <c r="M541" s="1612"/>
      <c r="N541" s="1612"/>
    </row>
    <row r="542" spans="2:14" ht="14.25">
      <c r="B542" s="1615"/>
      <c r="C542" s="982"/>
      <c r="D542" s="1630"/>
      <c r="E542" s="982"/>
      <c r="F542" s="277"/>
      <c r="G542" s="1612"/>
      <c r="H542" s="1612"/>
      <c r="I542" s="1612"/>
      <c r="J542" s="1612"/>
      <c r="K542" s="1612"/>
      <c r="L542" s="1612"/>
      <c r="M542" s="1612"/>
      <c r="N542" s="1612"/>
    </row>
    <row r="543" spans="2:14" ht="14.25">
      <c r="B543" s="1615"/>
      <c r="C543" s="982"/>
      <c r="D543" s="1630"/>
      <c r="E543" s="982"/>
      <c r="F543" s="277"/>
      <c r="G543" s="1612"/>
      <c r="H543" s="1612"/>
      <c r="I543" s="1612"/>
      <c r="J543" s="1612"/>
      <c r="K543" s="1612"/>
      <c r="L543" s="1612"/>
      <c r="M543" s="1612"/>
      <c r="N543" s="1612"/>
    </row>
    <row r="544" spans="2:14" ht="14.25">
      <c r="B544" s="1615"/>
      <c r="C544" s="982"/>
      <c r="D544" s="1630"/>
      <c r="E544" s="982"/>
      <c r="F544" s="277"/>
      <c r="G544" s="1612"/>
      <c r="H544" s="1612"/>
      <c r="I544" s="1612"/>
      <c r="J544" s="1612"/>
      <c r="K544" s="1612"/>
      <c r="L544" s="1612"/>
      <c r="M544" s="1612"/>
      <c r="N544" s="1612"/>
    </row>
    <row r="545" spans="2:14" ht="14.25">
      <c r="B545" s="1615"/>
      <c r="C545" s="982"/>
      <c r="D545" s="1630"/>
      <c r="E545" s="982"/>
      <c r="F545" s="277"/>
      <c r="G545" s="1612"/>
      <c r="H545" s="1612"/>
      <c r="I545" s="1612"/>
      <c r="J545" s="1612"/>
      <c r="K545" s="1612"/>
      <c r="L545" s="1612"/>
      <c r="M545" s="1612"/>
      <c r="N545" s="1612"/>
    </row>
    <row r="546" spans="2:14" ht="14.25">
      <c r="B546" s="1615"/>
      <c r="C546" s="982"/>
      <c r="D546" s="1630"/>
      <c r="E546" s="982"/>
      <c r="F546" s="277"/>
      <c r="G546" s="1612"/>
      <c r="H546" s="1612"/>
      <c r="I546" s="1612"/>
      <c r="J546" s="1612"/>
      <c r="K546" s="1612"/>
      <c r="L546" s="1612"/>
      <c r="M546" s="1612"/>
      <c r="N546" s="1612"/>
    </row>
    <row r="547" spans="2:14" ht="14.25">
      <c r="B547" s="1615"/>
      <c r="C547" s="982"/>
      <c r="D547" s="1630"/>
      <c r="E547" s="982"/>
      <c r="F547" s="277"/>
      <c r="G547" s="1612"/>
      <c r="H547" s="1612"/>
      <c r="I547" s="1612"/>
      <c r="J547" s="1612"/>
      <c r="K547" s="1612"/>
      <c r="L547" s="1612"/>
      <c r="M547" s="1612"/>
      <c r="N547" s="1612"/>
    </row>
    <row r="548" spans="2:14" ht="14.25">
      <c r="B548" s="1615"/>
      <c r="C548" s="982"/>
      <c r="D548" s="1630"/>
      <c r="E548" s="982"/>
      <c r="F548" s="277"/>
      <c r="G548" s="1612"/>
      <c r="H548" s="1612"/>
      <c r="I548" s="1612"/>
      <c r="J548" s="1612"/>
      <c r="K548" s="1612"/>
      <c r="L548" s="1612"/>
      <c r="M548" s="1612"/>
      <c r="N548" s="1612"/>
    </row>
    <row r="549" spans="2:14" ht="14.25">
      <c r="B549" s="1615"/>
      <c r="C549" s="982"/>
      <c r="D549" s="1630"/>
      <c r="E549" s="982"/>
      <c r="F549" s="277"/>
      <c r="G549" s="1612"/>
      <c r="H549" s="1612"/>
      <c r="I549" s="1612"/>
      <c r="J549" s="1612"/>
      <c r="K549" s="1612"/>
      <c r="L549" s="1612"/>
      <c r="M549" s="1612"/>
      <c r="N549" s="1612"/>
    </row>
    <row r="550" spans="2:14" ht="14.25">
      <c r="B550" s="1615"/>
      <c r="C550" s="982"/>
      <c r="D550" s="1630"/>
      <c r="E550" s="982"/>
      <c r="F550" s="277"/>
      <c r="G550" s="1612"/>
      <c r="H550" s="1612"/>
      <c r="I550" s="1612"/>
      <c r="J550" s="1612"/>
      <c r="K550" s="1612"/>
      <c r="L550" s="1612"/>
      <c r="M550" s="1612"/>
      <c r="N550" s="1612"/>
    </row>
    <row r="551" spans="2:14" ht="14.25">
      <c r="B551" s="1615"/>
      <c r="C551" s="982"/>
      <c r="D551" s="1630"/>
      <c r="E551" s="982"/>
      <c r="F551" s="277"/>
      <c r="G551" s="1612"/>
      <c r="H551" s="1612"/>
      <c r="I551" s="1612"/>
      <c r="J551" s="1612"/>
      <c r="K551" s="1612"/>
      <c r="L551" s="1612"/>
      <c r="M551" s="1612"/>
      <c r="N551" s="1612"/>
    </row>
    <row r="552" spans="2:14" ht="14.25">
      <c r="B552" s="1615"/>
      <c r="C552" s="982"/>
      <c r="D552" s="1630"/>
      <c r="E552" s="982"/>
      <c r="F552" s="277"/>
      <c r="G552" s="1612"/>
      <c r="H552" s="1612"/>
      <c r="I552" s="1612"/>
      <c r="J552" s="1612"/>
      <c r="K552" s="1612"/>
      <c r="L552" s="1612"/>
      <c r="M552" s="1612"/>
      <c r="N552" s="1612"/>
    </row>
    <row r="553" spans="2:14" ht="14.25">
      <c r="B553" s="1615"/>
      <c r="C553" s="982"/>
      <c r="D553" s="1630"/>
      <c r="E553" s="982"/>
      <c r="F553" s="277"/>
      <c r="G553" s="1612"/>
      <c r="H553" s="1612"/>
      <c r="I553" s="1612"/>
      <c r="J553" s="1612"/>
      <c r="K553" s="1612"/>
      <c r="L553" s="1612"/>
      <c r="M553" s="1612"/>
      <c r="N553" s="1612"/>
    </row>
    <row r="554" spans="2:14" ht="14.25">
      <c r="B554" s="1615"/>
      <c r="C554" s="982"/>
      <c r="D554" s="1630"/>
      <c r="E554" s="982"/>
      <c r="F554" s="277"/>
      <c r="G554" s="1612"/>
      <c r="H554" s="1612"/>
      <c r="I554" s="1612"/>
      <c r="J554" s="1612"/>
      <c r="K554" s="1612"/>
      <c r="L554" s="1612"/>
      <c r="M554" s="1612"/>
      <c r="N554" s="1612"/>
    </row>
    <row r="555" spans="2:14" ht="14.25">
      <c r="B555" s="1615"/>
      <c r="C555" s="982"/>
      <c r="D555" s="1630"/>
      <c r="E555" s="982"/>
      <c r="F555" s="277"/>
      <c r="G555" s="1612"/>
      <c r="H555" s="1612"/>
      <c r="I555" s="1612"/>
      <c r="J555" s="1612"/>
      <c r="K555" s="1612"/>
      <c r="L555" s="1612"/>
      <c r="M555" s="1612"/>
      <c r="N555" s="1612"/>
    </row>
    <row r="556" spans="2:14" ht="14.25">
      <c r="B556" s="1615"/>
      <c r="C556" s="982"/>
      <c r="D556" s="1630"/>
      <c r="E556" s="982"/>
      <c r="F556" s="277"/>
      <c r="G556" s="1612"/>
      <c r="H556" s="1612"/>
      <c r="I556" s="1612"/>
      <c r="J556" s="1612"/>
      <c r="K556" s="1612"/>
      <c r="L556" s="1612"/>
      <c r="M556" s="1612"/>
      <c r="N556" s="1612"/>
    </row>
    <row r="557" spans="2:14" ht="14.25">
      <c r="B557" s="1118"/>
      <c r="C557" s="982"/>
      <c r="D557" s="1630"/>
      <c r="E557" s="982"/>
      <c r="F557" s="277"/>
      <c r="G557" s="1612"/>
      <c r="H557" s="1612"/>
      <c r="I557" s="1612"/>
      <c r="J557" s="1612"/>
      <c r="K557" s="1612"/>
      <c r="L557" s="1612"/>
      <c r="M557" s="1612"/>
      <c r="N557" s="1612"/>
    </row>
    <row r="558" spans="2:14" ht="14.25">
      <c r="B558" s="1568"/>
      <c r="C558" s="982"/>
      <c r="D558" s="1630"/>
      <c r="E558" s="982"/>
      <c r="F558" s="1569"/>
      <c r="G558" s="1612"/>
      <c r="H558" s="1612"/>
      <c r="I558" s="1612"/>
      <c r="J558" s="1612"/>
      <c r="K558" s="1612"/>
      <c r="L558" s="1612"/>
      <c r="M558" s="1612"/>
      <c r="N558" s="1612"/>
    </row>
    <row r="559" spans="2:14" ht="14.25">
      <c r="B559" s="1568"/>
      <c r="C559" s="982"/>
      <c r="D559" s="1630"/>
      <c r="E559" s="982"/>
      <c r="F559" s="1569"/>
      <c r="G559" s="1612"/>
      <c r="H559" s="1612"/>
      <c r="I559" s="1612"/>
      <c r="J559" s="1612"/>
      <c r="K559" s="1612"/>
      <c r="L559" s="1612"/>
      <c r="M559" s="1612"/>
      <c r="N559" s="1612"/>
    </row>
    <row r="560" spans="2:14" ht="14.25">
      <c r="B560" s="1568"/>
      <c r="C560" s="982"/>
      <c r="D560" s="1630"/>
      <c r="E560" s="982"/>
      <c r="F560" s="1569"/>
      <c r="G560" s="1612"/>
      <c r="H560" s="1612"/>
      <c r="I560" s="1612"/>
      <c r="J560" s="1612"/>
      <c r="K560" s="1612"/>
      <c r="L560" s="1612"/>
      <c r="M560" s="1612"/>
      <c r="N560" s="1612"/>
    </row>
    <row r="561" spans="2:14" ht="14.25">
      <c r="B561" s="1568"/>
      <c r="C561" s="982"/>
      <c r="D561" s="1630"/>
      <c r="E561" s="982"/>
      <c r="F561" s="1569"/>
      <c r="G561" s="1612"/>
      <c r="H561" s="1612"/>
      <c r="I561" s="1612"/>
      <c r="J561" s="1612"/>
      <c r="K561" s="1612"/>
      <c r="L561" s="1612"/>
      <c r="M561" s="1612"/>
      <c r="N561" s="1612"/>
    </row>
    <row r="562" spans="2:14" ht="14.25">
      <c r="B562" s="1568"/>
      <c r="C562" s="982"/>
      <c r="D562" s="1630"/>
      <c r="E562" s="982"/>
      <c r="F562" s="1569"/>
      <c r="G562" s="1612"/>
      <c r="H562" s="1612"/>
      <c r="I562" s="1612"/>
      <c r="J562" s="1612"/>
      <c r="K562" s="1612"/>
      <c r="L562" s="1612"/>
      <c r="M562" s="1612"/>
      <c r="N562" s="1612"/>
    </row>
    <row r="563" spans="2:14" ht="14.25">
      <c r="B563" s="1568"/>
      <c r="C563" s="982"/>
      <c r="D563" s="1630"/>
      <c r="E563" s="982"/>
      <c r="F563" s="1569"/>
      <c r="G563" s="1612"/>
      <c r="H563" s="1612"/>
      <c r="I563" s="1612"/>
      <c r="J563" s="1612"/>
      <c r="K563" s="1612"/>
      <c r="L563" s="1612"/>
      <c r="M563" s="1612"/>
      <c r="N563" s="1612"/>
    </row>
    <row r="564" spans="2:14" ht="14.25">
      <c r="B564" s="1568"/>
      <c r="C564" s="982"/>
      <c r="D564" s="1630"/>
      <c r="E564" s="982"/>
      <c r="F564" s="1569"/>
      <c r="G564" s="1612"/>
      <c r="H564" s="1612"/>
      <c r="I564" s="1612"/>
      <c r="J564" s="1612"/>
      <c r="K564" s="1612"/>
      <c r="L564" s="1612"/>
      <c r="M564" s="1612"/>
      <c r="N564" s="1612"/>
    </row>
    <row r="565" spans="2:14" ht="14.25">
      <c r="B565" s="1568"/>
      <c r="C565" s="982"/>
      <c r="D565" s="1630"/>
      <c r="E565" s="982"/>
      <c r="F565" s="1569"/>
      <c r="G565" s="1612"/>
      <c r="H565" s="1612"/>
      <c r="I565" s="1612"/>
      <c r="J565" s="1612"/>
      <c r="K565" s="1612"/>
      <c r="L565" s="1612"/>
      <c r="M565" s="1612"/>
      <c r="N565" s="1612"/>
    </row>
    <row r="566" spans="2:14" ht="14.25">
      <c r="B566" s="1118"/>
      <c r="C566" s="982"/>
      <c r="D566" s="1630"/>
      <c r="E566" s="982"/>
      <c r="F566" s="277"/>
      <c r="G566" s="1612"/>
      <c r="H566" s="1612"/>
      <c r="I566" s="1612"/>
      <c r="J566" s="1612"/>
      <c r="K566" s="1612"/>
      <c r="L566" s="1612"/>
      <c r="M566" s="1612"/>
      <c r="N566" s="1612"/>
    </row>
    <row r="567" spans="2:14" ht="14.25">
      <c r="B567" s="1612"/>
      <c r="C567" s="1612"/>
      <c r="D567" s="1612"/>
      <c r="E567" s="1612"/>
      <c r="F567" s="1612"/>
      <c r="G567" s="1612"/>
      <c r="H567" s="1612"/>
      <c r="I567" s="1612"/>
      <c r="J567" s="1612"/>
      <c r="K567" s="1612"/>
      <c r="L567" s="1612"/>
      <c r="M567" s="1612"/>
      <c r="N567" s="1612"/>
    </row>
    <row r="568" spans="2:14" ht="14.25">
      <c r="B568" s="1632" t="s">
        <v>3944</v>
      </c>
      <c r="C568" s="1612"/>
      <c r="D568" s="1612"/>
      <c r="E568" s="1612"/>
      <c r="F568" s="1612"/>
      <c r="G568" s="1612"/>
      <c r="H568" s="1612"/>
      <c r="I568" s="1612"/>
      <c r="J568" s="1612"/>
      <c r="K568" s="1612"/>
      <c r="L568" s="1612"/>
      <c r="M568" s="1612"/>
      <c r="N568" s="1612"/>
    </row>
    <row r="569" spans="2:14" ht="14.25">
      <c r="B569" s="1633" t="s">
        <v>1185</v>
      </c>
      <c r="C569" s="2434" t="s">
        <v>418</v>
      </c>
      <c r="D569" s="2434" t="s">
        <v>419</v>
      </c>
      <c r="E569" s="1612"/>
      <c r="F569" s="1612"/>
      <c r="G569" s="1612"/>
      <c r="H569" s="1612"/>
      <c r="I569" s="1612"/>
      <c r="J569" s="1612"/>
      <c r="K569" s="1612"/>
      <c r="L569" s="1612"/>
      <c r="M569" s="1612"/>
      <c r="N569" s="1612"/>
    </row>
    <row r="570" spans="2:14" ht="14.25">
      <c r="B570" s="1567"/>
      <c r="C570" s="2435"/>
      <c r="D570" s="2435"/>
      <c r="E570" s="1612"/>
      <c r="F570" s="1612"/>
      <c r="G570" s="1612"/>
      <c r="H570" s="1612"/>
      <c r="I570" s="1612"/>
      <c r="J570" s="1612"/>
      <c r="K570" s="1612"/>
      <c r="L570" s="1612"/>
      <c r="M570" s="1612"/>
      <c r="N570" s="1612"/>
    </row>
    <row r="571" spans="2:14" ht="14.25">
      <c r="B571" s="1615"/>
      <c r="C571" s="1634"/>
      <c r="D571" s="1570"/>
      <c r="E571" s="1612"/>
      <c r="F571" s="1612"/>
      <c r="G571" s="1612"/>
      <c r="H571" s="1612"/>
      <c r="I571" s="1612"/>
      <c r="J571" s="1612"/>
      <c r="K571" s="1612"/>
      <c r="L571" s="1612"/>
      <c r="M571" s="1612"/>
      <c r="N571" s="1612"/>
    </row>
    <row r="572" spans="2:14" ht="14.25">
      <c r="B572" s="1615"/>
      <c r="C572" s="1634"/>
      <c r="D572" s="1570"/>
      <c r="E572" s="1612"/>
      <c r="F572" s="1612"/>
      <c r="G572" s="1612"/>
      <c r="H572" s="1612"/>
      <c r="I572" s="1612"/>
      <c r="J572" s="1612"/>
      <c r="K572" s="1612"/>
      <c r="L572" s="1612"/>
      <c r="M572" s="1612"/>
      <c r="N572" s="1612"/>
    </row>
    <row r="573" spans="2:14" ht="14.25">
      <c r="B573" s="1631"/>
      <c r="C573" s="1634"/>
      <c r="D573" s="1570"/>
      <c r="E573" s="1612"/>
      <c r="F573" s="1612"/>
      <c r="G573" s="1612"/>
      <c r="H573" s="1612"/>
      <c r="I573" s="1612"/>
      <c r="J573" s="1612"/>
      <c r="K573" s="1612"/>
      <c r="L573" s="1612"/>
      <c r="M573" s="1612"/>
      <c r="N573" s="1612"/>
    </row>
    <row r="574" spans="2:14" ht="14.25">
      <c r="B574" s="1615"/>
      <c r="C574" s="1634"/>
      <c r="D574" s="1570"/>
      <c r="E574" s="1612"/>
      <c r="F574" s="1612"/>
      <c r="G574" s="1612"/>
      <c r="H574" s="1612"/>
      <c r="I574" s="1612"/>
      <c r="J574" s="1612"/>
      <c r="K574" s="1612"/>
      <c r="L574" s="1612"/>
      <c r="M574" s="1612"/>
      <c r="N574" s="1612"/>
    </row>
    <row r="575" spans="2:14" ht="14.25">
      <c r="B575" s="1615"/>
      <c r="C575" s="1634"/>
      <c r="D575" s="1570"/>
      <c r="E575" s="1612"/>
      <c r="F575" s="1612"/>
      <c r="G575" s="1612"/>
      <c r="H575" s="1612"/>
      <c r="I575" s="1612"/>
      <c r="J575" s="1612"/>
      <c r="K575" s="1612"/>
      <c r="L575" s="1612"/>
      <c r="M575" s="1612"/>
      <c r="N575" s="1612"/>
    </row>
    <row r="576" spans="2:14" ht="14.25">
      <c r="B576" s="1615"/>
      <c r="C576" s="1634"/>
      <c r="D576" s="1570"/>
      <c r="E576" s="1612"/>
      <c r="F576" s="1612"/>
      <c r="G576" s="1612"/>
      <c r="H576" s="1612"/>
      <c r="I576" s="1612"/>
      <c r="J576" s="1612"/>
      <c r="K576" s="1612"/>
      <c r="L576" s="1612"/>
      <c r="M576" s="1612"/>
      <c r="N576" s="1612"/>
    </row>
    <row r="577" spans="2:14" ht="14.25">
      <c r="B577" s="1615"/>
      <c r="C577" s="1634"/>
      <c r="D577" s="1570"/>
      <c r="E577" s="1612"/>
      <c r="F577" s="1612"/>
      <c r="G577" s="1612"/>
      <c r="H577" s="1612"/>
      <c r="I577" s="1612"/>
      <c r="J577" s="1612"/>
      <c r="K577" s="1612"/>
      <c r="L577" s="1612"/>
      <c r="M577" s="1612"/>
      <c r="N577" s="1612"/>
    </row>
    <row r="578" spans="2:14" ht="14.25">
      <c r="B578" s="1615"/>
      <c r="C578" s="1634"/>
      <c r="D578" s="1570"/>
      <c r="E578" s="1612"/>
      <c r="F578" s="1612"/>
      <c r="G578" s="1612"/>
      <c r="H578" s="1612"/>
      <c r="I578" s="1612"/>
      <c r="J578" s="1612"/>
      <c r="K578" s="1612"/>
      <c r="L578" s="1612"/>
      <c r="M578" s="1612"/>
      <c r="N578" s="1612"/>
    </row>
    <row r="579" spans="2:14" ht="14.25">
      <c r="B579" s="1615"/>
      <c r="C579" s="1634"/>
      <c r="D579" s="1570"/>
      <c r="E579" s="1612"/>
      <c r="F579" s="1612"/>
      <c r="G579" s="1612"/>
      <c r="H579" s="1612"/>
      <c r="I579" s="1612"/>
      <c r="J579" s="1612"/>
      <c r="K579" s="1612"/>
      <c r="L579" s="1612"/>
      <c r="M579" s="1612"/>
      <c r="N579" s="1612"/>
    </row>
    <row r="580" spans="2:14" ht="14.25">
      <c r="B580" s="1615"/>
      <c r="C580" s="1634"/>
      <c r="D580" s="1570"/>
      <c r="E580" s="1612"/>
      <c r="F580" s="1612"/>
      <c r="G580" s="1612"/>
      <c r="H580" s="1612"/>
      <c r="I580" s="1612"/>
      <c r="J580" s="1612"/>
      <c r="K580" s="1612"/>
      <c r="L580" s="1612"/>
      <c r="M580" s="1612"/>
      <c r="N580" s="1612"/>
    </row>
    <row r="581" spans="2:14" ht="14.25">
      <c r="B581" s="1615"/>
      <c r="C581" s="1634"/>
      <c r="D581" s="1570"/>
      <c r="E581" s="1612"/>
      <c r="F581" s="1612"/>
      <c r="G581" s="1612"/>
      <c r="H581" s="1612"/>
      <c r="I581" s="1612"/>
      <c r="J581" s="1612"/>
      <c r="K581" s="1612"/>
      <c r="L581" s="1612"/>
      <c r="M581" s="1612"/>
      <c r="N581" s="1612"/>
    </row>
    <row r="582" spans="2:14" ht="14.25">
      <c r="B582" s="1615"/>
      <c r="C582" s="1634"/>
      <c r="D582" s="1570"/>
      <c r="E582" s="1612"/>
      <c r="F582" s="1612"/>
      <c r="G582" s="1612"/>
      <c r="H582" s="1612"/>
      <c r="I582" s="1612"/>
      <c r="J582" s="1612"/>
      <c r="K582" s="1612"/>
      <c r="L582" s="1612"/>
      <c r="M582" s="1612"/>
      <c r="N582" s="1612"/>
    </row>
    <row r="583" spans="2:14" ht="14.25">
      <c r="B583" s="1615"/>
      <c r="C583" s="1634"/>
      <c r="D583" s="1570"/>
      <c r="E583" s="1612"/>
      <c r="F583" s="1612"/>
      <c r="G583" s="1612"/>
      <c r="H583" s="1612"/>
      <c r="I583" s="1612"/>
      <c r="J583" s="1612"/>
      <c r="K583" s="1612"/>
      <c r="L583" s="1612"/>
      <c r="M583" s="1612"/>
      <c r="N583" s="1612"/>
    </row>
    <row r="584" spans="2:14" ht="14.25">
      <c r="B584" s="1615"/>
      <c r="C584" s="1634"/>
      <c r="D584" s="1570"/>
      <c r="E584" s="1612"/>
      <c r="F584" s="1612"/>
      <c r="G584" s="1612"/>
      <c r="H584" s="1612"/>
      <c r="I584" s="1612"/>
      <c r="J584" s="1612"/>
      <c r="K584" s="1612"/>
      <c r="L584" s="1612"/>
      <c r="M584" s="1612"/>
      <c r="N584" s="1612"/>
    </row>
    <row r="585" spans="2:14" ht="14.25">
      <c r="B585" s="1615"/>
      <c r="C585" s="1635"/>
      <c r="D585" s="1570"/>
      <c r="E585" s="1612"/>
      <c r="F585" s="1612"/>
      <c r="G585" s="1612"/>
      <c r="H585" s="1612"/>
      <c r="I585" s="1612"/>
      <c r="J585" s="1612"/>
      <c r="K585" s="1612"/>
      <c r="L585" s="1612"/>
      <c r="M585" s="1612"/>
      <c r="N585" s="1612"/>
    </row>
    <row r="586" spans="2:14" ht="14.25">
      <c r="B586" s="1615"/>
      <c r="C586" s="1634"/>
      <c r="D586" s="1570"/>
      <c r="E586" s="1612"/>
      <c r="F586" s="1612"/>
      <c r="G586" s="1612"/>
      <c r="H586" s="1612"/>
      <c r="I586" s="1612"/>
      <c r="J586" s="1612"/>
      <c r="K586" s="1612"/>
      <c r="L586" s="1612"/>
      <c r="M586" s="1612"/>
      <c r="N586" s="1612"/>
    </row>
    <row r="587" spans="2:14" ht="14.25">
      <c r="B587" s="1615"/>
      <c r="C587" s="1634"/>
      <c r="D587" s="1570"/>
      <c r="E587" s="1612"/>
      <c r="F587" s="1612"/>
      <c r="G587" s="1612"/>
      <c r="H587" s="1612"/>
      <c r="I587" s="1612"/>
      <c r="J587" s="1612"/>
      <c r="K587" s="1612"/>
      <c r="L587" s="1612"/>
      <c r="M587" s="1612"/>
      <c r="N587" s="1612"/>
    </row>
    <row r="588" spans="2:14" ht="14.25">
      <c r="B588" s="1615"/>
      <c r="C588" s="1634"/>
      <c r="D588" s="1570"/>
      <c r="E588" s="1612"/>
      <c r="F588" s="1612"/>
      <c r="G588" s="1612"/>
      <c r="H588" s="1612"/>
      <c r="I588" s="1612"/>
      <c r="J588" s="1612"/>
      <c r="K588" s="1612"/>
      <c r="L588" s="1612"/>
      <c r="M588" s="1612"/>
      <c r="N588" s="1612"/>
    </row>
    <row r="589" spans="2:14" ht="14.25">
      <c r="B589" s="1615"/>
      <c r="C589" s="1634"/>
      <c r="D589" s="1570"/>
      <c r="E589" s="1612"/>
      <c r="F589" s="1612"/>
      <c r="G589" s="1612"/>
      <c r="H589" s="1612"/>
      <c r="I589" s="1612"/>
      <c r="J589" s="1612"/>
      <c r="K589" s="1612"/>
      <c r="L589" s="1612"/>
      <c r="M589" s="1612"/>
      <c r="N589" s="1612"/>
    </row>
    <row r="590" spans="2:14" ht="14.25">
      <c r="B590" s="1615"/>
      <c r="C590" s="1634"/>
      <c r="D590" s="1570"/>
      <c r="E590" s="1612"/>
      <c r="F590" s="1612"/>
      <c r="G590" s="1612"/>
      <c r="H590" s="1612"/>
      <c r="I590" s="1612"/>
      <c r="J590" s="1612"/>
      <c r="K590" s="1612"/>
      <c r="L590" s="1612"/>
      <c r="M590" s="1612"/>
      <c r="N590" s="1612"/>
    </row>
    <row r="591" spans="2:14" ht="14.25">
      <c r="B591" s="1615"/>
      <c r="C591" s="1634"/>
      <c r="D591" s="1570"/>
      <c r="E591" s="1612"/>
      <c r="F591" s="1612"/>
      <c r="G591" s="1612"/>
      <c r="H591" s="1612"/>
      <c r="I591" s="1612"/>
      <c r="J591" s="1612"/>
      <c r="K591" s="1612"/>
      <c r="L591" s="1612"/>
      <c r="M591" s="1612"/>
      <c r="N591" s="1612"/>
    </row>
    <row r="592" spans="2:14" ht="14.25">
      <c r="B592" s="1615"/>
      <c r="C592" s="1634"/>
      <c r="D592" s="1570"/>
      <c r="E592" s="1612"/>
      <c r="F592" s="1612"/>
      <c r="G592" s="1612"/>
      <c r="H592" s="1612"/>
      <c r="I592" s="1612"/>
      <c r="J592" s="1612"/>
      <c r="K592" s="1612"/>
      <c r="L592" s="1612"/>
      <c r="M592" s="1612"/>
      <c r="N592" s="1612"/>
    </row>
    <row r="593" spans="2:14" ht="14.25">
      <c r="B593" s="1615"/>
      <c r="C593" s="1634"/>
      <c r="D593" s="1570"/>
      <c r="E593" s="1612"/>
      <c r="F593" s="1612"/>
      <c r="G593" s="1612"/>
      <c r="H593" s="1612"/>
      <c r="I593" s="1612"/>
      <c r="J593" s="1612"/>
      <c r="K593" s="1612"/>
      <c r="L593" s="1612"/>
      <c r="M593" s="1612"/>
      <c r="N593" s="1612"/>
    </row>
    <row r="594" spans="2:14" ht="14.25">
      <c r="B594" s="1615"/>
      <c r="C594" s="1634"/>
      <c r="D594" s="1570"/>
      <c r="E594" s="1612"/>
      <c r="F594" s="1612"/>
      <c r="G594" s="1612"/>
      <c r="H594" s="1612"/>
      <c r="I594" s="1612"/>
      <c r="J594" s="1612"/>
      <c r="K594" s="1612"/>
      <c r="L594" s="1612"/>
      <c r="M594" s="1612"/>
      <c r="N594" s="1612"/>
    </row>
    <row r="595" spans="2:14" ht="14.25">
      <c r="B595" s="1615"/>
      <c r="C595" s="1634"/>
      <c r="D595" s="1570"/>
      <c r="E595" s="1612"/>
      <c r="F595" s="1612"/>
      <c r="G595" s="1612"/>
      <c r="H595" s="1612"/>
      <c r="I595" s="1612"/>
      <c r="J595" s="1612"/>
      <c r="K595" s="1612"/>
      <c r="L595" s="1612"/>
      <c r="M595" s="1612"/>
      <c r="N595" s="1612"/>
    </row>
    <row r="596" spans="2:14" ht="14.25">
      <c r="B596" s="1615"/>
      <c r="C596" s="1634"/>
      <c r="D596" s="1570"/>
      <c r="E596" s="1612"/>
      <c r="F596" s="1612"/>
      <c r="G596" s="1612"/>
      <c r="H596" s="1612"/>
      <c r="I596" s="1612"/>
      <c r="J596" s="1612"/>
      <c r="K596" s="1612"/>
      <c r="L596" s="1612"/>
      <c r="M596" s="1612"/>
      <c r="N596" s="1612"/>
    </row>
    <row r="597" spans="2:14" ht="14.25">
      <c r="B597" s="1615"/>
      <c r="C597" s="1634"/>
      <c r="D597" s="1570"/>
      <c r="E597" s="1612"/>
      <c r="F597" s="1612"/>
      <c r="G597" s="1612"/>
      <c r="H597" s="1612"/>
      <c r="I597" s="1612"/>
      <c r="J597" s="1612"/>
      <c r="K597" s="1612"/>
      <c r="L597" s="1612"/>
      <c r="M597" s="1612"/>
      <c r="N597" s="1612"/>
    </row>
    <row r="598" spans="2:14" ht="14.25">
      <c r="B598" s="1615"/>
      <c r="C598" s="1634"/>
      <c r="D598" s="1570"/>
      <c r="E598" s="1612"/>
      <c r="F598" s="1612"/>
      <c r="G598" s="1612"/>
      <c r="H598" s="1612"/>
      <c r="I598" s="1612"/>
      <c r="J598" s="1612"/>
      <c r="K598" s="1612"/>
      <c r="L598" s="1612"/>
      <c r="M598" s="1612"/>
      <c r="N598" s="1612"/>
    </row>
    <row r="599" spans="2:14" ht="14.25">
      <c r="B599" s="1615"/>
      <c r="C599" s="1634"/>
      <c r="D599" s="1570"/>
      <c r="E599" s="1612"/>
      <c r="F599" s="1612"/>
      <c r="G599" s="1612"/>
      <c r="H599" s="1612"/>
      <c r="I599" s="1612"/>
      <c r="J599" s="1612"/>
      <c r="K599" s="1612"/>
      <c r="L599" s="1612"/>
      <c r="M599" s="1612"/>
      <c r="N599" s="1612"/>
    </row>
    <row r="600" spans="2:14" ht="14.25">
      <c r="B600" s="1615"/>
      <c r="C600" s="1634"/>
      <c r="D600" s="1570"/>
      <c r="E600" s="1612"/>
      <c r="F600" s="1612"/>
      <c r="G600" s="1612"/>
      <c r="H600" s="1612"/>
      <c r="I600" s="1612"/>
      <c r="J600" s="1612"/>
      <c r="K600" s="1612"/>
      <c r="L600" s="1612"/>
      <c r="M600" s="1612"/>
      <c r="N600" s="1612"/>
    </row>
    <row r="601" spans="2:14" ht="14.25">
      <c r="B601" s="1615"/>
      <c r="C601" s="1634"/>
      <c r="D601" s="1570"/>
      <c r="E601" s="1612"/>
      <c r="F601" s="1612"/>
      <c r="G601" s="1612"/>
      <c r="H601" s="1612"/>
      <c r="I601" s="1612"/>
      <c r="J601" s="1612"/>
      <c r="K601" s="1612"/>
      <c r="L601" s="1612"/>
      <c r="M601" s="1612"/>
      <c r="N601" s="1612"/>
    </row>
    <row r="602" spans="2:14" ht="14.25">
      <c r="B602" s="1615"/>
      <c r="C602" s="1634"/>
      <c r="D602" s="1570"/>
      <c r="E602" s="1612"/>
      <c r="F602" s="1612"/>
      <c r="G602" s="1612"/>
      <c r="H602" s="1612"/>
      <c r="I602" s="1612"/>
      <c r="J602" s="1612"/>
      <c r="K602" s="1612"/>
      <c r="L602" s="1612"/>
      <c r="M602" s="1612"/>
      <c r="N602" s="1612"/>
    </row>
    <row r="603" spans="2:14" ht="14.25">
      <c r="B603" s="1615"/>
      <c r="C603" s="1111"/>
      <c r="D603" s="1110"/>
      <c r="E603" s="1612"/>
      <c r="F603" s="1612"/>
      <c r="G603" s="1612"/>
      <c r="H603" s="1612"/>
      <c r="I603" s="1612"/>
      <c r="J603" s="1612"/>
      <c r="K603" s="1612"/>
      <c r="L603" s="1612"/>
      <c r="M603" s="1612"/>
      <c r="N603" s="1612"/>
    </row>
    <row r="604" spans="2:14" ht="14.25">
      <c r="B604" s="1615"/>
      <c r="C604" s="1111"/>
      <c r="D604" s="1110"/>
      <c r="E604" s="1612"/>
      <c r="F604" s="1612"/>
      <c r="G604" s="1612"/>
      <c r="H604" s="1612"/>
      <c r="I604" s="1612"/>
      <c r="J604" s="1612"/>
      <c r="K604" s="1612"/>
      <c r="L604" s="1612"/>
      <c r="M604" s="1612"/>
      <c r="N604" s="1612"/>
    </row>
    <row r="605" spans="2:14" ht="14.25">
      <c r="B605" s="1615"/>
      <c r="C605" s="1111"/>
      <c r="D605" s="1110"/>
      <c r="E605" s="1612"/>
      <c r="F605" s="1612"/>
      <c r="G605" s="1612"/>
      <c r="H605" s="1612"/>
      <c r="I605" s="1612"/>
      <c r="J605" s="1612"/>
      <c r="K605" s="1612"/>
      <c r="L605" s="1612"/>
      <c r="M605" s="1612"/>
      <c r="N605" s="1612"/>
    </row>
    <row r="606" spans="2:14" ht="14.25">
      <c r="B606" s="1615"/>
      <c r="C606" s="1111"/>
      <c r="D606" s="1110"/>
      <c r="E606" s="1612"/>
      <c r="F606" s="1612"/>
      <c r="G606" s="1612"/>
      <c r="H606" s="1612"/>
      <c r="I606" s="1612"/>
      <c r="J606" s="1612"/>
      <c r="K606" s="1612"/>
      <c r="L606" s="1612"/>
      <c r="M606" s="1612"/>
      <c r="N606" s="1612"/>
    </row>
    <row r="607" spans="2:14" ht="14.25">
      <c r="B607" s="1615"/>
      <c r="C607" s="1111"/>
      <c r="D607" s="1110"/>
      <c r="E607" s="1612"/>
      <c r="F607" s="1612"/>
      <c r="G607" s="1612"/>
      <c r="H607" s="1612"/>
      <c r="I607" s="1612"/>
      <c r="J607" s="1612"/>
      <c r="K607" s="1612"/>
      <c r="L607" s="1612"/>
      <c r="M607" s="1612"/>
      <c r="N607" s="1612"/>
    </row>
    <row r="608" spans="2:14" ht="14.25">
      <c r="B608" s="1615"/>
      <c r="C608" s="1111"/>
      <c r="D608" s="1110"/>
      <c r="E608" s="1612"/>
      <c r="F608" s="1612"/>
      <c r="G608" s="1612"/>
      <c r="H608" s="1612"/>
      <c r="I608" s="1612"/>
      <c r="J608" s="1612"/>
      <c r="K608" s="1612"/>
      <c r="L608" s="1612"/>
      <c r="M608" s="1612"/>
      <c r="N608" s="1612"/>
    </row>
    <row r="609" spans="2:14" ht="14.25">
      <c r="B609" s="1615"/>
      <c r="C609" s="1111"/>
      <c r="D609" s="1110"/>
      <c r="E609" s="1612"/>
      <c r="F609" s="1612"/>
      <c r="G609" s="1612"/>
      <c r="H609" s="1612"/>
      <c r="I609" s="1612"/>
      <c r="J609" s="1612"/>
      <c r="K609" s="1612"/>
      <c r="L609" s="1612"/>
      <c r="M609" s="1612"/>
      <c r="N609" s="1612"/>
    </row>
    <row r="610" spans="2:14" ht="14.25">
      <c r="B610" s="1615"/>
      <c r="C610" s="1111"/>
      <c r="D610" s="1110"/>
      <c r="E610" s="1612"/>
      <c r="F610" s="1612"/>
      <c r="G610" s="1612"/>
      <c r="H610" s="1612"/>
      <c r="I610" s="1612"/>
      <c r="J610" s="1612"/>
      <c r="K610" s="1612"/>
      <c r="L610" s="1612"/>
      <c r="M610" s="1612"/>
      <c r="N610" s="1612"/>
    </row>
    <row r="611" spans="2:14" ht="14.25">
      <c r="B611" s="1615"/>
      <c r="C611" s="1111"/>
      <c r="D611" s="1110"/>
      <c r="E611" s="1612"/>
      <c r="F611" s="1612"/>
      <c r="G611" s="1612"/>
      <c r="H611" s="1612"/>
      <c r="I611" s="1612"/>
      <c r="J611" s="1612"/>
      <c r="K611" s="1612"/>
      <c r="L611" s="1612"/>
      <c r="M611" s="1612"/>
      <c r="N611" s="1612"/>
    </row>
    <row r="612" spans="2:14" ht="14.25">
      <c r="B612" s="1615"/>
      <c r="C612" s="1111"/>
      <c r="D612" s="1110"/>
      <c r="E612" s="1612"/>
      <c r="F612" s="1612"/>
      <c r="G612" s="1612"/>
      <c r="H612" s="1612"/>
      <c r="I612" s="1612"/>
      <c r="J612" s="1612"/>
      <c r="K612" s="1612"/>
      <c r="L612" s="1612"/>
      <c r="M612" s="1612"/>
      <c r="N612" s="1612"/>
    </row>
    <row r="613" spans="2:14" ht="14.25">
      <c r="B613" s="1615"/>
      <c r="C613" s="1111"/>
      <c r="D613" s="1110"/>
      <c r="E613" s="1612"/>
      <c r="F613" s="1612"/>
      <c r="G613" s="1612"/>
      <c r="H613" s="1612"/>
      <c r="I613" s="1612"/>
      <c r="J613" s="1612"/>
      <c r="K613" s="1612"/>
      <c r="L613" s="1612"/>
      <c r="M613" s="1612"/>
      <c r="N613" s="1612"/>
    </row>
    <row r="614" spans="2:14" ht="14.25">
      <c r="B614" s="1615"/>
      <c r="C614" s="1111"/>
      <c r="D614" s="1110"/>
      <c r="E614" s="1612"/>
      <c r="F614" s="1612"/>
      <c r="G614" s="1612"/>
      <c r="H614" s="1612"/>
      <c r="I614" s="1612"/>
      <c r="J614" s="1612"/>
      <c r="K614" s="1612"/>
      <c r="L614" s="1612"/>
      <c r="M614" s="1612"/>
      <c r="N614" s="1612"/>
    </row>
    <row r="615" spans="2:14" ht="14.25">
      <c r="B615" s="1615"/>
      <c r="C615" s="1111"/>
      <c r="D615" s="1110"/>
      <c r="E615" s="1612"/>
      <c r="F615" s="1612"/>
      <c r="G615" s="1612"/>
      <c r="H615" s="1612"/>
      <c r="I615" s="1612"/>
      <c r="J615" s="1612"/>
      <c r="K615" s="1612"/>
      <c r="L615" s="1612"/>
      <c r="M615" s="1612"/>
      <c r="N615" s="1612"/>
    </row>
    <row r="616" spans="2:14" ht="14.25">
      <c r="B616" s="1615"/>
      <c r="C616" s="1111"/>
      <c r="D616" s="1110"/>
      <c r="E616" s="1612"/>
      <c r="F616" s="1612"/>
      <c r="G616" s="1612"/>
      <c r="H616" s="1612"/>
      <c r="I616" s="1612"/>
      <c r="J616" s="1612"/>
      <c r="K616" s="1612"/>
      <c r="L616" s="1612"/>
      <c r="M616" s="1612"/>
      <c r="N616" s="1612"/>
    </row>
    <row r="617" spans="2:14" ht="14.25">
      <c r="B617" s="1118"/>
      <c r="C617" s="1111"/>
      <c r="D617" s="1110"/>
      <c r="E617" s="1612"/>
      <c r="F617" s="1612"/>
      <c r="G617" s="1612"/>
      <c r="H617" s="1612"/>
      <c r="I617" s="1612"/>
      <c r="J617" s="1612"/>
      <c r="K617" s="1612"/>
      <c r="L617" s="1612"/>
      <c r="M617" s="1612"/>
      <c r="N617" s="1612"/>
    </row>
    <row r="618" spans="2:14" ht="14.25">
      <c r="B618" s="1118"/>
      <c r="C618" s="1111"/>
      <c r="D618" s="1110"/>
      <c r="E618" s="1612"/>
      <c r="F618" s="1612"/>
      <c r="G618" s="1612"/>
      <c r="H618" s="1612"/>
      <c r="I618" s="1612"/>
      <c r="J618" s="1612"/>
      <c r="K618" s="1612"/>
      <c r="L618" s="1612"/>
      <c r="M618" s="1612"/>
      <c r="N618" s="1612"/>
    </row>
    <row r="619" spans="2:14" ht="14.25">
      <c r="B619" s="1118"/>
      <c r="C619" s="1111"/>
      <c r="D619" s="1110"/>
      <c r="E619" s="1612"/>
      <c r="F619" s="1612"/>
      <c r="G619" s="1612"/>
      <c r="H619" s="1612"/>
      <c r="I619" s="1612"/>
      <c r="J619" s="1612"/>
      <c r="K619" s="1612"/>
      <c r="L619" s="1612"/>
      <c r="M619" s="1612"/>
      <c r="N619" s="1612"/>
    </row>
    <row r="620" spans="2:14" ht="14.25">
      <c r="B620" s="1046" t="s">
        <v>71</v>
      </c>
      <c r="C620" s="1046">
        <f>SUM(C571:C619)</f>
        <v>0</v>
      </c>
      <c r="D620" s="1046">
        <f>SUM(D571:D619)</f>
        <v>0</v>
      </c>
      <c r="E620" s="1612"/>
      <c r="F620" s="1612"/>
      <c r="G620" s="1612"/>
      <c r="H620" s="1612"/>
      <c r="I620" s="1612"/>
      <c r="J620" s="1612"/>
      <c r="K620" s="1612"/>
      <c r="L620" s="1612"/>
      <c r="M620" s="1612"/>
      <c r="N620" s="1612"/>
    </row>
    <row r="621" spans="2:14" ht="14.25">
      <c r="B621" s="1612"/>
      <c r="C621" s="1612"/>
      <c r="D621" s="1612"/>
      <c r="E621" s="1612"/>
      <c r="F621" s="1612"/>
      <c r="G621" s="1612"/>
      <c r="H621" s="1612"/>
      <c r="I621" s="1612"/>
      <c r="J621" s="1612"/>
      <c r="K621" s="1612"/>
      <c r="L621" s="1612"/>
      <c r="M621" s="1612"/>
      <c r="N621" s="1612"/>
    </row>
    <row r="622" spans="2:14" ht="14.25">
      <c r="B622" s="1632" t="s">
        <v>3945</v>
      </c>
      <c r="C622" s="1612"/>
      <c r="D622" s="1612"/>
      <c r="E622" s="1612"/>
      <c r="F622" s="1612"/>
      <c r="G622" s="1612"/>
      <c r="H622" s="1612"/>
      <c r="I622" s="1612"/>
      <c r="J622" s="1612"/>
      <c r="K622" s="1612"/>
      <c r="L622" s="1612"/>
      <c r="M622" s="1612"/>
      <c r="N622" s="1612"/>
    </row>
    <row r="623" spans="2:14" ht="14.25">
      <c r="B623" s="1633" t="s">
        <v>1185</v>
      </c>
      <c r="C623" s="1637" t="s">
        <v>435</v>
      </c>
      <c r="D623" s="1637" t="s">
        <v>436</v>
      </c>
      <c r="E623" s="1637" t="s">
        <v>438</v>
      </c>
      <c r="F623" s="1613" t="s">
        <v>435</v>
      </c>
      <c r="G623" s="1612"/>
      <c r="H623" s="1612"/>
      <c r="I623" s="1612"/>
      <c r="J623" s="1612"/>
      <c r="K623" s="1612"/>
      <c r="L623" s="1612"/>
      <c r="M623" s="1612"/>
      <c r="N623" s="1612"/>
    </row>
    <row r="624" spans="2:14" ht="14.25">
      <c r="B624" s="1638"/>
      <c r="C624" s="1639" t="s">
        <v>3923</v>
      </c>
      <c r="D624" s="1639" t="s">
        <v>4028</v>
      </c>
      <c r="E624" s="1639" t="str">
        <f>D624</f>
        <v>през 2013 г.</v>
      </c>
      <c r="F624" s="1613" t="s">
        <v>4027</v>
      </c>
      <c r="G624" s="1612"/>
      <c r="H624" s="1612"/>
      <c r="I624" s="1612"/>
      <c r="J624" s="1612"/>
      <c r="K624" s="1612"/>
      <c r="L624" s="1612"/>
      <c r="M624" s="1612"/>
      <c r="N624" s="1612"/>
    </row>
    <row r="625" spans="2:14" ht="14.25">
      <c r="B625" s="1615"/>
      <c r="C625" s="1111"/>
      <c r="D625" s="1111"/>
      <c r="E625" s="1111"/>
      <c r="F625" s="1110"/>
      <c r="G625" s="1612"/>
      <c r="H625" s="1612"/>
      <c r="I625" s="1612"/>
      <c r="J625" s="1612"/>
      <c r="K625" s="1612"/>
      <c r="L625" s="1612"/>
      <c r="M625" s="1612"/>
      <c r="N625" s="1612"/>
    </row>
    <row r="626" spans="2:14" ht="14.25">
      <c r="B626" s="1615"/>
      <c r="C626" s="1111"/>
      <c r="D626" s="1111"/>
      <c r="E626" s="1111"/>
      <c r="F626" s="1110"/>
      <c r="G626" s="1612"/>
      <c r="H626" s="1612"/>
      <c r="I626" s="1612"/>
      <c r="J626" s="1612"/>
      <c r="K626" s="1612"/>
      <c r="L626" s="1612"/>
      <c r="M626" s="1612"/>
      <c r="N626" s="1612"/>
    </row>
    <row r="627" spans="2:14" ht="14.25">
      <c r="B627" s="1631"/>
      <c r="C627" s="1111"/>
      <c r="D627" s="1111"/>
      <c r="E627" s="1111"/>
      <c r="F627" s="1110"/>
      <c r="G627" s="1612"/>
      <c r="H627" s="1612"/>
      <c r="I627" s="1612"/>
      <c r="J627" s="1612"/>
      <c r="K627" s="1612"/>
      <c r="L627" s="1612"/>
      <c r="M627" s="1612"/>
      <c r="N627" s="1612"/>
    </row>
    <row r="628" spans="2:14" ht="14.25">
      <c r="B628" s="1615"/>
      <c r="C628" s="1111"/>
      <c r="D628" s="1111"/>
      <c r="E628" s="1111"/>
      <c r="F628" s="1110"/>
      <c r="G628" s="1612"/>
      <c r="H628" s="1612"/>
      <c r="I628" s="1612"/>
      <c r="J628" s="1612"/>
      <c r="K628" s="1612"/>
      <c r="L628" s="1612"/>
      <c r="M628" s="1612"/>
      <c r="N628" s="1612"/>
    </row>
    <row r="629" spans="2:14" ht="14.25">
      <c r="B629" s="1615"/>
      <c r="C629" s="1111"/>
      <c r="D629" s="1111"/>
      <c r="E629" s="1111"/>
      <c r="F629" s="1110"/>
      <c r="G629" s="1612"/>
      <c r="H629" s="1612"/>
      <c r="I629" s="1612"/>
      <c r="J629" s="1612"/>
      <c r="K629" s="1612"/>
      <c r="L629" s="1612"/>
      <c r="M629" s="1612"/>
      <c r="N629" s="1612"/>
    </row>
    <row r="630" spans="2:14" ht="14.25">
      <c r="B630" s="1615"/>
      <c r="C630" s="1111"/>
      <c r="D630" s="1111"/>
      <c r="E630" s="1111"/>
      <c r="F630" s="1110"/>
      <c r="G630" s="1612"/>
      <c r="H630" s="1612"/>
      <c r="I630" s="1612"/>
      <c r="J630" s="1612"/>
      <c r="K630" s="1612"/>
      <c r="L630" s="1612"/>
      <c r="M630" s="1612"/>
      <c r="N630" s="1612"/>
    </row>
    <row r="631" spans="2:14" ht="14.25">
      <c r="B631" s="1615"/>
      <c r="C631" s="1111"/>
      <c r="D631" s="1111"/>
      <c r="E631" s="1111"/>
      <c r="F631" s="1110"/>
      <c r="G631" s="1612"/>
      <c r="H631" s="1612"/>
      <c r="I631" s="1612"/>
      <c r="J631" s="1612"/>
      <c r="K631" s="1612"/>
      <c r="L631" s="1612"/>
      <c r="M631" s="1612"/>
      <c r="N631" s="1612"/>
    </row>
    <row r="632" spans="2:14" ht="14.25">
      <c r="B632" s="1615"/>
      <c r="C632" s="1111"/>
      <c r="D632" s="1111"/>
      <c r="E632" s="1111"/>
      <c r="F632" s="1110"/>
      <c r="G632" s="1612"/>
      <c r="H632" s="1612"/>
      <c r="I632" s="1612"/>
      <c r="J632" s="1612"/>
      <c r="K632" s="1612"/>
      <c r="L632" s="1612"/>
      <c r="M632" s="1612"/>
      <c r="N632" s="1612"/>
    </row>
    <row r="633" spans="2:14" ht="14.25">
      <c r="B633" s="1615"/>
      <c r="C633" s="1111"/>
      <c r="D633" s="1111"/>
      <c r="E633" s="1111"/>
      <c r="F633" s="1110"/>
      <c r="G633" s="1612"/>
      <c r="H633" s="1612"/>
      <c r="I633" s="1612"/>
      <c r="J633" s="1612"/>
      <c r="K633" s="1612"/>
      <c r="L633" s="1612"/>
      <c r="M633" s="1612"/>
      <c r="N633" s="1612"/>
    </row>
    <row r="634" spans="2:14" ht="14.25">
      <c r="B634" s="1615"/>
      <c r="C634" s="1111"/>
      <c r="D634" s="1111"/>
      <c r="E634" s="1111"/>
      <c r="F634" s="1110"/>
      <c r="G634" s="1612"/>
      <c r="H634" s="1612"/>
      <c r="I634" s="1612"/>
      <c r="J634" s="1612"/>
      <c r="K634" s="1612"/>
      <c r="L634" s="1612"/>
      <c r="M634" s="1612"/>
      <c r="N634" s="1612"/>
    </row>
    <row r="635" spans="2:14" ht="14.25">
      <c r="B635" s="1615"/>
      <c r="C635" s="1111"/>
      <c r="D635" s="1111"/>
      <c r="E635" s="1111"/>
      <c r="F635" s="1110"/>
      <c r="G635" s="1612"/>
      <c r="H635" s="1612"/>
      <c r="I635" s="1612"/>
      <c r="J635" s="1612"/>
      <c r="K635" s="1612"/>
      <c r="L635" s="1612"/>
      <c r="M635" s="1612"/>
      <c r="N635" s="1612"/>
    </row>
    <row r="636" spans="2:14" ht="14.25">
      <c r="B636" s="1615"/>
      <c r="C636" s="1111"/>
      <c r="D636" s="1111"/>
      <c r="E636" s="1111"/>
      <c r="F636" s="1110"/>
      <c r="G636" s="1612"/>
      <c r="H636" s="1612"/>
      <c r="I636" s="1612"/>
      <c r="J636" s="1612"/>
      <c r="K636" s="1612"/>
      <c r="L636" s="1612"/>
      <c r="M636" s="1612"/>
      <c r="N636" s="1612"/>
    </row>
    <row r="637" spans="2:14" ht="14.25">
      <c r="B637" s="1615"/>
      <c r="C637" s="1111"/>
      <c r="D637" s="1111"/>
      <c r="E637" s="1111"/>
      <c r="F637" s="1110"/>
      <c r="G637" s="1612"/>
      <c r="H637" s="1612"/>
      <c r="I637" s="1612"/>
      <c r="J637" s="1612"/>
      <c r="K637" s="1612"/>
      <c r="L637" s="1612"/>
      <c r="M637" s="1612"/>
      <c r="N637" s="1612"/>
    </row>
    <row r="638" spans="2:14" ht="14.25">
      <c r="B638" s="1615"/>
      <c r="C638" s="1111"/>
      <c r="D638" s="1111"/>
      <c r="E638" s="1111"/>
      <c r="F638" s="1110"/>
      <c r="G638" s="1612"/>
      <c r="H638" s="1612"/>
      <c r="I638" s="1612"/>
      <c r="J638" s="1612"/>
      <c r="K638" s="1612"/>
      <c r="L638" s="1612"/>
      <c r="M638" s="1612"/>
      <c r="N638" s="1612"/>
    </row>
    <row r="639" spans="2:14" ht="14.25">
      <c r="B639" s="1615"/>
      <c r="C639" s="1111"/>
      <c r="D639" s="1111"/>
      <c r="E639" s="1111"/>
      <c r="F639" s="1110"/>
      <c r="G639" s="1612"/>
      <c r="H639" s="1612"/>
      <c r="I639" s="1612"/>
      <c r="J639" s="1612"/>
      <c r="K639" s="1612"/>
      <c r="L639" s="1612"/>
      <c r="M639" s="1612"/>
      <c r="N639" s="1612"/>
    </row>
    <row r="640" spans="2:14" ht="14.25">
      <c r="B640" s="1615"/>
      <c r="C640" s="1111"/>
      <c r="D640" s="1111"/>
      <c r="E640" s="1111"/>
      <c r="F640" s="1110"/>
      <c r="G640" s="1612"/>
      <c r="H640" s="1612"/>
      <c r="I640" s="1612"/>
      <c r="J640" s="1612"/>
      <c r="K640" s="1612"/>
      <c r="L640" s="1612"/>
      <c r="M640" s="1612"/>
      <c r="N640" s="1612"/>
    </row>
    <row r="641" spans="2:14" ht="14.25">
      <c r="B641" s="1615"/>
      <c r="C641" s="1111"/>
      <c r="D641" s="1111"/>
      <c r="E641" s="1111"/>
      <c r="F641" s="1110"/>
      <c r="G641" s="1612"/>
      <c r="H641" s="1612"/>
      <c r="I641" s="1612"/>
      <c r="J641" s="1612"/>
      <c r="K641" s="1612"/>
      <c r="L641" s="1612"/>
      <c r="M641" s="1612"/>
      <c r="N641" s="1612"/>
    </row>
    <row r="642" spans="2:14" ht="14.25">
      <c r="B642" s="1615"/>
      <c r="C642" s="1111"/>
      <c r="D642" s="1111"/>
      <c r="E642" s="1111"/>
      <c r="F642" s="1110"/>
      <c r="G642" s="1612"/>
      <c r="H642" s="1612"/>
      <c r="I642" s="1612"/>
      <c r="J642" s="1612"/>
      <c r="K642" s="1612"/>
      <c r="L642" s="1612"/>
      <c r="M642" s="1612"/>
      <c r="N642" s="1612"/>
    </row>
    <row r="643" spans="2:14" ht="14.25">
      <c r="B643" s="1615"/>
      <c r="C643" s="1111"/>
      <c r="D643" s="1111"/>
      <c r="E643" s="1111"/>
      <c r="F643" s="1110"/>
      <c r="G643" s="1612"/>
      <c r="H643" s="1612"/>
      <c r="I643" s="1612"/>
      <c r="J643" s="1612"/>
      <c r="K643" s="1612"/>
      <c r="L643" s="1612"/>
      <c r="M643" s="1612"/>
      <c r="N643" s="1612"/>
    </row>
    <row r="644" spans="2:14" ht="14.25">
      <c r="B644" s="1615"/>
      <c r="C644" s="1111"/>
      <c r="D644" s="1111"/>
      <c r="E644" s="1111"/>
      <c r="F644" s="1110"/>
      <c r="G644" s="1612"/>
      <c r="H644" s="1612"/>
      <c r="I644" s="1612"/>
      <c r="J644" s="1612"/>
      <c r="K644" s="1612"/>
      <c r="L644" s="1612"/>
      <c r="M644" s="1612"/>
      <c r="N644" s="1612"/>
    </row>
    <row r="645" spans="2:14" ht="14.25">
      <c r="B645" s="1615"/>
      <c r="C645" s="1111"/>
      <c r="D645" s="1111"/>
      <c r="E645" s="1111"/>
      <c r="F645" s="1110"/>
      <c r="G645" s="1612"/>
      <c r="H645" s="1612"/>
      <c r="I645" s="1612"/>
      <c r="J645" s="1612"/>
      <c r="K645" s="1612"/>
      <c r="L645" s="1612"/>
      <c r="M645" s="1612"/>
      <c r="N645" s="1612"/>
    </row>
    <row r="646" spans="2:14" ht="14.25">
      <c r="B646" s="1615"/>
      <c r="C646" s="1111"/>
      <c r="D646" s="1111"/>
      <c r="E646" s="1111"/>
      <c r="F646" s="1110"/>
      <c r="G646" s="1612"/>
      <c r="H646" s="1612"/>
      <c r="I646" s="1612"/>
      <c r="J646" s="1612"/>
      <c r="K646" s="1612"/>
      <c r="L646" s="1612"/>
      <c r="M646" s="1612"/>
      <c r="N646" s="1612"/>
    </row>
    <row r="647" spans="2:14" ht="14.25">
      <c r="B647" s="1615"/>
      <c r="C647" s="1111"/>
      <c r="D647" s="1111"/>
      <c r="E647" s="1111"/>
      <c r="F647" s="1110"/>
      <c r="G647" s="1612"/>
      <c r="H647" s="1612"/>
      <c r="I647" s="1612"/>
      <c r="J647" s="1612"/>
      <c r="K647" s="1612"/>
      <c r="L647" s="1612"/>
      <c r="M647" s="1612"/>
      <c r="N647" s="1612"/>
    </row>
    <row r="648" spans="2:14" ht="14.25">
      <c r="B648" s="1615"/>
      <c r="C648" s="1111"/>
      <c r="D648" s="1111"/>
      <c r="E648" s="1111"/>
      <c r="F648" s="1110"/>
      <c r="G648" s="1612"/>
      <c r="H648" s="1612"/>
      <c r="I648" s="1612"/>
      <c r="J648" s="1612"/>
      <c r="K648" s="1612"/>
      <c r="L648" s="1612"/>
      <c r="M648" s="1612"/>
      <c r="N648" s="1612"/>
    </row>
    <row r="649" spans="2:14" ht="14.25">
      <c r="B649" s="1615"/>
      <c r="C649" s="1111"/>
      <c r="D649" s="1111"/>
      <c r="E649" s="1111"/>
      <c r="F649" s="1110"/>
      <c r="G649" s="1612"/>
      <c r="H649" s="1612"/>
      <c r="I649" s="1612"/>
      <c r="J649" s="1612"/>
      <c r="K649" s="1612"/>
      <c r="L649" s="1612"/>
      <c r="M649" s="1612"/>
      <c r="N649" s="1612"/>
    </row>
    <row r="650" spans="2:14" ht="14.25">
      <c r="B650" s="1615"/>
      <c r="C650" s="1111"/>
      <c r="D650" s="1111"/>
      <c r="E650" s="1111"/>
      <c r="F650" s="1110"/>
      <c r="G650" s="1612"/>
      <c r="H650" s="1612"/>
      <c r="I650" s="1612"/>
      <c r="J650" s="1612"/>
      <c r="K650" s="1612"/>
      <c r="L650" s="1612"/>
      <c r="M650" s="1612"/>
      <c r="N650" s="1612"/>
    </row>
    <row r="651" spans="2:14" ht="14.25">
      <c r="B651" s="1615"/>
      <c r="C651" s="1111"/>
      <c r="D651" s="1111"/>
      <c r="E651" s="1111"/>
      <c r="F651" s="1110"/>
      <c r="G651" s="1612"/>
      <c r="H651" s="1612"/>
      <c r="I651" s="1612"/>
      <c r="J651" s="1612"/>
      <c r="K651" s="1612"/>
      <c r="L651" s="1612"/>
      <c r="M651" s="1612"/>
      <c r="N651" s="1612"/>
    </row>
    <row r="652" spans="2:14" ht="14.25">
      <c r="B652" s="1615"/>
      <c r="C652" s="1111"/>
      <c r="D652" s="1111"/>
      <c r="E652" s="1111"/>
      <c r="F652" s="1110"/>
      <c r="G652" s="1612"/>
      <c r="H652" s="1612"/>
      <c r="I652" s="1612"/>
      <c r="J652" s="1612"/>
      <c r="K652" s="1612"/>
      <c r="L652" s="1612"/>
      <c r="M652" s="1612"/>
      <c r="N652" s="1612"/>
    </row>
    <row r="653" spans="2:14" ht="14.25">
      <c r="B653" s="1615"/>
      <c r="C653" s="1111"/>
      <c r="D653" s="1111"/>
      <c r="E653" s="1111"/>
      <c r="F653" s="1110"/>
      <c r="G653" s="1612"/>
      <c r="H653" s="1612"/>
      <c r="I653" s="1612"/>
      <c r="J653" s="1612"/>
      <c r="K653" s="1612"/>
      <c r="L653" s="1612"/>
      <c r="M653" s="1612"/>
      <c r="N653" s="1612"/>
    </row>
    <row r="654" spans="2:14" ht="14.25">
      <c r="B654" s="1615"/>
      <c r="C654" s="1111"/>
      <c r="D654" s="1111"/>
      <c r="E654" s="1111"/>
      <c r="F654" s="1110"/>
      <c r="G654" s="1612"/>
      <c r="H654" s="1612"/>
      <c r="I654" s="1612"/>
      <c r="J654" s="1612"/>
      <c r="K654" s="1612"/>
      <c r="L654" s="1612"/>
      <c r="M654" s="1612"/>
      <c r="N654" s="1612"/>
    </row>
    <row r="655" spans="2:14" ht="14.25">
      <c r="B655" s="1615"/>
      <c r="C655" s="1111"/>
      <c r="D655" s="1111"/>
      <c r="E655" s="1111"/>
      <c r="F655" s="1110"/>
      <c r="G655" s="1612"/>
      <c r="H655" s="1612"/>
      <c r="I655" s="1612"/>
      <c r="J655" s="1612"/>
      <c r="K655" s="1612"/>
      <c r="L655" s="1612"/>
      <c r="M655" s="1612"/>
      <c r="N655" s="1612"/>
    </row>
    <row r="656" spans="2:14" ht="14.25">
      <c r="B656" s="1615"/>
      <c r="C656" s="1111"/>
      <c r="D656" s="1111"/>
      <c r="E656" s="1111"/>
      <c r="F656" s="1110"/>
      <c r="G656" s="1612"/>
      <c r="H656" s="1612"/>
      <c r="I656" s="1612"/>
      <c r="J656" s="1612"/>
      <c r="K656" s="1612"/>
      <c r="L656" s="1612"/>
      <c r="M656" s="1612"/>
      <c r="N656" s="1612"/>
    </row>
    <row r="657" spans="2:14" ht="14.25">
      <c r="B657" s="1615"/>
      <c r="C657" s="1111"/>
      <c r="D657" s="1111"/>
      <c r="E657" s="1111"/>
      <c r="F657" s="1110"/>
      <c r="G657" s="1612"/>
      <c r="H657" s="1612"/>
      <c r="I657" s="1612"/>
      <c r="J657" s="1612"/>
      <c r="K657" s="1612"/>
      <c r="L657" s="1612"/>
      <c r="M657" s="1612"/>
      <c r="N657" s="1612"/>
    </row>
    <row r="658" spans="2:14" ht="14.25">
      <c r="B658" s="1615"/>
      <c r="C658" s="1111"/>
      <c r="D658" s="1111"/>
      <c r="E658" s="1111"/>
      <c r="F658" s="1110"/>
      <c r="G658" s="1612"/>
      <c r="H658" s="1612"/>
      <c r="I658" s="1612"/>
      <c r="J658" s="1612"/>
      <c r="K658" s="1612"/>
      <c r="L658" s="1612"/>
      <c r="M658" s="1612"/>
      <c r="N658" s="1612"/>
    </row>
    <row r="659" spans="2:14" ht="14.25">
      <c r="B659" s="1615"/>
      <c r="C659" s="1111"/>
      <c r="D659" s="1111"/>
      <c r="E659" s="1111"/>
      <c r="F659" s="1110"/>
      <c r="G659" s="1612"/>
      <c r="H659" s="1612"/>
      <c r="I659" s="1612"/>
      <c r="J659" s="1612"/>
      <c r="K659" s="1612"/>
      <c r="L659" s="1612"/>
      <c r="M659" s="1612"/>
      <c r="N659" s="1612"/>
    </row>
    <row r="660" spans="2:14" ht="14.25">
      <c r="B660" s="1615"/>
      <c r="C660" s="1111"/>
      <c r="D660" s="1111"/>
      <c r="E660" s="1111"/>
      <c r="F660" s="1110"/>
      <c r="G660" s="1612"/>
      <c r="H660" s="1612"/>
      <c r="I660" s="1612"/>
      <c r="J660" s="1612"/>
      <c r="K660" s="1612"/>
      <c r="L660" s="1612"/>
      <c r="M660" s="1612"/>
      <c r="N660" s="1612"/>
    </row>
    <row r="661" spans="2:14" ht="14.25">
      <c r="B661" s="1615"/>
      <c r="C661" s="1111"/>
      <c r="D661" s="1111"/>
      <c r="E661" s="1111"/>
      <c r="F661" s="1110"/>
      <c r="G661" s="1612"/>
      <c r="H661" s="1612"/>
      <c r="I661" s="1612"/>
      <c r="J661" s="1612"/>
      <c r="K661" s="1612"/>
      <c r="L661" s="1612"/>
      <c r="M661" s="1612"/>
      <c r="N661" s="1612"/>
    </row>
    <row r="662" spans="2:14" ht="14.25">
      <c r="B662" s="1615"/>
      <c r="C662" s="1111"/>
      <c r="D662" s="1111"/>
      <c r="E662" s="1111"/>
      <c r="F662" s="1110"/>
      <c r="G662" s="1612"/>
      <c r="H662" s="1612"/>
      <c r="I662" s="1612"/>
      <c r="J662" s="1612"/>
      <c r="K662" s="1612"/>
      <c r="L662" s="1612"/>
      <c r="M662" s="1612"/>
      <c r="N662" s="1612"/>
    </row>
    <row r="663" spans="2:14" ht="14.25">
      <c r="B663" s="1615"/>
      <c r="C663" s="1111"/>
      <c r="D663" s="1111"/>
      <c r="E663" s="1111"/>
      <c r="F663" s="1110"/>
      <c r="G663" s="1612"/>
      <c r="H663" s="1612"/>
      <c r="I663" s="1612"/>
      <c r="J663" s="1612"/>
      <c r="K663" s="1612"/>
      <c r="L663" s="1612"/>
      <c r="M663" s="1612"/>
      <c r="N663" s="1612"/>
    </row>
    <row r="664" spans="2:14" ht="14.25">
      <c r="B664" s="1119"/>
      <c r="C664" s="1111"/>
      <c r="D664" s="1111"/>
      <c r="E664" s="1111"/>
      <c r="F664" s="1110"/>
      <c r="G664" s="1612"/>
      <c r="H664" s="1612"/>
      <c r="I664" s="1612"/>
      <c r="J664" s="1612"/>
      <c r="K664" s="1612"/>
      <c r="L664" s="1612"/>
      <c r="M664" s="1612"/>
      <c r="N664" s="1612"/>
    </row>
    <row r="665" spans="2:14" ht="14.25">
      <c r="B665" s="1119"/>
      <c r="C665" s="1111"/>
      <c r="D665" s="1111"/>
      <c r="E665" s="1111"/>
      <c r="F665" s="1110"/>
      <c r="G665" s="1612"/>
      <c r="H665" s="1612"/>
      <c r="I665" s="1612"/>
      <c r="J665" s="1612"/>
      <c r="K665" s="1612"/>
      <c r="L665" s="1612"/>
      <c r="M665" s="1612"/>
      <c r="N665" s="1612"/>
    </row>
    <row r="666" spans="2:14" ht="14.25">
      <c r="B666" s="1119"/>
      <c r="C666" s="1111"/>
      <c r="D666" s="1111"/>
      <c r="E666" s="1111"/>
      <c r="F666" s="1110"/>
      <c r="G666" s="1612"/>
      <c r="H666" s="1612"/>
      <c r="I666" s="1612"/>
      <c r="J666" s="1612"/>
      <c r="K666" s="1612"/>
      <c r="L666" s="1612"/>
      <c r="M666" s="1612"/>
      <c r="N666" s="1612"/>
    </row>
    <row r="667" spans="2:14" ht="14.25">
      <c r="B667" s="1119"/>
      <c r="C667" s="1111"/>
      <c r="D667" s="1111"/>
      <c r="E667" s="1111"/>
      <c r="F667" s="1110"/>
      <c r="G667" s="1612"/>
      <c r="H667" s="1612"/>
      <c r="I667" s="1612"/>
      <c r="J667" s="1612"/>
      <c r="K667" s="1612"/>
      <c r="L667" s="1612"/>
      <c r="M667" s="1612"/>
      <c r="N667" s="1612"/>
    </row>
    <row r="668" spans="2:14" ht="14.25">
      <c r="B668" s="1119"/>
      <c r="C668" s="1111"/>
      <c r="D668" s="1111"/>
      <c r="E668" s="1111"/>
      <c r="F668" s="1110"/>
      <c r="G668" s="1612"/>
      <c r="H668" s="1612"/>
      <c r="I668" s="1612"/>
      <c r="J668" s="1612"/>
      <c r="K668" s="1612"/>
      <c r="L668" s="1612"/>
      <c r="M668" s="1612"/>
      <c r="N668" s="1612"/>
    </row>
    <row r="669" spans="2:14" ht="14.25">
      <c r="B669" s="1119"/>
      <c r="C669" s="1111"/>
      <c r="D669" s="1111"/>
      <c r="E669" s="1111"/>
      <c r="F669" s="1110"/>
      <c r="G669" s="1612"/>
      <c r="H669" s="1612"/>
      <c r="I669" s="1612"/>
      <c r="J669" s="1612"/>
      <c r="K669" s="1612"/>
      <c r="L669" s="1612"/>
      <c r="M669" s="1612"/>
      <c r="N669" s="1612"/>
    </row>
    <row r="670" spans="2:14" ht="14.25">
      <c r="B670" s="1119"/>
      <c r="C670" s="1111"/>
      <c r="D670" s="1111"/>
      <c r="E670" s="1111"/>
      <c r="F670" s="1110"/>
      <c r="G670" s="1612"/>
      <c r="H670" s="1612"/>
      <c r="I670" s="1612"/>
      <c r="J670" s="1612"/>
      <c r="K670" s="1612"/>
      <c r="L670" s="1612"/>
      <c r="M670" s="1612"/>
      <c r="N670" s="1612"/>
    </row>
    <row r="671" spans="2:14" ht="14.25">
      <c r="B671" s="1119"/>
      <c r="C671" s="1111"/>
      <c r="D671" s="1111"/>
      <c r="E671" s="1111"/>
      <c r="F671" s="1110"/>
      <c r="G671" s="1612"/>
      <c r="H671" s="1612"/>
      <c r="I671" s="1612"/>
      <c r="J671" s="1612"/>
      <c r="K671" s="1612"/>
      <c r="L671" s="1612"/>
      <c r="M671" s="1612"/>
      <c r="N671" s="1612"/>
    </row>
    <row r="672" spans="2:14" ht="14.25">
      <c r="B672" s="1119"/>
      <c r="C672" s="1111"/>
      <c r="D672" s="1111"/>
      <c r="E672" s="1111"/>
      <c r="F672" s="1110"/>
      <c r="G672" s="1612"/>
      <c r="H672" s="1612"/>
      <c r="I672" s="1612"/>
      <c r="J672" s="1612"/>
      <c r="K672" s="1612"/>
      <c r="L672" s="1612"/>
      <c r="M672" s="1612"/>
      <c r="N672" s="1612"/>
    </row>
    <row r="673" spans="2:14" ht="14.25">
      <c r="B673" s="1119"/>
      <c r="C673" s="1111"/>
      <c r="D673" s="1111"/>
      <c r="E673" s="1111"/>
      <c r="F673" s="1110"/>
      <c r="G673" s="1612"/>
      <c r="H673" s="1612"/>
      <c r="I673" s="1612"/>
      <c r="J673" s="1612"/>
      <c r="K673" s="1612"/>
      <c r="L673" s="1612"/>
      <c r="M673" s="1612"/>
      <c r="N673" s="1612"/>
    </row>
    <row r="674" spans="2:14" ht="14.25">
      <c r="B674" s="991" t="s">
        <v>71</v>
      </c>
      <c r="C674" s="1640">
        <f>SUM(C625:C673)</f>
        <v>0</v>
      </c>
      <c r="D674" s="1640">
        <f>SUM(D625:D673)</f>
        <v>0</v>
      </c>
      <c r="E674" s="1640">
        <f>SUM(E625:E673)</f>
        <v>0</v>
      </c>
      <c r="F674" s="1641">
        <f>SUM(F625:F673)</f>
        <v>0</v>
      </c>
      <c r="G674" s="1612"/>
      <c r="H674" s="1612"/>
      <c r="I674" s="1612"/>
      <c r="J674" s="1612"/>
      <c r="K674" s="1612"/>
      <c r="L674" s="1612"/>
      <c r="M674" s="1612"/>
      <c r="N674" s="1612"/>
    </row>
    <row r="676" spans="2:14" ht="14.25">
      <c r="B676" s="1116" t="s">
        <v>3946</v>
      </c>
      <c r="C676" s="1116"/>
      <c r="D676" s="1116"/>
      <c r="E676" s="1116"/>
      <c r="F676" s="1116"/>
    </row>
    <row r="677" spans="2:14" ht="25.5">
      <c r="B677" s="1131" t="s">
        <v>1185</v>
      </c>
      <c r="C677" s="981" t="s">
        <v>414</v>
      </c>
      <c r="D677" s="981" t="s">
        <v>417</v>
      </c>
      <c r="E677" s="981" t="s">
        <v>415</v>
      </c>
      <c r="F677" s="1629" t="s">
        <v>416</v>
      </c>
    </row>
    <row r="678" spans="2:14">
      <c r="B678" s="1615"/>
      <c r="C678" s="982"/>
      <c r="D678" s="1630"/>
      <c r="E678" s="982"/>
      <c r="F678" s="277"/>
    </row>
    <row r="679" spans="2:14">
      <c r="B679" s="1615"/>
      <c r="C679" s="982"/>
      <c r="D679" s="1630"/>
      <c r="E679" s="982"/>
      <c r="F679" s="277"/>
    </row>
    <row r="680" spans="2:14">
      <c r="B680" s="1631"/>
      <c r="C680" s="982"/>
      <c r="D680" s="1630"/>
      <c r="E680" s="982"/>
      <c r="F680" s="277"/>
    </row>
    <row r="681" spans="2:14">
      <c r="B681" s="1615"/>
      <c r="C681" s="982"/>
      <c r="D681" s="1630"/>
      <c r="E681" s="982"/>
      <c r="F681" s="277"/>
    </row>
    <row r="682" spans="2:14">
      <c r="B682" s="1615"/>
      <c r="C682" s="982"/>
      <c r="D682" s="1630"/>
      <c r="E682" s="982"/>
      <c r="F682" s="277"/>
    </row>
    <row r="683" spans="2:14">
      <c r="B683" s="1615"/>
      <c r="C683" s="982"/>
      <c r="D683" s="1630"/>
      <c r="E683" s="982"/>
      <c r="F683" s="277"/>
    </row>
    <row r="684" spans="2:14">
      <c r="B684" s="1615"/>
      <c r="C684" s="982"/>
      <c r="D684" s="1630"/>
      <c r="E684" s="982"/>
      <c r="F684" s="277"/>
    </row>
    <row r="685" spans="2:14">
      <c r="B685" s="1615"/>
      <c r="C685" s="982"/>
      <c r="D685" s="1630"/>
      <c r="E685" s="982"/>
      <c r="F685" s="277"/>
    </row>
    <row r="686" spans="2:14">
      <c r="B686" s="1615"/>
      <c r="C686" s="982"/>
      <c r="D686" s="1630"/>
      <c r="E686" s="982"/>
      <c r="F686" s="277"/>
    </row>
    <row r="687" spans="2:14">
      <c r="B687" s="1615"/>
      <c r="C687" s="982"/>
      <c r="D687" s="1630"/>
      <c r="E687" s="982"/>
      <c r="F687" s="277"/>
    </row>
    <row r="688" spans="2:14">
      <c r="B688" s="1615"/>
      <c r="C688" s="982"/>
      <c r="D688" s="1630"/>
      <c r="E688" s="982"/>
      <c r="F688" s="277"/>
    </row>
    <row r="689" spans="2:6">
      <c r="B689" s="1615"/>
      <c r="C689" s="982"/>
      <c r="D689" s="1630"/>
      <c r="E689" s="982"/>
      <c r="F689" s="1569"/>
    </row>
    <row r="690" spans="2:6">
      <c r="B690" s="1615"/>
      <c r="C690" s="982"/>
      <c r="D690" s="1630"/>
      <c r="E690" s="982"/>
      <c r="F690" s="1569"/>
    </row>
    <row r="691" spans="2:6">
      <c r="B691" s="1615"/>
      <c r="C691" s="982"/>
      <c r="D691" s="1630"/>
      <c r="E691" s="982"/>
      <c r="F691" s="1569"/>
    </row>
    <row r="692" spans="2:6">
      <c r="B692" s="1615"/>
      <c r="C692" s="982"/>
      <c r="D692" s="1630"/>
      <c r="E692" s="982"/>
      <c r="F692" s="1569"/>
    </row>
    <row r="693" spans="2:6">
      <c r="B693" s="1615"/>
      <c r="C693" s="982"/>
      <c r="D693" s="1630"/>
      <c r="E693" s="982"/>
      <c r="F693" s="1569"/>
    </row>
    <row r="694" spans="2:6">
      <c r="B694" s="1615"/>
      <c r="C694" s="982"/>
      <c r="D694" s="1630"/>
      <c r="E694" s="982"/>
      <c r="F694" s="1569"/>
    </row>
    <row r="695" spans="2:6">
      <c r="B695" s="1615"/>
      <c r="C695" s="982"/>
      <c r="D695" s="1630"/>
      <c r="E695" s="982"/>
      <c r="F695" s="277"/>
    </row>
    <row r="696" spans="2:6">
      <c r="B696" s="1615"/>
      <c r="C696" s="982"/>
      <c r="D696" s="1630"/>
      <c r="E696" s="982"/>
      <c r="F696" s="277"/>
    </row>
    <row r="697" spans="2:6">
      <c r="B697" s="1615"/>
      <c r="C697" s="982"/>
      <c r="D697" s="1630"/>
      <c r="E697" s="982"/>
      <c r="F697" s="277"/>
    </row>
    <row r="698" spans="2:6">
      <c r="B698" s="1615"/>
      <c r="C698" s="982"/>
      <c r="D698" s="1630"/>
      <c r="E698" s="982"/>
      <c r="F698" s="277"/>
    </row>
    <row r="699" spans="2:6">
      <c r="B699" s="1615"/>
      <c r="C699" s="982"/>
      <c r="D699" s="1630"/>
      <c r="E699" s="982"/>
      <c r="F699" s="277"/>
    </row>
    <row r="700" spans="2:6">
      <c r="B700" s="1615"/>
      <c r="C700" s="982"/>
      <c r="D700" s="1630"/>
      <c r="E700" s="982"/>
      <c r="F700" s="277"/>
    </row>
    <row r="701" spans="2:6">
      <c r="B701" s="1615"/>
      <c r="C701" s="982"/>
      <c r="D701" s="1630"/>
      <c r="E701" s="982"/>
      <c r="F701" s="277"/>
    </row>
    <row r="702" spans="2:6">
      <c r="B702" s="1615"/>
      <c r="C702" s="982"/>
      <c r="D702" s="1630"/>
      <c r="E702" s="982"/>
      <c r="F702" s="277"/>
    </row>
    <row r="703" spans="2:6">
      <c r="B703" s="1615"/>
      <c r="C703" s="982"/>
      <c r="D703" s="1630"/>
      <c r="E703" s="982"/>
      <c r="F703" s="277"/>
    </row>
    <row r="704" spans="2:6">
      <c r="B704" s="1615"/>
      <c r="C704" s="982"/>
      <c r="D704" s="1630"/>
      <c r="E704" s="982"/>
      <c r="F704" s="277"/>
    </row>
    <row r="705" spans="2:6">
      <c r="B705" s="1615"/>
      <c r="C705" s="982"/>
      <c r="D705" s="1630"/>
      <c r="E705" s="982"/>
      <c r="F705" s="277"/>
    </row>
    <row r="706" spans="2:6">
      <c r="B706" s="1615"/>
      <c r="C706" s="982"/>
      <c r="D706" s="1630"/>
      <c r="E706" s="982"/>
      <c r="F706" s="277"/>
    </row>
    <row r="707" spans="2:6">
      <c r="B707" s="1615"/>
      <c r="C707" s="982"/>
      <c r="D707" s="1630"/>
      <c r="E707" s="982"/>
      <c r="F707" s="277"/>
    </row>
    <row r="708" spans="2:6">
      <c r="B708" s="1615"/>
      <c r="C708" s="982"/>
      <c r="D708" s="1630"/>
      <c r="E708" s="982"/>
      <c r="F708" s="277"/>
    </row>
    <row r="709" spans="2:6">
      <c r="B709" s="1615"/>
      <c r="C709" s="982"/>
      <c r="D709" s="1630"/>
      <c r="E709" s="982"/>
      <c r="F709" s="277"/>
    </row>
    <row r="710" spans="2:6">
      <c r="B710" s="1615"/>
      <c r="C710" s="982"/>
      <c r="D710" s="1630"/>
      <c r="E710" s="982"/>
      <c r="F710" s="277"/>
    </row>
    <row r="711" spans="2:6">
      <c r="B711" s="1615"/>
      <c r="C711" s="982"/>
      <c r="D711" s="1630"/>
      <c r="E711" s="982"/>
      <c r="F711" s="277"/>
    </row>
    <row r="712" spans="2:6">
      <c r="B712" s="1615"/>
      <c r="C712" s="982"/>
      <c r="D712" s="1630"/>
      <c r="E712" s="982"/>
      <c r="F712" s="277"/>
    </row>
    <row r="713" spans="2:6">
      <c r="B713" s="1615"/>
      <c r="C713" s="982"/>
      <c r="D713" s="1630"/>
      <c r="E713" s="982"/>
      <c r="F713" s="277"/>
    </row>
    <row r="714" spans="2:6">
      <c r="B714" s="1615"/>
      <c r="C714" s="982"/>
      <c r="D714" s="1630"/>
      <c r="E714" s="982"/>
      <c r="F714" s="277"/>
    </row>
    <row r="715" spans="2:6">
      <c r="B715" s="1615"/>
      <c r="C715" s="982"/>
      <c r="D715" s="1630"/>
      <c r="E715" s="982"/>
      <c r="F715" s="277"/>
    </row>
    <row r="716" spans="2:6">
      <c r="B716" s="1615"/>
      <c r="C716" s="982"/>
      <c r="D716" s="1630"/>
      <c r="E716" s="982"/>
      <c r="F716" s="277"/>
    </row>
    <row r="717" spans="2:6">
      <c r="B717" s="1118"/>
      <c r="C717" s="982"/>
      <c r="D717" s="1630"/>
      <c r="E717" s="982"/>
      <c r="F717" s="277"/>
    </row>
    <row r="718" spans="2:6">
      <c r="B718" s="1568"/>
      <c r="C718" s="982"/>
      <c r="D718" s="1630"/>
      <c r="E718" s="982"/>
      <c r="F718" s="1569"/>
    </row>
    <row r="719" spans="2:6">
      <c r="B719" s="1568"/>
      <c r="C719" s="982"/>
      <c r="D719" s="1630"/>
      <c r="E719" s="982"/>
      <c r="F719" s="1569"/>
    </row>
    <row r="720" spans="2:6">
      <c r="B720" s="1568"/>
      <c r="C720" s="982"/>
      <c r="D720" s="1630"/>
      <c r="E720" s="982"/>
      <c r="F720" s="1569"/>
    </row>
    <row r="721" spans="2:6">
      <c r="B721" s="1568"/>
      <c r="C721" s="982"/>
      <c r="D721" s="1630"/>
      <c r="E721" s="982"/>
      <c r="F721" s="1569"/>
    </row>
    <row r="722" spans="2:6">
      <c r="B722" s="1568"/>
      <c r="C722" s="982"/>
      <c r="D722" s="1630"/>
      <c r="E722" s="982"/>
      <c r="F722" s="1569"/>
    </row>
    <row r="723" spans="2:6">
      <c r="B723" s="1568"/>
      <c r="C723" s="982"/>
      <c r="D723" s="1630"/>
      <c r="E723" s="982"/>
      <c r="F723" s="1569"/>
    </row>
    <row r="724" spans="2:6">
      <c r="B724" s="1568"/>
      <c r="C724" s="982"/>
      <c r="D724" s="1630"/>
      <c r="E724" s="982"/>
      <c r="F724" s="1569"/>
    </row>
    <row r="725" spans="2:6">
      <c r="B725" s="1568"/>
      <c r="C725" s="982"/>
      <c r="D725" s="1630"/>
      <c r="E725" s="982"/>
      <c r="F725" s="1569"/>
    </row>
    <row r="726" spans="2:6">
      <c r="B726" s="1118"/>
      <c r="C726" s="982"/>
      <c r="D726" s="1630"/>
      <c r="E726" s="982"/>
      <c r="F726" s="277"/>
    </row>
    <row r="727" spans="2:6" ht="14.25">
      <c r="B727" s="1612"/>
      <c r="C727" s="1612"/>
      <c r="D727" s="1612"/>
      <c r="E727" s="1612"/>
      <c r="F727" s="1612"/>
    </row>
    <row r="728" spans="2:6" ht="14.25">
      <c r="B728" s="1632" t="s">
        <v>3947</v>
      </c>
      <c r="C728" s="1612"/>
      <c r="D728" s="1612"/>
      <c r="E728" s="1612"/>
      <c r="F728" s="1612"/>
    </row>
    <row r="729" spans="2:6" ht="14.25">
      <c r="B729" s="1633" t="s">
        <v>1185</v>
      </c>
      <c r="C729" s="2434" t="s">
        <v>3948</v>
      </c>
      <c r="D729" s="2434" t="s">
        <v>3949</v>
      </c>
      <c r="E729" s="1612"/>
      <c r="F729" s="1612"/>
    </row>
    <row r="730" spans="2:6" ht="14.25">
      <c r="B730" s="1567"/>
      <c r="C730" s="2435"/>
      <c r="D730" s="2435"/>
      <c r="E730" s="1612"/>
      <c r="F730" s="1612"/>
    </row>
    <row r="731" spans="2:6" ht="14.25">
      <c r="B731" s="1615"/>
      <c r="C731" s="1634"/>
      <c r="D731" s="1570"/>
      <c r="E731" s="1612"/>
      <c r="F731" s="1612"/>
    </row>
    <row r="732" spans="2:6" ht="14.25">
      <c r="B732" s="1615"/>
      <c r="C732" s="1634"/>
      <c r="D732" s="1570"/>
      <c r="E732" s="1612"/>
      <c r="F732" s="1612"/>
    </row>
    <row r="733" spans="2:6" ht="14.25">
      <c r="B733" s="1631"/>
      <c r="C733" s="1634"/>
      <c r="D733" s="1570"/>
      <c r="E733" s="1612"/>
      <c r="F733" s="1612"/>
    </row>
    <row r="734" spans="2:6" ht="14.25">
      <c r="B734" s="1615"/>
      <c r="C734" s="1634"/>
      <c r="D734" s="1570"/>
      <c r="E734" s="1612"/>
      <c r="F734" s="1612"/>
    </row>
    <row r="735" spans="2:6" ht="14.25">
      <c r="B735" s="1615"/>
      <c r="C735" s="1634"/>
      <c r="D735" s="1570"/>
      <c r="E735" s="1612"/>
      <c r="F735" s="1612"/>
    </row>
    <row r="736" spans="2:6" ht="14.25">
      <c r="B736" s="1615"/>
      <c r="C736" s="1634"/>
      <c r="D736" s="1570"/>
      <c r="E736" s="1612"/>
      <c r="F736" s="1612"/>
    </row>
    <row r="737" spans="2:6" ht="14.25">
      <c r="B737" s="1615"/>
      <c r="C737" s="1634"/>
      <c r="D737" s="1570"/>
      <c r="E737" s="1612"/>
      <c r="F737" s="1612"/>
    </row>
    <row r="738" spans="2:6" ht="14.25">
      <c r="B738" s="1615"/>
      <c r="C738" s="1634"/>
      <c r="D738" s="1570"/>
      <c r="E738" s="1612"/>
      <c r="F738" s="1612"/>
    </row>
    <row r="739" spans="2:6" ht="14.25">
      <c r="B739" s="1615"/>
      <c r="C739" s="1634"/>
      <c r="D739" s="1570"/>
      <c r="E739" s="1612"/>
      <c r="F739" s="1612"/>
    </row>
    <row r="740" spans="2:6" ht="14.25">
      <c r="B740" s="1615"/>
      <c r="C740" s="1634"/>
      <c r="D740" s="1570"/>
      <c r="E740" s="1612"/>
      <c r="F740" s="1612"/>
    </row>
    <row r="741" spans="2:6" ht="14.25">
      <c r="B741" s="1615"/>
      <c r="C741" s="1634"/>
      <c r="D741" s="1570"/>
      <c r="E741" s="1612"/>
      <c r="F741" s="1612"/>
    </row>
    <row r="742" spans="2:6" ht="14.25">
      <c r="B742" s="1615"/>
      <c r="C742" s="1634"/>
      <c r="D742" s="1570"/>
      <c r="E742" s="1612"/>
      <c r="F742" s="1612"/>
    </row>
    <row r="743" spans="2:6" ht="14.25">
      <c r="B743" s="1615"/>
      <c r="C743" s="1634"/>
      <c r="D743" s="1570"/>
      <c r="E743" s="1612"/>
      <c r="F743" s="1612"/>
    </row>
    <row r="744" spans="2:6" ht="14.25">
      <c r="B744" s="1615"/>
      <c r="C744" s="1634"/>
      <c r="D744" s="1570"/>
      <c r="E744" s="1612"/>
      <c r="F744" s="1612"/>
    </row>
    <row r="745" spans="2:6" ht="14.25">
      <c r="B745" s="1615"/>
      <c r="C745" s="1635"/>
      <c r="D745" s="1570"/>
      <c r="E745" s="1612"/>
      <c r="F745" s="1612"/>
    </row>
    <row r="746" spans="2:6" ht="14.25">
      <c r="B746" s="1615"/>
      <c r="C746" s="1634"/>
      <c r="D746" s="1570"/>
      <c r="E746" s="1612"/>
      <c r="F746" s="1612"/>
    </row>
    <row r="747" spans="2:6" ht="14.25">
      <c r="B747" s="1615"/>
      <c r="C747" s="1634"/>
      <c r="D747" s="1570"/>
      <c r="E747" s="1612"/>
      <c r="F747" s="1612"/>
    </row>
    <row r="748" spans="2:6" ht="14.25">
      <c r="B748" s="1615"/>
      <c r="C748" s="1634"/>
      <c r="D748" s="1570"/>
      <c r="E748" s="1612"/>
      <c r="F748" s="1612"/>
    </row>
    <row r="749" spans="2:6" ht="14.25">
      <c r="B749" s="1615"/>
      <c r="C749" s="1634"/>
      <c r="D749" s="1570"/>
      <c r="E749" s="1612"/>
      <c r="F749" s="1612"/>
    </row>
    <row r="750" spans="2:6" ht="14.25">
      <c r="B750" s="1615"/>
      <c r="C750" s="1634"/>
      <c r="D750" s="1570"/>
      <c r="E750" s="1612"/>
      <c r="F750" s="1612"/>
    </row>
    <row r="751" spans="2:6" ht="14.25">
      <c r="B751" s="1615"/>
      <c r="C751" s="1634"/>
      <c r="D751" s="1570"/>
      <c r="E751" s="1612"/>
      <c r="F751" s="1612"/>
    </row>
    <row r="752" spans="2:6" ht="14.25">
      <c r="B752" s="1615"/>
      <c r="C752" s="1634"/>
      <c r="D752" s="1570"/>
      <c r="E752" s="1612"/>
      <c r="F752" s="1612"/>
    </row>
    <row r="753" spans="2:6" ht="14.25">
      <c r="B753" s="1615"/>
      <c r="C753" s="1634"/>
      <c r="D753" s="1570"/>
      <c r="E753" s="1612"/>
      <c r="F753" s="1612"/>
    </row>
    <row r="754" spans="2:6" ht="14.25">
      <c r="B754" s="1615"/>
      <c r="C754" s="1634"/>
      <c r="D754" s="1570"/>
      <c r="E754" s="1612"/>
      <c r="F754" s="1612"/>
    </row>
    <row r="755" spans="2:6" ht="14.25">
      <c r="B755" s="1615"/>
      <c r="C755" s="1634"/>
      <c r="D755" s="1570"/>
      <c r="E755" s="1612"/>
      <c r="F755" s="1612"/>
    </row>
    <row r="756" spans="2:6" ht="14.25">
      <c r="B756" s="1615"/>
      <c r="C756" s="1634"/>
      <c r="D756" s="1570"/>
      <c r="E756" s="1612"/>
      <c r="F756" s="1612"/>
    </row>
    <row r="757" spans="2:6" ht="14.25">
      <c r="B757" s="1615"/>
      <c r="C757" s="1634"/>
      <c r="D757" s="1570"/>
      <c r="E757" s="1612"/>
      <c r="F757" s="1612"/>
    </row>
    <row r="758" spans="2:6" ht="14.25">
      <c r="B758" s="1615"/>
      <c r="C758" s="1634"/>
      <c r="D758" s="1570"/>
      <c r="E758" s="1612"/>
      <c r="F758" s="1612"/>
    </row>
    <row r="759" spans="2:6" ht="14.25">
      <c r="B759" s="1615"/>
      <c r="C759" s="1634"/>
      <c r="D759" s="1570"/>
      <c r="E759" s="1612"/>
      <c r="F759" s="1612"/>
    </row>
    <row r="760" spans="2:6" ht="14.25">
      <c r="B760" s="1615"/>
      <c r="C760" s="1634"/>
      <c r="D760" s="1570"/>
      <c r="E760" s="1612"/>
      <c r="F760" s="1612"/>
    </row>
    <row r="761" spans="2:6" ht="14.25">
      <c r="B761" s="1615"/>
      <c r="C761" s="1634"/>
      <c r="D761" s="1570"/>
      <c r="E761" s="1612"/>
      <c r="F761" s="1612"/>
    </row>
    <row r="762" spans="2:6" ht="14.25">
      <c r="B762" s="1615"/>
      <c r="C762" s="1634"/>
      <c r="D762" s="1570"/>
      <c r="E762" s="1612"/>
      <c r="F762" s="1612"/>
    </row>
    <row r="763" spans="2:6" ht="14.25">
      <c r="B763" s="1615"/>
      <c r="C763" s="1111"/>
      <c r="D763" s="1110"/>
      <c r="E763" s="1612"/>
      <c r="F763" s="1612"/>
    </row>
    <row r="764" spans="2:6" ht="14.25">
      <c r="B764" s="1615"/>
      <c r="C764" s="1111"/>
      <c r="D764" s="1110"/>
      <c r="E764" s="1612"/>
      <c r="F764" s="1612"/>
    </row>
    <row r="765" spans="2:6" ht="14.25">
      <c r="B765" s="1615"/>
      <c r="C765" s="1111"/>
      <c r="D765" s="1110"/>
      <c r="E765" s="1612"/>
      <c r="F765" s="1612"/>
    </row>
    <row r="766" spans="2:6" ht="14.25">
      <c r="B766" s="1615"/>
      <c r="C766" s="1111"/>
      <c r="D766" s="1110"/>
      <c r="E766" s="1612"/>
      <c r="F766" s="1612"/>
    </row>
    <row r="767" spans="2:6" ht="14.25">
      <c r="B767" s="1615"/>
      <c r="C767" s="1111"/>
      <c r="D767" s="1110"/>
      <c r="E767" s="1612"/>
      <c r="F767" s="1612"/>
    </row>
    <row r="768" spans="2:6" ht="14.25">
      <c r="B768" s="1615"/>
      <c r="C768" s="1111"/>
      <c r="D768" s="1110"/>
      <c r="E768" s="1612"/>
      <c r="F768" s="1612"/>
    </row>
    <row r="769" spans="2:6" ht="14.25">
      <c r="B769" s="1615"/>
      <c r="C769" s="1111"/>
      <c r="D769" s="1110"/>
      <c r="E769" s="1612"/>
      <c r="F769" s="1612"/>
    </row>
    <row r="770" spans="2:6" ht="14.25">
      <c r="B770" s="1615"/>
      <c r="C770" s="1111"/>
      <c r="D770" s="1110"/>
      <c r="E770" s="1612"/>
      <c r="F770" s="1612"/>
    </row>
    <row r="771" spans="2:6" ht="14.25">
      <c r="B771" s="1615"/>
      <c r="C771" s="1111"/>
      <c r="D771" s="1110"/>
      <c r="E771" s="1612"/>
      <c r="F771" s="1612"/>
    </row>
    <row r="772" spans="2:6" ht="14.25">
      <c r="B772" s="1615"/>
      <c r="C772" s="1111"/>
      <c r="D772" s="1110"/>
      <c r="E772" s="1612"/>
      <c r="F772" s="1612"/>
    </row>
    <row r="773" spans="2:6" ht="14.25">
      <c r="B773" s="1615"/>
      <c r="C773" s="1111"/>
      <c r="D773" s="1110"/>
      <c r="E773" s="1612"/>
      <c r="F773" s="1612"/>
    </row>
    <row r="774" spans="2:6" ht="14.25">
      <c r="B774" s="1615"/>
      <c r="C774" s="1111"/>
      <c r="D774" s="1110"/>
      <c r="E774" s="1612"/>
      <c r="F774" s="1612"/>
    </row>
    <row r="775" spans="2:6" ht="14.25">
      <c r="B775" s="1615"/>
      <c r="C775" s="1111"/>
      <c r="D775" s="1110"/>
      <c r="E775" s="1612"/>
      <c r="F775" s="1612"/>
    </row>
    <row r="776" spans="2:6" ht="14.25">
      <c r="B776" s="1615"/>
      <c r="C776" s="1111"/>
      <c r="D776" s="1110"/>
      <c r="E776" s="1612"/>
      <c r="F776" s="1612"/>
    </row>
    <row r="777" spans="2:6" ht="14.25">
      <c r="B777" s="1118"/>
      <c r="C777" s="1111"/>
      <c r="D777" s="1110"/>
      <c r="E777" s="1612"/>
      <c r="F777" s="1612"/>
    </row>
    <row r="778" spans="2:6" ht="14.25">
      <c r="B778" s="1118"/>
      <c r="C778" s="1111"/>
      <c r="D778" s="1110"/>
      <c r="E778" s="1612"/>
      <c r="F778" s="1612"/>
    </row>
    <row r="779" spans="2:6" ht="14.25">
      <c r="B779" s="1118"/>
      <c r="C779" s="1111"/>
      <c r="D779" s="1110"/>
      <c r="E779" s="1612"/>
      <c r="F779" s="1612"/>
    </row>
    <row r="780" spans="2:6" ht="14.25">
      <c r="B780" s="1046" t="s">
        <v>71</v>
      </c>
      <c r="C780" s="1046">
        <f>SUM(C731:C779)</f>
        <v>0</v>
      </c>
      <c r="D780" s="1046">
        <f>SUM(D731:D779)</f>
        <v>0</v>
      </c>
      <c r="E780" s="1612"/>
      <c r="F780" s="1612"/>
    </row>
    <row r="781" spans="2:6" ht="14.25">
      <c r="B781" s="1612"/>
      <c r="C781" s="1612"/>
      <c r="D781" s="1612"/>
      <c r="E781" s="1612"/>
      <c r="F781" s="1612"/>
    </row>
    <row r="782" spans="2:6" ht="14.25">
      <c r="B782" s="1632" t="s">
        <v>3950</v>
      </c>
      <c r="C782" s="1612"/>
      <c r="D782" s="1612"/>
      <c r="E782" s="1612"/>
      <c r="F782" s="1612"/>
    </row>
    <row r="783" spans="2:6">
      <c r="B783" s="1633" t="s">
        <v>1185</v>
      </c>
      <c r="C783" s="1637" t="s">
        <v>3951</v>
      </c>
      <c r="D783" s="1637" t="s">
        <v>436</v>
      </c>
      <c r="E783" s="1637" t="s">
        <v>246</v>
      </c>
      <c r="F783" s="1613" t="s">
        <v>3951</v>
      </c>
    </row>
    <row r="784" spans="2:6">
      <c r="B784" s="1638"/>
      <c r="C784" s="1639" t="s">
        <v>3923</v>
      </c>
      <c r="D784" s="1639" t="s">
        <v>4028</v>
      </c>
      <c r="E784" s="1639" t="str">
        <f>D784</f>
        <v>през 2013 г.</v>
      </c>
      <c r="F784" s="1613" t="s">
        <v>4027</v>
      </c>
    </row>
    <row r="785" spans="2:6">
      <c r="B785" s="1615"/>
      <c r="C785" s="1111"/>
      <c r="D785" s="1111"/>
      <c r="E785" s="1111"/>
      <c r="F785" s="1110"/>
    </row>
    <row r="786" spans="2:6">
      <c r="B786" s="1615"/>
      <c r="C786" s="1111"/>
      <c r="D786" s="1111"/>
      <c r="E786" s="1111"/>
      <c r="F786" s="1110"/>
    </row>
    <row r="787" spans="2:6">
      <c r="B787" s="1631"/>
      <c r="C787" s="1111"/>
      <c r="D787" s="1111"/>
      <c r="E787" s="1111"/>
      <c r="F787" s="1110"/>
    </row>
    <row r="788" spans="2:6">
      <c r="B788" s="1615"/>
      <c r="C788" s="1111"/>
      <c r="D788" s="1111"/>
      <c r="E788" s="1111"/>
      <c r="F788" s="1110"/>
    </row>
    <row r="789" spans="2:6">
      <c r="B789" s="1615"/>
      <c r="C789" s="1111"/>
      <c r="D789" s="1111"/>
      <c r="E789" s="1111"/>
      <c r="F789" s="1110"/>
    </row>
    <row r="790" spans="2:6">
      <c r="B790" s="1615"/>
      <c r="C790" s="1111"/>
      <c r="D790" s="1111"/>
      <c r="E790" s="1111"/>
      <c r="F790" s="1110"/>
    </row>
    <row r="791" spans="2:6">
      <c r="B791" s="1615"/>
      <c r="C791" s="1111"/>
      <c r="D791" s="1111"/>
      <c r="E791" s="1111"/>
      <c r="F791" s="1110"/>
    </row>
    <row r="792" spans="2:6">
      <c r="B792" s="1615"/>
      <c r="C792" s="1111"/>
      <c r="D792" s="1111"/>
      <c r="E792" s="1111"/>
      <c r="F792" s="1110"/>
    </row>
    <row r="793" spans="2:6">
      <c r="B793" s="1615"/>
      <c r="C793" s="1111"/>
      <c r="D793" s="1111"/>
      <c r="E793" s="1111"/>
      <c r="F793" s="1110"/>
    </row>
    <row r="794" spans="2:6">
      <c r="B794" s="1615"/>
      <c r="C794" s="1111"/>
      <c r="D794" s="1111"/>
      <c r="E794" s="1111"/>
      <c r="F794" s="1110"/>
    </row>
    <row r="795" spans="2:6">
      <c r="B795" s="1615"/>
      <c r="C795" s="1111"/>
      <c r="D795" s="1111"/>
      <c r="E795" s="1111"/>
      <c r="F795" s="1110"/>
    </row>
    <row r="796" spans="2:6">
      <c r="B796" s="1615"/>
      <c r="C796" s="1111"/>
      <c r="D796" s="1111"/>
      <c r="E796" s="1111"/>
      <c r="F796" s="1110"/>
    </row>
    <row r="797" spans="2:6">
      <c r="B797" s="1615"/>
      <c r="C797" s="1111"/>
      <c r="D797" s="1111"/>
      <c r="E797" s="1111"/>
      <c r="F797" s="1110"/>
    </row>
    <row r="798" spans="2:6">
      <c r="B798" s="1615"/>
      <c r="C798" s="1111"/>
      <c r="D798" s="1111"/>
      <c r="E798" s="1111"/>
      <c r="F798" s="1110"/>
    </row>
    <row r="799" spans="2:6">
      <c r="B799" s="1615"/>
      <c r="C799" s="1111"/>
      <c r="D799" s="1111"/>
      <c r="E799" s="1111"/>
      <c r="F799" s="1110"/>
    </row>
    <row r="800" spans="2:6">
      <c r="B800" s="1615"/>
      <c r="C800" s="1111"/>
      <c r="D800" s="1111"/>
      <c r="E800" s="1111"/>
      <c r="F800" s="1110"/>
    </row>
    <row r="801" spans="2:6">
      <c r="B801" s="1615"/>
      <c r="C801" s="1111"/>
      <c r="D801" s="1111"/>
      <c r="E801" s="1111"/>
      <c r="F801" s="1110"/>
    </row>
    <row r="802" spans="2:6">
      <c r="B802" s="1615"/>
      <c r="C802" s="1111"/>
      <c r="D802" s="1111"/>
      <c r="E802" s="1111"/>
      <c r="F802" s="1110"/>
    </row>
    <row r="803" spans="2:6">
      <c r="B803" s="1615"/>
      <c r="C803" s="1111"/>
      <c r="D803" s="1111"/>
      <c r="E803" s="1111"/>
      <c r="F803" s="1110"/>
    </row>
    <row r="804" spans="2:6">
      <c r="B804" s="1615"/>
      <c r="C804" s="1111"/>
      <c r="D804" s="1111"/>
      <c r="E804" s="1111"/>
      <c r="F804" s="1110"/>
    </row>
    <row r="805" spans="2:6">
      <c r="B805" s="1615"/>
      <c r="C805" s="1111"/>
      <c r="D805" s="1111"/>
      <c r="E805" s="1111"/>
      <c r="F805" s="1110"/>
    </row>
    <row r="806" spans="2:6">
      <c r="B806" s="1615"/>
      <c r="C806" s="1111"/>
      <c r="D806" s="1111"/>
      <c r="E806" s="1111"/>
      <c r="F806" s="1110"/>
    </row>
    <row r="807" spans="2:6">
      <c r="B807" s="1615"/>
      <c r="C807" s="1111"/>
      <c r="D807" s="1111"/>
      <c r="E807" s="1111"/>
      <c r="F807" s="1110"/>
    </row>
    <row r="808" spans="2:6">
      <c r="B808" s="1615"/>
      <c r="C808" s="1111"/>
      <c r="D808" s="1111"/>
      <c r="E808" s="1111"/>
      <c r="F808" s="1110"/>
    </row>
    <row r="809" spans="2:6">
      <c r="B809" s="1615"/>
      <c r="C809" s="1111"/>
      <c r="D809" s="1111"/>
      <c r="E809" s="1111"/>
      <c r="F809" s="1110"/>
    </row>
    <row r="810" spans="2:6">
      <c r="B810" s="1615"/>
      <c r="C810" s="1111"/>
      <c r="D810" s="1111"/>
      <c r="E810" s="1111"/>
      <c r="F810" s="1110"/>
    </row>
    <row r="811" spans="2:6">
      <c r="B811" s="1615"/>
      <c r="C811" s="1111"/>
      <c r="D811" s="1111"/>
      <c r="E811" s="1111"/>
      <c r="F811" s="1110"/>
    </row>
    <row r="812" spans="2:6">
      <c r="B812" s="1615"/>
      <c r="C812" s="1111"/>
      <c r="D812" s="1111"/>
      <c r="E812" s="1111"/>
      <c r="F812" s="1110"/>
    </row>
    <row r="813" spans="2:6">
      <c r="B813" s="1615"/>
      <c r="C813" s="1111"/>
      <c r="D813" s="1111"/>
      <c r="E813" s="1111"/>
      <c r="F813" s="1110"/>
    </row>
    <row r="814" spans="2:6">
      <c r="B814" s="1615"/>
      <c r="C814" s="1111"/>
      <c r="D814" s="1111"/>
      <c r="E814" s="1111"/>
      <c r="F814" s="1110"/>
    </row>
    <row r="815" spans="2:6">
      <c r="B815" s="1615"/>
      <c r="C815" s="1111"/>
      <c r="D815" s="1111"/>
      <c r="E815" s="1111"/>
      <c r="F815" s="1110"/>
    </row>
    <row r="816" spans="2:6">
      <c r="B816" s="1615"/>
      <c r="C816" s="1111"/>
      <c r="D816" s="1111"/>
      <c r="E816" s="1111"/>
      <c r="F816" s="1110"/>
    </row>
    <row r="817" spans="2:6">
      <c r="B817" s="1615"/>
      <c r="C817" s="1111"/>
      <c r="D817" s="1111"/>
      <c r="E817" s="1111"/>
      <c r="F817" s="1110"/>
    </row>
    <row r="818" spans="2:6">
      <c r="B818" s="1615"/>
      <c r="C818" s="1111"/>
      <c r="D818" s="1111"/>
      <c r="E818" s="1111"/>
      <c r="F818" s="1110"/>
    </row>
    <row r="819" spans="2:6">
      <c r="B819" s="1615"/>
      <c r="C819" s="1111"/>
      <c r="D819" s="1111"/>
      <c r="E819" s="1111"/>
      <c r="F819" s="1110"/>
    </row>
    <row r="820" spans="2:6">
      <c r="B820" s="1615"/>
      <c r="C820" s="1111"/>
      <c r="D820" s="1111"/>
      <c r="E820" s="1111"/>
      <c r="F820" s="1110"/>
    </row>
    <row r="821" spans="2:6">
      <c r="B821" s="1615"/>
      <c r="C821" s="1111"/>
      <c r="D821" s="1111"/>
      <c r="E821" s="1111"/>
      <c r="F821" s="1110"/>
    </row>
    <row r="822" spans="2:6">
      <c r="B822" s="1615"/>
      <c r="C822" s="1111"/>
      <c r="D822" s="1111"/>
      <c r="E822" s="1111"/>
      <c r="F822" s="1110"/>
    </row>
    <row r="823" spans="2:6">
      <c r="B823" s="1615"/>
      <c r="C823" s="1111"/>
      <c r="D823" s="1111"/>
      <c r="E823" s="1111"/>
      <c r="F823" s="1110"/>
    </row>
    <row r="824" spans="2:6">
      <c r="B824" s="1119"/>
      <c r="C824" s="1111"/>
      <c r="D824" s="1111"/>
      <c r="E824" s="1111"/>
      <c r="F824" s="1110"/>
    </row>
    <row r="825" spans="2:6">
      <c r="B825" s="1119"/>
      <c r="C825" s="1111"/>
      <c r="D825" s="1111"/>
      <c r="E825" s="1111"/>
      <c r="F825" s="1110"/>
    </row>
    <row r="826" spans="2:6">
      <c r="B826" s="1119"/>
      <c r="C826" s="1111"/>
      <c r="D826" s="1111"/>
      <c r="E826" s="1111"/>
      <c r="F826" s="1110"/>
    </row>
    <row r="827" spans="2:6">
      <c r="B827" s="1119"/>
      <c r="C827" s="1111"/>
      <c r="D827" s="1111"/>
      <c r="E827" s="1111"/>
      <c r="F827" s="1110"/>
    </row>
    <row r="828" spans="2:6">
      <c r="B828" s="1119"/>
      <c r="C828" s="1111"/>
      <c r="D828" s="1111"/>
      <c r="E828" s="1111"/>
      <c r="F828" s="1110"/>
    </row>
    <row r="829" spans="2:6">
      <c r="B829" s="1119"/>
      <c r="C829" s="1111"/>
      <c r="D829" s="1111"/>
      <c r="E829" s="1111"/>
      <c r="F829" s="1110"/>
    </row>
    <row r="830" spans="2:6">
      <c r="B830" s="1119"/>
      <c r="C830" s="1111"/>
      <c r="D830" s="1111"/>
      <c r="E830" s="1111"/>
      <c r="F830" s="1110"/>
    </row>
    <row r="831" spans="2:6">
      <c r="B831" s="1119"/>
      <c r="C831" s="1111"/>
      <c r="D831" s="1111"/>
      <c r="E831" s="1111"/>
      <c r="F831" s="1110"/>
    </row>
    <row r="832" spans="2:6">
      <c r="B832" s="1119"/>
      <c r="C832" s="1111"/>
      <c r="D832" s="1111"/>
      <c r="E832" s="1111"/>
      <c r="F832" s="1110"/>
    </row>
    <row r="833" spans="2:6">
      <c r="B833" s="1119"/>
      <c r="C833" s="1111"/>
      <c r="D833" s="1111"/>
      <c r="E833" s="1111"/>
      <c r="F833" s="1110"/>
    </row>
    <row r="834" spans="2:6">
      <c r="B834" s="991" t="s">
        <v>71</v>
      </c>
      <c r="C834" s="1640">
        <f>SUM(C785:C833)</f>
        <v>0</v>
      </c>
      <c r="D834" s="1640">
        <f>SUM(D785:D833)</f>
        <v>0</v>
      </c>
      <c r="E834" s="1640">
        <f>SUM(E785:E833)</f>
        <v>0</v>
      </c>
      <c r="F834" s="1641">
        <f>SUM(F785:F833)</f>
        <v>0</v>
      </c>
    </row>
    <row r="835" spans="2:6" ht="14.25">
      <c r="B835" s="1612"/>
      <c r="C835" s="1612"/>
      <c r="D835" s="1612"/>
      <c r="E835" s="1612"/>
      <c r="F835" s="1612"/>
    </row>
    <row r="836" spans="2:6" ht="14.25">
      <c r="B836" s="1115" t="s">
        <v>3943</v>
      </c>
      <c r="C836" s="1116"/>
      <c r="D836" s="1116"/>
      <c r="E836" s="1116"/>
      <c r="F836" s="1116"/>
    </row>
    <row r="837" spans="2:6" ht="25.5">
      <c r="B837" s="1131" t="s">
        <v>1185</v>
      </c>
      <c r="C837" s="981" t="s">
        <v>414</v>
      </c>
      <c r="D837" s="981" t="s">
        <v>417</v>
      </c>
      <c r="E837" s="981" t="s">
        <v>415</v>
      </c>
      <c r="F837" s="1629" t="s">
        <v>416</v>
      </c>
    </row>
    <row r="838" spans="2:6">
      <c r="B838" s="1615"/>
      <c r="C838" s="982"/>
      <c r="D838" s="1630"/>
      <c r="E838" s="982"/>
      <c r="F838" s="277"/>
    </row>
    <row r="839" spans="2:6">
      <c r="B839" s="1615"/>
      <c r="C839" s="982"/>
      <c r="D839" s="1630"/>
      <c r="E839" s="982"/>
      <c r="F839" s="277"/>
    </row>
    <row r="840" spans="2:6">
      <c r="B840" s="1631"/>
      <c r="C840" s="982"/>
      <c r="D840" s="1630"/>
      <c r="E840" s="982"/>
      <c r="F840" s="277"/>
    </row>
    <row r="841" spans="2:6">
      <c r="B841" s="1615"/>
      <c r="C841" s="982"/>
      <c r="D841" s="1630"/>
      <c r="E841" s="982"/>
      <c r="F841" s="277"/>
    </row>
    <row r="842" spans="2:6">
      <c r="B842" s="1615"/>
      <c r="C842" s="982"/>
      <c r="D842" s="1630"/>
      <c r="E842" s="982"/>
      <c r="F842" s="277"/>
    </row>
    <row r="843" spans="2:6">
      <c r="B843" s="1615"/>
      <c r="C843" s="982"/>
      <c r="D843" s="1630"/>
      <c r="E843" s="982"/>
      <c r="F843" s="277"/>
    </row>
    <row r="844" spans="2:6">
      <c r="B844" s="1615"/>
      <c r="C844" s="982"/>
      <c r="D844" s="1630"/>
      <c r="E844" s="982"/>
      <c r="F844" s="277"/>
    </row>
    <row r="845" spans="2:6">
      <c r="B845" s="1615"/>
      <c r="C845" s="982"/>
      <c r="D845" s="1630"/>
      <c r="E845" s="982"/>
      <c r="F845" s="277"/>
    </row>
    <row r="846" spans="2:6">
      <c r="B846" s="1615"/>
      <c r="C846" s="982"/>
      <c r="D846" s="1630"/>
      <c r="E846" s="982"/>
      <c r="F846" s="277"/>
    </row>
    <row r="847" spans="2:6">
      <c r="B847" s="1615"/>
      <c r="C847" s="982"/>
      <c r="D847" s="1630"/>
      <c r="E847" s="982"/>
      <c r="F847" s="277"/>
    </row>
    <row r="848" spans="2:6">
      <c r="B848" s="1615"/>
      <c r="C848" s="982"/>
      <c r="D848" s="1630"/>
      <c r="E848" s="982"/>
      <c r="F848" s="277"/>
    </row>
    <row r="849" spans="2:6">
      <c r="B849" s="1615"/>
      <c r="C849" s="982"/>
      <c r="D849" s="1630"/>
      <c r="E849" s="982"/>
      <c r="F849" s="1569"/>
    </row>
    <row r="850" spans="2:6">
      <c r="B850" s="1615"/>
      <c r="C850" s="982"/>
      <c r="D850" s="1630"/>
      <c r="E850" s="982"/>
      <c r="F850" s="1569"/>
    </row>
    <row r="851" spans="2:6">
      <c r="B851" s="1615"/>
      <c r="C851" s="982"/>
      <c r="D851" s="1630"/>
      <c r="E851" s="982"/>
      <c r="F851" s="1569"/>
    </row>
    <row r="852" spans="2:6">
      <c r="B852" s="1615"/>
      <c r="C852" s="982"/>
      <c r="D852" s="1630"/>
      <c r="E852" s="982"/>
      <c r="F852" s="1569"/>
    </row>
    <row r="853" spans="2:6">
      <c r="B853" s="1615"/>
      <c r="C853" s="982"/>
      <c r="D853" s="1630"/>
      <c r="E853" s="982"/>
      <c r="F853" s="1569"/>
    </row>
    <row r="854" spans="2:6">
      <c r="B854" s="1615"/>
      <c r="C854" s="982"/>
      <c r="D854" s="1630"/>
      <c r="E854" s="982"/>
      <c r="F854" s="1569"/>
    </row>
    <row r="855" spans="2:6">
      <c r="B855" s="1615"/>
      <c r="C855" s="982"/>
      <c r="D855" s="1630"/>
      <c r="E855" s="982"/>
      <c r="F855" s="277"/>
    </row>
    <row r="856" spans="2:6">
      <c r="B856" s="1615"/>
      <c r="C856" s="982"/>
      <c r="D856" s="1630"/>
      <c r="E856" s="982"/>
      <c r="F856" s="277"/>
    </row>
    <row r="857" spans="2:6">
      <c r="B857" s="1615"/>
      <c r="C857" s="982"/>
      <c r="D857" s="1630"/>
      <c r="E857" s="982"/>
      <c r="F857" s="277"/>
    </row>
    <row r="858" spans="2:6">
      <c r="B858" s="1615"/>
      <c r="C858" s="982"/>
      <c r="D858" s="1630"/>
      <c r="E858" s="982"/>
      <c r="F858" s="277"/>
    </row>
    <row r="859" spans="2:6">
      <c r="B859" s="1615"/>
      <c r="C859" s="982"/>
      <c r="D859" s="1630"/>
      <c r="E859" s="982"/>
      <c r="F859" s="277"/>
    </row>
    <row r="860" spans="2:6">
      <c r="B860" s="1615"/>
      <c r="C860" s="982"/>
      <c r="D860" s="1630"/>
      <c r="E860" s="982"/>
      <c r="F860" s="277"/>
    </row>
    <row r="861" spans="2:6">
      <c r="B861" s="1615"/>
      <c r="C861" s="982"/>
      <c r="D861" s="1630"/>
      <c r="E861" s="982"/>
      <c r="F861" s="277"/>
    </row>
    <row r="862" spans="2:6">
      <c r="B862" s="1615"/>
      <c r="C862" s="982"/>
      <c r="D862" s="1630"/>
      <c r="E862" s="982"/>
      <c r="F862" s="277"/>
    </row>
    <row r="863" spans="2:6">
      <c r="B863" s="1615"/>
      <c r="C863" s="982"/>
      <c r="D863" s="1630"/>
      <c r="E863" s="982"/>
      <c r="F863" s="277"/>
    </row>
    <row r="864" spans="2:6">
      <c r="B864" s="1615"/>
      <c r="C864" s="982"/>
      <c r="D864" s="1630"/>
      <c r="E864" s="982"/>
      <c r="F864" s="277"/>
    </row>
    <row r="865" spans="2:6">
      <c r="B865" s="1615"/>
      <c r="C865" s="982"/>
      <c r="D865" s="1630"/>
      <c r="E865" s="982"/>
      <c r="F865" s="277"/>
    </row>
    <row r="866" spans="2:6">
      <c r="B866" s="1615"/>
      <c r="C866" s="982"/>
      <c r="D866" s="1630"/>
      <c r="E866" s="982"/>
      <c r="F866" s="277"/>
    </row>
    <row r="867" spans="2:6">
      <c r="B867" s="1615"/>
      <c r="C867" s="982"/>
      <c r="D867" s="1630"/>
      <c r="E867" s="982"/>
      <c r="F867" s="277"/>
    </row>
    <row r="868" spans="2:6">
      <c r="B868" s="1615"/>
      <c r="C868" s="982"/>
      <c r="D868" s="1630"/>
      <c r="E868" s="982"/>
      <c r="F868" s="277"/>
    </row>
    <row r="869" spans="2:6">
      <c r="B869" s="1615"/>
      <c r="C869" s="982"/>
      <c r="D869" s="1630"/>
      <c r="E869" s="982"/>
      <c r="F869" s="277"/>
    </row>
    <row r="870" spans="2:6">
      <c r="B870" s="1615"/>
      <c r="C870" s="982"/>
      <c r="D870" s="1630"/>
      <c r="E870" s="982"/>
      <c r="F870" s="277"/>
    </row>
    <row r="871" spans="2:6">
      <c r="B871" s="1615"/>
      <c r="C871" s="982"/>
      <c r="D871" s="1630"/>
      <c r="E871" s="982"/>
      <c r="F871" s="277"/>
    </row>
    <row r="872" spans="2:6">
      <c r="B872" s="1615"/>
      <c r="C872" s="982"/>
      <c r="D872" s="1630"/>
      <c r="E872" s="982"/>
      <c r="F872" s="277"/>
    </row>
    <row r="873" spans="2:6">
      <c r="B873" s="1615"/>
      <c r="C873" s="982"/>
      <c r="D873" s="1630"/>
      <c r="E873" s="982"/>
      <c r="F873" s="277"/>
    </row>
    <row r="874" spans="2:6">
      <c r="B874" s="1615"/>
      <c r="C874" s="982"/>
      <c r="D874" s="1630"/>
      <c r="E874" s="982"/>
      <c r="F874" s="277"/>
    </row>
    <row r="875" spans="2:6">
      <c r="B875" s="1615"/>
      <c r="C875" s="982"/>
      <c r="D875" s="1630"/>
      <c r="E875" s="982"/>
      <c r="F875" s="277"/>
    </row>
    <row r="876" spans="2:6">
      <c r="B876" s="1615"/>
      <c r="C876" s="982"/>
      <c r="D876" s="1630"/>
      <c r="E876" s="982"/>
      <c r="F876" s="277"/>
    </row>
    <row r="877" spans="2:6">
      <c r="B877" s="1118"/>
      <c r="C877" s="982"/>
      <c r="D877" s="1630"/>
      <c r="E877" s="982"/>
      <c r="F877" s="277"/>
    </row>
    <row r="878" spans="2:6">
      <c r="B878" s="1568"/>
      <c r="C878" s="982"/>
      <c r="D878" s="1630"/>
      <c r="E878" s="982"/>
      <c r="F878" s="1569"/>
    </row>
    <row r="879" spans="2:6">
      <c r="B879" s="1568"/>
      <c r="C879" s="982"/>
      <c r="D879" s="1630"/>
      <c r="E879" s="982"/>
      <c r="F879" s="1569"/>
    </row>
    <row r="880" spans="2:6">
      <c r="B880" s="1568"/>
      <c r="C880" s="982"/>
      <c r="D880" s="1630"/>
      <c r="E880" s="982"/>
      <c r="F880" s="1569"/>
    </row>
    <row r="881" spans="2:6">
      <c r="B881" s="1568"/>
      <c r="C881" s="982"/>
      <c r="D881" s="1630"/>
      <c r="E881" s="982"/>
      <c r="F881" s="1569"/>
    </row>
    <row r="882" spans="2:6">
      <c r="B882" s="1568"/>
      <c r="C882" s="982"/>
      <c r="D882" s="1630"/>
      <c r="E882" s="982"/>
      <c r="F882" s="1569"/>
    </row>
    <row r="883" spans="2:6">
      <c r="B883" s="1568"/>
      <c r="C883" s="982"/>
      <c r="D883" s="1630"/>
      <c r="E883" s="982"/>
      <c r="F883" s="1569"/>
    </row>
    <row r="884" spans="2:6">
      <c r="B884" s="1568"/>
      <c r="C884" s="982"/>
      <c r="D884" s="1630"/>
      <c r="E884" s="982"/>
      <c r="F884" s="1569"/>
    </row>
    <row r="885" spans="2:6">
      <c r="B885" s="1568"/>
      <c r="C885" s="982"/>
      <c r="D885" s="1630"/>
      <c r="E885" s="982"/>
      <c r="F885" s="1569"/>
    </row>
    <row r="886" spans="2:6">
      <c r="B886" s="1118"/>
      <c r="C886" s="982"/>
      <c r="D886" s="1630"/>
      <c r="E886" s="982"/>
      <c r="F886" s="277"/>
    </row>
  </sheetData>
  <mergeCells count="14">
    <mergeCell ref="C569:C570"/>
    <mergeCell ref="D569:D570"/>
    <mergeCell ref="C729:C730"/>
    <mergeCell ref="D729:D730"/>
    <mergeCell ref="C214:C215"/>
    <mergeCell ref="D214:D215"/>
    <mergeCell ref="B323:L323"/>
    <mergeCell ref="C409:C410"/>
    <mergeCell ref="D409:D410"/>
    <mergeCell ref="A2:A3"/>
    <mergeCell ref="B53:D53"/>
    <mergeCell ref="C54:C55"/>
    <mergeCell ref="D54:D55"/>
    <mergeCell ref="B213:D213"/>
  </mergeCells>
  <hyperlinks>
    <hyperlink ref="H2" location="'Съдържание 1'!A1" display="'Съдържание 1'!A1"/>
    <hyperlink ref="H3" location="баланс!A1" display="баланс!A1"/>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tabColor theme="8" tint="0.59999389629810485"/>
  </sheetPr>
  <dimension ref="A2:F231"/>
  <sheetViews>
    <sheetView workbookViewId="0">
      <selection sqref="A1:IV65536"/>
    </sheetView>
  </sheetViews>
  <sheetFormatPr defaultColWidth="5.140625" defaultRowHeight="12.75"/>
  <cols>
    <col min="1" max="1" width="9" style="265" customWidth="1"/>
    <col min="2" max="2" width="31.28515625" style="265" customWidth="1"/>
    <col min="3" max="3" width="31.5703125" style="265" customWidth="1"/>
    <col min="4" max="4" width="33.28515625" style="265" customWidth="1"/>
    <col min="5" max="246" width="9.140625" style="265" customWidth="1"/>
    <col min="247" max="247" width="9" style="265" customWidth="1"/>
    <col min="248" max="250" width="6.28515625" style="265" customWidth="1"/>
    <col min="251" max="251" width="8.140625" style="265" customWidth="1"/>
    <col min="252" max="252" width="4.28515625" style="265" customWidth="1"/>
    <col min="253" max="253" width="6.140625" style="265" customWidth="1"/>
    <col min="254" max="254" width="8" style="265" customWidth="1"/>
    <col min="255" max="255" width="11.42578125" style="265" customWidth="1"/>
    <col min="256" max="16384" width="5.140625" style="265"/>
  </cols>
  <sheetData>
    <row r="2" spans="1:6" ht="14.45" customHeight="1">
      <c r="A2" s="2113" t="s">
        <v>1636</v>
      </c>
      <c r="B2" s="1115" t="s">
        <v>1256</v>
      </c>
      <c r="C2" s="1115"/>
      <c r="D2" s="1115"/>
      <c r="F2" s="825" t="s">
        <v>1323</v>
      </c>
    </row>
    <row r="3" spans="1:6" ht="14.45" customHeight="1">
      <c r="A3" s="2113"/>
      <c r="B3" s="1571" t="s">
        <v>1259</v>
      </c>
      <c r="C3" s="1571" t="s">
        <v>1258</v>
      </c>
      <c r="D3" s="1571" t="s">
        <v>1257</v>
      </c>
    </row>
    <row r="4" spans="1:6" ht="15">
      <c r="A4" s="824" t="s">
        <v>1678</v>
      </c>
      <c r="B4" s="1615"/>
      <c r="C4" s="1131"/>
      <c r="D4" s="1118"/>
    </row>
    <row r="5" spans="1:6">
      <c r="B5" s="1615"/>
      <c r="C5" s="1131"/>
      <c r="D5" s="1118"/>
    </row>
    <row r="6" spans="1:6">
      <c r="B6" s="1615"/>
      <c r="C6" s="1131"/>
      <c r="D6" s="1118"/>
    </row>
    <row r="7" spans="1:6">
      <c r="B7" s="1615"/>
      <c r="C7" s="1131"/>
      <c r="D7" s="1118"/>
    </row>
    <row r="8" spans="1:6">
      <c r="B8" s="1615"/>
      <c r="C8" s="1131"/>
      <c r="D8" s="1118"/>
    </row>
    <row r="9" spans="1:6">
      <c r="B9" s="1615"/>
      <c r="C9" s="1131"/>
      <c r="D9" s="1118"/>
    </row>
    <row r="10" spans="1:6">
      <c r="B10" s="1615"/>
      <c r="C10" s="1131"/>
      <c r="D10" s="1118"/>
    </row>
    <row r="11" spans="1:6">
      <c r="B11" s="1615"/>
      <c r="C11" s="1131"/>
      <c r="D11" s="1118"/>
    </row>
    <row r="12" spans="1:6">
      <c r="B12" s="1615"/>
      <c r="C12" s="1131"/>
      <c r="D12" s="1118"/>
    </row>
    <row r="13" spans="1:6">
      <c r="B13" s="1615"/>
      <c r="C13" s="1131"/>
      <c r="D13" s="1118"/>
    </row>
    <row r="14" spans="1:6">
      <c r="B14" s="1615"/>
      <c r="C14" s="1131"/>
      <c r="D14" s="1118"/>
    </row>
    <row r="15" spans="1:6">
      <c r="B15" s="1615"/>
      <c r="C15" s="1131"/>
      <c r="D15" s="1118"/>
      <c r="E15" s="980"/>
    </row>
    <row r="16" spans="1:6">
      <c r="B16" s="1615"/>
      <c r="C16" s="1131"/>
      <c r="D16" s="1118"/>
      <c r="E16" s="980"/>
    </row>
    <row r="17" spans="2:5">
      <c r="B17" s="1615"/>
      <c r="C17" s="1131"/>
      <c r="D17" s="1118"/>
      <c r="E17" s="980"/>
    </row>
    <row r="18" spans="2:5">
      <c r="B18" s="1615"/>
      <c r="C18" s="1131"/>
      <c r="D18" s="1118"/>
      <c r="E18" s="980"/>
    </row>
    <row r="19" spans="2:5">
      <c r="B19" s="1615"/>
      <c r="C19" s="1131"/>
      <c r="D19" s="1118"/>
      <c r="E19" s="980"/>
    </row>
    <row r="20" spans="2:5">
      <c r="B20" s="1615"/>
      <c r="C20" s="1131"/>
      <c r="D20" s="1118"/>
      <c r="E20" s="980"/>
    </row>
    <row r="21" spans="2:5">
      <c r="B21" s="1615"/>
      <c r="C21" s="1131"/>
      <c r="D21" s="1118"/>
      <c r="E21" s="980"/>
    </row>
    <row r="22" spans="2:5">
      <c r="B22" s="1615"/>
      <c r="C22" s="1131"/>
      <c r="D22" s="1118"/>
      <c r="E22" s="980"/>
    </row>
    <row r="23" spans="2:5">
      <c r="B23" s="1615"/>
      <c r="C23" s="1131"/>
      <c r="D23" s="1118"/>
      <c r="E23" s="980"/>
    </row>
    <row r="24" spans="2:5">
      <c r="B24" s="1615"/>
      <c r="C24" s="1131"/>
      <c r="D24" s="1118"/>
      <c r="E24" s="980"/>
    </row>
    <row r="25" spans="2:5">
      <c r="B25" s="1615"/>
      <c r="C25" s="1131"/>
      <c r="D25" s="1118"/>
      <c r="E25" s="980"/>
    </row>
    <row r="26" spans="2:5">
      <c r="B26" s="1615"/>
      <c r="C26" s="1131"/>
      <c r="D26" s="1118"/>
    </row>
    <row r="27" spans="2:5">
      <c r="B27" s="1615"/>
      <c r="C27" s="1131"/>
      <c r="D27" s="1118"/>
    </row>
    <row r="28" spans="2:5">
      <c r="B28" s="1615"/>
      <c r="C28" s="1131"/>
      <c r="D28" s="1118"/>
    </row>
    <row r="29" spans="2:5">
      <c r="B29" s="1615"/>
      <c r="C29" s="1131"/>
      <c r="D29" s="1118"/>
    </row>
    <row r="30" spans="2:5">
      <c r="B30" s="1615"/>
      <c r="C30" s="1131"/>
      <c r="D30" s="1118"/>
    </row>
    <row r="31" spans="2:5">
      <c r="B31" s="1615"/>
      <c r="C31" s="1131"/>
      <c r="D31" s="1118"/>
    </row>
    <row r="32" spans="2:5">
      <c r="B32" s="1615"/>
      <c r="C32" s="1131"/>
      <c r="D32" s="1118"/>
    </row>
    <row r="33" spans="2:4">
      <c r="B33" s="1615"/>
      <c r="C33" s="1131"/>
      <c r="D33" s="1118"/>
    </row>
    <row r="34" spans="2:4">
      <c r="B34" s="1615"/>
      <c r="C34" s="1131"/>
      <c r="D34" s="1118"/>
    </row>
    <row r="35" spans="2:4" s="291" customFormat="1" ht="14.25">
      <c r="B35" s="1615"/>
      <c r="C35" s="1131"/>
      <c r="D35" s="1118"/>
    </row>
    <row r="36" spans="2:4" s="291" customFormat="1" ht="14.25">
      <c r="B36" s="1615"/>
      <c r="C36" s="1131"/>
      <c r="D36" s="1118"/>
    </row>
    <row r="37" spans="2:4" s="291" customFormat="1" ht="14.25">
      <c r="B37" s="1615"/>
      <c r="C37" s="1131"/>
      <c r="D37" s="1118"/>
    </row>
    <row r="38" spans="2:4" s="291" customFormat="1" ht="14.25">
      <c r="B38" s="1615"/>
      <c r="C38" s="1131"/>
      <c r="D38" s="1118"/>
    </row>
    <row r="39" spans="2:4" s="291" customFormat="1" ht="14.25">
      <c r="B39" s="1615"/>
      <c r="C39" s="1131"/>
      <c r="D39" s="1118"/>
    </row>
    <row r="40" spans="2:4" s="291" customFormat="1" ht="14.25">
      <c r="B40" s="1615"/>
      <c r="C40" s="1131"/>
      <c r="D40" s="1118"/>
    </row>
    <row r="41" spans="2:4" s="291" customFormat="1" ht="14.25">
      <c r="B41" s="1615"/>
      <c r="C41" s="1131"/>
      <c r="D41" s="1118"/>
    </row>
    <row r="42" spans="2:4">
      <c r="B42" s="1615"/>
      <c r="C42" s="1131"/>
      <c r="D42" s="1118"/>
    </row>
    <row r="43" spans="2:4">
      <c r="B43" s="1118"/>
      <c r="C43" s="1131"/>
      <c r="D43" s="1118"/>
    </row>
    <row r="44" spans="2:4">
      <c r="B44" s="1118"/>
      <c r="C44" s="1131"/>
      <c r="D44" s="1118"/>
    </row>
    <row r="45" spans="2:4">
      <c r="B45" s="1118"/>
      <c r="C45" s="1131"/>
      <c r="D45" s="1118"/>
    </row>
    <row r="46" spans="2:4">
      <c r="B46" s="1118"/>
      <c r="C46" s="1131"/>
      <c r="D46" s="1118"/>
    </row>
    <row r="47" spans="2:4">
      <c r="B47" s="1118"/>
      <c r="C47" s="1131"/>
      <c r="D47" s="1118"/>
    </row>
    <row r="48" spans="2:4" ht="14.45" customHeight="1">
      <c r="B48" s="1118"/>
      <c r="C48" s="1131"/>
      <c r="D48" s="1118"/>
    </row>
    <row r="49" spans="2:4" ht="14.45" customHeight="1">
      <c r="B49" s="1118"/>
      <c r="C49" s="1131"/>
      <c r="D49" s="1118"/>
    </row>
    <row r="50" spans="2:4">
      <c r="B50" s="1118"/>
      <c r="C50" s="1131"/>
      <c r="D50" s="1118"/>
    </row>
    <row r="51" spans="2:4">
      <c r="B51" s="1118"/>
      <c r="C51" s="1131"/>
      <c r="D51" s="1118"/>
    </row>
    <row r="52" spans="2:4">
      <c r="B52" s="1118"/>
      <c r="C52" s="1131"/>
      <c r="D52" s="1118"/>
    </row>
    <row r="53" spans="2:4" ht="14.25">
      <c r="B53" s="2490" t="s">
        <v>1260</v>
      </c>
      <c r="C53" s="2490"/>
      <c r="D53" s="1632"/>
    </row>
    <row r="54" spans="2:4">
      <c r="B54" s="263" t="s">
        <v>1261</v>
      </c>
      <c r="C54" s="263" t="s">
        <v>1185</v>
      </c>
    </row>
    <row r="55" spans="2:4">
      <c r="B55" s="263"/>
      <c r="C55" s="1615"/>
    </row>
    <row r="56" spans="2:4">
      <c r="B56" s="277"/>
      <c r="C56" s="1615"/>
    </row>
    <row r="57" spans="2:4">
      <c r="B57" s="277"/>
      <c r="C57" s="1615"/>
    </row>
    <row r="58" spans="2:4">
      <c r="B58" s="277"/>
      <c r="C58" s="1615"/>
    </row>
    <row r="59" spans="2:4">
      <c r="B59" s="277"/>
      <c r="C59" s="1615"/>
    </row>
    <row r="60" spans="2:4">
      <c r="B60" s="277"/>
      <c r="C60" s="1615"/>
    </row>
    <row r="61" spans="2:4">
      <c r="B61" s="277"/>
      <c r="C61" s="1615"/>
    </row>
    <row r="62" spans="2:4">
      <c r="B62" s="277"/>
      <c r="C62" s="1615"/>
    </row>
    <row r="63" spans="2:4">
      <c r="B63" s="277"/>
      <c r="C63" s="1615"/>
    </row>
    <row r="64" spans="2:4">
      <c r="B64" s="277"/>
      <c r="C64" s="1615"/>
    </row>
    <row r="65" spans="2:3">
      <c r="B65" s="277"/>
      <c r="C65" s="1615"/>
    </row>
    <row r="66" spans="2:3">
      <c r="B66" s="277"/>
      <c r="C66" s="1615"/>
    </row>
    <row r="67" spans="2:3">
      <c r="B67" s="277"/>
      <c r="C67" s="1615"/>
    </row>
    <row r="68" spans="2:3">
      <c r="B68" s="277"/>
      <c r="C68" s="1615"/>
    </row>
    <row r="69" spans="2:3">
      <c r="B69" s="277"/>
      <c r="C69" s="1615"/>
    </row>
    <row r="70" spans="2:3">
      <c r="B70" s="277"/>
      <c r="C70" s="1615"/>
    </row>
    <row r="71" spans="2:3">
      <c r="B71" s="277"/>
      <c r="C71" s="1615"/>
    </row>
    <row r="72" spans="2:3">
      <c r="B72" s="277"/>
      <c r="C72" s="1615"/>
    </row>
    <row r="73" spans="2:3">
      <c r="B73" s="277"/>
      <c r="C73" s="1615"/>
    </row>
    <row r="74" spans="2:3">
      <c r="B74" s="277"/>
      <c r="C74" s="1615"/>
    </row>
    <row r="75" spans="2:3">
      <c r="B75" s="277"/>
      <c r="C75" s="1615"/>
    </row>
    <row r="76" spans="2:3">
      <c r="B76" s="277"/>
      <c r="C76" s="1615"/>
    </row>
    <row r="77" spans="2:3">
      <c r="B77" s="277"/>
      <c r="C77" s="1615"/>
    </row>
    <row r="78" spans="2:3">
      <c r="B78" s="277"/>
      <c r="C78" s="1615"/>
    </row>
    <row r="79" spans="2:3">
      <c r="B79" s="277"/>
      <c r="C79" s="1615"/>
    </row>
    <row r="80" spans="2:3">
      <c r="B80" s="277"/>
      <c r="C80" s="1615"/>
    </row>
    <row r="81" spans="2:3">
      <c r="B81" s="277"/>
      <c r="C81" s="1615"/>
    </row>
    <row r="82" spans="2:3">
      <c r="B82" s="1569"/>
      <c r="C82" s="1615"/>
    </row>
    <row r="83" spans="2:3">
      <c r="B83" s="1569"/>
      <c r="C83" s="1615"/>
    </row>
    <row r="84" spans="2:3">
      <c r="B84" s="1569"/>
      <c r="C84" s="1615"/>
    </row>
    <row r="85" spans="2:3">
      <c r="B85" s="1569"/>
      <c r="C85" s="1615"/>
    </row>
    <row r="86" spans="2:3">
      <c r="B86" s="1569"/>
      <c r="C86" s="1615"/>
    </row>
    <row r="87" spans="2:3">
      <c r="B87" s="1569"/>
      <c r="C87" s="1615"/>
    </row>
    <row r="88" spans="2:3">
      <c r="B88" s="1569"/>
      <c r="C88" s="1615"/>
    </row>
    <row r="89" spans="2:3" ht="14.45" customHeight="1">
      <c r="B89" s="1569"/>
      <c r="C89" s="1615"/>
    </row>
    <row r="90" spans="2:3" ht="14.45" customHeight="1">
      <c r="B90" s="277"/>
      <c r="C90" s="1615"/>
    </row>
    <row r="91" spans="2:3">
      <c r="B91" s="277"/>
      <c r="C91" s="1615"/>
    </row>
    <row r="92" spans="2:3">
      <c r="B92" s="277"/>
      <c r="C92" s="1615"/>
    </row>
    <row r="93" spans="2:3">
      <c r="B93" s="277"/>
      <c r="C93" s="1615"/>
    </row>
    <row r="94" spans="2:3">
      <c r="B94" s="277"/>
      <c r="C94" s="1615"/>
    </row>
    <row r="95" spans="2:3">
      <c r="B95" s="277"/>
      <c r="C95" s="1615"/>
    </row>
    <row r="96" spans="2:3">
      <c r="B96" s="277"/>
      <c r="C96" s="1615"/>
    </row>
    <row r="97" spans="2:3">
      <c r="B97" s="277"/>
      <c r="C97" s="1615"/>
    </row>
    <row r="98" spans="2:3">
      <c r="B98" s="277"/>
      <c r="C98" s="1615"/>
    </row>
    <row r="99" spans="2:3">
      <c r="B99" s="277"/>
      <c r="C99" s="1615" t="s">
        <v>27</v>
      </c>
    </row>
    <row r="100" spans="2:3" ht="14.25">
      <c r="B100" s="1632" t="s">
        <v>1262</v>
      </c>
      <c r="C100" s="1632"/>
    </row>
    <row r="101" spans="2:3">
      <c r="B101" s="1633" t="s">
        <v>1261</v>
      </c>
      <c r="C101" s="263" t="s">
        <v>1185</v>
      </c>
    </row>
    <row r="102" spans="2:3">
      <c r="B102" s="1118"/>
      <c r="C102" s="1615"/>
    </row>
    <row r="103" spans="2:3">
      <c r="B103" s="1118"/>
      <c r="C103" s="1615"/>
    </row>
    <row r="104" spans="2:3">
      <c r="B104" s="1118"/>
      <c r="C104" s="1615"/>
    </row>
    <row r="105" spans="2:3">
      <c r="B105" s="1118"/>
      <c r="C105" s="1615"/>
    </row>
    <row r="106" spans="2:3">
      <c r="B106" s="1118"/>
      <c r="C106" s="1615"/>
    </row>
    <row r="107" spans="2:3">
      <c r="B107" s="1118"/>
      <c r="C107" s="1615"/>
    </row>
    <row r="108" spans="2:3">
      <c r="B108" s="1118"/>
      <c r="C108" s="1615"/>
    </row>
    <row r="109" spans="2:3">
      <c r="B109" s="1118"/>
      <c r="C109" s="1615"/>
    </row>
    <row r="110" spans="2:3">
      <c r="B110" s="1118"/>
      <c r="C110" s="1615"/>
    </row>
    <row r="111" spans="2:3">
      <c r="B111" s="1118"/>
      <c r="C111" s="1615"/>
    </row>
    <row r="112" spans="2:3">
      <c r="B112" s="1118"/>
      <c r="C112" s="1615"/>
    </row>
    <row r="113" spans="2:3">
      <c r="B113" s="1118"/>
      <c r="C113" s="1615"/>
    </row>
    <row r="114" spans="2:3">
      <c r="B114" s="1118"/>
      <c r="C114" s="1615"/>
    </row>
    <row r="115" spans="2:3">
      <c r="B115" s="1118"/>
      <c r="C115" s="1615"/>
    </row>
    <row r="116" spans="2:3">
      <c r="B116" s="1118"/>
      <c r="C116" s="1615"/>
    </row>
    <row r="117" spans="2:3">
      <c r="B117" s="1118"/>
      <c r="C117" s="1615"/>
    </row>
    <row r="118" spans="2:3">
      <c r="B118" s="1118"/>
      <c r="C118" s="1615"/>
    </row>
    <row r="119" spans="2:3">
      <c r="B119" s="1118"/>
      <c r="C119" s="1615"/>
    </row>
    <row r="120" spans="2:3">
      <c r="B120" s="1118"/>
      <c r="C120" s="1615"/>
    </row>
    <row r="121" spans="2:3">
      <c r="B121" s="1118"/>
      <c r="C121" s="1615"/>
    </row>
    <row r="122" spans="2:3">
      <c r="B122" s="1118"/>
      <c r="C122" s="1615"/>
    </row>
    <row r="123" spans="2:3">
      <c r="B123" s="1118"/>
      <c r="C123" s="1615"/>
    </row>
    <row r="124" spans="2:3">
      <c r="B124" s="1118"/>
      <c r="C124" s="1615"/>
    </row>
    <row r="125" spans="2:3">
      <c r="B125" s="1118"/>
      <c r="C125" s="1615"/>
    </row>
    <row r="126" spans="2:3">
      <c r="B126" s="1118"/>
      <c r="C126" s="1615"/>
    </row>
    <row r="127" spans="2:3">
      <c r="B127" s="1118"/>
      <c r="C127" s="1615"/>
    </row>
    <row r="128" spans="2:3">
      <c r="B128" s="1118"/>
      <c r="C128" s="1615"/>
    </row>
    <row r="129" spans="2:3">
      <c r="B129" s="1118"/>
      <c r="C129" s="1615"/>
    </row>
    <row r="130" spans="2:3">
      <c r="B130" s="1118"/>
      <c r="C130" s="1615"/>
    </row>
    <row r="131" spans="2:3">
      <c r="B131" s="1118"/>
      <c r="C131" s="1615"/>
    </row>
    <row r="132" spans="2:3">
      <c r="B132" s="1118"/>
      <c r="C132" s="1615"/>
    </row>
    <row r="133" spans="2:3">
      <c r="B133" s="1118"/>
      <c r="C133" s="1615"/>
    </row>
    <row r="134" spans="2:3">
      <c r="B134" s="1118"/>
      <c r="C134" s="1615"/>
    </row>
    <row r="135" spans="2:3">
      <c r="B135" s="1118"/>
      <c r="C135" s="1615"/>
    </row>
    <row r="136" spans="2:3">
      <c r="B136" s="1118"/>
      <c r="C136" s="1615"/>
    </row>
    <row r="137" spans="2:3">
      <c r="B137" s="1118"/>
      <c r="C137" s="1615"/>
    </row>
    <row r="138" spans="2:3">
      <c r="B138" s="1118"/>
      <c r="C138" s="1615"/>
    </row>
    <row r="139" spans="2:3">
      <c r="B139" s="1118"/>
      <c r="C139" s="1615"/>
    </row>
    <row r="140" spans="2:3">
      <c r="B140" s="1118"/>
      <c r="C140" s="1615"/>
    </row>
    <row r="141" spans="2:3">
      <c r="B141" s="1118"/>
      <c r="C141" s="277"/>
    </row>
    <row r="142" spans="2:3">
      <c r="B142" s="1118"/>
      <c r="C142" s="277"/>
    </row>
    <row r="143" spans="2:3">
      <c r="B143" s="1118"/>
      <c r="C143" s="277"/>
    </row>
    <row r="144" spans="2:3">
      <c r="B144" s="1118"/>
      <c r="C144" s="277"/>
    </row>
    <row r="145" spans="2:3">
      <c r="B145" s="1118"/>
      <c r="C145" s="277"/>
    </row>
    <row r="146" spans="2:3">
      <c r="B146" s="1118"/>
      <c r="C146" s="277"/>
    </row>
    <row r="147" spans="2:3">
      <c r="B147" s="1118"/>
      <c r="C147" s="277"/>
    </row>
    <row r="148" spans="2:3">
      <c r="B148" s="1118"/>
      <c r="C148" s="277"/>
    </row>
    <row r="149" spans="2:3">
      <c r="B149" s="1118"/>
      <c r="C149" s="277"/>
    </row>
    <row r="150" spans="2:3">
      <c r="B150" s="1118"/>
      <c r="C150" s="277"/>
    </row>
    <row r="151" spans="2:3">
      <c r="B151" s="1118"/>
      <c r="C151" s="277"/>
    </row>
    <row r="189" ht="14.45" customHeight="1"/>
    <row r="231" ht="14.45" customHeight="1"/>
  </sheetData>
  <mergeCells count="2">
    <mergeCell ref="A2:A3"/>
    <mergeCell ref="B53:C53"/>
  </mergeCells>
  <conditionalFormatting sqref="B147:N279">
    <cfRule type="expression" dxfId="3" priority="2">
      <formula>TODAY()&gt;DATE(2013,9,30)</formula>
    </cfRule>
  </conditionalFormatting>
  <conditionalFormatting sqref="C102:C140 B4:B42 C55:C99">
    <cfRule type="expression" dxfId="2" priority="1">
      <formula>TODAY()&gt;DATE(2013,9,30)</formula>
    </cfRule>
  </conditionalFormatting>
  <hyperlinks>
    <hyperlink ref="F2" location="'Съдържание 1'!A1" display="'Съдържание 1'!A1"/>
  </hyperlinks>
  <pageMargins left="0.7" right="0.7" top="0.75" bottom="0.75" header="0.3" footer="0.3"/>
</worksheet>
</file>

<file path=xl/worksheets/sheet77.xml><?xml version="1.0" encoding="utf-8"?>
<worksheet xmlns="http://schemas.openxmlformats.org/spreadsheetml/2006/main" xmlns:r="http://schemas.openxmlformats.org/officeDocument/2006/relationships">
  <sheetPr>
    <tabColor theme="8" tint="0.39997558519241921"/>
  </sheetPr>
  <dimension ref="A1:M13"/>
  <sheetViews>
    <sheetView workbookViewId="0">
      <selection activeCell="F2" sqref="F2"/>
    </sheetView>
  </sheetViews>
  <sheetFormatPr defaultColWidth="5.140625" defaultRowHeight="12.75"/>
  <cols>
    <col min="1" max="1" width="9" style="265" customWidth="1"/>
    <col min="2" max="2" width="53.85546875" style="265" customWidth="1"/>
    <col min="3" max="4" width="20.85546875" style="265" customWidth="1"/>
    <col min="5" max="10" width="9.140625" style="265" customWidth="1"/>
    <col min="11" max="11" width="53.85546875" style="265" customWidth="1"/>
    <col min="12" max="13" width="18.28515625" style="265" customWidth="1"/>
    <col min="14" max="246" width="9.140625" style="265" customWidth="1"/>
    <col min="247" max="247" width="9" style="265" customWidth="1"/>
    <col min="248" max="250" width="6.28515625" style="265" customWidth="1"/>
    <col min="251" max="251" width="8.140625" style="265" customWidth="1"/>
    <col min="252" max="252" width="4.28515625" style="265" customWidth="1"/>
    <col min="253" max="253" width="6.140625" style="265" customWidth="1"/>
    <col min="254" max="254" width="8" style="265" customWidth="1"/>
    <col min="255" max="255" width="11.42578125" style="265" customWidth="1"/>
    <col min="256" max="16384" width="5.140625" style="265"/>
  </cols>
  <sheetData>
    <row r="1" spans="1:13" ht="14.25">
      <c r="J1" s="1736" t="s">
        <v>3382</v>
      </c>
    </row>
    <row r="2" spans="1:13" ht="14.45" customHeight="1">
      <c r="A2" s="2113" t="s">
        <v>1636</v>
      </c>
      <c r="B2" s="1115" t="s">
        <v>6054</v>
      </c>
      <c r="C2" s="1115"/>
      <c r="D2" s="1115"/>
      <c r="F2" s="825" t="s">
        <v>1323</v>
      </c>
      <c r="K2" s="1115" t="s">
        <v>6087</v>
      </c>
      <c r="L2" s="1115"/>
      <c r="M2" s="1115"/>
    </row>
    <row r="3" spans="1:13">
      <c r="A3" s="2113"/>
      <c r="B3" s="1571" t="s">
        <v>6053</v>
      </c>
      <c r="C3" s="1561" t="s">
        <v>4395</v>
      </c>
      <c r="D3" s="1561" t="s">
        <v>6086</v>
      </c>
      <c r="K3" s="1571" t="s">
        <v>6088</v>
      </c>
      <c r="L3" s="1561" t="s">
        <v>4395</v>
      </c>
      <c r="M3" s="1561" t="s">
        <v>6086</v>
      </c>
    </row>
    <row r="4" spans="1:13" ht="15">
      <c r="A4" s="824" t="s">
        <v>6085</v>
      </c>
      <c r="B4" s="1922" t="s">
        <v>6057</v>
      </c>
      <c r="C4" s="960"/>
      <c r="D4" s="960"/>
      <c r="K4" s="1922" t="s">
        <v>6061</v>
      </c>
      <c r="L4" s="960">
        <f t="shared" ref="L4:M9" si="0">C4</f>
        <v>0</v>
      </c>
      <c r="M4" s="960">
        <f t="shared" si="0"/>
        <v>0</v>
      </c>
    </row>
    <row r="5" spans="1:13" ht="25.5">
      <c r="A5" s="825" t="s">
        <v>6056</v>
      </c>
      <c r="B5" s="1922" t="s">
        <v>6072</v>
      </c>
      <c r="C5" s="960"/>
      <c r="D5" s="960"/>
      <c r="K5" s="1922" t="s">
        <v>6062</v>
      </c>
      <c r="L5" s="960">
        <f t="shared" si="0"/>
        <v>0</v>
      </c>
      <c r="M5" s="960">
        <f t="shared" si="0"/>
        <v>0</v>
      </c>
    </row>
    <row r="6" spans="1:13" ht="38.25">
      <c r="B6" s="1923" t="s">
        <v>6071</v>
      </c>
      <c r="C6" s="960"/>
      <c r="D6" s="960"/>
      <c r="K6" s="1922" t="s">
        <v>6063</v>
      </c>
      <c r="L6" s="960">
        <f t="shared" si="0"/>
        <v>0</v>
      </c>
      <c r="M6" s="960">
        <f t="shared" si="0"/>
        <v>0</v>
      </c>
    </row>
    <row r="7" spans="1:13" ht="38.25">
      <c r="B7" s="1922" t="s">
        <v>6073</v>
      </c>
      <c r="C7" s="960"/>
      <c r="D7" s="960"/>
      <c r="K7" s="1922" t="s">
        <v>6064</v>
      </c>
      <c r="L7" s="960">
        <f t="shared" si="0"/>
        <v>0</v>
      </c>
      <c r="M7" s="960">
        <f t="shared" si="0"/>
        <v>0</v>
      </c>
    </row>
    <row r="8" spans="1:13" ht="25.5">
      <c r="B8" s="1922" t="s">
        <v>6074</v>
      </c>
      <c r="C8" s="960"/>
      <c r="D8" s="960"/>
      <c r="K8" s="1922" t="s">
        <v>6065</v>
      </c>
      <c r="L8" s="960">
        <f t="shared" si="0"/>
        <v>0</v>
      </c>
      <c r="M8" s="960">
        <f t="shared" si="0"/>
        <v>0</v>
      </c>
    </row>
    <row r="9" spans="1:13" ht="25.5">
      <c r="B9" s="1922" t="s">
        <v>6060</v>
      </c>
      <c r="C9" s="960"/>
      <c r="D9" s="960"/>
      <c r="K9" s="1922" t="s">
        <v>6070</v>
      </c>
      <c r="L9" s="960">
        <f t="shared" si="0"/>
        <v>0</v>
      </c>
      <c r="M9" s="960">
        <f t="shared" si="0"/>
        <v>0</v>
      </c>
    </row>
    <row r="10" spans="1:13">
      <c r="B10" s="1923" t="s">
        <v>27</v>
      </c>
      <c r="C10" s="960"/>
      <c r="D10" s="960"/>
      <c r="E10" s="980"/>
      <c r="K10" s="1923" t="s">
        <v>27</v>
      </c>
      <c r="L10" s="1131"/>
      <c r="M10" s="1118"/>
    </row>
    <row r="13" spans="1:13" ht="14.45" customHeight="1"/>
  </sheetData>
  <mergeCells count="1">
    <mergeCell ref="A2:A3"/>
  </mergeCells>
  <hyperlinks>
    <hyperlink ref="F2" location="'Съдържание 1'!A1" display="'Съдържание 1'!A1"/>
    <hyperlink ref="A5" location="'More information'!A391" display="More information'!A373"/>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codeName="Sheet64">
    <tabColor theme="8" tint="0.39997558519241921"/>
  </sheetPr>
  <dimension ref="A1:R24"/>
  <sheetViews>
    <sheetView topLeftCell="B1" workbookViewId="0">
      <selection activeCell="H9" sqref="H9"/>
    </sheetView>
  </sheetViews>
  <sheetFormatPr defaultRowHeight="12.75"/>
  <cols>
    <col min="1" max="1" width="9.140625" style="974"/>
    <col min="2" max="2" width="26.7109375" style="974" customWidth="1"/>
    <col min="3" max="3" width="23.28515625" style="974" customWidth="1"/>
    <col min="4" max="4" width="15" style="974" customWidth="1"/>
    <col min="5" max="13" width="9.140625" style="974"/>
    <col min="14" max="14" width="16" style="974" customWidth="1"/>
    <col min="15" max="15" width="9.140625" style="974"/>
    <col min="16" max="16" width="26.7109375" style="974" customWidth="1"/>
    <col min="17" max="17" width="23.28515625" style="974" customWidth="1"/>
    <col min="18" max="18" width="15" style="974" customWidth="1"/>
    <col min="19" max="16384" width="9.140625" style="974"/>
  </cols>
  <sheetData>
    <row r="1" spans="1:18" ht="14.25">
      <c r="A1" s="2113" t="s">
        <v>1636</v>
      </c>
      <c r="L1" s="825" t="s">
        <v>1323</v>
      </c>
      <c r="O1" s="1736" t="s">
        <v>3382</v>
      </c>
    </row>
    <row r="2" spans="1:18" ht="15">
      <c r="A2" s="2113"/>
      <c r="B2" s="2499" t="s">
        <v>466</v>
      </c>
      <c r="C2" s="2499"/>
      <c r="D2" s="2499"/>
      <c r="F2" s="975" t="s">
        <v>467</v>
      </c>
      <c r="P2" s="2499" t="s">
        <v>6843</v>
      </c>
      <c r="Q2" s="2499"/>
      <c r="R2" s="2499"/>
    </row>
    <row r="3" spans="1:18" ht="15">
      <c r="A3" s="824" t="s">
        <v>1742</v>
      </c>
      <c r="B3" s="2372" t="s">
        <v>3880</v>
      </c>
      <c r="C3" s="2372"/>
      <c r="D3" s="2372"/>
      <c r="P3" s="2372" t="s">
        <v>6844</v>
      </c>
      <c r="Q3" s="2372"/>
      <c r="R3" s="2372"/>
    </row>
    <row r="4" spans="1:18" ht="38.25">
      <c r="A4" s="825" t="s">
        <v>2623</v>
      </c>
      <c r="B4" s="976" t="s">
        <v>468</v>
      </c>
      <c r="C4" s="976" t="s">
        <v>469</v>
      </c>
      <c r="D4" s="976" t="s">
        <v>470</v>
      </c>
      <c r="E4" s="977"/>
      <c r="F4" s="2501" t="s">
        <v>471</v>
      </c>
      <c r="G4" s="2501"/>
      <c r="H4" s="2501"/>
      <c r="I4" s="2501"/>
      <c r="J4" s="2501"/>
      <c r="K4" s="2501"/>
      <c r="L4" s="2501"/>
      <c r="M4" s="2501"/>
      <c r="N4" s="2501"/>
      <c r="P4" s="976" t="s">
        <v>6845</v>
      </c>
      <c r="Q4" s="976" t="s">
        <v>6846</v>
      </c>
      <c r="R4" s="976" t="s">
        <v>6847</v>
      </c>
    </row>
    <row r="5" spans="1:18" ht="14.25" customHeight="1">
      <c r="B5" s="978"/>
      <c r="C5" s="979"/>
      <c r="D5" s="979"/>
      <c r="F5" s="2501" t="s">
        <v>472</v>
      </c>
      <c r="G5" s="2501"/>
      <c r="H5" s="2501"/>
      <c r="I5" s="2501"/>
      <c r="J5" s="2501"/>
      <c r="K5" s="2501"/>
      <c r="L5" s="2501"/>
      <c r="M5" s="2501"/>
      <c r="N5" s="2501"/>
      <c r="P5" s="978"/>
      <c r="Q5" s="979"/>
      <c r="R5" s="979"/>
    </row>
    <row r="6" spans="1:18">
      <c r="B6" s="979"/>
      <c r="C6" s="979"/>
      <c r="D6" s="979"/>
      <c r="F6" s="974" t="s">
        <v>473</v>
      </c>
      <c r="P6" s="979"/>
      <c r="Q6" s="979"/>
      <c r="R6" s="979"/>
    </row>
    <row r="7" spans="1:18">
      <c r="B7" s="979"/>
      <c r="C7" s="979"/>
      <c r="D7" s="979"/>
      <c r="F7" s="974" t="s">
        <v>474</v>
      </c>
      <c r="P7" s="979"/>
      <c r="Q7" s="979"/>
      <c r="R7" s="979"/>
    </row>
    <row r="8" spans="1:18">
      <c r="B8" s="979"/>
      <c r="C8" s="979"/>
      <c r="D8" s="979"/>
      <c r="F8" s="974" t="s">
        <v>3882</v>
      </c>
      <c r="P8" s="979"/>
      <c r="Q8" s="979"/>
      <c r="R8" s="979"/>
    </row>
    <row r="9" spans="1:18">
      <c r="B9" s="979"/>
      <c r="C9" s="979"/>
      <c r="D9" s="979"/>
      <c r="F9" s="974" t="s">
        <v>475</v>
      </c>
      <c r="P9" s="979"/>
      <c r="Q9" s="979"/>
      <c r="R9" s="979"/>
    </row>
    <row r="10" spans="1:18">
      <c r="B10" s="979"/>
      <c r="C10" s="979"/>
      <c r="D10" s="979"/>
      <c r="P10" s="979"/>
      <c r="Q10" s="979"/>
      <c r="R10" s="979"/>
    </row>
    <row r="11" spans="1:18">
      <c r="B11" s="979"/>
      <c r="C11" s="979"/>
      <c r="D11" s="979"/>
      <c r="P11" s="979"/>
      <c r="Q11" s="979"/>
      <c r="R11" s="979"/>
    </row>
    <row r="12" spans="1:18">
      <c r="B12" s="979"/>
      <c r="C12" s="979"/>
      <c r="D12" s="979"/>
      <c r="P12" s="979"/>
      <c r="Q12" s="979"/>
      <c r="R12" s="979"/>
    </row>
    <row r="13" spans="1:18">
      <c r="B13" s="979"/>
      <c r="C13" s="979"/>
      <c r="D13" s="979"/>
      <c r="P13" s="979"/>
      <c r="Q13" s="979"/>
      <c r="R13" s="979"/>
    </row>
    <row r="14" spans="1:18" ht="14.25">
      <c r="B14" s="2500" t="s">
        <v>476</v>
      </c>
      <c r="C14" s="2500"/>
      <c r="D14" s="2500"/>
      <c r="P14" s="2499" t="s">
        <v>6848</v>
      </c>
      <c r="Q14" s="2499"/>
      <c r="R14" s="2499"/>
    </row>
    <row r="15" spans="1:18">
      <c r="B15" s="2372" t="s">
        <v>3881</v>
      </c>
      <c r="C15" s="2372"/>
      <c r="D15" s="2372"/>
      <c r="P15" s="2372" t="s">
        <v>3881</v>
      </c>
      <c r="Q15" s="2372"/>
      <c r="R15" s="2372"/>
    </row>
    <row r="16" spans="1:18" ht="38.25">
      <c r="B16" s="976" t="s">
        <v>468</v>
      </c>
      <c r="C16" s="976" t="s">
        <v>477</v>
      </c>
      <c r="D16" s="976" t="s">
        <v>470</v>
      </c>
      <c r="P16" s="976" t="s">
        <v>6845</v>
      </c>
      <c r="Q16" s="976" t="s">
        <v>6849</v>
      </c>
      <c r="R16" s="976" t="s">
        <v>6847</v>
      </c>
    </row>
    <row r="17" spans="2:18">
      <c r="B17" s="979"/>
      <c r="C17" s="979"/>
      <c r="D17" s="979"/>
      <c r="P17" s="979"/>
      <c r="Q17" s="979"/>
      <c r="R17" s="979"/>
    </row>
    <row r="18" spans="2:18">
      <c r="B18" s="979"/>
      <c r="C18" s="979"/>
      <c r="D18" s="979"/>
      <c r="P18" s="979"/>
      <c r="Q18" s="979"/>
      <c r="R18" s="979"/>
    </row>
    <row r="19" spans="2:18">
      <c r="B19" s="979"/>
      <c r="C19" s="979"/>
      <c r="D19" s="979"/>
      <c r="P19" s="979"/>
      <c r="Q19" s="979"/>
      <c r="R19" s="979"/>
    </row>
    <row r="20" spans="2:18">
      <c r="B20" s="979"/>
      <c r="C20" s="979"/>
      <c r="D20" s="979"/>
      <c r="P20" s="979"/>
      <c r="Q20" s="979"/>
      <c r="R20" s="979"/>
    </row>
    <row r="21" spans="2:18">
      <c r="B21" s="979"/>
      <c r="C21" s="979"/>
      <c r="D21" s="979"/>
      <c r="P21" s="979"/>
      <c r="Q21" s="979"/>
      <c r="R21" s="979"/>
    </row>
    <row r="22" spans="2:18">
      <c r="B22" s="979"/>
      <c r="C22" s="979"/>
      <c r="D22" s="979"/>
      <c r="P22" s="979"/>
      <c r="Q22" s="979"/>
      <c r="R22" s="979"/>
    </row>
    <row r="23" spans="2:18">
      <c r="B23" s="979"/>
      <c r="C23" s="979"/>
      <c r="D23" s="979"/>
      <c r="P23" s="979"/>
      <c r="Q23" s="979"/>
      <c r="R23" s="979"/>
    </row>
    <row r="24" spans="2:18">
      <c r="B24" s="979"/>
      <c r="C24" s="979"/>
      <c r="D24" s="979"/>
      <c r="P24" s="979"/>
      <c r="Q24" s="979"/>
      <c r="R24" s="979"/>
    </row>
  </sheetData>
  <sheetProtection insertRows="0" insertHyperlinks="0"/>
  <mergeCells count="11">
    <mergeCell ref="P2:R2"/>
    <mergeCell ref="P3:R3"/>
    <mergeCell ref="P14:R14"/>
    <mergeCell ref="P15:R15"/>
    <mergeCell ref="A1:A2"/>
    <mergeCell ref="B14:D14"/>
    <mergeCell ref="B15:D15"/>
    <mergeCell ref="F4:N4"/>
    <mergeCell ref="F5:N5"/>
    <mergeCell ref="B2:D2"/>
    <mergeCell ref="B3:D3"/>
  </mergeCells>
  <phoneticPr fontId="16" type="noConversion"/>
  <hyperlinks>
    <hyperlink ref="L1" location="'Съдържание 1'!A1" display="'Съдържание 1'!A1"/>
    <hyperlink ref="A4" location="'More information'!A535" display="'More information'!A535"/>
  </hyperlinks>
  <pageMargins left="0.75" right="0.75" top="1" bottom="1" header="0.5" footer="0.5"/>
  <headerFooter alignWithMargins="0"/>
</worksheet>
</file>

<file path=xl/worksheets/sheet79.xml><?xml version="1.0" encoding="utf-8"?>
<worksheet xmlns="http://schemas.openxmlformats.org/spreadsheetml/2006/main" xmlns:r="http://schemas.openxmlformats.org/officeDocument/2006/relationships">
  <sheetPr codeName="Sheet65">
    <tabColor theme="8" tint="0.39997558519241921"/>
  </sheetPr>
  <dimension ref="A1:Q204"/>
  <sheetViews>
    <sheetView workbookViewId="0">
      <selection activeCell="H21" sqref="H21"/>
    </sheetView>
  </sheetViews>
  <sheetFormatPr defaultRowHeight="12.75" outlineLevelCol="1"/>
  <cols>
    <col min="1" max="1" width="16.28515625" style="265" customWidth="1"/>
    <col min="2" max="2" width="53.42578125" style="265" customWidth="1"/>
    <col min="3" max="5" width="13.28515625" style="265" customWidth="1"/>
    <col min="6" max="6" width="12.140625" style="265" customWidth="1"/>
    <col min="7" max="12" width="9.140625" style="265" customWidth="1" outlineLevel="1"/>
    <col min="13" max="13" width="53.42578125" style="265" customWidth="1"/>
    <col min="14" max="16" width="13.28515625" style="265" customWidth="1"/>
    <col min="17" max="17" width="12.140625" style="265" customWidth="1"/>
    <col min="18" max="16384" width="9.140625" style="265"/>
  </cols>
  <sheetData>
    <row r="1" spans="1:17" ht="14.25">
      <c r="A1" s="2113" t="s">
        <v>1636</v>
      </c>
      <c r="B1" s="2119" t="s">
        <v>1317</v>
      </c>
      <c r="C1" s="2120"/>
      <c r="D1" s="2120"/>
      <c r="E1" s="2120"/>
      <c r="F1" s="2121"/>
      <c r="L1" s="1736" t="s">
        <v>3382</v>
      </c>
      <c r="M1" s="2119" t="s">
        <v>6910</v>
      </c>
      <c r="N1" s="2120"/>
      <c r="O1" s="2120"/>
      <c r="P1" s="2120"/>
      <c r="Q1" s="2121"/>
    </row>
    <row r="2" spans="1:17">
      <c r="A2" s="2113"/>
      <c r="B2" s="955" t="s">
        <v>4395</v>
      </c>
      <c r="C2" s="956" t="s">
        <v>1318</v>
      </c>
      <c r="D2" s="956" t="s">
        <v>1319</v>
      </c>
      <c r="E2" s="956" t="s">
        <v>1320</v>
      </c>
      <c r="F2" s="957" t="s">
        <v>1159</v>
      </c>
      <c r="M2" s="955">
        <v>2013</v>
      </c>
      <c r="N2" s="956" t="s">
        <v>6911</v>
      </c>
      <c r="O2" s="956" t="s">
        <v>6912</v>
      </c>
      <c r="P2" s="956" t="s">
        <v>6913</v>
      </c>
      <c r="Q2" s="1965" t="s">
        <v>1378</v>
      </c>
    </row>
    <row r="3" spans="1:17" ht="15">
      <c r="A3" s="824" t="s">
        <v>1673</v>
      </c>
      <c r="B3" s="958" t="s">
        <v>6914</v>
      </c>
      <c r="C3" s="959"/>
      <c r="D3" s="959"/>
      <c r="E3" s="959"/>
      <c r="F3" s="959"/>
      <c r="M3" s="958" t="s">
        <v>1321</v>
      </c>
      <c r="N3" s="959"/>
      <c r="O3" s="959"/>
      <c r="P3" s="959"/>
      <c r="Q3" s="959"/>
    </row>
    <row r="4" spans="1:17">
      <c r="A4" s="826" t="s">
        <v>3348</v>
      </c>
      <c r="B4" s="959" t="s">
        <v>6915</v>
      </c>
      <c r="C4" s="959"/>
      <c r="D4" s="959"/>
      <c r="E4" s="959"/>
      <c r="F4" s="960">
        <f>SUM(C4:E4)</f>
        <v>0</v>
      </c>
      <c r="H4" s="825" t="s">
        <v>1323</v>
      </c>
      <c r="M4" s="959" t="s">
        <v>1322</v>
      </c>
      <c r="N4" s="959"/>
      <c r="O4" s="959"/>
      <c r="P4" s="959"/>
      <c r="Q4" s="960">
        <f>SUM(N4:P4)</f>
        <v>0</v>
      </c>
    </row>
    <row r="5" spans="1:17">
      <c r="B5" s="959" t="s">
        <v>6916</v>
      </c>
      <c r="C5" s="959"/>
      <c r="D5" s="959"/>
      <c r="E5" s="959"/>
      <c r="F5" s="960">
        <f t="shared" ref="F5:F15" si="0">SUM(C5:E5)</f>
        <v>0</v>
      </c>
      <c r="M5" s="959" t="s">
        <v>1324</v>
      </c>
      <c r="N5" s="959"/>
      <c r="O5" s="959"/>
      <c r="P5" s="959"/>
      <c r="Q5" s="960">
        <f>SUM(N5:P5)</f>
        <v>0</v>
      </c>
    </row>
    <row r="6" spans="1:17">
      <c r="B6" s="959" t="s">
        <v>6917</v>
      </c>
      <c r="C6" s="959"/>
      <c r="D6" s="959"/>
      <c r="E6" s="959"/>
      <c r="F6" s="960">
        <f t="shared" si="0"/>
        <v>0</v>
      </c>
      <c r="M6" s="959" t="s">
        <v>1325</v>
      </c>
      <c r="N6" s="959"/>
      <c r="O6" s="959"/>
      <c r="P6" s="959"/>
      <c r="Q6" s="960">
        <f>SUM(N6:P6)</f>
        <v>0</v>
      </c>
    </row>
    <row r="7" spans="1:17">
      <c r="B7" s="959" t="s">
        <v>6918</v>
      </c>
      <c r="C7" s="959"/>
      <c r="D7" s="959"/>
      <c r="E7" s="959"/>
      <c r="F7" s="960">
        <f t="shared" si="0"/>
        <v>0</v>
      </c>
      <c r="M7" s="959" t="s">
        <v>1326</v>
      </c>
      <c r="N7" s="959"/>
      <c r="O7" s="959"/>
      <c r="P7" s="959"/>
      <c r="Q7" s="960">
        <f>SUM(N7:P7)</f>
        <v>0</v>
      </c>
    </row>
    <row r="8" spans="1:17" ht="18" customHeight="1">
      <c r="B8" s="961" t="s">
        <v>6919</v>
      </c>
      <c r="C8" s="962">
        <f>SUM(C4:C7)</f>
        <v>0</v>
      </c>
      <c r="D8" s="962">
        <f>SUM(D4:D7)</f>
        <v>0</v>
      </c>
      <c r="E8" s="962">
        <f>SUM(E4:E7)</f>
        <v>0</v>
      </c>
      <c r="F8" s="962">
        <f>SUM(F4:F7)</f>
        <v>0</v>
      </c>
      <c r="M8" s="961" t="s">
        <v>1327</v>
      </c>
      <c r="N8" s="962">
        <f>SUM(N4:N7)</f>
        <v>0</v>
      </c>
      <c r="O8" s="962">
        <f>SUM(O4:O7)</f>
        <v>0</v>
      </c>
      <c r="P8" s="962">
        <f>SUM(P4:P7)</f>
        <v>0</v>
      </c>
      <c r="Q8" s="962">
        <f>SUM(Q4:Q7)</f>
        <v>0</v>
      </c>
    </row>
    <row r="9" spans="1:17">
      <c r="B9" s="959" t="s">
        <v>6920</v>
      </c>
      <c r="C9" s="959"/>
      <c r="D9" s="959"/>
      <c r="E9" s="959"/>
      <c r="F9" s="960">
        <f t="shared" si="0"/>
        <v>0</v>
      </c>
      <c r="M9" s="959" t="s">
        <v>1328</v>
      </c>
      <c r="N9" s="959"/>
      <c r="O9" s="959"/>
      <c r="P9" s="959"/>
      <c r="Q9" s="960">
        <f t="shared" ref="Q9:Q15" si="1">SUM(N9:P9)</f>
        <v>0</v>
      </c>
    </row>
    <row r="10" spans="1:17">
      <c r="B10" s="959" t="s">
        <v>6921</v>
      </c>
      <c r="C10" s="959"/>
      <c r="D10" s="959"/>
      <c r="E10" s="959"/>
      <c r="F10" s="960">
        <f t="shared" si="0"/>
        <v>0</v>
      </c>
      <c r="M10" s="959" t="s">
        <v>1329</v>
      </c>
      <c r="N10" s="959"/>
      <c r="O10" s="959"/>
      <c r="P10" s="959"/>
      <c r="Q10" s="960">
        <f t="shared" si="1"/>
        <v>0</v>
      </c>
    </row>
    <row r="11" spans="1:17" ht="25.5">
      <c r="B11" s="959" t="s">
        <v>6924</v>
      </c>
      <c r="C11" s="959"/>
      <c r="D11" s="959"/>
      <c r="E11" s="959"/>
      <c r="F11" s="960">
        <f t="shared" si="0"/>
        <v>0</v>
      </c>
      <c r="M11" s="959" t="s">
        <v>1330</v>
      </c>
      <c r="N11" s="959"/>
      <c r="O11" s="959"/>
      <c r="P11" s="959"/>
      <c r="Q11" s="960">
        <f t="shared" si="1"/>
        <v>0</v>
      </c>
    </row>
    <row r="12" spans="1:17">
      <c r="B12" s="959" t="s">
        <v>6922</v>
      </c>
      <c r="C12" s="959"/>
      <c r="D12" s="959"/>
      <c r="E12" s="959"/>
      <c r="F12" s="960">
        <f t="shared" si="0"/>
        <v>0</v>
      </c>
      <c r="M12" s="959" t="s">
        <v>1331</v>
      </c>
      <c r="N12" s="959"/>
      <c r="O12" s="959"/>
      <c r="P12" s="959"/>
      <c r="Q12" s="960">
        <f t="shared" si="1"/>
        <v>0</v>
      </c>
    </row>
    <row r="13" spans="1:17">
      <c r="B13" s="959" t="s">
        <v>6923</v>
      </c>
      <c r="C13" s="959"/>
      <c r="D13" s="959"/>
      <c r="E13" s="959"/>
      <c r="F13" s="960">
        <f t="shared" si="0"/>
        <v>0</v>
      </c>
      <c r="M13" s="959" t="s">
        <v>1332</v>
      </c>
      <c r="N13" s="959"/>
      <c r="O13" s="959"/>
      <c r="P13" s="959"/>
      <c r="Q13" s="960">
        <f t="shared" si="1"/>
        <v>0</v>
      </c>
    </row>
    <row r="14" spans="1:17">
      <c r="B14" s="959" t="s">
        <v>970</v>
      </c>
      <c r="C14" s="959"/>
      <c r="D14" s="959"/>
      <c r="E14" s="959"/>
      <c r="F14" s="960">
        <f t="shared" si="0"/>
        <v>0</v>
      </c>
      <c r="M14" s="959" t="s">
        <v>1333</v>
      </c>
      <c r="N14" s="959"/>
      <c r="O14" s="959"/>
      <c r="P14" s="959"/>
      <c r="Q14" s="960">
        <f t="shared" si="1"/>
        <v>0</v>
      </c>
    </row>
    <row r="15" spans="1:17" ht="25.5">
      <c r="B15" s="959" t="s">
        <v>6925</v>
      </c>
      <c r="C15" s="959"/>
      <c r="D15" s="959"/>
      <c r="E15" s="959"/>
      <c r="F15" s="960">
        <f t="shared" si="0"/>
        <v>0</v>
      </c>
      <c r="M15" s="959" t="s">
        <v>1334</v>
      </c>
      <c r="N15" s="959"/>
      <c r="O15" s="959"/>
      <c r="P15" s="959"/>
      <c r="Q15" s="960">
        <f t="shared" si="1"/>
        <v>0</v>
      </c>
    </row>
    <row r="16" spans="1:17">
      <c r="B16" s="961" t="s">
        <v>6939</v>
      </c>
      <c r="C16" s="962">
        <f>SUM(C9:C15)</f>
        <v>0</v>
      </c>
      <c r="D16" s="962">
        <f>SUM(D9:D15)</f>
        <v>0</v>
      </c>
      <c r="E16" s="962">
        <f>SUM(E9:E15)</f>
        <v>0</v>
      </c>
      <c r="F16" s="962">
        <f>SUM(F9:F15)</f>
        <v>0</v>
      </c>
      <c r="M16" s="961" t="s">
        <v>1335</v>
      </c>
      <c r="N16" s="962">
        <f>SUM(N9:N15)</f>
        <v>0</v>
      </c>
      <c r="O16" s="962">
        <f>SUM(O9:O15)</f>
        <v>0</v>
      </c>
      <c r="P16" s="962">
        <f>SUM(P9:P15)</f>
        <v>0</v>
      </c>
      <c r="Q16" s="962">
        <f>SUM(Q9:Q15)</f>
        <v>0</v>
      </c>
    </row>
    <row r="17" spans="2:17">
      <c r="B17" s="958" t="s">
        <v>6926</v>
      </c>
      <c r="C17" s="959"/>
      <c r="D17" s="959"/>
      <c r="E17" s="959"/>
      <c r="F17" s="959"/>
      <c r="M17" s="958" t="s">
        <v>1336</v>
      </c>
      <c r="N17" s="959"/>
      <c r="O17" s="959"/>
      <c r="P17" s="959"/>
      <c r="Q17" s="959"/>
    </row>
    <row r="18" spans="2:17">
      <c r="B18" s="959" t="s">
        <v>3858</v>
      </c>
      <c r="C18" s="959"/>
      <c r="D18" s="959"/>
      <c r="E18" s="959"/>
      <c r="F18" s="959"/>
      <c r="M18" s="959" t="s">
        <v>1337</v>
      </c>
      <c r="N18" s="959"/>
      <c r="O18" s="959"/>
      <c r="P18" s="959"/>
      <c r="Q18" s="959"/>
    </row>
    <row r="19" spans="2:17">
      <c r="B19" s="959" t="s">
        <v>179</v>
      </c>
      <c r="C19" s="959"/>
      <c r="D19" s="959"/>
      <c r="E19" s="959"/>
      <c r="F19" s="959"/>
      <c r="M19" s="959" t="s">
        <v>1338</v>
      </c>
      <c r="N19" s="959"/>
      <c r="O19" s="959"/>
      <c r="P19" s="959"/>
      <c r="Q19" s="959"/>
    </row>
    <row r="20" spans="2:17">
      <c r="B20" s="959" t="s">
        <v>6927</v>
      </c>
      <c r="C20" s="959"/>
      <c r="D20" s="959"/>
      <c r="E20" s="959"/>
      <c r="F20" s="959"/>
      <c r="M20" s="959" t="s">
        <v>1339</v>
      </c>
      <c r="N20" s="959"/>
      <c r="O20" s="959"/>
      <c r="P20" s="959"/>
      <c r="Q20" s="959"/>
    </row>
    <row r="21" spans="2:17">
      <c r="B21" s="959" t="s">
        <v>6928</v>
      </c>
      <c r="C21" s="959"/>
      <c r="D21" s="959"/>
      <c r="E21" s="959"/>
      <c r="F21" s="959"/>
      <c r="M21" s="959" t="s">
        <v>1340</v>
      </c>
      <c r="N21" s="959"/>
      <c r="O21" s="959"/>
      <c r="P21" s="959"/>
      <c r="Q21" s="959"/>
    </row>
    <row r="22" spans="2:17">
      <c r="B22" s="958" t="s">
        <v>6929</v>
      </c>
      <c r="C22" s="959"/>
      <c r="D22" s="959"/>
      <c r="E22" s="959"/>
      <c r="F22" s="959"/>
      <c r="M22" s="958" t="s">
        <v>1341</v>
      </c>
      <c r="N22" s="959"/>
      <c r="O22" s="959"/>
      <c r="P22" s="959"/>
      <c r="Q22" s="959"/>
    </row>
    <row r="23" spans="2:17">
      <c r="B23" s="959" t="s">
        <v>6930</v>
      </c>
      <c r="C23" s="959"/>
      <c r="D23" s="959"/>
      <c r="E23" s="959"/>
      <c r="F23" s="959"/>
      <c r="M23" s="959" t="s">
        <v>1342</v>
      </c>
      <c r="N23" s="959"/>
      <c r="O23" s="959"/>
      <c r="P23" s="959"/>
      <c r="Q23" s="959"/>
    </row>
    <row r="25" spans="2:17">
      <c r="B25" s="2119" t="s">
        <v>1317</v>
      </c>
      <c r="C25" s="2120"/>
      <c r="D25" s="2120"/>
      <c r="E25" s="2120"/>
      <c r="F25" s="2121"/>
      <c r="M25" s="2119" t="s">
        <v>6910</v>
      </c>
      <c r="N25" s="2120"/>
      <c r="O25" s="2120"/>
      <c r="P25" s="2120"/>
      <c r="Q25" s="2121"/>
    </row>
    <row r="26" spans="2:17">
      <c r="B26" s="955">
        <v>2012</v>
      </c>
      <c r="C26" s="956" t="s">
        <v>1318</v>
      </c>
      <c r="D26" s="956" t="s">
        <v>1319</v>
      </c>
      <c r="E26" s="956" t="s">
        <v>1320</v>
      </c>
      <c r="F26" s="957" t="s">
        <v>1159</v>
      </c>
      <c r="M26" s="955">
        <v>2012</v>
      </c>
      <c r="N26" s="956" t="s">
        <v>6911</v>
      </c>
      <c r="O26" s="956" t="s">
        <v>6912</v>
      </c>
      <c r="P26" s="956" t="s">
        <v>6913</v>
      </c>
      <c r="Q26" s="1965" t="s">
        <v>1378</v>
      </c>
    </row>
    <row r="27" spans="2:17">
      <c r="B27" s="958" t="s">
        <v>6914</v>
      </c>
      <c r="C27" s="959"/>
      <c r="D27" s="959"/>
      <c r="E27" s="959"/>
      <c r="F27" s="959"/>
      <c r="M27" s="958" t="s">
        <v>1321</v>
      </c>
      <c r="N27" s="959"/>
      <c r="O27" s="959"/>
      <c r="P27" s="959"/>
      <c r="Q27" s="959"/>
    </row>
    <row r="28" spans="2:17">
      <c r="B28" s="959" t="s">
        <v>6915</v>
      </c>
      <c r="C28" s="959"/>
      <c r="D28" s="959"/>
      <c r="E28" s="959"/>
      <c r="F28" s="960">
        <f>SUM(C28:E28)</f>
        <v>0</v>
      </c>
      <c r="M28" s="959" t="s">
        <v>1322</v>
      </c>
      <c r="N28" s="959"/>
      <c r="O28" s="959"/>
      <c r="P28" s="959"/>
      <c r="Q28" s="960">
        <f>SUM(N28:P28)</f>
        <v>0</v>
      </c>
    </row>
    <row r="29" spans="2:17">
      <c r="B29" s="959" t="s">
        <v>6916</v>
      </c>
      <c r="C29" s="959"/>
      <c r="D29" s="959"/>
      <c r="E29" s="959"/>
      <c r="F29" s="960">
        <f>SUM(C29:E29)</f>
        <v>0</v>
      </c>
      <c r="M29" s="959" t="s">
        <v>1324</v>
      </c>
      <c r="N29" s="959"/>
      <c r="O29" s="959"/>
      <c r="P29" s="959"/>
      <c r="Q29" s="960">
        <f>SUM(N29:P29)</f>
        <v>0</v>
      </c>
    </row>
    <row r="30" spans="2:17">
      <c r="B30" s="959" t="s">
        <v>6917</v>
      </c>
      <c r="C30" s="959"/>
      <c r="D30" s="959"/>
      <c r="E30" s="959"/>
      <c r="F30" s="960">
        <f>SUM(C30:E30)</f>
        <v>0</v>
      </c>
      <c r="M30" s="959" t="s">
        <v>1325</v>
      </c>
      <c r="N30" s="959"/>
      <c r="O30" s="959"/>
      <c r="P30" s="959"/>
      <c r="Q30" s="960">
        <f>SUM(N30:P30)</f>
        <v>0</v>
      </c>
    </row>
    <row r="31" spans="2:17">
      <c r="B31" s="959" t="s">
        <v>6918</v>
      </c>
      <c r="C31" s="959"/>
      <c r="D31" s="959"/>
      <c r="E31" s="959"/>
      <c r="F31" s="960">
        <f>SUM(C31:E31)</f>
        <v>0</v>
      </c>
      <c r="M31" s="959" t="s">
        <v>1326</v>
      </c>
      <c r="N31" s="959"/>
      <c r="O31" s="959"/>
      <c r="P31" s="959"/>
      <c r="Q31" s="960">
        <f>SUM(N31:P31)</f>
        <v>0</v>
      </c>
    </row>
    <row r="32" spans="2:17">
      <c r="B32" s="961" t="s">
        <v>6919</v>
      </c>
      <c r="C32" s="962">
        <f>SUM(C28:C31)</f>
        <v>0</v>
      </c>
      <c r="D32" s="962">
        <f>SUM(D28:D31)</f>
        <v>0</v>
      </c>
      <c r="E32" s="962">
        <f>SUM(E28:E31)</f>
        <v>0</v>
      </c>
      <c r="F32" s="962">
        <f>SUM(F28:F31)</f>
        <v>0</v>
      </c>
      <c r="M32" s="961" t="s">
        <v>1327</v>
      </c>
      <c r="N32" s="962">
        <f>SUM(N28:N31)</f>
        <v>0</v>
      </c>
      <c r="O32" s="962">
        <f>SUM(O28:O31)</f>
        <v>0</v>
      </c>
      <c r="P32" s="962">
        <f>SUM(P28:P31)</f>
        <v>0</v>
      </c>
      <c r="Q32" s="962">
        <f>SUM(Q28:Q31)</f>
        <v>0</v>
      </c>
    </row>
    <row r="33" spans="2:17">
      <c r="B33" s="959" t="s">
        <v>6920</v>
      </c>
      <c r="C33" s="959"/>
      <c r="D33" s="959"/>
      <c r="E33" s="959"/>
      <c r="F33" s="960">
        <f t="shared" ref="F33:F39" si="2">SUM(C33:E33)</f>
        <v>0</v>
      </c>
      <c r="M33" s="959" t="s">
        <v>1328</v>
      </c>
      <c r="N33" s="959"/>
      <c r="O33" s="959"/>
      <c r="P33" s="959"/>
      <c r="Q33" s="960">
        <f t="shared" ref="Q33:Q39" si="3">SUM(N33:P33)</f>
        <v>0</v>
      </c>
    </row>
    <row r="34" spans="2:17">
      <c r="B34" s="959" t="s">
        <v>6921</v>
      </c>
      <c r="C34" s="959"/>
      <c r="D34" s="959"/>
      <c r="E34" s="959"/>
      <c r="F34" s="960">
        <f t="shared" si="2"/>
        <v>0</v>
      </c>
      <c r="M34" s="959" t="s">
        <v>1329</v>
      </c>
      <c r="N34" s="959"/>
      <c r="O34" s="959"/>
      <c r="P34" s="959"/>
      <c r="Q34" s="960">
        <f t="shared" si="3"/>
        <v>0</v>
      </c>
    </row>
    <row r="35" spans="2:17" ht="25.5">
      <c r="B35" s="959" t="s">
        <v>6924</v>
      </c>
      <c r="C35" s="959"/>
      <c r="D35" s="959"/>
      <c r="E35" s="959"/>
      <c r="F35" s="960">
        <f t="shared" si="2"/>
        <v>0</v>
      </c>
      <c r="M35" s="959" t="s">
        <v>1330</v>
      </c>
      <c r="N35" s="959"/>
      <c r="O35" s="959"/>
      <c r="P35" s="959"/>
      <c r="Q35" s="960">
        <f t="shared" si="3"/>
        <v>0</v>
      </c>
    </row>
    <row r="36" spans="2:17">
      <c r="B36" s="959" t="s">
        <v>6922</v>
      </c>
      <c r="C36" s="959"/>
      <c r="D36" s="959"/>
      <c r="E36" s="959"/>
      <c r="F36" s="960">
        <f t="shared" si="2"/>
        <v>0</v>
      </c>
      <c r="M36" s="959" t="s">
        <v>1331</v>
      </c>
      <c r="N36" s="959"/>
      <c r="O36" s="959"/>
      <c r="P36" s="959"/>
      <c r="Q36" s="960">
        <f t="shared" si="3"/>
        <v>0</v>
      </c>
    </row>
    <row r="37" spans="2:17">
      <c r="B37" s="959" t="s">
        <v>6923</v>
      </c>
      <c r="C37" s="959"/>
      <c r="D37" s="959"/>
      <c r="E37" s="959"/>
      <c r="F37" s="960">
        <f t="shared" si="2"/>
        <v>0</v>
      </c>
      <c r="M37" s="959" t="s">
        <v>1332</v>
      </c>
      <c r="N37" s="959"/>
      <c r="O37" s="959"/>
      <c r="P37" s="959"/>
      <c r="Q37" s="960">
        <f t="shared" si="3"/>
        <v>0</v>
      </c>
    </row>
    <row r="38" spans="2:17">
      <c r="B38" s="959" t="s">
        <v>970</v>
      </c>
      <c r="C38" s="959"/>
      <c r="D38" s="959"/>
      <c r="E38" s="959"/>
      <c r="F38" s="960">
        <f t="shared" si="2"/>
        <v>0</v>
      </c>
      <c r="M38" s="959" t="s">
        <v>1333</v>
      </c>
      <c r="N38" s="959"/>
      <c r="O38" s="959"/>
      <c r="P38" s="959"/>
      <c r="Q38" s="960">
        <f t="shared" si="3"/>
        <v>0</v>
      </c>
    </row>
    <row r="39" spans="2:17" ht="25.5">
      <c r="B39" s="959" t="s">
        <v>6925</v>
      </c>
      <c r="C39" s="959"/>
      <c r="D39" s="959"/>
      <c r="E39" s="959"/>
      <c r="F39" s="960">
        <f t="shared" si="2"/>
        <v>0</v>
      </c>
      <c r="M39" s="959" t="s">
        <v>1334</v>
      </c>
      <c r="N39" s="959"/>
      <c r="O39" s="959"/>
      <c r="P39" s="959"/>
      <c r="Q39" s="960">
        <f t="shared" si="3"/>
        <v>0</v>
      </c>
    </row>
    <row r="40" spans="2:17">
      <c r="B40" s="961" t="s">
        <v>6939</v>
      </c>
      <c r="C40" s="962">
        <f>SUM(C33:C39)</f>
        <v>0</v>
      </c>
      <c r="D40" s="962">
        <f>SUM(D33:D39)</f>
        <v>0</v>
      </c>
      <c r="E40" s="962">
        <f>SUM(E33:E39)</f>
        <v>0</v>
      </c>
      <c r="F40" s="962">
        <f>SUM(F33:F39)</f>
        <v>0</v>
      </c>
      <c r="M40" s="961" t="s">
        <v>1335</v>
      </c>
      <c r="N40" s="962">
        <f>SUM(N33:N39)</f>
        <v>0</v>
      </c>
      <c r="O40" s="962">
        <f>SUM(O33:O39)</f>
        <v>0</v>
      </c>
      <c r="P40" s="962">
        <f>SUM(P33:P39)</f>
        <v>0</v>
      </c>
      <c r="Q40" s="962">
        <f>SUM(Q33:Q39)</f>
        <v>0</v>
      </c>
    </row>
    <row r="41" spans="2:17">
      <c r="B41" s="958" t="s">
        <v>6926</v>
      </c>
      <c r="C41" s="959"/>
      <c r="D41" s="959"/>
      <c r="E41" s="959"/>
      <c r="F41" s="959"/>
      <c r="M41" s="958" t="s">
        <v>1336</v>
      </c>
      <c r="N41" s="959"/>
      <c r="O41" s="959"/>
      <c r="P41" s="959"/>
      <c r="Q41" s="959"/>
    </row>
    <row r="42" spans="2:17">
      <c r="B42" s="959" t="s">
        <v>3858</v>
      </c>
      <c r="C42" s="959"/>
      <c r="D42" s="959"/>
      <c r="E42" s="959"/>
      <c r="F42" s="959"/>
      <c r="M42" s="959" t="s">
        <v>1337</v>
      </c>
      <c r="N42" s="959"/>
      <c r="O42" s="959"/>
      <c r="P42" s="959"/>
      <c r="Q42" s="959"/>
    </row>
    <row r="43" spans="2:17">
      <c r="B43" s="959" t="s">
        <v>179</v>
      </c>
      <c r="C43" s="959"/>
      <c r="D43" s="959"/>
      <c r="E43" s="959"/>
      <c r="F43" s="959"/>
      <c r="M43" s="959" t="s">
        <v>1338</v>
      </c>
      <c r="N43" s="959"/>
      <c r="O43" s="959"/>
      <c r="P43" s="959"/>
      <c r="Q43" s="959"/>
    </row>
    <row r="44" spans="2:17">
      <c r="B44" s="959" t="s">
        <v>6927</v>
      </c>
      <c r="C44" s="959"/>
      <c r="D44" s="959"/>
      <c r="E44" s="959"/>
      <c r="F44" s="959"/>
      <c r="M44" s="959" t="s">
        <v>1339</v>
      </c>
      <c r="N44" s="959"/>
      <c r="O44" s="959"/>
      <c r="P44" s="959"/>
      <c r="Q44" s="959"/>
    </row>
    <row r="45" spans="2:17">
      <c r="B45" s="959" t="s">
        <v>6928</v>
      </c>
      <c r="C45" s="959"/>
      <c r="D45" s="959"/>
      <c r="E45" s="959"/>
      <c r="F45" s="959"/>
      <c r="M45" s="959" t="s">
        <v>1340</v>
      </c>
      <c r="N45" s="959"/>
      <c r="O45" s="959"/>
      <c r="P45" s="959"/>
      <c r="Q45" s="959"/>
    </row>
    <row r="46" spans="2:17">
      <c r="B46" s="958" t="s">
        <v>6929</v>
      </c>
      <c r="C46" s="959"/>
      <c r="D46" s="959"/>
      <c r="E46" s="959"/>
      <c r="F46" s="959"/>
      <c r="M46" s="958" t="s">
        <v>1341</v>
      </c>
      <c r="N46" s="959"/>
      <c r="O46" s="959"/>
      <c r="P46" s="959"/>
      <c r="Q46" s="959"/>
    </row>
    <row r="47" spans="2:17">
      <c r="B47" s="959" t="s">
        <v>6930</v>
      </c>
      <c r="C47" s="959"/>
      <c r="D47" s="959"/>
      <c r="E47" s="959"/>
      <c r="F47" s="959"/>
      <c r="M47" s="959" t="s">
        <v>1342</v>
      </c>
      <c r="N47" s="959"/>
      <c r="O47" s="959"/>
      <c r="P47" s="959"/>
      <c r="Q47" s="959"/>
    </row>
    <row r="49" spans="2:17" ht="43.15" customHeight="1">
      <c r="B49" s="2502" t="s">
        <v>6931</v>
      </c>
      <c r="C49" s="2503"/>
      <c r="D49" s="2503"/>
      <c r="E49" s="2503"/>
      <c r="F49" s="2503"/>
      <c r="M49" s="2502" t="s">
        <v>1343</v>
      </c>
      <c r="N49" s="2503"/>
      <c r="O49" s="2503"/>
      <c r="P49" s="2503"/>
      <c r="Q49" s="2503"/>
    </row>
    <row r="51" spans="2:17" ht="25.5">
      <c r="B51" s="963" t="s">
        <v>6937</v>
      </c>
      <c r="C51" s="504"/>
      <c r="D51" s="504"/>
      <c r="M51" s="963" t="s">
        <v>1344</v>
      </c>
      <c r="N51" s="504"/>
      <c r="O51" s="504"/>
    </row>
    <row r="52" spans="2:17">
      <c r="B52" s="964" t="s">
        <v>6933</v>
      </c>
      <c r="C52" s="504"/>
      <c r="D52" s="504"/>
      <c r="M52" s="964" t="s">
        <v>1345</v>
      </c>
      <c r="N52" s="504"/>
      <c r="O52" s="504"/>
    </row>
    <row r="53" spans="2:17">
      <c r="B53" s="1983" t="s">
        <v>6932</v>
      </c>
      <c r="C53" s="504"/>
      <c r="D53" s="504"/>
      <c r="M53" s="964" t="s">
        <v>1346</v>
      </c>
      <c r="N53" s="504"/>
      <c r="O53" s="504"/>
    </row>
    <row r="54" spans="2:17">
      <c r="B54" s="959"/>
      <c r="C54" s="956">
        <f>НАЧАЛО!AA2</f>
        <v>41639</v>
      </c>
      <c r="D54" s="957" t="str">
        <f>CONCATENATE("31.12.",YEAR(C54)-1," г.")</f>
        <v>31.12.2012 г.</v>
      </c>
      <c r="M54" s="959"/>
      <c r="N54" s="956">
        <f>НАЧАЛО!AL2</f>
        <v>0</v>
      </c>
      <c r="O54" s="957" t="str">
        <f>CONCATENATE("31.12.",YEAR(N54)-1," г.")</f>
        <v>31.12.1899 г.</v>
      </c>
    </row>
    <row r="55" spans="2:17">
      <c r="B55" s="959" t="s">
        <v>6933</v>
      </c>
      <c r="C55" s="959"/>
      <c r="D55" s="959"/>
      <c r="M55" s="959" t="s">
        <v>1347</v>
      </c>
      <c r="N55" s="959"/>
      <c r="O55" s="959"/>
    </row>
    <row r="56" spans="2:17">
      <c r="B56" s="959" t="s">
        <v>6934</v>
      </c>
      <c r="C56" s="959"/>
      <c r="D56" s="959"/>
      <c r="M56" s="959" t="s">
        <v>1348</v>
      </c>
      <c r="N56" s="959"/>
      <c r="O56" s="959"/>
    </row>
    <row r="57" spans="2:17">
      <c r="B57" s="1984" t="s">
        <v>6932</v>
      </c>
      <c r="C57" s="959"/>
      <c r="D57" s="959"/>
      <c r="M57" s="959" t="s">
        <v>1346</v>
      </c>
      <c r="N57" s="959"/>
      <c r="O57" s="959"/>
    </row>
    <row r="58" spans="2:17">
      <c r="B58" s="959"/>
      <c r="C58" s="959"/>
      <c r="D58" s="959"/>
      <c r="M58" s="959"/>
      <c r="N58" s="959"/>
      <c r="O58" s="959"/>
    </row>
    <row r="59" spans="2:17">
      <c r="B59" s="961" t="s">
        <v>6935</v>
      </c>
      <c r="C59" s="965">
        <f>SUM(C55:C58)</f>
        <v>0</v>
      </c>
      <c r="D59" s="965">
        <f>SUM(D55:D58)</f>
        <v>0</v>
      </c>
      <c r="M59" s="961" t="s">
        <v>1349</v>
      </c>
      <c r="N59" s="965">
        <f>SUM(N55:N58)</f>
        <v>0</v>
      </c>
      <c r="O59" s="965">
        <f>SUM(O55:O58)</f>
        <v>0</v>
      </c>
    </row>
    <row r="61" spans="2:17" ht="109.15" customHeight="1">
      <c r="B61" s="2502" t="s">
        <v>6936</v>
      </c>
      <c r="C61" s="2503"/>
      <c r="D61" s="2503"/>
      <c r="E61" s="2503"/>
      <c r="F61" s="2503"/>
      <c r="M61" s="2502" t="s">
        <v>1350</v>
      </c>
      <c r="N61" s="2503"/>
      <c r="O61" s="2503"/>
      <c r="P61" s="2503"/>
      <c r="Q61" s="2503"/>
    </row>
    <row r="63" spans="2:17" ht="25.5">
      <c r="B63" s="963" t="s">
        <v>6938</v>
      </c>
      <c r="C63" s="504"/>
      <c r="D63" s="504"/>
      <c r="M63" s="963" t="s">
        <v>1351</v>
      </c>
      <c r="N63" s="504"/>
      <c r="O63" s="504"/>
    </row>
    <row r="64" spans="2:17">
      <c r="B64" s="959"/>
      <c r="C64" s="956">
        <f>НАЧАЛО!AA2</f>
        <v>41639</v>
      </c>
      <c r="D64" s="957" t="str">
        <f>CONCATENATE("31.12.",YEAR(C64)-1," г.")</f>
        <v>31.12.2012 г.</v>
      </c>
      <c r="M64" s="959"/>
      <c r="N64" s="956">
        <f>НАЧАЛО!AL2</f>
        <v>0</v>
      </c>
      <c r="O64" s="957" t="str">
        <f>CONCATENATE("31.12.",YEAR(N64)-1," г.")</f>
        <v>31.12.1899 г.</v>
      </c>
    </row>
    <row r="65" spans="2:17">
      <c r="B65" s="966" t="s">
        <v>6939</v>
      </c>
      <c r="C65" s="956"/>
      <c r="D65" s="957"/>
      <c r="M65" s="966" t="s">
        <v>1352</v>
      </c>
      <c r="N65" s="956"/>
      <c r="O65" s="957"/>
    </row>
    <row r="66" spans="2:17">
      <c r="B66" s="966" t="s">
        <v>6934</v>
      </c>
      <c r="C66" s="956"/>
      <c r="D66" s="957"/>
      <c r="M66" s="966" t="s">
        <v>1348</v>
      </c>
      <c r="N66" s="956"/>
      <c r="O66" s="957"/>
    </row>
    <row r="67" spans="2:17">
      <c r="B67" s="966" t="s">
        <v>338</v>
      </c>
      <c r="C67" s="956"/>
      <c r="D67" s="957"/>
      <c r="M67" s="966" t="s">
        <v>648</v>
      </c>
      <c r="N67" s="956"/>
      <c r="O67" s="957"/>
    </row>
    <row r="68" spans="2:17">
      <c r="B68" s="966" t="s">
        <v>6940</v>
      </c>
      <c r="C68" s="956"/>
      <c r="D68" s="957"/>
      <c r="M68" s="966" t="s">
        <v>1353</v>
      </c>
      <c r="N68" s="956"/>
      <c r="O68" s="957"/>
    </row>
    <row r="69" spans="2:17">
      <c r="B69" s="966" t="s">
        <v>6942</v>
      </c>
      <c r="C69" s="956"/>
      <c r="D69" s="957"/>
      <c r="M69" s="966" t="s">
        <v>1354</v>
      </c>
      <c r="N69" s="956"/>
      <c r="O69" s="957"/>
    </row>
    <row r="70" spans="2:17">
      <c r="B70" s="966" t="s">
        <v>6941</v>
      </c>
      <c r="C70" s="956"/>
      <c r="D70" s="957"/>
      <c r="M70" s="966" t="s">
        <v>1355</v>
      </c>
      <c r="N70" s="956"/>
      <c r="O70" s="957"/>
    </row>
    <row r="71" spans="2:17" ht="24">
      <c r="B71" s="967" t="s">
        <v>6943</v>
      </c>
      <c r="C71" s="956"/>
      <c r="D71" s="957"/>
      <c r="M71" s="967" t="s">
        <v>1356</v>
      </c>
      <c r="N71" s="956"/>
      <c r="O71" s="957"/>
    </row>
    <row r="72" spans="2:17" ht="25.5">
      <c r="B72" s="961" t="s">
        <v>6944</v>
      </c>
      <c r="C72" s="965">
        <f>SUM(C65:C71)</f>
        <v>0</v>
      </c>
      <c r="D72" s="965">
        <f>SUM(D65:D71)</f>
        <v>0</v>
      </c>
      <c r="M72" s="961" t="s">
        <v>1357</v>
      </c>
      <c r="N72" s="965">
        <f>SUM(N65:N71)</f>
        <v>0</v>
      </c>
      <c r="O72" s="965">
        <f>SUM(O65:O71)</f>
        <v>0</v>
      </c>
    </row>
    <row r="74" spans="2:17" ht="68.25" customHeight="1">
      <c r="B74" s="2502" t="s">
        <v>6945</v>
      </c>
      <c r="C74" s="2503"/>
      <c r="D74" s="2503"/>
      <c r="E74" s="2503"/>
      <c r="F74" s="2503"/>
      <c r="M74" s="2502" t="s">
        <v>1358</v>
      </c>
      <c r="N74" s="2503"/>
      <c r="O74" s="2503"/>
      <c r="P74" s="2503"/>
      <c r="Q74" s="2503"/>
    </row>
    <row r="75" spans="2:17" ht="90" customHeight="1">
      <c r="B75" s="2502" t="s">
        <v>6999</v>
      </c>
      <c r="C75" s="2503"/>
      <c r="D75" s="2503"/>
      <c r="E75" s="2503"/>
      <c r="F75" s="2503"/>
      <c r="M75" s="2502" t="s">
        <v>1359</v>
      </c>
      <c r="N75" s="2503"/>
      <c r="O75" s="2503"/>
      <c r="P75" s="2503"/>
      <c r="Q75" s="2503"/>
    </row>
    <row r="77" spans="2:17">
      <c r="B77" s="963" t="s">
        <v>7000</v>
      </c>
      <c r="C77" s="504"/>
      <c r="D77" s="504"/>
      <c r="M77" s="963" t="s">
        <v>1360</v>
      </c>
      <c r="N77" s="504"/>
      <c r="O77" s="504"/>
    </row>
    <row r="78" spans="2:17">
      <c r="B78" s="959"/>
      <c r="C78" s="956">
        <f>НАЧАЛО!AA2</f>
        <v>41639</v>
      </c>
      <c r="D78" s="957" t="str">
        <f>CONCATENATE("31.12.",YEAR(C78)-1," г.")</f>
        <v>31.12.2012 г.</v>
      </c>
      <c r="M78" s="959"/>
      <c r="N78" s="956">
        <f>НАЧАЛО!AL2</f>
        <v>0</v>
      </c>
      <c r="O78" s="957" t="str">
        <f>CONCATENATE("31.12.",YEAR(N78)-1," г.")</f>
        <v>31.12.1899 г.</v>
      </c>
    </row>
    <row r="79" spans="2:17">
      <c r="B79" s="966" t="s">
        <v>1361</v>
      </c>
      <c r="C79" s="956"/>
      <c r="D79" s="957"/>
      <c r="M79" s="966" t="s">
        <v>1361</v>
      </c>
      <c r="N79" s="956"/>
      <c r="O79" s="957"/>
    </row>
    <row r="80" spans="2:17">
      <c r="B80" s="966" t="s">
        <v>1362</v>
      </c>
      <c r="C80" s="956"/>
      <c r="D80" s="957"/>
      <c r="M80" s="966" t="s">
        <v>1362</v>
      </c>
      <c r="N80" s="956"/>
      <c r="O80" s="957"/>
    </row>
    <row r="81" spans="2:15">
      <c r="B81" s="966" t="s">
        <v>1363</v>
      </c>
      <c r="C81" s="956"/>
      <c r="D81" s="957"/>
      <c r="M81" s="966" t="s">
        <v>1363</v>
      </c>
      <c r="N81" s="956"/>
      <c r="O81" s="957"/>
    </row>
    <row r="82" spans="2:15">
      <c r="B82" s="966" t="s">
        <v>1364</v>
      </c>
      <c r="C82" s="956"/>
      <c r="D82" s="957"/>
      <c r="M82" s="966" t="s">
        <v>1364</v>
      </c>
      <c r="N82" s="956"/>
      <c r="O82" s="957"/>
    </row>
    <row r="83" spans="2:15">
      <c r="B83" s="966" t="s">
        <v>1365</v>
      </c>
      <c r="C83" s="956"/>
      <c r="D83" s="957"/>
      <c r="M83" s="966" t="s">
        <v>1365</v>
      </c>
      <c r="N83" s="956"/>
      <c r="O83" s="957"/>
    </row>
    <row r="84" spans="2:15">
      <c r="B84" s="966" t="s">
        <v>1366</v>
      </c>
      <c r="C84" s="956"/>
      <c r="D84" s="957"/>
      <c r="M84" s="966" t="s">
        <v>1366</v>
      </c>
      <c r="N84" s="956"/>
      <c r="O84" s="957"/>
    </row>
    <row r="85" spans="2:15">
      <c r="B85" s="967" t="s">
        <v>1367</v>
      </c>
      <c r="C85" s="956"/>
      <c r="D85" s="957"/>
      <c r="M85" s="967" t="s">
        <v>1367</v>
      </c>
      <c r="N85" s="956"/>
      <c r="O85" s="957"/>
    </row>
    <row r="86" spans="2:15">
      <c r="B86" s="961" t="s">
        <v>7001</v>
      </c>
      <c r="C86" s="965">
        <f>SUM(C79:C85)</f>
        <v>0</v>
      </c>
      <c r="D86" s="965">
        <f>SUM(D79:D85)</f>
        <v>0</v>
      </c>
      <c r="M86" s="961" t="s">
        <v>1368</v>
      </c>
      <c r="N86" s="965">
        <f>SUM(N79:N85)</f>
        <v>0</v>
      </c>
      <c r="O86" s="965">
        <f>SUM(O79:O85)</f>
        <v>0</v>
      </c>
    </row>
    <row r="88" spans="2:15">
      <c r="B88" s="963" t="s">
        <v>7002</v>
      </c>
      <c r="C88" s="504"/>
      <c r="D88" s="504"/>
      <c r="M88" s="963" t="s">
        <v>1369</v>
      </c>
      <c r="N88" s="504"/>
      <c r="O88" s="504"/>
    </row>
    <row r="89" spans="2:15">
      <c r="B89" s="959"/>
      <c r="C89" s="956">
        <f>НАЧАЛО!AA2</f>
        <v>41639</v>
      </c>
      <c r="D89" s="957" t="str">
        <f>CONCATENATE("31.12.",YEAR(C89)-1," г.")</f>
        <v>31.12.2012 г.</v>
      </c>
      <c r="M89" s="959"/>
      <c r="N89" s="956">
        <f>НАЧАЛО!AL2</f>
        <v>0</v>
      </c>
      <c r="O89" s="957" t="str">
        <f>CONCATENATE("31.12.",YEAR(N89)-1," г.")</f>
        <v>31.12.1899 г.</v>
      </c>
    </row>
    <row r="90" spans="2:15">
      <c r="B90" s="966" t="s">
        <v>1361</v>
      </c>
      <c r="C90" s="956"/>
      <c r="D90" s="957"/>
      <c r="M90" s="966" t="s">
        <v>1361</v>
      </c>
      <c r="N90" s="956"/>
      <c r="O90" s="957"/>
    </row>
    <row r="91" spans="2:15">
      <c r="B91" s="966" t="s">
        <v>1362</v>
      </c>
      <c r="C91" s="956"/>
      <c r="D91" s="957"/>
      <c r="M91" s="966" t="s">
        <v>1362</v>
      </c>
      <c r="N91" s="956"/>
      <c r="O91" s="957"/>
    </row>
    <row r="92" spans="2:15">
      <c r="B92" s="966" t="s">
        <v>1363</v>
      </c>
      <c r="C92" s="956"/>
      <c r="D92" s="957"/>
      <c r="M92" s="966" t="s">
        <v>1363</v>
      </c>
      <c r="N92" s="956"/>
      <c r="O92" s="957"/>
    </row>
    <row r="93" spans="2:15">
      <c r="B93" s="966" t="s">
        <v>1364</v>
      </c>
      <c r="C93" s="956"/>
      <c r="D93" s="957"/>
      <c r="M93" s="966" t="s">
        <v>1364</v>
      </c>
      <c r="N93" s="956"/>
      <c r="O93" s="957"/>
    </row>
    <row r="94" spans="2:15">
      <c r="B94" s="966" t="s">
        <v>1365</v>
      </c>
      <c r="C94" s="956"/>
      <c r="D94" s="957"/>
      <c r="M94" s="966" t="s">
        <v>1365</v>
      </c>
      <c r="N94" s="956"/>
      <c r="O94" s="957"/>
    </row>
    <row r="95" spans="2:15">
      <c r="B95" s="966" t="s">
        <v>1366</v>
      </c>
      <c r="C95" s="956"/>
      <c r="D95" s="957"/>
      <c r="M95" s="966" t="s">
        <v>1366</v>
      </c>
      <c r="N95" s="956"/>
      <c r="O95" s="957"/>
    </row>
    <row r="96" spans="2:15">
      <c r="B96" s="967" t="s">
        <v>1367</v>
      </c>
      <c r="C96" s="956"/>
      <c r="D96" s="957"/>
      <c r="M96" s="967" t="s">
        <v>1367</v>
      </c>
      <c r="N96" s="956"/>
      <c r="O96" s="957"/>
    </row>
    <row r="97" spans="2:17">
      <c r="B97" s="961" t="s">
        <v>7003</v>
      </c>
      <c r="C97" s="965">
        <f>SUM(C90:C96)</f>
        <v>0</v>
      </c>
      <c r="D97" s="965">
        <f>SUM(D90:D96)</f>
        <v>0</v>
      </c>
      <c r="M97" s="961" t="s">
        <v>1370</v>
      </c>
      <c r="N97" s="965">
        <f>SUM(N90:N96)</f>
        <v>0</v>
      </c>
      <c r="O97" s="965">
        <f>SUM(O90:O96)</f>
        <v>0</v>
      </c>
    </row>
    <row r="99" spans="2:17" ht="53.45" customHeight="1">
      <c r="B99" s="2502" t="s">
        <v>7004</v>
      </c>
      <c r="C99" s="2503"/>
      <c r="D99" s="2503"/>
      <c r="E99" s="2503"/>
      <c r="F99" s="2503"/>
      <c r="M99" s="2502" t="s">
        <v>1371</v>
      </c>
      <c r="N99" s="2503"/>
      <c r="O99" s="2503"/>
      <c r="P99" s="2503"/>
      <c r="Q99" s="2503"/>
    </row>
    <row r="101" spans="2:17">
      <c r="B101" s="963" t="s">
        <v>7005</v>
      </c>
      <c r="C101" s="504"/>
      <c r="D101" s="504"/>
      <c r="M101" s="963" t="s">
        <v>1372</v>
      </c>
      <c r="N101" s="504"/>
      <c r="O101" s="504"/>
    </row>
    <row r="102" spans="2:17">
      <c r="B102" s="968"/>
      <c r="C102" s="956">
        <f>НАЧАЛО!AA2</f>
        <v>41639</v>
      </c>
      <c r="D102" s="957" t="str">
        <f>CONCATENATE("31.12.",YEAR(C102)-1," г.")</f>
        <v>31.12.2012 г.</v>
      </c>
      <c r="M102" s="968"/>
      <c r="N102" s="956">
        <f>НАЧАЛО!AL2</f>
        <v>0</v>
      </c>
      <c r="O102" s="957" t="str">
        <f>CONCATENATE("31.12.",YEAR(N102)-1," г.")</f>
        <v>31.12.1899 г.</v>
      </c>
    </row>
    <row r="103" spans="2:17">
      <c r="B103" s="969" t="s">
        <v>7006</v>
      </c>
      <c r="C103" s="956"/>
      <c r="D103" s="957"/>
      <c r="M103" s="969" t="s">
        <v>1373</v>
      </c>
      <c r="N103" s="956"/>
      <c r="O103" s="957"/>
    </row>
    <row r="104" spans="2:17">
      <c r="B104" s="969" t="s">
        <v>7007</v>
      </c>
      <c r="C104" s="956"/>
      <c r="D104" s="957"/>
      <c r="M104" s="969" t="s">
        <v>1374</v>
      </c>
      <c r="N104" s="956"/>
      <c r="O104" s="957"/>
    </row>
    <row r="105" spans="2:17">
      <c r="B105" s="969" t="s">
        <v>1375</v>
      </c>
      <c r="C105" s="956"/>
      <c r="D105" s="957"/>
      <c r="M105" s="969" t="s">
        <v>1375</v>
      </c>
      <c r="N105" s="956"/>
      <c r="O105" s="957"/>
    </row>
    <row r="106" spans="2:17">
      <c r="B106" s="969" t="s">
        <v>7008</v>
      </c>
      <c r="C106" s="956"/>
      <c r="D106" s="957"/>
      <c r="M106" s="969" t="s">
        <v>1376</v>
      </c>
      <c r="N106" s="956"/>
      <c r="O106" s="957"/>
    </row>
    <row r="107" spans="2:17" ht="24">
      <c r="B107" s="969" t="s">
        <v>7009</v>
      </c>
      <c r="C107" s="956"/>
      <c r="D107" s="957"/>
      <c r="M107" s="969" t="s">
        <v>1377</v>
      </c>
      <c r="N107" s="956"/>
      <c r="O107" s="957"/>
    </row>
    <row r="108" spans="2:17">
      <c r="B108" s="967" t="s">
        <v>1367</v>
      </c>
      <c r="C108" s="956"/>
      <c r="D108" s="957"/>
      <c r="M108" s="967" t="s">
        <v>1367</v>
      </c>
      <c r="N108" s="956"/>
      <c r="O108" s="957"/>
    </row>
    <row r="109" spans="2:17">
      <c r="B109" s="961" t="s">
        <v>1159</v>
      </c>
      <c r="C109" s="965">
        <f>SUM(C103:C108)</f>
        <v>0</v>
      </c>
      <c r="D109" s="965">
        <f>SUM(D103:D108)</f>
        <v>0</v>
      </c>
      <c r="M109" s="961" t="s">
        <v>1378</v>
      </c>
      <c r="N109" s="965">
        <f>SUM(N103:N108)</f>
        <v>0</v>
      </c>
      <c r="O109" s="965">
        <f>SUM(O103:O108)</f>
        <v>0</v>
      </c>
    </row>
    <row r="110" spans="2:17">
      <c r="B110" s="963" t="s">
        <v>2660</v>
      </c>
      <c r="C110" s="504"/>
      <c r="D110" s="504"/>
      <c r="M110" s="963" t="s">
        <v>1379</v>
      </c>
      <c r="N110" s="504"/>
      <c r="O110" s="504"/>
    </row>
    <row r="111" spans="2:17">
      <c r="B111" s="969" t="s">
        <v>7010</v>
      </c>
      <c r="C111" s="956"/>
      <c r="D111" s="957"/>
      <c r="M111" s="969" t="s">
        <v>1380</v>
      </c>
      <c r="N111" s="956"/>
      <c r="O111" s="957"/>
    </row>
    <row r="112" spans="2:17">
      <c r="B112" s="969" t="s">
        <v>7011</v>
      </c>
      <c r="C112" s="956"/>
      <c r="D112" s="957"/>
      <c r="M112" s="969" t="s">
        <v>1381</v>
      </c>
      <c r="N112" s="956"/>
      <c r="O112" s="957"/>
    </row>
    <row r="113" spans="2:15">
      <c r="B113" s="969" t="s">
        <v>1935</v>
      </c>
      <c r="C113" s="956"/>
      <c r="D113" s="957"/>
      <c r="M113" s="969" t="s">
        <v>1382</v>
      </c>
      <c r="N113" s="956"/>
      <c r="O113" s="957"/>
    </row>
    <row r="114" spans="2:15">
      <c r="B114" s="969" t="s">
        <v>1006</v>
      </c>
      <c r="C114" s="956"/>
      <c r="D114" s="957"/>
      <c r="M114" s="969" t="s">
        <v>1383</v>
      </c>
      <c r="N114" s="956"/>
      <c r="O114" s="957"/>
    </row>
    <row r="115" spans="2:15">
      <c r="B115" s="967" t="s">
        <v>1367</v>
      </c>
      <c r="C115" s="956"/>
      <c r="D115" s="957"/>
      <c r="M115" s="967" t="s">
        <v>1367</v>
      </c>
      <c r="N115" s="956"/>
      <c r="O115" s="957"/>
    </row>
    <row r="116" spans="2:15">
      <c r="B116" s="961" t="s">
        <v>1159</v>
      </c>
      <c r="C116" s="965">
        <f>SUM(C111:C115)</f>
        <v>0</v>
      </c>
      <c r="D116" s="965">
        <f>SUM(D111:D115)</f>
        <v>0</v>
      </c>
      <c r="M116" s="961" t="s">
        <v>1378</v>
      </c>
      <c r="N116" s="965">
        <f>SUM(N111:N115)</f>
        <v>0</v>
      </c>
      <c r="O116" s="965">
        <f>SUM(O111:O115)</f>
        <v>0</v>
      </c>
    </row>
    <row r="117" spans="2:15" ht="25.5">
      <c r="B117" s="963" t="s">
        <v>7012</v>
      </c>
      <c r="C117" s="504"/>
      <c r="D117" s="504"/>
      <c r="M117" s="963" t="s">
        <v>1384</v>
      </c>
      <c r="N117" s="504"/>
      <c r="O117" s="504"/>
    </row>
    <row r="118" spans="2:15">
      <c r="B118" s="969" t="s">
        <v>7022</v>
      </c>
      <c r="C118" s="956"/>
      <c r="D118" s="957"/>
      <c r="M118" s="969" t="s">
        <v>1385</v>
      </c>
      <c r="N118" s="956"/>
      <c r="O118" s="957"/>
    </row>
    <row r="119" spans="2:15">
      <c r="B119" s="969" t="s">
        <v>1938</v>
      </c>
      <c r="C119" s="956"/>
      <c r="D119" s="957"/>
      <c r="M119" s="969" t="s">
        <v>1386</v>
      </c>
      <c r="N119" s="956"/>
      <c r="O119" s="957"/>
    </row>
    <row r="120" spans="2:15" ht="24">
      <c r="B120" s="969" t="s">
        <v>7013</v>
      </c>
      <c r="C120" s="956"/>
      <c r="D120" s="957"/>
      <c r="M120" s="969" t="s">
        <v>1387</v>
      </c>
      <c r="N120" s="956"/>
      <c r="O120" s="957"/>
    </row>
    <row r="121" spans="2:15">
      <c r="B121" s="967" t="s">
        <v>1367</v>
      </c>
      <c r="C121" s="956"/>
      <c r="D121" s="957"/>
      <c r="M121" s="967" t="s">
        <v>1367</v>
      </c>
      <c r="N121" s="956"/>
      <c r="O121" s="957"/>
    </row>
    <row r="122" spans="2:15">
      <c r="B122" s="961" t="s">
        <v>1159</v>
      </c>
      <c r="C122" s="965">
        <f>SUM(C118:C121)</f>
        <v>0</v>
      </c>
      <c r="D122" s="965">
        <f>SUM(D118:D121)</f>
        <v>0</v>
      </c>
      <c r="M122" s="961" t="s">
        <v>1378</v>
      </c>
      <c r="N122" s="965">
        <f>SUM(N118:N121)</f>
        <v>0</v>
      </c>
      <c r="O122" s="965">
        <f>SUM(O118:O121)</f>
        <v>0</v>
      </c>
    </row>
    <row r="123" spans="2:15">
      <c r="B123" s="963" t="s">
        <v>27</v>
      </c>
      <c r="C123" s="504"/>
      <c r="D123" s="504"/>
      <c r="M123" s="963" t="s">
        <v>27</v>
      </c>
      <c r="N123" s="504"/>
      <c r="O123" s="504"/>
    </row>
    <row r="124" spans="2:15">
      <c r="B124" s="969" t="s">
        <v>7014</v>
      </c>
      <c r="C124" s="956"/>
      <c r="D124" s="957"/>
      <c r="M124" s="969" t="s">
        <v>1388</v>
      </c>
      <c r="N124" s="956"/>
      <c r="O124" s="957"/>
    </row>
    <row r="125" spans="2:15">
      <c r="B125" s="969" t="s">
        <v>1151</v>
      </c>
      <c r="C125" s="956"/>
      <c r="D125" s="957"/>
      <c r="M125" s="969" t="s">
        <v>1389</v>
      </c>
      <c r="N125" s="956"/>
      <c r="O125" s="957"/>
    </row>
    <row r="126" spans="2:15">
      <c r="B126" s="969" t="s">
        <v>7015</v>
      </c>
      <c r="C126" s="956"/>
      <c r="D126" s="957"/>
      <c r="M126" s="969" t="s">
        <v>1390</v>
      </c>
      <c r="N126" s="956"/>
      <c r="O126" s="957"/>
    </row>
    <row r="127" spans="2:15" ht="24">
      <c r="B127" s="969" t="s">
        <v>7016</v>
      </c>
      <c r="C127" s="956"/>
      <c r="D127" s="957"/>
      <c r="M127" s="969" t="s">
        <v>1391</v>
      </c>
      <c r="N127" s="956"/>
      <c r="O127" s="957"/>
    </row>
    <row r="128" spans="2:15">
      <c r="B128" s="969" t="s">
        <v>7017</v>
      </c>
      <c r="C128" s="956"/>
      <c r="D128" s="957"/>
      <c r="M128" s="969" t="s">
        <v>1392</v>
      </c>
      <c r="N128" s="956"/>
      <c r="O128" s="957"/>
    </row>
    <row r="129" spans="2:17">
      <c r="B129" s="969" t="s">
        <v>7018</v>
      </c>
      <c r="C129" s="956"/>
      <c r="D129" s="957"/>
      <c r="M129" s="969" t="s">
        <v>1393</v>
      </c>
      <c r="N129" s="956"/>
      <c r="O129" s="957"/>
    </row>
    <row r="130" spans="2:17">
      <c r="B130" s="969" t="s">
        <v>7019</v>
      </c>
      <c r="C130" s="956"/>
      <c r="D130" s="957"/>
      <c r="M130" s="969" t="s">
        <v>1394</v>
      </c>
      <c r="N130" s="956"/>
      <c r="O130" s="957"/>
    </row>
    <row r="131" spans="2:17">
      <c r="B131" s="969" t="s">
        <v>7020</v>
      </c>
      <c r="C131" s="956"/>
      <c r="D131" s="957"/>
      <c r="M131" s="969" t="s">
        <v>1395</v>
      </c>
      <c r="N131" s="956"/>
      <c r="O131" s="957"/>
    </row>
    <row r="132" spans="2:17">
      <c r="B132" s="969" t="s">
        <v>3</v>
      </c>
      <c r="C132" s="956"/>
      <c r="D132" s="957"/>
      <c r="M132" s="969" t="s">
        <v>635</v>
      </c>
      <c r="N132" s="956"/>
      <c r="O132" s="957"/>
    </row>
    <row r="133" spans="2:17">
      <c r="B133" s="967" t="s">
        <v>1367</v>
      </c>
      <c r="C133" s="956"/>
      <c r="D133" s="957"/>
      <c r="M133" s="967" t="s">
        <v>1367</v>
      </c>
      <c r="N133" s="956"/>
      <c r="O133" s="957"/>
    </row>
    <row r="134" spans="2:17" ht="38.25">
      <c r="B134" s="961" t="s">
        <v>7021</v>
      </c>
      <c r="C134" s="965">
        <f>SUM(C124:C133)+C122+C116+C109</f>
        <v>0</v>
      </c>
      <c r="D134" s="965">
        <f>SUM(D124:D133)+D122+D116+D109</f>
        <v>0</v>
      </c>
      <c r="M134" s="961" t="s">
        <v>1396</v>
      </c>
      <c r="N134" s="965">
        <f>SUM(N124:N133)+N122+N116+N109</f>
        <v>0</v>
      </c>
      <c r="O134" s="965">
        <f>SUM(O124:O133)+O122+O116+O109</f>
        <v>0</v>
      </c>
    </row>
    <row r="136" spans="2:17" ht="51.6" customHeight="1">
      <c r="B136" s="2502" t="s">
        <v>7023</v>
      </c>
      <c r="C136" s="2503"/>
      <c r="D136" s="2503"/>
      <c r="E136" s="2503"/>
      <c r="F136" s="2503"/>
      <c r="M136" s="2502" t="s">
        <v>1397</v>
      </c>
      <c r="N136" s="2503"/>
      <c r="O136" s="2503"/>
      <c r="P136" s="2503"/>
      <c r="Q136" s="2503"/>
    </row>
    <row r="138" spans="2:17">
      <c r="B138" s="968"/>
      <c r="C138" s="956">
        <f>НАЧАЛО!AA2</f>
        <v>41639</v>
      </c>
      <c r="D138" s="957" t="str">
        <f>CONCATENATE("31.12.",YEAR(C138)-1," г.")</f>
        <v>31.12.2012 г.</v>
      </c>
      <c r="M138" s="968"/>
      <c r="N138" s="956">
        <f>НАЧАЛО!AL2</f>
        <v>0</v>
      </c>
      <c r="O138" s="957" t="str">
        <f>CONCATENATE("31.12.",YEAR(N138)-1," г.")</f>
        <v>31.12.1899 г.</v>
      </c>
    </row>
    <row r="139" spans="2:17" ht="24">
      <c r="B139" s="969" t="s">
        <v>7024</v>
      </c>
      <c r="C139" s="956"/>
      <c r="D139" s="957"/>
      <c r="M139" s="969" t="s">
        <v>1398</v>
      </c>
      <c r="N139" s="956"/>
      <c r="O139" s="957"/>
    </row>
    <row r="140" spans="2:17" ht="24">
      <c r="B140" s="969" t="s">
        <v>7025</v>
      </c>
      <c r="C140" s="956"/>
      <c r="D140" s="957"/>
      <c r="M140" s="969" t="s">
        <v>1399</v>
      </c>
      <c r="N140" s="956"/>
      <c r="O140" s="957"/>
    </row>
    <row r="141" spans="2:17" ht="24">
      <c r="B141" s="969" t="s">
        <v>7026</v>
      </c>
      <c r="C141" s="956"/>
      <c r="D141" s="957"/>
      <c r="M141" s="969" t="s">
        <v>1400</v>
      </c>
      <c r="N141" s="956"/>
      <c r="O141" s="957"/>
    </row>
    <row r="142" spans="2:17">
      <c r="B142" s="961" t="s">
        <v>7027</v>
      </c>
      <c r="C142" s="965">
        <f>SUM(C139:C141)</f>
        <v>0</v>
      </c>
      <c r="D142" s="965">
        <f>SUM(D139:D141)</f>
        <v>0</v>
      </c>
      <c r="M142" s="961" t="s">
        <v>1401</v>
      </c>
      <c r="N142" s="965">
        <f>SUM(N139:N141)</f>
        <v>0</v>
      </c>
      <c r="O142" s="965">
        <f>SUM(O139:O141)</f>
        <v>0</v>
      </c>
    </row>
    <row r="144" spans="2:17" ht="38.25">
      <c r="B144" s="963" t="s">
        <v>1402</v>
      </c>
      <c r="C144" s="504"/>
      <c r="D144" s="504"/>
      <c r="M144" s="963" t="s">
        <v>1402</v>
      </c>
      <c r="N144" s="504"/>
      <c r="O144" s="504"/>
    </row>
    <row r="145" spans="2:17">
      <c r="B145" s="968"/>
      <c r="C145" s="956">
        <f>НАЧАЛО!AA2</f>
        <v>41639</v>
      </c>
      <c r="D145" s="957" t="str">
        <f>CONCATENATE("31.12.",YEAR(C145)-1," г.")</f>
        <v>31.12.2012 г.</v>
      </c>
      <c r="M145" s="968"/>
      <c r="N145" s="956">
        <f>НАЧАЛО!AL2</f>
        <v>0</v>
      </c>
      <c r="O145" s="957" t="str">
        <f>CONCATENATE("31.12.",YEAR(N145)-1," г.")</f>
        <v>31.12.1899 г.</v>
      </c>
    </row>
    <row r="146" spans="2:17">
      <c r="B146" s="969" t="s">
        <v>7029</v>
      </c>
      <c r="C146" s="956"/>
      <c r="D146" s="957"/>
      <c r="M146" s="969" t="s">
        <v>1403</v>
      </c>
      <c r="N146" s="956"/>
      <c r="O146" s="957"/>
    </row>
    <row r="147" spans="2:17">
      <c r="B147" s="969" t="s">
        <v>1404</v>
      </c>
      <c r="C147" s="956"/>
      <c r="D147" s="957"/>
      <c r="M147" s="969" t="s">
        <v>1404</v>
      </c>
      <c r="N147" s="956"/>
      <c r="O147" s="957"/>
    </row>
    <row r="148" spans="2:17">
      <c r="B148" s="969" t="s">
        <v>7028</v>
      </c>
      <c r="C148" s="956"/>
      <c r="D148" s="957"/>
      <c r="M148" s="969" t="s">
        <v>1405</v>
      </c>
      <c r="N148" s="956"/>
      <c r="O148" s="957"/>
    </row>
    <row r="149" spans="2:17">
      <c r="B149" s="969" t="s">
        <v>1406</v>
      </c>
      <c r="C149" s="956"/>
      <c r="D149" s="957"/>
      <c r="M149" s="969" t="s">
        <v>1406</v>
      </c>
      <c r="N149" s="956"/>
      <c r="O149" s="957"/>
    </row>
    <row r="150" spans="2:17">
      <c r="B150" s="969" t="s">
        <v>1407</v>
      </c>
      <c r="C150" s="956"/>
      <c r="D150" s="957"/>
      <c r="M150" s="969" t="s">
        <v>1407</v>
      </c>
      <c r="N150" s="956"/>
      <c r="O150" s="957"/>
    </row>
    <row r="151" spans="2:17">
      <c r="B151" s="969" t="s">
        <v>1408</v>
      </c>
      <c r="C151" s="956"/>
      <c r="D151" s="957"/>
      <c r="M151" s="969" t="s">
        <v>1408</v>
      </c>
      <c r="N151" s="956"/>
      <c r="O151" s="957"/>
    </row>
    <row r="152" spans="2:17">
      <c r="B152" s="969" t="s">
        <v>1409</v>
      </c>
      <c r="C152" s="956"/>
      <c r="D152" s="957"/>
      <c r="M152" s="969" t="s">
        <v>1409</v>
      </c>
      <c r="N152" s="956"/>
      <c r="O152" s="957"/>
    </row>
    <row r="153" spans="2:17" ht="24">
      <c r="B153" s="970" t="s">
        <v>1410</v>
      </c>
      <c r="C153" s="971"/>
      <c r="D153" s="972"/>
      <c r="M153" s="970" t="s">
        <v>1410</v>
      </c>
      <c r="N153" s="971"/>
      <c r="O153" s="972"/>
    </row>
    <row r="154" spans="2:17">
      <c r="B154" s="969" t="s">
        <v>1411</v>
      </c>
      <c r="C154" s="956"/>
      <c r="D154" s="957"/>
      <c r="M154" s="969" t="s">
        <v>1411</v>
      </c>
      <c r="N154" s="956"/>
      <c r="O154" s="957"/>
    </row>
    <row r="155" spans="2:17">
      <c r="B155" s="961" t="s">
        <v>1412</v>
      </c>
      <c r="C155" s="965">
        <f>SUM(C146:C154)</f>
        <v>0</v>
      </c>
      <c r="D155" s="965">
        <f>SUM(D146:D154)</f>
        <v>0</v>
      </c>
      <c r="M155" s="961" t="s">
        <v>1412</v>
      </c>
      <c r="N155" s="965">
        <f>SUM(N146:N154)</f>
        <v>0</v>
      </c>
      <c r="O155" s="965">
        <f>SUM(O146:O154)</f>
        <v>0</v>
      </c>
    </row>
    <row r="157" spans="2:17" ht="71.45" customHeight="1">
      <c r="B157" s="2502" t="s">
        <v>1413</v>
      </c>
      <c r="C157" s="2503"/>
      <c r="D157" s="2503"/>
      <c r="E157" s="2503"/>
      <c r="F157" s="2503"/>
      <c r="M157" s="2502" t="s">
        <v>1413</v>
      </c>
      <c r="N157" s="2503"/>
      <c r="O157" s="2503"/>
      <c r="P157" s="2503"/>
      <c r="Q157" s="2503"/>
    </row>
    <row r="159" spans="2:17" ht="25.5">
      <c r="B159" s="973" t="s">
        <v>1414</v>
      </c>
      <c r="C159" s="956">
        <f>НАЧАЛО!AA2</f>
        <v>41639</v>
      </c>
      <c r="D159" s="957" t="str">
        <f>CONCATENATE("31.12.",YEAR(C159)-1," г.")</f>
        <v>31.12.2012 г.</v>
      </c>
      <c r="M159" s="973" t="s">
        <v>1414</v>
      </c>
      <c r="N159" s="956">
        <f>НАЧАЛО!AL2</f>
        <v>0</v>
      </c>
      <c r="O159" s="957" t="str">
        <f>CONCATENATE("31.12.",YEAR(N159)-1," г.")</f>
        <v>31.12.1899 г.</v>
      </c>
    </row>
    <row r="160" spans="2:17">
      <c r="B160" s="969" t="s">
        <v>1415</v>
      </c>
      <c r="C160" s="956"/>
      <c r="D160" s="957"/>
      <c r="M160" s="969" t="s">
        <v>1415</v>
      </c>
      <c r="N160" s="956"/>
      <c r="O160" s="957"/>
    </row>
    <row r="161" spans="2:15">
      <c r="B161" s="969" t="s">
        <v>1416</v>
      </c>
      <c r="C161" s="956"/>
      <c r="D161" s="957"/>
      <c r="M161" s="969" t="s">
        <v>1416</v>
      </c>
      <c r="N161" s="956"/>
      <c r="O161" s="957"/>
    </row>
    <row r="162" spans="2:15">
      <c r="B162" s="961" t="s">
        <v>1378</v>
      </c>
      <c r="C162" s="965">
        <f>SUM(C160:C161)</f>
        <v>0</v>
      </c>
      <c r="D162" s="965">
        <f>SUM(D160:D161)</f>
        <v>0</v>
      </c>
      <c r="M162" s="961" t="s">
        <v>1378</v>
      </c>
      <c r="N162" s="965">
        <f>SUM(N160:N161)</f>
        <v>0</v>
      </c>
      <c r="O162" s="965">
        <f>SUM(O160:O161)</f>
        <v>0</v>
      </c>
    </row>
    <row r="163" spans="2:15">
      <c r="B163" s="963" t="s">
        <v>1417</v>
      </c>
      <c r="C163" s="504"/>
      <c r="D163" s="504"/>
      <c r="M163" s="963" t="s">
        <v>1417</v>
      </c>
      <c r="N163" s="504"/>
      <c r="O163" s="504"/>
    </row>
    <row r="164" spans="2:15">
      <c r="B164" s="969" t="s">
        <v>1418</v>
      </c>
      <c r="C164" s="956"/>
      <c r="D164" s="957"/>
      <c r="M164" s="969" t="s">
        <v>1418</v>
      </c>
      <c r="N164" s="956"/>
      <c r="O164" s="957"/>
    </row>
    <row r="165" spans="2:15">
      <c r="B165" s="969" t="s">
        <v>1416</v>
      </c>
      <c r="C165" s="956"/>
      <c r="D165" s="957"/>
      <c r="M165" s="969" t="s">
        <v>1416</v>
      </c>
      <c r="N165" s="956"/>
      <c r="O165" s="957"/>
    </row>
    <row r="166" spans="2:15">
      <c r="B166" s="961" t="s">
        <v>1378</v>
      </c>
      <c r="C166" s="965">
        <f>SUM(C164:C165)</f>
        <v>0</v>
      </c>
      <c r="D166" s="965">
        <f>SUM(D164:D165)</f>
        <v>0</v>
      </c>
      <c r="M166" s="961" t="s">
        <v>1378</v>
      </c>
      <c r="N166" s="965">
        <f>SUM(N164:N165)</f>
        <v>0</v>
      </c>
      <c r="O166" s="965">
        <f>SUM(O164:O165)</f>
        <v>0</v>
      </c>
    </row>
    <row r="168" spans="2:15">
      <c r="B168" s="973" t="s">
        <v>1419</v>
      </c>
      <c r="C168" s="956">
        <f>НАЧАЛО!AA2</f>
        <v>41639</v>
      </c>
      <c r="D168" s="957" t="str">
        <f>CONCATENATE("31.12.",YEAR(C168)-1," г.")</f>
        <v>31.12.2012 г.</v>
      </c>
      <c r="M168" s="973" t="s">
        <v>1419</v>
      </c>
      <c r="N168" s="956">
        <f>НАЧАЛО!AL2</f>
        <v>0</v>
      </c>
      <c r="O168" s="957" t="str">
        <f>CONCATENATE("31.12.",YEAR(N168)-1," г.")</f>
        <v>31.12.1899 г.</v>
      </c>
    </row>
    <row r="169" spans="2:15">
      <c r="B169" s="969" t="s">
        <v>1420</v>
      </c>
      <c r="C169" s="956"/>
      <c r="D169" s="957"/>
      <c r="M169" s="969" t="s">
        <v>1420</v>
      </c>
      <c r="N169" s="956"/>
      <c r="O169" s="957"/>
    </row>
    <row r="170" spans="2:15">
      <c r="B170" s="969" t="s">
        <v>1421</v>
      </c>
      <c r="C170" s="956"/>
      <c r="D170" s="957"/>
      <c r="M170" s="969" t="s">
        <v>1421</v>
      </c>
      <c r="N170" s="956"/>
      <c r="O170" s="957"/>
    </row>
    <row r="171" spans="2:15">
      <c r="B171" s="961" t="s">
        <v>1422</v>
      </c>
      <c r="C171" s="965">
        <f>SUM(C169:C170)</f>
        <v>0</v>
      </c>
      <c r="D171" s="965">
        <f>SUM(D169:D170)</f>
        <v>0</v>
      </c>
      <c r="M171" s="961" t="s">
        <v>1422</v>
      </c>
      <c r="N171" s="965">
        <f>SUM(N169:N170)</f>
        <v>0</v>
      </c>
      <c r="O171" s="965">
        <f>SUM(O169:O170)</f>
        <v>0</v>
      </c>
    </row>
    <row r="173" spans="2:15" ht="25.5">
      <c r="B173" s="973" t="s">
        <v>1423</v>
      </c>
      <c r="C173" s="956">
        <f>НАЧАЛО!AA2</f>
        <v>41639</v>
      </c>
      <c r="D173" s="957" t="str">
        <f>CONCATENATE("31.12.",YEAR(C173)-1," г.")</f>
        <v>31.12.2012 г.</v>
      </c>
      <c r="M173" s="973" t="s">
        <v>1423</v>
      </c>
      <c r="N173" s="956">
        <f>НАЧАЛО!AL2</f>
        <v>0</v>
      </c>
      <c r="O173" s="957" t="str">
        <f>CONCATENATE("31.12.",YEAR(N173)-1," г.")</f>
        <v>31.12.1899 г.</v>
      </c>
    </row>
    <row r="174" spans="2:15">
      <c r="B174" s="969" t="s">
        <v>1424</v>
      </c>
      <c r="C174" s="956"/>
      <c r="D174" s="957"/>
      <c r="M174" s="969" t="s">
        <v>1424</v>
      </c>
      <c r="N174" s="956"/>
      <c r="O174" s="957"/>
    </row>
    <row r="175" spans="2:15">
      <c r="B175" s="969" t="s">
        <v>1425</v>
      </c>
      <c r="C175" s="956"/>
      <c r="D175" s="957"/>
      <c r="M175" s="969" t="s">
        <v>1425</v>
      </c>
      <c r="N175" s="956"/>
      <c r="O175" s="957"/>
    </row>
    <row r="176" spans="2:15">
      <c r="B176" s="961" t="s">
        <v>1378</v>
      </c>
      <c r="C176" s="965">
        <f>SUM(C174:C175)</f>
        <v>0</v>
      </c>
      <c r="D176" s="965">
        <f>SUM(D174:D175)</f>
        <v>0</v>
      </c>
      <c r="M176" s="961" t="s">
        <v>1378</v>
      </c>
      <c r="N176" s="965">
        <f>SUM(N174:N175)</f>
        <v>0</v>
      </c>
      <c r="O176" s="965">
        <f>SUM(O174:O175)</f>
        <v>0</v>
      </c>
    </row>
    <row r="177" spans="2:15">
      <c r="B177" s="963" t="s">
        <v>1426</v>
      </c>
      <c r="C177" s="504"/>
      <c r="D177" s="504"/>
      <c r="M177" s="963" t="s">
        <v>1426</v>
      </c>
      <c r="N177" s="504"/>
      <c r="O177" s="504"/>
    </row>
    <row r="178" spans="2:15">
      <c r="B178" s="969" t="s">
        <v>1427</v>
      </c>
      <c r="C178" s="956"/>
      <c r="D178" s="957"/>
      <c r="M178" s="969" t="s">
        <v>1427</v>
      </c>
      <c r="N178" s="956"/>
      <c r="O178" s="957"/>
    </row>
    <row r="179" spans="2:15">
      <c r="B179" s="969" t="s">
        <v>1428</v>
      </c>
      <c r="C179" s="956"/>
      <c r="D179" s="957"/>
      <c r="M179" s="969" t="s">
        <v>1428</v>
      </c>
      <c r="N179" s="956"/>
      <c r="O179" s="957"/>
    </row>
    <row r="180" spans="2:15">
      <c r="B180" s="961" t="s">
        <v>1378</v>
      </c>
      <c r="C180" s="965">
        <f>SUM(C178:C179)</f>
        <v>0</v>
      </c>
      <c r="D180" s="965">
        <f>SUM(D178:D179)</f>
        <v>0</v>
      </c>
      <c r="M180" s="961" t="s">
        <v>1378</v>
      </c>
      <c r="N180" s="965">
        <f>SUM(N178:N179)</f>
        <v>0</v>
      </c>
      <c r="O180" s="965">
        <f>SUM(O178:O179)</f>
        <v>0</v>
      </c>
    </row>
    <row r="181" spans="2:15" ht="25.5">
      <c r="B181" s="961" t="s">
        <v>1429</v>
      </c>
      <c r="C181" s="965">
        <f>C180+C176</f>
        <v>0</v>
      </c>
      <c r="D181" s="965">
        <f>D180+D176</f>
        <v>0</v>
      </c>
      <c r="M181" s="961" t="s">
        <v>1429</v>
      </c>
      <c r="N181" s="965">
        <f>N180+N176</f>
        <v>0</v>
      </c>
      <c r="O181" s="965">
        <f>O180+O176</f>
        <v>0</v>
      </c>
    </row>
    <row r="183" spans="2:15">
      <c r="B183" s="973" t="s">
        <v>1430</v>
      </c>
      <c r="C183" s="956">
        <f>НАЧАЛО!AA2</f>
        <v>41639</v>
      </c>
      <c r="D183" s="957" t="str">
        <f>CONCATENATE("31.12.",YEAR(C183)-1," г.")</f>
        <v>31.12.2012 г.</v>
      </c>
      <c r="M183" s="973" t="s">
        <v>1430</v>
      </c>
      <c r="N183" s="956">
        <f>НАЧАЛО!AL2</f>
        <v>0</v>
      </c>
      <c r="O183" s="957" t="str">
        <f>CONCATENATE("31.12.",YEAR(N183)-1," г.")</f>
        <v>31.12.1899 г.</v>
      </c>
    </row>
    <row r="184" spans="2:15">
      <c r="B184" s="969" t="s">
        <v>1431</v>
      </c>
      <c r="C184" s="956"/>
      <c r="D184" s="957"/>
      <c r="M184" s="969" t="s">
        <v>1431</v>
      </c>
      <c r="N184" s="956"/>
      <c r="O184" s="957"/>
    </row>
    <row r="185" spans="2:15">
      <c r="B185" s="969" t="s">
        <v>1432</v>
      </c>
      <c r="C185" s="956"/>
      <c r="D185" s="957"/>
      <c r="M185" s="969" t="s">
        <v>1432</v>
      </c>
      <c r="N185" s="956"/>
      <c r="O185" s="957"/>
    </row>
    <row r="186" spans="2:15" ht="25.5">
      <c r="B186" s="961" t="s">
        <v>1433</v>
      </c>
      <c r="C186" s="965">
        <f>SUM(C184:C185)</f>
        <v>0</v>
      </c>
      <c r="D186" s="965">
        <f>SUM(D184:D185)</f>
        <v>0</v>
      </c>
      <c r="M186" s="961" t="s">
        <v>1433</v>
      </c>
      <c r="N186" s="965">
        <f>SUM(N184:N185)</f>
        <v>0</v>
      </c>
      <c r="O186" s="965">
        <f>SUM(O184:O185)</f>
        <v>0</v>
      </c>
    </row>
    <row r="188" spans="2:15">
      <c r="B188" s="973" t="s">
        <v>1434</v>
      </c>
      <c r="C188" s="956">
        <f>НАЧАЛО!AA2</f>
        <v>41639</v>
      </c>
      <c r="D188" s="957" t="str">
        <f>CONCATENATE("31.12.",YEAR(C188)-1," г.")</f>
        <v>31.12.2012 г.</v>
      </c>
      <c r="M188" s="973" t="s">
        <v>1434</v>
      </c>
      <c r="N188" s="956">
        <f>НАЧАЛО!AL2</f>
        <v>0</v>
      </c>
      <c r="O188" s="957" t="str">
        <f>CONCATENATE("31.12.",YEAR(N188)-1," г.")</f>
        <v>31.12.1899 г.</v>
      </c>
    </row>
    <row r="189" spans="2:15">
      <c r="B189" s="969" t="s">
        <v>1435</v>
      </c>
      <c r="C189" s="956"/>
      <c r="D189" s="957"/>
      <c r="M189" s="969" t="s">
        <v>1435</v>
      </c>
      <c r="N189" s="956"/>
      <c r="O189" s="957"/>
    </row>
    <row r="190" spans="2:15">
      <c r="B190" s="969" t="s">
        <v>1436</v>
      </c>
      <c r="C190" s="956"/>
      <c r="D190" s="957"/>
      <c r="M190" s="969" t="s">
        <v>1436</v>
      </c>
      <c r="N190" s="956"/>
      <c r="O190" s="957"/>
    </row>
    <row r="191" spans="2:15">
      <c r="B191" s="961" t="s">
        <v>1378</v>
      </c>
      <c r="C191" s="965">
        <f>SUM(C189:C190)</f>
        <v>0</v>
      </c>
      <c r="D191" s="965">
        <f>SUM(D189:D190)</f>
        <v>0</v>
      </c>
      <c r="M191" s="961" t="s">
        <v>1378</v>
      </c>
      <c r="N191" s="965">
        <f>SUM(N189:N190)</f>
        <v>0</v>
      </c>
      <c r="O191" s="965">
        <f>SUM(O189:O190)</f>
        <v>0</v>
      </c>
    </row>
    <row r="193" spans="2:17">
      <c r="B193" s="963" t="s">
        <v>1437</v>
      </c>
      <c r="C193" s="956">
        <f>НАЧАЛО!AA2</f>
        <v>41639</v>
      </c>
      <c r="D193" s="957" t="str">
        <f>CONCATENATE("31.12.",YEAR(C193)-1," г.")</f>
        <v>31.12.2012 г.</v>
      </c>
      <c r="M193" s="963" t="s">
        <v>1437</v>
      </c>
      <c r="N193" s="956">
        <f>НАЧАЛО!AL2</f>
        <v>0</v>
      </c>
      <c r="O193" s="957" t="str">
        <f>CONCATENATE("31.12.",YEAR(N193)-1," г.")</f>
        <v>31.12.1899 г.</v>
      </c>
    </row>
    <row r="194" spans="2:17">
      <c r="B194" s="969" t="s">
        <v>1438</v>
      </c>
      <c r="C194" s="956"/>
      <c r="D194" s="957"/>
      <c r="M194" s="969" t="s">
        <v>1438</v>
      </c>
      <c r="N194" s="956"/>
      <c r="O194" s="957"/>
    </row>
    <row r="195" spans="2:17">
      <c r="B195" s="969" t="s">
        <v>1427</v>
      </c>
      <c r="C195" s="956"/>
      <c r="D195" s="957"/>
      <c r="M195" s="969" t="s">
        <v>1427</v>
      </c>
      <c r="N195" s="956"/>
      <c r="O195" s="957"/>
    </row>
    <row r="196" spans="2:17">
      <c r="B196" s="969" t="s">
        <v>1439</v>
      </c>
      <c r="C196" s="956"/>
      <c r="D196" s="957"/>
      <c r="M196" s="969" t="s">
        <v>1439</v>
      </c>
      <c r="N196" s="956"/>
      <c r="O196" s="957"/>
    </row>
    <row r="197" spans="2:17">
      <c r="B197" s="969" t="s">
        <v>1440</v>
      </c>
      <c r="C197" s="956"/>
      <c r="D197" s="957"/>
      <c r="M197" s="969" t="s">
        <v>1440</v>
      </c>
      <c r="N197" s="956"/>
      <c r="O197" s="957"/>
    </row>
    <row r="198" spans="2:17">
      <c r="B198" s="969" t="s">
        <v>1441</v>
      </c>
      <c r="C198" s="956"/>
      <c r="D198" s="957"/>
      <c r="M198" s="969" t="s">
        <v>1441</v>
      </c>
      <c r="N198" s="956"/>
      <c r="O198" s="957"/>
    </row>
    <row r="199" spans="2:17">
      <c r="B199" s="969" t="s">
        <v>1442</v>
      </c>
      <c r="C199" s="956"/>
      <c r="D199" s="957"/>
      <c r="M199" s="969" t="s">
        <v>1442</v>
      </c>
      <c r="N199" s="956"/>
      <c r="O199" s="957"/>
    </row>
    <row r="200" spans="2:17">
      <c r="B200" s="969" t="s">
        <v>1443</v>
      </c>
      <c r="C200" s="956"/>
      <c r="D200" s="957"/>
      <c r="M200" s="969" t="s">
        <v>1443</v>
      </c>
      <c r="N200" s="956"/>
      <c r="O200" s="957"/>
    </row>
    <row r="201" spans="2:17">
      <c r="B201" s="961" t="s">
        <v>1444</v>
      </c>
      <c r="C201" s="965">
        <f>SUM(C194:C200)</f>
        <v>0</v>
      </c>
      <c r="D201" s="965">
        <f>SUM(D194:D200)</f>
        <v>0</v>
      </c>
      <c r="M201" s="961" t="s">
        <v>1444</v>
      </c>
      <c r="N201" s="965">
        <f>SUM(N194:N200)</f>
        <v>0</v>
      </c>
      <c r="O201" s="965">
        <f>SUM(O194:O200)</f>
        <v>0</v>
      </c>
    </row>
    <row r="202" spans="2:17">
      <c r="B202" s="961" t="s">
        <v>1445</v>
      </c>
      <c r="C202" s="965" t="s">
        <v>27</v>
      </c>
      <c r="D202" s="965" t="s">
        <v>27</v>
      </c>
      <c r="M202" s="961" t="s">
        <v>1445</v>
      </c>
      <c r="N202" s="965" t="s">
        <v>27</v>
      </c>
      <c r="O202" s="965" t="s">
        <v>27</v>
      </c>
    </row>
    <row r="204" spans="2:17" ht="117.6" customHeight="1">
      <c r="B204" s="2502" t="s">
        <v>1446</v>
      </c>
      <c r="C204" s="2503"/>
      <c r="D204" s="2503"/>
      <c r="E204" s="2503"/>
      <c r="F204" s="2503"/>
      <c r="M204" s="2502" t="s">
        <v>1446</v>
      </c>
      <c r="N204" s="2503"/>
      <c r="O204" s="2503"/>
      <c r="P204" s="2503"/>
      <c r="Q204" s="2503"/>
    </row>
  </sheetData>
  <sheetProtection insertColumns="0" insertRows="0"/>
  <mergeCells count="21">
    <mergeCell ref="B1:F1"/>
    <mergeCell ref="M74:Q74"/>
    <mergeCell ref="A1:A2"/>
    <mergeCell ref="M49:Q49"/>
    <mergeCell ref="B136:F136"/>
    <mergeCell ref="M1:Q1"/>
    <mergeCell ref="M25:Q25"/>
    <mergeCell ref="B75:F75"/>
    <mergeCell ref="M75:Q75"/>
    <mergeCell ref="B61:F61"/>
    <mergeCell ref="B49:F49"/>
    <mergeCell ref="B25:F25"/>
    <mergeCell ref="M61:Q61"/>
    <mergeCell ref="B74:F74"/>
    <mergeCell ref="M204:Q204"/>
    <mergeCell ref="B204:F204"/>
    <mergeCell ref="B157:F157"/>
    <mergeCell ref="M99:Q99"/>
    <mergeCell ref="M157:Q157"/>
    <mergeCell ref="B99:F99"/>
    <mergeCell ref="M136:Q136"/>
  </mergeCells>
  <conditionalFormatting sqref="A4">
    <cfRule type="expression" dxfId="1" priority="1">
      <formula>TODAY()&gt;DATE(2013,9,30)</formula>
    </cfRule>
  </conditionalFormatting>
  <hyperlinks>
    <hyperlink ref="H4" location="'Съдържание 1'!A1" display="'Съдържание 1'!A1"/>
    <hyperlink ref="A4" location="Notes!A781" display="Notes!A781"/>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sheetPr codeName="Sheet5">
    <tabColor theme="7" tint="-0.249977111117893"/>
  </sheetPr>
  <dimension ref="A1:L86"/>
  <sheetViews>
    <sheetView zoomScale="110" zoomScaleNormal="110" workbookViewId="0">
      <selection activeCell="C16" sqref="C16"/>
    </sheetView>
  </sheetViews>
  <sheetFormatPr defaultColWidth="8.85546875" defaultRowHeight="14.25"/>
  <cols>
    <col min="1" max="1" width="4.140625" style="283" customWidth="1"/>
    <col min="2" max="2" width="28.42578125" style="283" customWidth="1"/>
    <col min="3" max="3" width="41.140625" style="283" customWidth="1"/>
    <col min="4" max="4" width="8.85546875" style="283"/>
    <col min="5" max="5" width="4.140625" style="283" customWidth="1"/>
    <col min="6" max="10" width="8.85546875" style="283"/>
    <col min="11" max="11" width="18.5703125" style="283" customWidth="1"/>
    <col min="12" max="12" width="13.42578125" style="283" customWidth="1"/>
    <col min="13" max="16384" width="8.85546875" style="283"/>
  </cols>
  <sheetData>
    <row r="1" spans="1:12">
      <c r="F1" s="311"/>
      <c r="G1" s="311"/>
      <c r="H1" s="312" t="s">
        <v>27</v>
      </c>
      <c r="I1" s="312"/>
    </row>
    <row r="2" spans="1:12">
      <c r="F2" s="675" t="s">
        <v>3768</v>
      </c>
      <c r="G2" s="311"/>
      <c r="H2" s="312"/>
      <c r="I2" s="312"/>
    </row>
    <row r="4" spans="1:12">
      <c r="E4" s="2035" t="s">
        <v>4399</v>
      </c>
      <c r="F4" s="2036"/>
      <c r="G4" s="2036"/>
      <c r="H4" s="2036"/>
      <c r="I4" s="2036"/>
      <c r="J4" s="2036"/>
      <c r="K4" s="2037"/>
    </row>
    <row r="5" spans="1:12">
      <c r="B5" s="283" t="s">
        <v>3759</v>
      </c>
      <c r="C5" s="288" t="s">
        <v>1263</v>
      </c>
      <c r="E5" s="2038" t="s">
        <v>4400</v>
      </c>
      <c r="F5" s="2039"/>
      <c r="G5" s="2039"/>
      <c r="H5" s="2039"/>
      <c r="I5" s="2039"/>
      <c r="J5" s="2039"/>
      <c r="K5" s="2040"/>
    </row>
    <row r="6" spans="1:12">
      <c r="B6" s="283" t="s">
        <v>3760</v>
      </c>
      <c r="C6" s="1926" t="s">
        <v>3654</v>
      </c>
      <c r="E6" s="2041" t="s">
        <v>4401</v>
      </c>
      <c r="F6" s="2042"/>
      <c r="G6" s="2042"/>
      <c r="H6" s="2042"/>
      <c r="I6" s="2042"/>
      <c r="J6" s="2042"/>
      <c r="K6" s="2043"/>
    </row>
    <row r="7" spans="1:12">
      <c r="A7" s="260">
        <v>1</v>
      </c>
      <c r="B7" s="1929" t="s">
        <v>27</v>
      </c>
      <c r="C7" s="285" t="s">
        <v>1264</v>
      </c>
      <c r="E7" s="2045" t="s">
        <v>4402</v>
      </c>
      <c r="F7" s="2045"/>
      <c r="G7" s="2045"/>
      <c r="H7" s="2045"/>
      <c r="I7" s="2045"/>
      <c r="J7" s="2045"/>
      <c r="K7" s="2045"/>
    </row>
    <row r="8" spans="1:12">
      <c r="A8" s="260">
        <f>A7+1</f>
        <v>2</v>
      </c>
      <c r="B8" s="1929" t="s">
        <v>27</v>
      </c>
      <c r="C8" s="2006" t="s">
        <v>7087</v>
      </c>
    </row>
    <row r="9" spans="1:12">
      <c r="A9" s="260">
        <f t="shared" ref="A9:A40" si="0">A8+1</f>
        <v>3</v>
      </c>
      <c r="B9" s="260"/>
      <c r="C9" s="2005" t="s">
        <v>7105</v>
      </c>
      <c r="E9" s="2044" t="s">
        <v>1636</v>
      </c>
      <c r="F9" s="2032" t="s">
        <v>1637</v>
      </c>
      <c r="G9" s="2033"/>
      <c r="H9" s="2033"/>
      <c r="I9" s="2033"/>
      <c r="J9" s="2033"/>
      <c r="K9" s="2033"/>
      <c r="L9" s="2034"/>
    </row>
    <row r="10" spans="1:12">
      <c r="A10" s="260">
        <f t="shared" si="0"/>
        <v>4</v>
      </c>
      <c r="B10" s="260"/>
      <c r="C10" s="284" t="s">
        <v>1266</v>
      </c>
      <c r="E10" s="2044"/>
      <c r="F10" s="2023" t="s">
        <v>1638</v>
      </c>
      <c r="G10" s="2024"/>
      <c r="H10" s="2024"/>
      <c r="I10" s="2024"/>
      <c r="J10" s="2024"/>
      <c r="K10" s="2024"/>
      <c r="L10" s="2025"/>
    </row>
    <row r="11" spans="1:12">
      <c r="A11" s="260">
        <f t="shared" si="0"/>
        <v>5</v>
      </c>
      <c r="B11" s="260"/>
      <c r="C11" s="285" t="s">
        <v>1104</v>
      </c>
      <c r="F11" s="2026" t="s">
        <v>1639</v>
      </c>
      <c r="G11" s="2027"/>
      <c r="H11" s="2027"/>
      <c r="I11" s="2027"/>
      <c r="J11" s="2027"/>
      <c r="K11" s="2027"/>
      <c r="L11" s="2028"/>
    </row>
    <row r="12" spans="1:12">
      <c r="A12" s="260">
        <f t="shared" si="0"/>
        <v>6</v>
      </c>
      <c r="B12" s="260"/>
      <c r="C12" s="285" t="s">
        <v>1105</v>
      </c>
    </row>
    <row r="13" spans="1:12">
      <c r="A13" s="260">
        <f t="shared" si="0"/>
        <v>7</v>
      </c>
      <c r="B13" s="260"/>
      <c r="C13" s="285" t="s">
        <v>1108</v>
      </c>
      <c r="E13" s="2032" t="s">
        <v>1640</v>
      </c>
      <c r="F13" s="2033"/>
      <c r="G13" s="2033"/>
      <c r="H13" s="2033"/>
      <c r="I13" s="2033"/>
      <c r="J13" s="2033"/>
      <c r="K13" s="2034"/>
    </row>
    <row r="14" spans="1:12">
      <c r="A14" s="260">
        <f t="shared" si="0"/>
        <v>8</v>
      </c>
      <c r="B14" s="260"/>
      <c r="C14" s="285" t="s">
        <v>1103</v>
      </c>
      <c r="E14" s="2023" t="s">
        <v>1641</v>
      </c>
      <c r="F14" s="2024"/>
      <c r="G14" s="2024"/>
      <c r="H14" s="2024"/>
      <c r="I14" s="2024"/>
      <c r="J14" s="2024"/>
      <c r="K14" s="2025"/>
    </row>
    <row r="15" spans="1:12">
      <c r="A15" s="260">
        <f t="shared" si="0"/>
        <v>9</v>
      </c>
      <c r="B15" s="260"/>
      <c r="C15" s="285" t="s">
        <v>1106</v>
      </c>
      <c r="E15" s="2026" t="s">
        <v>27</v>
      </c>
      <c r="F15" s="2027"/>
      <c r="G15" s="2027"/>
      <c r="H15" s="2027"/>
      <c r="I15" s="2027"/>
      <c r="J15" s="2027"/>
      <c r="K15" s="2028"/>
    </row>
    <row r="16" spans="1:12">
      <c r="A16" s="260">
        <f t="shared" si="0"/>
        <v>10</v>
      </c>
      <c r="B16" s="260"/>
      <c r="C16" s="285" t="s">
        <v>1634</v>
      </c>
    </row>
    <row r="17" spans="1:11">
      <c r="A17" s="260">
        <f t="shared" si="0"/>
        <v>11</v>
      </c>
      <c r="B17" s="260"/>
      <c r="C17" s="285" t="s">
        <v>1267</v>
      </c>
    </row>
    <row r="18" spans="1:11" ht="22.5" customHeight="1">
      <c r="A18" s="260">
        <f t="shared" si="0"/>
        <v>12</v>
      </c>
      <c r="B18" s="1927" t="s">
        <v>4346</v>
      </c>
      <c r="C18" s="285" t="s">
        <v>1862</v>
      </c>
      <c r="E18" s="2032" t="s">
        <v>2048</v>
      </c>
      <c r="F18" s="2033"/>
      <c r="G18" s="2033"/>
      <c r="H18" s="2033"/>
      <c r="I18" s="2033"/>
      <c r="J18" s="2033"/>
      <c r="K18" s="2034"/>
    </row>
    <row r="19" spans="1:11" ht="13.9" customHeight="1">
      <c r="A19" s="260">
        <f t="shared" si="0"/>
        <v>13</v>
      </c>
      <c r="B19" s="1927" t="s">
        <v>4458</v>
      </c>
      <c r="C19" s="285" t="s">
        <v>907</v>
      </c>
      <c r="E19" s="2023" t="s">
        <v>2049</v>
      </c>
      <c r="F19" s="2024"/>
      <c r="G19" s="2024"/>
      <c r="H19" s="2024"/>
      <c r="I19" s="2024"/>
      <c r="J19" s="2024"/>
      <c r="K19" s="2025"/>
    </row>
    <row r="20" spans="1:11">
      <c r="A20" s="260">
        <f t="shared" si="0"/>
        <v>14</v>
      </c>
      <c r="B20" s="260"/>
      <c r="C20" s="285" t="s">
        <v>1268</v>
      </c>
      <c r="E20" s="2023" t="s">
        <v>2050</v>
      </c>
      <c r="F20" s="2024"/>
      <c r="G20" s="2024"/>
      <c r="H20" s="2024"/>
      <c r="I20" s="2024"/>
      <c r="J20" s="2024"/>
      <c r="K20" s="2025"/>
    </row>
    <row r="21" spans="1:11">
      <c r="A21" s="260">
        <f t="shared" si="0"/>
        <v>15</v>
      </c>
      <c r="B21" s="260"/>
      <c r="C21" s="285" t="s">
        <v>1778</v>
      </c>
      <c r="E21" s="2026" t="s">
        <v>2051</v>
      </c>
      <c r="F21" s="2027"/>
      <c r="G21" s="2027"/>
      <c r="H21" s="2027"/>
      <c r="I21" s="2027"/>
      <c r="J21" s="2027"/>
      <c r="K21" s="2028"/>
    </row>
    <row r="22" spans="1:11">
      <c r="A22" s="260">
        <f t="shared" si="0"/>
        <v>16</v>
      </c>
      <c r="B22" s="260"/>
      <c r="C22" s="285" t="s">
        <v>1269</v>
      </c>
      <c r="E22" s="2029" t="s">
        <v>2052</v>
      </c>
      <c r="F22" s="2030"/>
      <c r="G22" s="2030"/>
      <c r="H22" s="2030"/>
      <c r="I22" s="2030"/>
      <c r="J22" s="2030"/>
      <c r="K22" s="2031"/>
    </row>
    <row r="23" spans="1:11">
      <c r="A23" s="260">
        <f t="shared" si="0"/>
        <v>17</v>
      </c>
      <c r="B23" s="1572" t="s">
        <v>3885</v>
      </c>
      <c r="C23" s="1928" t="s">
        <v>3916</v>
      </c>
    </row>
    <row r="24" spans="1:11">
      <c r="A24" s="260">
        <f t="shared" si="0"/>
        <v>18</v>
      </c>
      <c r="B24" s="260"/>
      <c r="C24" s="285" t="s">
        <v>1270</v>
      </c>
      <c r="E24" s="2032" t="s">
        <v>4396</v>
      </c>
      <c r="F24" s="2033"/>
      <c r="G24" s="2033"/>
      <c r="H24" s="2033"/>
      <c r="I24" s="2033"/>
      <c r="J24" s="2033"/>
      <c r="K24" s="2034"/>
    </row>
    <row r="25" spans="1:11">
      <c r="A25" s="260">
        <f t="shared" si="0"/>
        <v>19</v>
      </c>
      <c r="B25" s="260"/>
      <c r="C25" s="285" t="s">
        <v>1271</v>
      </c>
      <c r="E25" s="2023" t="s">
        <v>4397</v>
      </c>
      <c r="F25" s="2024"/>
      <c r="G25" s="2024"/>
      <c r="H25" s="2024"/>
      <c r="I25" s="2024"/>
      <c r="J25" s="2024"/>
      <c r="K25" s="2025"/>
    </row>
    <row r="26" spans="1:11">
      <c r="A26" s="260">
        <f t="shared" si="0"/>
        <v>20</v>
      </c>
      <c r="B26" s="260"/>
      <c r="C26" s="285" t="s">
        <v>1272</v>
      </c>
      <c r="E26" s="2026" t="s">
        <v>4398</v>
      </c>
      <c r="F26" s="2027"/>
      <c r="G26" s="2027"/>
      <c r="H26" s="2027"/>
      <c r="I26" s="2027"/>
      <c r="J26" s="2027"/>
      <c r="K26" s="2028"/>
    </row>
    <row r="27" spans="1:11">
      <c r="A27" s="260">
        <f t="shared" si="0"/>
        <v>21</v>
      </c>
      <c r="B27" s="260"/>
      <c r="C27" s="285" t="s">
        <v>582</v>
      </c>
    </row>
    <row r="28" spans="1:11">
      <c r="A28" s="260">
        <f t="shared" si="0"/>
        <v>22</v>
      </c>
      <c r="B28" s="260"/>
      <c r="C28" s="285" t="s">
        <v>1675</v>
      </c>
      <c r="E28" s="2032" t="s">
        <v>3761</v>
      </c>
      <c r="F28" s="2033"/>
      <c r="G28" s="2033"/>
      <c r="H28" s="2033"/>
      <c r="I28" s="2033"/>
      <c r="J28" s="2033"/>
      <c r="K28" s="2034"/>
    </row>
    <row r="29" spans="1:11">
      <c r="A29" s="260">
        <f t="shared" si="0"/>
        <v>23</v>
      </c>
      <c r="B29" s="260"/>
      <c r="C29" s="284" t="s">
        <v>581</v>
      </c>
      <c r="E29" s="1985"/>
      <c r="F29" s="1986"/>
      <c r="G29" s="1986"/>
      <c r="H29" s="1986"/>
      <c r="I29" s="1986"/>
      <c r="J29" s="1986"/>
      <c r="K29" s="1987"/>
    </row>
    <row r="30" spans="1:11">
      <c r="A30" s="260">
        <f t="shared" si="0"/>
        <v>24</v>
      </c>
      <c r="B30" s="260"/>
      <c r="C30" s="285" t="s">
        <v>1273</v>
      </c>
      <c r="E30" s="2023" t="s">
        <v>3762</v>
      </c>
      <c r="F30" s="2024"/>
      <c r="G30" s="2024"/>
      <c r="H30" s="2024"/>
      <c r="I30" s="2024"/>
      <c r="J30" s="2024"/>
      <c r="K30" s="2025"/>
    </row>
    <row r="31" spans="1:11">
      <c r="A31" s="260">
        <f t="shared" si="0"/>
        <v>25</v>
      </c>
      <c r="B31" s="260"/>
      <c r="C31" s="285" t="s">
        <v>2019</v>
      </c>
      <c r="E31" s="2023" t="s">
        <v>3763</v>
      </c>
      <c r="F31" s="2024"/>
      <c r="G31" s="2024"/>
      <c r="H31" s="2024"/>
      <c r="I31" s="2024"/>
      <c r="J31" s="2024"/>
      <c r="K31" s="2025"/>
    </row>
    <row r="32" spans="1:11">
      <c r="A32" s="260">
        <f t="shared" si="0"/>
        <v>26</v>
      </c>
      <c r="B32" s="260"/>
      <c r="C32" s="284" t="s">
        <v>1135</v>
      </c>
      <c r="E32" s="2023" t="s">
        <v>3764</v>
      </c>
      <c r="F32" s="2024"/>
      <c r="G32" s="2024"/>
      <c r="H32" s="2024"/>
      <c r="I32" s="2024"/>
      <c r="J32" s="2024"/>
      <c r="K32" s="2025"/>
    </row>
    <row r="33" spans="1:11">
      <c r="A33" s="260">
        <f t="shared" si="0"/>
        <v>27</v>
      </c>
      <c r="B33" s="260"/>
      <c r="C33" s="285" t="s">
        <v>1274</v>
      </c>
      <c r="E33" s="668" t="s">
        <v>3765</v>
      </c>
      <c r="F33" s="669"/>
      <c r="G33" s="669"/>
      <c r="H33" s="669"/>
      <c r="I33" s="669"/>
      <c r="J33" s="669"/>
      <c r="K33" s="670"/>
    </row>
    <row r="34" spans="1:11">
      <c r="A34" s="260">
        <f t="shared" si="0"/>
        <v>28</v>
      </c>
      <c r="B34" s="260"/>
      <c r="C34" s="285" t="s">
        <v>1275</v>
      </c>
      <c r="E34" s="673" t="s">
        <v>3767</v>
      </c>
      <c r="F34" s="669"/>
      <c r="G34" s="669"/>
      <c r="H34" s="669"/>
      <c r="I34" s="669"/>
      <c r="J34" s="669"/>
      <c r="K34" s="670"/>
    </row>
    <row r="35" spans="1:11" ht="30.75" customHeight="1">
      <c r="A35" s="260">
        <f t="shared" si="0"/>
        <v>29</v>
      </c>
      <c r="B35" s="1927" t="s">
        <v>4432</v>
      </c>
      <c r="C35" s="285" t="s">
        <v>1676</v>
      </c>
      <c r="E35" s="674" t="s">
        <v>3766</v>
      </c>
      <c r="F35" s="671"/>
      <c r="G35" s="671"/>
      <c r="H35" s="671"/>
      <c r="I35" s="671"/>
      <c r="J35" s="671"/>
      <c r="K35" s="672"/>
    </row>
    <row r="36" spans="1:11">
      <c r="A36" s="260">
        <f t="shared" si="0"/>
        <v>30</v>
      </c>
      <c r="B36" s="260"/>
      <c r="C36" s="284" t="s">
        <v>1278</v>
      </c>
    </row>
    <row r="37" spans="1:11" ht="28.5">
      <c r="A37" s="260">
        <f t="shared" si="0"/>
        <v>31</v>
      </c>
      <c r="B37" s="1927" t="s">
        <v>4433</v>
      </c>
      <c r="C37" s="284" t="s">
        <v>1277</v>
      </c>
    </row>
    <row r="38" spans="1:11">
      <c r="A38" s="260">
        <f t="shared" si="0"/>
        <v>32</v>
      </c>
      <c r="B38" s="260"/>
      <c r="C38" s="284" t="s">
        <v>1279</v>
      </c>
    </row>
    <row r="39" spans="1:11">
      <c r="A39" s="260">
        <f t="shared" si="0"/>
        <v>33</v>
      </c>
      <c r="B39" s="260"/>
      <c r="C39" s="285" t="s">
        <v>1276</v>
      </c>
    </row>
    <row r="40" spans="1:11">
      <c r="A40" s="260">
        <f t="shared" si="0"/>
        <v>34</v>
      </c>
      <c r="B40" s="260"/>
      <c r="C40" s="285" t="s">
        <v>1202</v>
      </c>
    </row>
    <row r="41" spans="1:11">
      <c r="A41" s="2020" t="s">
        <v>4344</v>
      </c>
      <c r="B41" s="2021"/>
      <c r="C41" s="2022"/>
    </row>
    <row r="42" spans="1:11">
      <c r="A42" s="260">
        <f>A40+1</f>
        <v>35</v>
      </c>
      <c r="B42" s="260"/>
      <c r="C42" s="285" t="s">
        <v>1633</v>
      </c>
    </row>
    <row r="43" spans="1:11">
      <c r="A43" s="260">
        <f t="shared" ref="A43:A76" si="1">A42+1</f>
        <v>36</v>
      </c>
      <c r="B43" s="260"/>
      <c r="C43" s="285" t="s">
        <v>1766</v>
      </c>
    </row>
    <row r="44" spans="1:11">
      <c r="A44" s="260">
        <f t="shared" si="1"/>
        <v>37</v>
      </c>
      <c r="B44" s="260"/>
      <c r="C44" s="285" t="s">
        <v>1739</v>
      </c>
    </row>
    <row r="45" spans="1:11">
      <c r="A45" s="260">
        <f t="shared" si="1"/>
        <v>38</v>
      </c>
      <c r="B45" s="260"/>
      <c r="C45" s="285" t="s">
        <v>1770</v>
      </c>
    </row>
    <row r="46" spans="1:11">
      <c r="A46" s="260">
        <f t="shared" si="1"/>
        <v>39</v>
      </c>
      <c r="B46" s="260"/>
      <c r="C46" s="285" t="s">
        <v>1769</v>
      </c>
    </row>
    <row r="47" spans="1:11">
      <c r="A47" s="260">
        <f t="shared" si="1"/>
        <v>40</v>
      </c>
      <c r="B47" s="260"/>
      <c r="C47" s="285" t="s">
        <v>1743</v>
      </c>
    </row>
    <row r="48" spans="1:11">
      <c r="A48" s="260">
        <f t="shared" si="1"/>
        <v>41</v>
      </c>
      <c r="B48" s="260"/>
      <c r="C48" s="285" t="s">
        <v>1748</v>
      </c>
    </row>
    <row r="49" spans="1:5">
      <c r="A49" s="260">
        <f t="shared" si="1"/>
        <v>42</v>
      </c>
      <c r="B49" s="260"/>
      <c r="C49" s="285" t="s">
        <v>1749</v>
      </c>
    </row>
    <row r="50" spans="1:5">
      <c r="A50" s="260">
        <f t="shared" si="1"/>
        <v>43</v>
      </c>
      <c r="B50" s="260"/>
      <c r="C50" s="285" t="s">
        <v>1750</v>
      </c>
    </row>
    <row r="51" spans="1:5">
      <c r="A51" s="260">
        <f t="shared" si="1"/>
        <v>44</v>
      </c>
      <c r="B51" s="1929" t="s">
        <v>4385</v>
      </c>
      <c r="C51" s="285" t="s">
        <v>1887</v>
      </c>
    </row>
    <row r="52" spans="1:5">
      <c r="A52" s="260">
        <f t="shared" si="1"/>
        <v>45</v>
      </c>
      <c r="B52" s="1929" t="s">
        <v>4385</v>
      </c>
      <c r="C52" s="285" t="s">
        <v>1888</v>
      </c>
    </row>
    <row r="53" spans="1:5">
      <c r="A53" s="260">
        <f t="shared" si="1"/>
        <v>46</v>
      </c>
      <c r="B53" s="260"/>
      <c r="C53" s="285" t="s">
        <v>1753</v>
      </c>
    </row>
    <row r="54" spans="1:5">
      <c r="A54" s="260">
        <f t="shared" si="1"/>
        <v>47</v>
      </c>
      <c r="B54" s="260"/>
      <c r="C54" s="285" t="s">
        <v>1740</v>
      </c>
    </row>
    <row r="55" spans="1:5">
      <c r="A55" s="260">
        <f t="shared" si="1"/>
        <v>48</v>
      </c>
      <c r="B55" s="260"/>
      <c r="C55" s="285" t="s">
        <v>1683</v>
      </c>
    </row>
    <row r="56" spans="1:5">
      <c r="A56" s="260">
        <f t="shared" si="1"/>
        <v>49</v>
      </c>
      <c r="B56" s="260"/>
      <c r="C56" s="285" t="s">
        <v>1736</v>
      </c>
    </row>
    <row r="57" spans="1:5">
      <c r="A57" s="260">
        <f>A56+1</f>
        <v>50</v>
      </c>
      <c r="B57" s="260"/>
      <c r="C57" s="285" t="s">
        <v>1747</v>
      </c>
    </row>
    <row r="58" spans="1:5">
      <c r="A58" s="260">
        <f>A57+1</f>
        <v>51</v>
      </c>
      <c r="B58" s="1774" t="s">
        <v>4281</v>
      </c>
      <c r="C58" s="1733" t="s">
        <v>6036</v>
      </c>
    </row>
    <row r="59" spans="1:5">
      <c r="A59" s="260">
        <f>A58+1</f>
        <v>52</v>
      </c>
      <c r="B59" s="1774" t="s">
        <v>4281</v>
      </c>
      <c r="C59" s="1733" t="s">
        <v>4279</v>
      </c>
    </row>
    <row r="60" spans="1:5">
      <c r="A60" s="260">
        <f t="shared" si="1"/>
        <v>53</v>
      </c>
      <c r="B60" s="1774" t="s">
        <v>4281</v>
      </c>
      <c r="C60" s="1733" t="s">
        <v>4280</v>
      </c>
    </row>
    <row r="61" spans="1:5">
      <c r="A61" s="260">
        <f t="shared" si="1"/>
        <v>54</v>
      </c>
      <c r="B61" s="1927" t="s">
        <v>4386</v>
      </c>
      <c r="C61" s="285" t="s">
        <v>1659</v>
      </c>
      <c r="E61" s="290" t="s">
        <v>1674</v>
      </c>
    </row>
    <row r="62" spans="1:5" ht="28.5">
      <c r="A62" s="260">
        <f t="shared" si="1"/>
        <v>55</v>
      </c>
      <c r="B62" s="1930" t="s">
        <v>2063</v>
      </c>
      <c r="C62" s="285" t="s">
        <v>3929</v>
      </c>
    </row>
    <row r="63" spans="1:5" ht="28.5">
      <c r="A63" s="260">
        <f t="shared" si="1"/>
        <v>56</v>
      </c>
      <c r="B63" s="1930" t="s">
        <v>2064</v>
      </c>
      <c r="C63" s="285" t="s">
        <v>3930</v>
      </c>
    </row>
    <row r="64" spans="1:5">
      <c r="A64" s="260">
        <f t="shared" si="1"/>
        <v>57</v>
      </c>
      <c r="B64" s="1930" t="s">
        <v>2062</v>
      </c>
      <c r="C64" s="285" t="s">
        <v>3931</v>
      </c>
    </row>
    <row r="65" spans="1:3">
      <c r="A65" s="260">
        <f t="shared" si="1"/>
        <v>58</v>
      </c>
      <c r="B65" s="1930" t="s">
        <v>3917</v>
      </c>
      <c r="C65" s="285" t="s">
        <v>3932</v>
      </c>
    </row>
    <row r="66" spans="1:3">
      <c r="A66" s="260">
        <f t="shared" si="1"/>
        <v>59</v>
      </c>
      <c r="B66" s="1930" t="s">
        <v>39</v>
      </c>
      <c r="C66" s="284" t="s">
        <v>3933</v>
      </c>
    </row>
    <row r="67" spans="1:3" ht="28.5">
      <c r="A67" s="260">
        <f t="shared" si="1"/>
        <v>60</v>
      </c>
      <c r="B67" s="1930" t="s">
        <v>2063</v>
      </c>
      <c r="C67" s="285" t="s">
        <v>3934</v>
      </c>
    </row>
    <row r="68" spans="1:3" ht="28.5">
      <c r="A68" s="260">
        <f t="shared" si="1"/>
        <v>61</v>
      </c>
      <c r="B68" s="1930" t="s">
        <v>2064</v>
      </c>
      <c r="C68" s="285" t="s">
        <v>3935</v>
      </c>
    </row>
    <row r="69" spans="1:3">
      <c r="A69" s="260">
        <f t="shared" si="1"/>
        <v>62</v>
      </c>
      <c r="B69" s="1930" t="s">
        <v>2062</v>
      </c>
      <c r="C69" s="285" t="s">
        <v>3936</v>
      </c>
    </row>
    <row r="70" spans="1:3">
      <c r="A70" s="260">
        <f t="shared" si="1"/>
        <v>63</v>
      </c>
      <c r="B70" s="1774" t="s">
        <v>4281</v>
      </c>
      <c r="C70" s="1733" t="s">
        <v>6052</v>
      </c>
    </row>
    <row r="71" spans="1:3">
      <c r="A71" s="260">
        <f t="shared" si="1"/>
        <v>64</v>
      </c>
      <c r="B71" s="260"/>
      <c r="C71" s="285" t="s">
        <v>1741</v>
      </c>
    </row>
    <row r="72" spans="1:3">
      <c r="A72" s="260">
        <f t="shared" si="1"/>
        <v>65</v>
      </c>
      <c r="B72" s="260"/>
      <c r="C72" s="285" t="s">
        <v>1680</v>
      </c>
    </row>
    <row r="73" spans="1:3">
      <c r="A73" s="260">
        <f t="shared" si="1"/>
        <v>66</v>
      </c>
      <c r="B73" s="260"/>
      <c r="C73" s="285" t="s">
        <v>1681</v>
      </c>
    </row>
    <row r="74" spans="1:3">
      <c r="A74" s="260">
        <f t="shared" si="1"/>
        <v>67</v>
      </c>
      <c r="B74" s="260"/>
      <c r="C74" s="285" t="s">
        <v>1927</v>
      </c>
    </row>
    <row r="75" spans="1:3">
      <c r="A75" s="260">
        <f t="shared" si="1"/>
        <v>68</v>
      </c>
      <c r="B75" s="1774" t="s">
        <v>4281</v>
      </c>
      <c r="C75" s="1733" t="s">
        <v>5992</v>
      </c>
    </row>
    <row r="76" spans="1:3">
      <c r="A76" s="260">
        <f t="shared" si="1"/>
        <v>69</v>
      </c>
      <c r="B76" s="1774" t="s">
        <v>4281</v>
      </c>
      <c r="C76" s="1733" t="s">
        <v>4112</v>
      </c>
    </row>
    <row r="77" spans="1:3">
      <c r="A77" s="2020" t="s">
        <v>4345</v>
      </c>
      <c r="B77" s="2021"/>
      <c r="C77" s="2022"/>
    </row>
    <row r="78" spans="1:3">
      <c r="A78" s="260">
        <f>A76+1</f>
        <v>70</v>
      </c>
      <c r="B78" s="260"/>
      <c r="C78" s="284" t="s">
        <v>1280</v>
      </c>
    </row>
    <row r="79" spans="1:3" ht="42.75">
      <c r="A79" s="260">
        <f>A78+1</f>
        <v>71</v>
      </c>
      <c r="B79" s="1929" t="s">
        <v>3814</v>
      </c>
      <c r="C79" s="285" t="s">
        <v>3813</v>
      </c>
    </row>
    <row r="80" spans="1:3">
      <c r="A80" s="260">
        <f>A79+1</f>
        <v>72</v>
      </c>
      <c r="B80" s="1931" t="s">
        <v>6110</v>
      </c>
      <c r="C80" s="1733" t="s">
        <v>4342</v>
      </c>
    </row>
    <row r="81" spans="1:3">
      <c r="A81" s="2020" t="s">
        <v>4343</v>
      </c>
      <c r="B81" s="2021"/>
      <c r="C81" s="2022"/>
    </row>
    <row r="82" spans="1:3">
      <c r="A82" s="260">
        <f>A80+1</f>
        <v>73</v>
      </c>
      <c r="B82" s="1927" t="s">
        <v>5900</v>
      </c>
      <c r="C82" s="1733" t="s">
        <v>1107</v>
      </c>
    </row>
    <row r="83" spans="1:3">
      <c r="A83" s="260">
        <f t="shared" ref="A83:A86" si="2">A82+1</f>
        <v>74</v>
      </c>
      <c r="B83" s="260"/>
      <c r="C83" s="284" t="s">
        <v>1110</v>
      </c>
    </row>
    <row r="84" spans="1:3">
      <c r="A84" s="260">
        <f t="shared" si="2"/>
        <v>75</v>
      </c>
      <c r="B84" s="260"/>
      <c r="C84" s="284" t="s">
        <v>1265</v>
      </c>
    </row>
    <row r="85" spans="1:3">
      <c r="A85" s="260">
        <f t="shared" si="2"/>
        <v>76</v>
      </c>
      <c r="B85" s="1929" t="s">
        <v>27</v>
      </c>
      <c r="C85" s="285" t="s">
        <v>1953</v>
      </c>
    </row>
    <row r="86" spans="1:3" ht="28.5">
      <c r="A86" s="260">
        <f t="shared" si="2"/>
        <v>77</v>
      </c>
      <c r="B86" s="1929" t="s">
        <v>2056</v>
      </c>
      <c r="C86" s="285" t="s">
        <v>2047</v>
      </c>
    </row>
  </sheetData>
  <mergeCells count="26">
    <mergeCell ref="E15:K15"/>
    <mergeCell ref="F11:L11"/>
    <mergeCell ref="E13:K13"/>
    <mergeCell ref="E14:K14"/>
    <mergeCell ref="E18:K18"/>
    <mergeCell ref="E4:K4"/>
    <mergeCell ref="E5:K5"/>
    <mergeCell ref="E6:K6"/>
    <mergeCell ref="E9:E10"/>
    <mergeCell ref="F9:L9"/>
    <mergeCell ref="E7:K7"/>
    <mergeCell ref="F10:L10"/>
    <mergeCell ref="A81:C81"/>
    <mergeCell ref="A41:C41"/>
    <mergeCell ref="A77:C77"/>
    <mergeCell ref="E19:K19"/>
    <mergeCell ref="E20:K20"/>
    <mergeCell ref="E21:K21"/>
    <mergeCell ref="E22:K22"/>
    <mergeCell ref="E31:K31"/>
    <mergeCell ref="E32:K32"/>
    <mergeCell ref="E24:K24"/>
    <mergeCell ref="E25:K25"/>
    <mergeCell ref="E26:K26"/>
    <mergeCell ref="E28:K28"/>
    <mergeCell ref="E30:K30"/>
  </mergeCells>
  <hyperlinks>
    <hyperlink ref="C5" location="НАЧАЛО!A1" display="НАЧАЛО!A1"/>
    <hyperlink ref="C11" location="'P&amp;L приходи'!A1" display="'P&amp;L приходи'!A1"/>
    <hyperlink ref="C12" location="'P&amp;L разходи'!A1" display="'P&amp;L разходи'!A1"/>
    <hyperlink ref="C13" location="'P&amp;L обезц,провиз,прибл.оценки'!A1" display="'P&amp;L обезц,провиз,прибл.оценки'!A1"/>
    <hyperlink ref="C14" location="'P&amp;L финансови сделки'!A1" display="'P&amp;L финансови сделки'!A1"/>
    <hyperlink ref="C15" location="'P&amp;L доход на акция'!A1" display="'P&amp;L доход на акция'!A1"/>
    <hyperlink ref="C7" location="'P&amp;L ОД_Функцион'!A1" display="'P&amp;L ОД_Функцион'!A1"/>
    <hyperlink ref="C10" location="СК!A1" display="СК!A1"/>
    <hyperlink ref="C17" location="'Имоти, Машини и съоръжения'!A1" display="'Имоти, Машини и съоръжения'!A1"/>
    <hyperlink ref="C19" location="'Инвестиционни имоти'!A1" display="'Инвестиционни имоти'!A1"/>
    <hyperlink ref="C20" location="'Нематериални  активи '!A1" display="'Нематериални  активи '!A1"/>
    <hyperlink ref="C22" location="'Инвест в дъщ,асоц,съвместни'!A1" display="'Инвест в дъщ,асоц,съвместни'!A1"/>
    <hyperlink ref="C24" location="'Биологични активи'!A1" display="'Биологични активи'!A1"/>
    <hyperlink ref="C25" location="'Отсрочен данъчен актив и пасив'!A1" display="'Отсрочен данъчен актив и пасив'!A1"/>
    <hyperlink ref="C26" location="'Данъци върху дохода'!A1" display="'Данъци върху дохода'!A1"/>
    <hyperlink ref="C27" location="'материални запаси'!A1" display="'материални запаси'!A1"/>
    <hyperlink ref="C29" location="вземания!A1" display="вземания!A1"/>
    <hyperlink ref="C30" location="'парични средства'!A1" display="'парични средства'!A1"/>
    <hyperlink ref="C32" location="резерви!A1" display="резерви!A1"/>
    <hyperlink ref="C33" location="'финансов резултат'!A1" display="'финансов резултат'!A1"/>
    <hyperlink ref="C34" location="'корекции на грешки'!A1" display="'корекции на грешки'!A1"/>
    <hyperlink ref="C39" location="'правителствени дарения'!A1" display="'правителствени дарения'!A1"/>
    <hyperlink ref="C37" location="персонал!A1" display="персонал!A1"/>
    <hyperlink ref="C36" location="задължения!A1" display="задължения!A1"/>
    <hyperlink ref="C38" location="провизии!A1" display="провизии!A1"/>
    <hyperlink ref="C40" location="'активи_пасиви за продажба'!A1" display="'активи_пасиви за продажба'!A1"/>
    <hyperlink ref="C78" location="коефициенти!A1" display="коефициенти!A1"/>
    <hyperlink ref="C42" location="'i P&amp;L договори за строителство'!A1" display="'i P&amp;L договори за строителство'!A1"/>
    <hyperlink ref="C16" location="'i P&amp;L лизинг'!A1" display="'i P&amp;L лизинг'!A1"/>
    <hyperlink ref="C61" location="'i управление на к-ла'!A1" display="'i управление на к-ла'!A1"/>
    <hyperlink ref="C35" location="'Финансови пасиви - представяне'!A1" display="'Финансови пасиви - представяне'!A1"/>
    <hyperlink ref="C72" location="'i Сегменти'!A1" display="'i Сегменти'!A1"/>
    <hyperlink ref="C73" location="'i Концесии'!A1" display="'i Концесии'!A1"/>
    <hyperlink ref="C55" location="'i Lizing'!A1" display="'i Lizing'!A1"/>
    <hyperlink ref="C56" location="'i кредити'!A1" display="'i кредити'!A1"/>
    <hyperlink ref="C44" location="'i Кредитен риск ф-ви активи'!A1" display="'i Кредитен риск ф-ви активи'!A1"/>
    <hyperlink ref="C54" location="'i Кредитен Риск Ф-ви пасиви'!A1" display="'i Кредитен Риск Ф-ви пасиви'!A1"/>
    <hyperlink ref="C71" location="'i Условни активи и пасиви'!A1" display="'i Условни активи и пасиви'!A1"/>
    <hyperlink ref="C47" location="'iФин.ак-ви заложени като обезп.'!A1" display="'iФин.ак-ви заложени като обезп.'!A1"/>
    <hyperlink ref="C57" location="'iНеизпълн-я и наруш-я  кредити '!A1" display="'iНеизпълн-я и наруш-я  кредити '!A1"/>
    <hyperlink ref="C48" location="'i Фин. активи-просроч и обезц. '!A1" display="'i Фин. активи-просроч и обезц. '!A1"/>
    <hyperlink ref="C49" location="'i Анализ на падежа на Фин П-ви'!A1" display="'i Анализ на падежа на Фин П-ви'!A1"/>
    <hyperlink ref="C50" location="'i Анализ на падежа на Фин А-ви'!A1" display="'i Анализ на падежа на Фин А-ви'!A1"/>
    <hyperlink ref="C53" location="'i Фин.А-ви и П-ви продъл.учас'!A1" display="'i Фин.А-ви и П-ви продъл.учас'!A1"/>
    <hyperlink ref="C43" location="'i Ф-ви а-ви - оповестяване'!A1" display="'i Ф-ви а-ви - оповестяване'!A1"/>
    <hyperlink ref="C28" location="'Финансови активи - представяне'!A1" display="'Финансови активи - представяне'!A1"/>
    <hyperlink ref="C46" location="'iРекласиф. на фин.инструм.МСФО9'!A1" display="'iРекласиф. на фин.инструм.МСФО9'!A1"/>
    <hyperlink ref="C45" location="'i Инвест.кап.инстр. по сп-ва.ст'!A1" display="'i Инвест.кап.инстр. по сп-ва.ст'!A1"/>
    <hyperlink ref="C21" location="'Инв.по мет.собств.к-ал'!A1" display="'Инв.по мет.собств.к-ал'!A1"/>
    <hyperlink ref="C18" location="Репутация!A1" display="Репутация!A1"/>
    <hyperlink ref="C51" location="'i Нетна ликвидна'!A1" display="'i Нетна ликвидна'!A1"/>
    <hyperlink ref="C52" location="'i Лихвен и Валутен Риск'!A1" display="'i Лихвен и Валутен Риск'!A1"/>
    <hyperlink ref="C74" location="'i Плащане на база акции'!A1" display="'i Плащане на база акции'!A1"/>
    <hyperlink ref="C31" location="'i основен капитал'!A1" display="'i основен капитал'!A1"/>
    <hyperlink ref="C86" location="'ОПП Косвен метод'!A1" display="'ОПП Косвен метод'!A1"/>
    <hyperlink ref="C6" location="'Cover page'!A1" display="'Cover page'!A1"/>
    <hyperlink ref="C79" location="'GOING CONCERN'!A1" display="'GOING CONCERN'!A1"/>
    <hyperlink ref="C23" location="'C_Инв.Дъщерни-за конс.'!A1" display="'C_Инв.Дъщерни-за конс.'!A1"/>
    <hyperlink ref="C62" location="'i свързани лица в Групата 1'!A1" display="'i свързани лица в Групата 1'!A1"/>
    <hyperlink ref="C63" location="'i свързани лица в Групата 2'!A1" display="'i свързани лица в Групата 2'!A1"/>
    <hyperlink ref="C64" location="'i свързани лица в Групата 3'!A1" display="'i свързани лица в Групата 3'!A1"/>
    <hyperlink ref="C65" location="'i свързани лица в Групата 4'!A1" display="'i свързани лица в Групата 4'!A1"/>
    <hyperlink ref="C66" location="C_Дивиденти!A1" display="C_Дивиденти!A1"/>
    <hyperlink ref="C67" location="'i свързани лица извън Групата 1'!A1" display="'i свързани лица извън Групата 1'!A1"/>
    <hyperlink ref="C68" location="'i свързани лица извън Групата 2'!A1" display="'i свързани лица извън Групата 2'!A1"/>
    <hyperlink ref="C69" location="'i свързани лица извън Групата 3'!A1" display="'i свързани лица извън Групата 3'!A1"/>
    <hyperlink ref="C76" location="'i Минерални ресурси'!A1" display="'i Минерални ресурси'!A1"/>
    <hyperlink ref="C59" location="'i Оповест. справедлива с-ст 1'!A1" display="'i Оповест. справедлива с-ст 1'!A1"/>
    <hyperlink ref="C60" location="'i Оповест. справедлива с-ст 2'!A1" display="'i Оповест. справедлива с-ст 2'!A1"/>
    <hyperlink ref="C80" location="'i Индивид и консолид инфо.'!A1" display="'i Индивид и консолид инфо.'!A1"/>
    <hyperlink ref="C75" location="'i Хедж'!A1" display="'i Хедж'!A1"/>
    <hyperlink ref="C58" location="'i Провизии'!A1" display="'i Провизии'!A1"/>
    <hyperlink ref="C70" location="'i структур.предпр.'!A1" display="'i структур.предпр.'!A1"/>
    <hyperlink ref="C82" location="'P&amp;L ОД'!A1" display="'P&amp;L ОД'!A1"/>
    <hyperlink ref="C83" location="баланс!A1" display="баланс!A1"/>
    <hyperlink ref="C84" location="ОПП!A1" display="ОПП!A1"/>
    <hyperlink ref="C85" location="'баланс ликвидна'!A1" display="'баланс ликвидна'!A1"/>
    <hyperlink ref="C8" location="'баланс ликвидна финансови'!A1" display="'баланс ликвидна финансови'!A1"/>
    <hyperlink ref="C9" location="'ОПП fin'!A1" display="'ОПП fin'!A1"/>
  </hyperlinks>
  <pageMargins left="0.7" right="0.7" top="0.47" bottom="0.39" header="0.3" footer="0.3"/>
  <pageSetup paperSize="9" orientation="portrait" r:id="rId1"/>
  <legacyDrawing r:id="rId2"/>
</worksheet>
</file>

<file path=xl/worksheets/sheet80.xml><?xml version="1.0" encoding="utf-8"?>
<worksheet xmlns="http://schemas.openxmlformats.org/spreadsheetml/2006/main" xmlns:r="http://schemas.openxmlformats.org/officeDocument/2006/relationships">
  <sheetPr codeName="Sheet66">
    <tabColor theme="8" tint="0.39997558519241921"/>
  </sheetPr>
  <dimension ref="A1:Q55"/>
  <sheetViews>
    <sheetView workbookViewId="0">
      <selection activeCell="A2" sqref="A2:A3"/>
    </sheetView>
  </sheetViews>
  <sheetFormatPr defaultRowHeight="12.75"/>
  <cols>
    <col min="1" max="1" width="19.28515625" style="265" customWidth="1"/>
    <col min="2" max="2" width="53.42578125" style="265" customWidth="1"/>
    <col min="3" max="3" width="14.28515625" style="265" customWidth="1"/>
    <col min="4" max="5" width="13.28515625" style="265" customWidth="1"/>
    <col min="6" max="6" width="12.140625" style="265" customWidth="1"/>
    <col min="7" max="12" width="9.140625" style="265"/>
    <col min="13" max="13" width="53.42578125" style="265" customWidth="1"/>
    <col min="14" max="14" width="14.28515625" style="265" customWidth="1"/>
    <col min="15" max="16" width="13.28515625" style="265" customWidth="1"/>
    <col min="17" max="17" width="12.140625" style="265" customWidth="1"/>
    <col min="18" max="16384" width="9.140625" style="265"/>
  </cols>
  <sheetData>
    <row r="1" spans="1:17" ht="14.25">
      <c r="L1" s="1736" t="s">
        <v>3382</v>
      </c>
    </row>
    <row r="2" spans="1:17" ht="58.9" customHeight="1">
      <c r="A2" s="2113" t="s">
        <v>1636</v>
      </c>
      <c r="B2" s="2443" t="s">
        <v>1492</v>
      </c>
      <c r="C2" s="2443"/>
      <c r="D2" s="2443"/>
      <c r="E2" s="2443"/>
      <c r="F2" s="2443"/>
      <c r="M2" s="2443" t="s">
        <v>6850</v>
      </c>
      <c r="N2" s="2443"/>
      <c r="O2" s="2443"/>
      <c r="P2" s="2443"/>
      <c r="Q2" s="2443"/>
    </row>
    <row r="3" spans="1:17">
      <c r="A3" s="2113"/>
    </row>
    <row r="4" spans="1:17" ht="25.5">
      <c r="A4" s="824" t="s">
        <v>1682</v>
      </c>
      <c r="B4" s="958" t="s">
        <v>1496</v>
      </c>
      <c r="C4" s="956" t="s">
        <v>1481</v>
      </c>
      <c r="D4" s="956" t="s">
        <v>1491</v>
      </c>
      <c r="E4" s="956" t="s">
        <v>4030</v>
      </c>
      <c r="F4" s="957" t="s">
        <v>1159</v>
      </c>
      <c r="M4" s="958" t="s">
        <v>6853</v>
      </c>
      <c r="N4" s="1976">
        <v>2014</v>
      </c>
      <c r="O4" s="1976">
        <v>2015</v>
      </c>
      <c r="P4" s="1976">
        <v>2016</v>
      </c>
      <c r="Q4" s="1965" t="s">
        <v>1378</v>
      </c>
    </row>
    <row r="5" spans="1:17">
      <c r="A5" s="826" t="s">
        <v>2628</v>
      </c>
      <c r="B5" s="958" t="s">
        <v>1482</v>
      </c>
      <c r="C5" s="959"/>
      <c r="D5" s="959"/>
      <c r="E5" s="959"/>
      <c r="F5" s="959"/>
      <c r="M5" s="958" t="s">
        <v>6851</v>
      </c>
      <c r="N5" s="959"/>
      <c r="O5" s="959"/>
      <c r="P5" s="959"/>
      <c r="Q5" s="959"/>
    </row>
    <row r="6" spans="1:17">
      <c r="B6" s="959" t="s">
        <v>3824</v>
      </c>
      <c r="C6" s="959"/>
      <c r="D6" s="959"/>
      <c r="E6" s="959"/>
      <c r="F6" s="960">
        <f>SUM(C6:E6)</f>
        <v>0</v>
      </c>
      <c r="H6" s="825" t="s">
        <v>1323</v>
      </c>
      <c r="M6" s="959" t="s">
        <v>6852</v>
      </c>
      <c r="N6" s="959"/>
      <c r="O6" s="959"/>
      <c r="P6" s="959"/>
      <c r="Q6" s="960">
        <f>SUM(N6:P6)</f>
        <v>0</v>
      </c>
    </row>
    <row r="7" spans="1:17">
      <c r="B7" s="959" t="s">
        <v>555</v>
      </c>
      <c r="C7" s="959"/>
      <c r="D7" s="959"/>
      <c r="E7" s="959"/>
      <c r="F7" s="960">
        <f>SUM(C7:E7)</f>
        <v>0</v>
      </c>
      <c r="M7" s="959" t="s">
        <v>555</v>
      </c>
      <c r="N7" s="959"/>
      <c r="O7" s="959"/>
      <c r="P7" s="959"/>
      <c r="Q7" s="960">
        <f>SUM(N7:P7)</f>
        <v>0</v>
      </c>
    </row>
    <row r="8" spans="1:17">
      <c r="B8" s="959" t="s">
        <v>1483</v>
      </c>
      <c r="C8" s="959"/>
      <c r="D8" s="959"/>
      <c r="E8" s="959"/>
      <c r="F8" s="960">
        <f>SUM(C8:E8)</f>
        <v>0</v>
      </c>
      <c r="M8" s="959" t="s">
        <v>1483</v>
      </c>
      <c r="N8" s="959"/>
      <c r="O8" s="959"/>
      <c r="P8" s="959"/>
      <c r="Q8" s="960">
        <f>SUM(N8:P8)</f>
        <v>0</v>
      </c>
    </row>
    <row r="9" spans="1:17">
      <c r="B9" s="959" t="s">
        <v>1484</v>
      </c>
      <c r="C9" s="959"/>
      <c r="D9" s="959"/>
      <c r="E9" s="959"/>
      <c r="F9" s="960">
        <f>SUM(C9:E9)</f>
        <v>0</v>
      </c>
      <c r="M9" s="959" t="s">
        <v>1484</v>
      </c>
      <c r="N9" s="959"/>
      <c r="O9" s="959"/>
      <c r="P9" s="959"/>
      <c r="Q9" s="960">
        <f>SUM(N9:P9)</f>
        <v>0</v>
      </c>
    </row>
    <row r="10" spans="1:17" ht="18" customHeight="1">
      <c r="B10" s="961" t="s">
        <v>1159</v>
      </c>
      <c r="C10" s="962">
        <f>SUM(C6:C9)</f>
        <v>0</v>
      </c>
      <c r="D10" s="962">
        <f>SUM(D6:D9)</f>
        <v>0</v>
      </c>
      <c r="E10" s="962">
        <f>SUM(E6:E9)</f>
        <v>0</v>
      </c>
      <c r="F10" s="962">
        <f>SUM(F6:F9)</f>
        <v>0</v>
      </c>
      <c r="M10" s="961" t="s">
        <v>1378</v>
      </c>
      <c r="N10" s="962">
        <f>SUM(N6:N9)</f>
        <v>0</v>
      </c>
      <c r="O10" s="962">
        <f>SUM(O6:O9)</f>
        <v>0</v>
      </c>
      <c r="P10" s="962">
        <f>SUM(P6:P9)</f>
        <v>0</v>
      </c>
      <c r="Q10" s="962">
        <f>SUM(Q6:Q9)</f>
        <v>0</v>
      </c>
    </row>
    <row r="13" spans="1:17" ht="38.25">
      <c r="B13" s="958" t="s">
        <v>1497</v>
      </c>
      <c r="C13" s="956" t="s">
        <v>1481</v>
      </c>
      <c r="D13" s="956" t="s">
        <v>1491</v>
      </c>
      <c r="E13" s="956" t="s">
        <v>4030</v>
      </c>
      <c r="F13" s="957" t="s">
        <v>1159</v>
      </c>
      <c r="M13" s="958" t="s">
        <v>6854</v>
      </c>
      <c r="N13" s="1976">
        <v>2014</v>
      </c>
      <c r="O13" s="1976">
        <v>2015</v>
      </c>
      <c r="P13" s="1976">
        <v>2016</v>
      </c>
      <c r="Q13" s="1965" t="s">
        <v>1378</v>
      </c>
    </row>
    <row r="14" spans="1:17">
      <c r="B14" s="959" t="s">
        <v>3824</v>
      </c>
      <c r="C14" s="959"/>
      <c r="D14" s="959"/>
      <c r="E14" s="959"/>
      <c r="F14" s="960">
        <f>SUM(C14:E14)</f>
        <v>0</v>
      </c>
      <c r="M14" s="959" t="s">
        <v>3824</v>
      </c>
      <c r="N14" s="959"/>
      <c r="O14" s="959"/>
      <c r="P14" s="959"/>
      <c r="Q14" s="960">
        <f>SUM(N14:P14)</f>
        <v>0</v>
      </c>
    </row>
    <row r="15" spans="1:17">
      <c r="B15" s="959" t="s">
        <v>1498</v>
      </c>
      <c r="C15" s="959"/>
      <c r="D15" s="959"/>
      <c r="E15" s="959"/>
      <c r="F15" s="960">
        <f>SUM(C15:E15)</f>
        <v>0</v>
      </c>
      <c r="M15" s="959" t="s">
        <v>1498</v>
      </c>
      <c r="N15" s="959"/>
      <c r="O15" s="959"/>
      <c r="P15" s="959"/>
      <c r="Q15" s="960">
        <f>SUM(N15:P15)</f>
        <v>0</v>
      </c>
    </row>
    <row r="16" spans="1:17">
      <c r="B16" s="959" t="s">
        <v>555</v>
      </c>
      <c r="C16" s="959"/>
      <c r="D16" s="959"/>
      <c r="E16" s="959"/>
      <c r="F16" s="960">
        <f>SUM(C16:E16)</f>
        <v>0</v>
      </c>
      <c r="M16" s="959" t="s">
        <v>555</v>
      </c>
      <c r="N16" s="959"/>
      <c r="O16" s="959"/>
      <c r="P16" s="959"/>
      <c r="Q16" s="960">
        <f>SUM(N16:P16)</f>
        <v>0</v>
      </c>
    </row>
    <row r="17" spans="2:17">
      <c r="B17" s="959" t="s">
        <v>1483</v>
      </c>
      <c r="C17" s="959"/>
      <c r="D17" s="959"/>
      <c r="E17" s="959"/>
      <c r="F17" s="960">
        <f>SUM(C17:E17)</f>
        <v>0</v>
      </c>
      <c r="M17" s="959" t="s">
        <v>1483</v>
      </c>
      <c r="N17" s="959"/>
      <c r="O17" s="959"/>
      <c r="P17" s="959"/>
      <c r="Q17" s="960">
        <f>SUM(N17:P17)</f>
        <v>0</v>
      </c>
    </row>
    <row r="18" spans="2:17">
      <c r="B18" s="959" t="s">
        <v>1484</v>
      </c>
      <c r="C18" s="959"/>
      <c r="D18" s="959"/>
      <c r="E18" s="959"/>
      <c r="F18" s="960">
        <f>SUM(C18:E18)</f>
        <v>0</v>
      </c>
      <c r="M18" s="959" t="s">
        <v>1484</v>
      </c>
      <c r="N18" s="959"/>
      <c r="O18" s="959"/>
      <c r="P18" s="959"/>
      <c r="Q18" s="960">
        <f>SUM(N18:P18)</f>
        <v>0</v>
      </c>
    </row>
    <row r="19" spans="2:17">
      <c r="B19" s="961" t="s">
        <v>1159</v>
      </c>
      <c r="C19" s="962">
        <f>SUM(C15:C18)</f>
        <v>0</v>
      </c>
      <c r="D19" s="962">
        <f>SUM(D15:D18)</f>
        <v>0</v>
      </c>
      <c r="E19" s="962">
        <f>SUM(E15:E18)</f>
        <v>0</v>
      </c>
      <c r="F19" s="962">
        <f>SUM(F15:F18)</f>
        <v>0</v>
      </c>
      <c r="M19" s="961" t="s">
        <v>1378</v>
      </c>
      <c r="N19" s="962">
        <f>SUM(N15:N18)</f>
        <v>0</v>
      </c>
      <c r="O19" s="962">
        <f>SUM(O15:O18)</f>
        <v>0</v>
      </c>
      <c r="P19" s="962">
        <f>SUM(P15:P18)</f>
        <v>0</v>
      </c>
      <c r="Q19" s="962">
        <f>SUM(Q15:Q18)</f>
        <v>0</v>
      </c>
    </row>
    <row r="20" spans="2:17">
      <c r="B20" s="1176"/>
      <c r="C20" s="1177"/>
      <c r="D20" s="1177"/>
      <c r="E20" s="1177"/>
      <c r="F20" s="1177"/>
      <c r="M20" s="1176"/>
      <c r="N20" s="1177"/>
      <c r="O20" s="1177"/>
      <c r="P20" s="1177"/>
      <c r="Q20" s="1177"/>
    </row>
    <row r="21" spans="2:17">
      <c r="B21" s="280" t="s">
        <v>1493</v>
      </c>
      <c r="M21" s="280" t="s">
        <v>6855</v>
      </c>
    </row>
    <row r="22" spans="2:17">
      <c r="B22" s="958"/>
      <c r="C22" s="958" t="s">
        <v>1494</v>
      </c>
      <c r="D22" s="1178">
        <f>НАЧАЛО!AA2</f>
        <v>41639</v>
      </c>
      <c r="E22" s="1178" t="s">
        <v>3923</v>
      </c>
      <c r="M22" s="958"/>
      <c r="N22" s="958" t="s">
        <v>6856</v>
      </c>
      <c r="O22" s="1977">
        <v>41639</v>
      </c>
      <c r="P22" s="1977">
        <v>41274</v>
      </c>
    </row>
    <row r="23" spans="2:17" ht="14.25">
      <c r="B23" s="269" t="s">
        <v>1362</v>
      </c>
      <c r="C23" s="269"/>
      <c r="D23" s="959"/>
      <c r="E23" s="959"/>
      <c r="M23" s="269" t="s">
        <v>1362</v>
      </c>
      <c r="N23" s="269"/>
      <c r="O23" s="959"/>
      <c r="P23" s="959"/>
    </row>
    <row r="24" spans="2:17" ht="14.25">
      <c r="B24" s="269" t="s">
        <v>1362</v>
      </c>
      <c r="C24" s="269"/>
      <c r="D24" s="959"/>
      <c r="E24" s="959"/>
      <c r="M24" s="269" t="s">
        <v>1362</v>
      </c>
      <c r="N24" s="269"/>
      <c r="O24" s="959"/>
      <c r="P24" s="959"/>
    </row>
    <row r="25" spans="2:17" ht="14.25">
      <c r="B25" s="269" t="s">
        <v>1362</v>
      </c>
      <c r="C25" s="269"/>
      <c r="D25" s="959"/>
      <c r="E25" s="959"/>
      <c r="M25" s="269" t="s">
        <v>1362</v>
      </c>
      <c r="N25" s="269"/>
      <c r="O25" s="959"/>
      <c r="P25" s="959"/>
    </row>
    <row r="26" spans="2:17" ht="14.25">
      <c r="B26" s="269" t="s">
        <v>1362</v>
      </c>
      <c r="C26" s="269"/>
      <c r="D26" s="959"/>
      <c r="E26" s="959"/>
      <c r="M26" s="269" t="s">
        <v>1362</v>
      </c>
      <c r="N26" s="269"/>
      <c r="O26" s="959"/>
      <c r="P26" s="959"/>
    </row>
    <row r="27" spans="2:17" ht="14.25">
      <c r="B27" s="269"/>
      <c r="C27" s="269"/>
      <c r="D27" s="959"/>
      <c r="E27" s="959"/>
      <c r="M27" s="269"/>
      <c r="N27" s="269"/>
      <c r="O27" s="959"/>
      <c r="P27" s="959"/>
    </row>
    <row r="28" spans="2:17">
      <c r="B28" s="961" t="s">
        <v>1486</v>
      </c>
      <c r="C28" s="961"/>
      <c r="D28" s="962">
        <f>SUM(D23:D27)</f>
        <v>0</v>
      </c>
      <c r="E28" s="962">
        <f>SUM(E23:E27)</f>
        <v>0</v>
      </c>
      <c r="M28" s="961" t="s">
        <v>6857</v>
      </c>
      <c r="N28" s="961"/>
      <c r="O28" s="962">
        <f>SUM(O23:O27)</f>
        <v>0</v>
      </c>
      <c r="P28" s="962">
        <f>SUM(P23:P27)</f>
        <v>0</v>
      </c>
    </row>
    <row r="30" spans="2:17">
      <c r="B30" s="280" t="s">
        <v>1490</v>
      </c>
      <c r="M30" s="280" t="s">
        <v>6859</v>
      </c>
    </row>
    <row r="31" spans="2:17">
      <c r="B31" s="958" t="s">
        <v>41</v>
      </c>
      <c r="C31" s="1178">
        <f>НАЧАЛО!AA2</f>
        <v>41639</v>
      </c>
      <c r="D31" s="1178" t="s">
        <v>3923</v>
      </c>
      <c r="M31" s="958" t="s">
        <v>618</v>
      </c>
      <c r="N31" s="1977">
        <v>41639</v>
      </c>
      <c r="O31" s="1977">
        <v>41274</v>
      </c>
    </row>
    <row r="32" spans="2:17" ht="14.25">
      <c r="B32" s="269" t="s">
        <v>1485</v>
      </c>
      <c r="C32" s="959"/>
      <c r="D32" s="959"/>
      <c r="M32" s="269" t="s">
        <v>6858</v>
      </c>
      <c r="N32" s="959"/>
      <c r="O32" s="959"/>
    </row>
    <row r="33" spans="2:15" ht="14.25">
      <c r="B33" s="269" t="s">
        <v>1485</v>
      </c>
      <c r="C33" s="959"/>
      <c r="D33" s="959"/>
      <c r="M33" s="269" t="s">
        <v>6858</v>
      </c>
      <c r="N33" s="959"/>
      <c r="O33" s="959"/>
    </row>
    <row r="34" spans="2:15" ht="14.25">
      <c r="B34" s="269" t="s">
        <v>1485</v>
      </c>
      <c r="C34" s="959"/>
      <c r="D34" s="959"/>
      <c r="M34" s="269" t="s">
        <v>6858</v>
      </c>
      <c r="N34" s="959"/>
      <c r="O34" s="959"/>
    </row>
    <row r="35" spans="2:15" ht="14.25">
      <c r="B35" s="269" t="s">
        <v>1485</v>
      </c>
      <c r="C35" s="959"/>
      <c r="D35" s="959"/>
      <c r="M35" s="269" t="s">
        <v>6858</v>
      </c>
      <c r="N35" s="959"/>
      <c r="O35" s="959"/>
    </row>
    <row r="36" spans="2:15" ht="14.25">
      <c r="B36" s="269"/>
      <c r="C36" s="959"/>
      <c r="D36" s="959"/>
      <c r="M36" s="269"/>
      <c r="N36" s="959"/>
      <c r="O36" s="959"/>
    </row>
    <row r="37" spans="2:15">
      <c r="B37" s="961" t="s">
        <v>1486</v>
      </c>
      <c r="C37" s="962">
        <f>SUM(C32:C36)</f>
        <v>0</v>
      </c>
      <c r="D37" s="962">
        <f>SUM(D32:D36)</f>
        <v>0</v>
      </c>
      <c r="M37" s="961" t="s">
        <v>6860</v>
      </c>
      <c r="N37" s="962">
        <f>SUM(N32:N36)</f>
        <v>0</v>
      </c>
      <c r="O37" s="962">
        <f>SUM(O32:O36)</f>
        <v>0</v>
      </c>
    </row>
    <row r="38" spans="2:15" ht="14.25">
      <c r="B38" s="270"/>
      <c r="C38" s="1179"/>
      <c r="D38" s="1111"/>
      <c r="M38" s="270"/>
      <c r="N38" s="1179"/>
      <c r="O38" s="1111"/>
    </row>
    <row r="39" spans="2:15">
      <c r="B39" s="958" t="s">
        <v>1487</v>
      </c>
      <c r="C39" s="959"/>
      <c r="D39" s="959"/>
      <c r="M39" s="958" t="s">
        <v>6861</v>
      </c>
      <c r="N39" s="959"/>
      <c r="O39" s="959"/>
    </row>
    <row r="40" spans="2:15" ht="14.25">
      <c r="B40" s="269" t="s">
        <v>36</v>
      </c>
      <c r="C40" s="959"/>
      <c r="D40" s="959"/>
      <c r="M40" s="269" t="s">
        <v>4912</v>
      </c>
      <c r="N40" s="959"/>
      <c r="O40" s="959"/>
    </row>
    <row r="41" spans="2:15" ht="14.25">
      <c r="B41" s="269" t="s">
        <v>1</v>
      </c>
      <c r="C41" s="959"/>
      <c r="D41" s="959"/>
      <c r="M41" s="269" t="s">
        <v>6862</v>
      </c>
      <c r="N41" s="959"/>
      <c r="O41" s="959"/>
    </row>
    <row r="42" spans="2:15" ht="14.25">
      <c r="B42" s="269" t="s">
        <v>2</v>
      </c>
      <c r="C42" s="959"/>
      <c r="D42" s="959"/>
      <c r="M42" s="269" t="s">
        <v>6540</v>
      </c>
      <c r="N42" s="959"/>
      <c r="O42" s="959"/>
    </row>
    <row r="43" spans="2:15" ht="14.25">
      <c r="B43" s="269" t="s">
        <v>697</v>
      </c>
      <c r="C43" s="959"/>
      <c r="D43" s="959"/>
      <c r="M43" s="269" t="s">
        <v>6863</v>
      </c>
      <c r="N43" s="959"/>
      <c r="O43" s="959"/>
    </row>
    <row r="44" spans="2:15" ht="14.25">
      <c r="B44" s="269" t="s">
        <v>571</v>
      </c>
      <c r="C44" s="959"/>
      <c r="D44" s="959"/>
      <c r="M44" s="269" t="s">
        <v>6864</v>
      </c>
      <c r="N44" s="959"/>
      <c r="O44" s="959"/>
    </row>
    <row r="45" spans="2:15" ht="14.25">
      <c r="B45" s="269" t="s">
        <v>3</v>
      </c>
      <c r="C45" s="959"/>
      <c r="D45" s="959"/>
      <c r="M45" s="269" t="s">
        <v>6865</v>
      </c>
      <c r="N45" s="959"/>
      <c r="O45" s="959"/>
    </row>
    <row r="46" spans="2:15" ht="14.25">
      <c r="B46" s="269"/>
      <c r="C46" s="959"/>
      <c r="D46" s="959"/>
      <c r="M46" s="269"/>
      <c r="N46" s="959"/>
      <c r="O46" s="959"/>
    </row>
    <row r="47" spans="2:15">
      <c r="B47" s="961" t="s">
        <v>1488</v>
      </c>
      <c r="C47" s="962">
        <f>SUM(C40:C45)</f>
        <v>0</v>
      </c>
      <c r="D47" s="962">
        <f>SUM(D40:D45)</f>
        <v>0</v>
      </c>
      <c r="M47" s="961" t="s">
        <v>6866</v>
      </c>
      <c r="N47" s="962">
        <f>SUM(N40:N45)</f>
        <v>0</v>
      </c>
      <c r="O47" s="962">
        <f>SUM(O40:O45)</f>
        <v>0</v>
      </c>
    </row>
    <row r="48" spans="2:15">
      <c r="B48" s="961" t="s">
        <v>1489</v>
      </c>
      <c r="C48" s="962">
        <f>C37-C47</f>
        <v>0</v>
      </c>
      <c r="D48" s="962">
        <f>D37-D47</f>
        <v>0</v>
      </c>
      <c r="M48" s="961" t="s">
        <v>6867</v>
      </c>
      <c r="N48" s="962">
        <f>N37-N47</f>
        <v>0</v>
      </c>
      <c r="O48" s="962">
        <f>O37-O47</f>
        <v>0</v>
      </c>
    </row>
    <row r="50" spans="2:15">
      <c r="B50" s="280" t="s">
        <v>1495</v>
      </c>
      <c r="M50" s="280" t="s">
        <v>6868</v>
      </c>
    </row>
    <row r="51" spans="2:15" ht="14.25">
      <c r="B51" s="270" t="s">
        <v>27</v>
      </c>
      <c r="C51" s="1178">
        <f>НАЧАЛО!AA2</f>
        <v>41639</v>
      </c>
      <c r="D51" s="1180" t="s">
        <v>3923</v>
      </c>
      <c r="M51" s="270" t="s">
        <v>27</v>
      </c>
      <c r="N51" s="1977">
        <v>41639</v>
      </c>
      <c r="O51" s="1977">
        <v>41274</v>
      </c>
    </row>
    <row r="52" spans="2:15" ht="28.5">
      <c r="B52" s="271" t="s">
        <v>1499</v>
      </c>
      <c r="C52" s="959"/>
      <c r="D52" s="959"/>
      <c r="M52" s="271" t="s">
        <v>6869</v>
      </c>
      <c r="N52" s="959"/>
      <c r="O52" s="959"/>
    </row>
    <row r="53" spans="2:15" ht="28.5">
      <c r="B53" s="271" t="s">
        <v>1500</v>
      </c>
      <c r="C53" s="959"/>
      <c r="D53" s="959"/>
      <c r="M53" s="271" t="s">
        <v>6870</v>
      </c>
      <c r="N53" s="959"/>
      <c r="O53" s="959"/>
    </row>
    <row r="54" spans="2:15" ht="28.5">
      <c r="B54" s="271" t="s">
        <v>1501</v>
      </c>
      <c r="C54" s="959"/>
      <c r="D54" s="959"/>
      <c r="M54" s="271" t="s">
        <v>6871</v>
      </c>
      <c r="N54" s="959"/>
      <c r="O54" s="959"/>
    </row>
    <row r="55" spans="2:15" ht="28.5">
      <c r="B55" s="271" t="s">
        <v>1502</v>
      </c>
      <c r="C55" s="959"/>
      <c r="D55" s="959"/>
      <c r="M55" s="271" t="s">
        <v>6872</v>
      </c>
      <c r="N55" s="959"/>
      <c r="O55" s="959"/>
    </row>
  </sheetData>
  <sheetProtection formatCells="0" formatColumns="0" formatRows="0" insertColumns="0" insertRows="0"/>
  <mergeCells count="3">
    <mergeCell ref="B2:F2"/>
    <mergeCell ref="A2:A3"/>
    <mergeCell ref="M2:Q2"/>
  </mergeCells>
  <hyperlinks>
    <hyperlink ref="H6" location="'Съдържание 1'!A1" display="'Съдържание 1'!A1"/>
    <hyperlink ref="A5" location="Apendix!A70" display="Apendix!A70"/>
  </hyperlinks>
  <pageMargins left="0.7" right="0.7" top="0.75" bottom="0.75" header="0.3" footer="0.3"/>
</worksheet>
</file>

<file path=xl/worksheets/sheet81.xml><?xml version="1.0" encoding="utf-8"?>
<worksheet xmlns="http://schemas.openxmlformats.org/spreadsheetml/2006/main" xmlns:r="http://schemas.openxmlformats.org/officeDocument/2006/relationships">
  <sheetPr codeName="Sheet67">
    <tabColor theme="8" tint="0.39997558519241921"/>
  </sheetPr>
  <dimension ref="A1:Q10"/>
  <sheetViews>
    <sheetView workbookViewId="0">
      <selection activeCell="A10" sqref="A10"/>
    </sheetView>
  </sheetViews>
  <sheetFormatPr defaultRowHeight="14.25"/>
  <cols>
    <col min="1" max="1" width="23.85546875" style="941" customWidth="1"/>
    <col min="2" max="2" width="26.7109375" style="941" customWidth="1"/>
    <col min="3" max="3" width="17.28515625" style="941" customWidth="1"/>
    <col min="4" max="4" width="15.85546875" style="941" customWidth="1"/>
    <col min="5" max="5" width="16.28515625" style="941" customWidth="1"/>
    <col min="6" max="6" width="17.85546875" style="941" customWidth="1"/>
    <col min="7" max="10" width="9.140625" style="941"/>
    <col min="11" max="11" width="16" style="941" customWidth="1"/>
    <col min="12" max="12" width="9.140625" style="941"/>
    <col min="13" max="13" width="26.7109375" style="941" customWidth="1"/>
    <col min="14" max="14" width="17.28515625" style="941" customWidth="1"/>
    <col min="15" max="15" width="15.85546875" style="941" customWidth="1"/>
    <col min="16" max="16" width="16.28515625" style="941" customWidth="1"/>
    <col min="17" max="17" width="17.85546875" style="941" customWidth="1"/>
    <col min="18" max="16384" width="9.140625" style="941"/>
  </cols>
  <sheetData>
    <row r="1" spans="1:17">
      <c r="A1" s="2510" t="s">
        <v>1636</v>
      </c>
      <c r="I1" s="942" t="s">
        <v>1323</v>
      </c>
      <c r="L1" s="1736" t="s">
        <v>3382</v>
      </c>
    </row>
    <row r="2" spans="1:17">
      <c r="A2" s="2510"/>
      <c r="B2" s="2269" t="s">
        <v>1158</v>
      </c>
      <c r="C2" s="2511"/>
      <c r="D2" s="2511"/>
      <c r="E2" s="943"/>
      <c r="F2" s="943"/>
      <c r="M2" s="2269" t="s">
        <v>3318</v>
      </c>
      <c r="N2" s="2511"/>
      <c r="O2" s="2511"/>
      <c r="P2" s="943"/>
      <c r="Q2" s="943"/>
    </row>
    <row r="3" spans="1:17" ht="28.15" customHeight="1">
      <c r="A3" s="944" t="s">
        <v>1919</v>
      </c>
      <c r="B3" s="2507" t="s">
        <v>27</v>
      </c>
      <c r="C3" s="945"/>
      <c r="D3" s="945"/>
      <c r="E3" s="2504" t="s">
        <v>3825</v>
      </c>
      <c r="F3" s="2505"/>
      <c r="M3" s="2507" t="s">
        <v>27</v>
      </c>
      <c r="N3" s="945"/>
      <c r="O3" s="945"/>
      <c r="P3" s="2504" t="s">
        <v>6879</v>
      </c>
      <c r="Q3" s="2505"/>
    </row>
    <row r="4" spans="1:17">
      <c r="A4" s="944" t="s">
        <v>119</v>
      </c>
      <c r="B4" s="2508"/>
      <c r="C4" s="946" t="s">
        <v>1926</v>
      </c>
      <c r="D4" s="946" t="s">
        <v>1926</v>
      </c>
      <c r="E4" s="947" t="s">
        <v>1925</v>
      </c>
      <c r="F4" s="947" t="s">
        <v>1925</v>
      </c>
      <c r="M4" s="2508"/>
      <c r="N4" s="946" t="s">
        <v>6880</v>
      </c>
      <c r="O4" s="946" t="s">
        <v>6880</v>
      </c>
      <c r="P4" s="947" t="s">
        <v>6881</v>
      </c>
      <c r="Q4" s="947" t="s">
        <v>6881</v>
      </c>
    </row>
    <row r="5" spans="1:17">
      <c r="A5" s="826" t="s">
        <v>3347</v>
      </c>
      <c r="B5" s="2509"/>
      <c r="C5" s="948">
        <f>НАЧАЛО!AA2</f>
        <v>41639</v>
      </c>
      <c r="D5" s="948" t="s">
        <v>3923</v>
      </c>
      <c r="E5" s="948">
        <f>НАЧАЛО!AA2</f>
        <v>41639</v>
      </c>
      <c r="F5" s="948" t="s">
        <v>3923</v>
      </c>
      <c r="G5" s="949"/>
      <c r="H5" s="2506"/>
      <c r="I5" s="2506"/>
      <c r="J5" s="2506"/>
      <c r="K5" s="2506"/>
      <c r="M5" s="2509"/>
      <c r="N5" s="1978">
        <v>41639</v>
      </c>
      <c r="O5" s="1978">
        <v>41274</v>
      </c>
      <c r="P5" s="1978">
        <v>41639</v>
      </c>
      <c r="Q5" s="1978">
        <v>41274</v>
      </c>
    </row>
    <row r="6" spans="1:17">
      <c r="B6" s="950" t="s">
        <v>1920</v>
      </c>
      <c r="C6" s="951"/>
      <c r="D6" s="951"/>
      <c r="E6" s="951"/>
      <c r="F6" s="951"/>
      <c r="H6" s="2506"/>
      <c r="I6" s="2506"/>
      <c r="J6" s="2506"/>
      <c r="K6" s="2506"/>
      <c r="M6" s="950" t="s">
        <v>5086</v>
      </c>
      <c r="N6" s="951"/>
      <c r="O6" s="951"/>
      <c r="P6" s="951"/>
      <c r="Q6" s="951"/>
    </row>
    <row r="7" spans="1:17">
      <c r="B7" s="952" t="s">
        <v>1921</v>
      </c>
      <c r="C7" s="951"/>
      <c r="D7" s="951"/>
      <c r="E7" s="951"/>
      <c r="F7" s="951"/>
      <c r="M7" s="952" t="s">
        <v>6882</v>
      </c>
      <c r="N7" s="951"/>
      <c r="O7" s="951"/>
      <c r="P7" s="951"/>
      <c r="Q7" s="951"/>
    </row>
    <row r="8" spans="1:17">
      <c r="B8" s="952" t="s">
        <v>1923</v>
      </c>
      <c r="C8" s="951"/>
      <c r="D8" s="951"/>
      <c r="E8" s="951"/>
      <c r="F8" s="951"/>
      <c r="M8" s="952" t="s">
        <v>6883</v>
      </c>
      <c r="N8" s="951"/>
      <c r="O8" s="951"/>
      <c r="P8" s="951"/>
      <c r="Q8" s="951"/>
    </row>
    <row r="9" spans="1:17">
      <c r="B9" s="952" t="s">
        <v>1922</v>
      </c>
      <c r="C9" s="951"/>
      <c r="D9" s="951"/>
      <c r="E9" s="951"/>
      <c r="F9" s="951"/>
      <c r="M9" s="952" t="s">
        <v>6884</v>
      </c>
      <c r="N9" s="951"/>
      <c r="O9" s="951"/>
      <c r="P9" s="951"/>
      <c r="Q9" s="951"/>
    </row>
    <row r="10" spans="1:17">
      <c r="B10" s="953" t="s">
        <v>1924</v>
      </c>
      <c r="C10" s="954">
        <f>SUM(C6:C8)</f>
        <v>0</v>
      </c>
      <c r="D10" s="954">
        <f>SUM(D6:D8)</f>
        <v>0</v>
      </c>
      <c r="E10" s="954">
        <f>SUM(E6:E8)</f>
        <v>0</v>
      </c>
      <c r="F10" s="954">
        <f>SUM(F6:F8)</f>
        <v>0</v>
      </c>
      <c r="M10" s="953" t="s">
        <v>6885</v>
      </c>
      <c r="N10" s="954">
        <f>SUM(N6:N8)</f>
        <v>0</v>
      </c>
      <c r="O10" s="954">
        <f>SUM(O6:O8)</f>
        <v>0</v>
      </c>
      <c r="P10" s="954">
        <f>SUM(P6:P8)</f>
        <v>0</v>
      </c>
      <c r="Q10" s="954">
        <f>SUM(Q6:Q8)</f>
        <v>0</v>
      </c>
    </row>
  </sheetData>
  <sheetProtection formatCells="0" formatColumns="0" formatRows="0" insertColumns="0" insertRows="0"/>
  <mergeCells count="9">
    <mergeCell ref="P3:Q3"/>
    <mergeCell ref="H6:K6"/>
    <mergeCell ref="E3:F3"/>
    <mergeCell ref="B3:B5"/>
    <mergeCell ref="A1:A2"/>
    <mergeCell ref="B2:D2"/>
    <mergeCell ref="H5:K5"/>
    <mergeCell ref="M2:O2"/>
    <mergeCell ref="M3:M5"/>
  </mergeCells>
  <hyperlinks>
    <hyperlink ref="I1" location="'Съдържание 1'!A1" display="'Съдържание 1'!A1"/>
    <hyperlink ref="A5" location="Notes!A649" display="Notes!A649"/>
  </hyperlinks>
  <pageMargins left="0.7" right="0.7" top="0.75" bottom="0.75" header="0.3" footer="0.3"/>
</worksheet>
</file>

<file path=xl/worksheets/sheet82.xml><?xml version="1.0" encoding="utf-8"?>
<worksheet xmlns="http://schemas.openxmlformats.org/spreadsheetml/2006/main" xmlns:r="http://schemas.openxmlformats.org/officeDocument/2006/relationships">
  <sheetPr>
    <tabColor theme="8" tint="0.39997558519241921"/>
  </sheetPr>
  <dimension ref="A1:M9"/>
  <sheetViews>
    <sheetView workbookViewId="0">
      <selection sqref="A1:A2"/>
    </sheetView>
  </sheetViews>
  <sheetFormatPr defaultRowHeight="14.25"/>
  <cols>
    <col min="1" max="1" width="15.7109375" style="941" customWidth="1"/>
    <col min="2" max="2" width="36.42578125" style="941" customWidth="1"/>
    <col min="3" max="3" width="17.28515625" style="941" customWidth="1"/>
    <col min="4" max="4" width="15.85546875" style="941" customWidth="1"/>
    <col min="5" max="8" width="9.140625" style="941"/>
    <col min="9" max="9" width="16" style="941" customWidth="1"/>
    <col min="10" max="10" width="9.140625" style="941"/>
    <col min="11" max="11" width="39.7109375" style="941" customWidth="1"/>
    <col min="12" max="12" width="17.28515625" style="941" customWidth="1"/>
    <col min="13" max="13" width="15.85546875" style="941" customWidth="1"/>
    <col min="14" max="16384" width="9.140625" style="941"/>
  </cols>
  <sheetData>
    <row r="1" spans="1:13">
      <c r="A1" s="2510" t="s">
        <v>1636</v>
      </c>
      <c r="G1" s="942" t="s">
        <v>1323</v>
      </c>
      <c r="J1" s="1736" t="s">
        <v>3382</v>
      </c>
    </row>
    <row r="2" spans="1:13">
      <c r="A2" s="2510"/>
      <c r="B2" s="2269"/>
      <c r="C2" s="2511"/>
      <c r="D2" s="2511"/>
      <c r="K2" s="2269"/>
      <c r="L2" s="2511"/>
      <c r="M2" s="2511"/>
    </row>
    <row r="3" spans="1:13" ht="28.15" customHeight="1">
      <c r="A3" s="944" t="s">
        <v>2677</v>
      </c>
      <c r="B3" s="1856" t="s">
        <v>5999</v>
      </c>
      <c r="C3" s="948">
        <f>НАЧАЛО!AA2</f>
        <v>41639</v>
      </c>
      <c r="D3" s="948" t="s">
        <v>3923</v>
      </c>
      <c r="K3" s="1856" t="s">
        <v>5993</v>
      </c>
      <c r="L3" s="948">
        <f>НАЧАЛО!AA2</f>
        <v>41639</v>
      </c>
      <c r="M3" s="948" t="s">
        <v>3923</v>
      </c>
    </row>
    <row r="4" spans="1:13" ht="28.5">
      <c r="A4" s="826" t="s">
        <v>6006</v>
      </c>
      <c r="B4" s="950" t="s">
        <v>6000</v>
      </c>
      <c r="C4" s="831"/>
      <c r="D4" s="831"/>
      <c r="F4" s="2506"/>
      <c r="G4" s="2506"/>
      <c r="H4" s="2506"/>
      <c r="I4" s="2506"/>
      <c r="K4" s="950" t="s">
        <v>5994</v>
      </c>
      <c r="L4" s="831">
        <f t="shared" ref="L4:M6" si="0">C4</f>
        <v>0</v>
      </c>
      <c r="M4" s="831">
        <f t="shared" si="0"/>
        <v>0</v>
      </c>
    </row>
    <row r="5" spans="1:13" ht="28.5">
      <c r="B5" s="1731" t="s">
        <v>6001</v>
      </c>
      <c r="C5" s="831"/>
      <c r="D5" s="831"/>
      <c r="K5" s="952" t="s">
        <v>5995</v>
      </c>
      <c r="L5" s="831">
        <f t="shared" si="0"/>
        <v>0</v>
      </c>
      <c r="M5" s="831">
        <f t="shared" si="0"/>
        <v>0</v>
      </c>
    </row>
    <row r="6" spans="1:13">
      <c r="B6" s="952" t="s">
        <v>6002</v>
      </c>
      <c r="C6" s="831"/>
      <c r="D6" s="831"/>
      <c r="K6" s="952" t="s">
        <v>5996</v>
      </c>
      <c r="L6" s="831">
        <f t="shared" si="0"/>
        <v>0</v>
      </c>
      <c r="M6" s="831">
        <f t="shared" si="0"/>
        <v>0</v>
      </c>
    </row>
    <row r="7" spans="1:13">
      <c r="B7" s="952"/>
      <c r="C7" s="1916">
        <f>SUM(C4:C6)</f>
        <v>0</v>
      </c>
      <c r="D7" s="1916">
        <f>SUM(D4:D6)</f>
        <v>0</v>
      </c>
      <c r="K7" s="952"/>
      <c r="L7" s="1916">
        <f>SUM(L4:L6)</f>
        <v>0</v>
      </c>
      <c r="M7" s="1916">
        <f>SUM(M4:M6)</f>
        <v>0</v>
      </c>
    </row>
    <row r="8" spans="1:13" ht="28.5">
      <c r="B8" s="1731" t="s">
        <v>6003</v>
      </c>
      <c r="C8" s="831"/>
      <c r="D8" s="831"/>
      <c r="K8" s="1731" t="s">
        <v>5997</v>
      </c>
      <c r="L8" s="831">
        <f>C8</f>
        <v>0</v>
      </c>
      <c r="M8" s="831">
        <f>D8</f>
        <v>0</v>
      </c>
    </row>
    <row r="9" spans="1:13">
      <c r="B9" s="953" t="s">
        <v>6004</v>
      </c>
      <c r="C9" s="954">
        <f>SUM(C7:C8)</f>
        <v>0</v>
      </c>
      <c r="D9" s="1917">
        <f>SUM(D4:D6)</f>
        <v>0</v>
      </c>
      <c r="K9" s="953" t="s">
        <v>5998</v>
      </c>
      <c r="L9" s="954">
        <f>SUM(L7:L8)</f>
        <v>0</v>
      </c>
      <c r="M9" s="1917">
        <f>SUM(M4:M6)</f>
        <v>0</v>
      </c>
    </row>
  </sheetData>
  <mergeCells count="4">
    <mergeCell ref="F4:I4"/>
    <mergeCell ref="A1:A2"/>
    <mergeCell ref="B2:D2"/>
    <mergeCell ref="K2:M2"/>
  </mergeCells>
  <hyperlinks>
    <hyperlink ref="G1" location="'Съдържание 1'!A1" display="'Съдържание 1'!A1"/>
    <hyperlink ref="A4" location="Notes!A661" display="Notes!A661"/>
  </hyperlinks>
  <pageMargins left="0.7" right="0.7" top="0.75" bottom="0.75" header="0.3" footer="0.3"/>
  <legacyDrawing r:id="rId1"/>
</worksheet>
</file>

<file path=xl/worksheets/sheet83.xml><?xml version="1.0" encoding="utf-8"?>
<worksheet xmlns="http://schemas.openxmlformats.org/spreadsheetml/2006/main" xmlns:r="http://schemas.openxmlformats.org/officeDocument/2006/relationships">
  <sheetPr>
    <tabColor theme="8" tint="0.39997558519241921"/>
  </sheetPr>
  <dimension ref="A1:M12"/>
  <sheetViews>
    <sheetView topLeftCell="C1" workbookViewId="0">
      <selection activeCell="F9" sqref="F9"/>
    </sheetView>
  </sheetViews>
  <sheetFormatPr defaultRowHeight="14.25" outlineLevelCol="1"/>
  <cols>
    <col min="1" max="1" width="23.85546875" style="941" customWidth="1"/>
    <col min="2" max="2" width="68" style="941" customWidth="1"/>
    <col min="3" max="3" width="17.28515625" style="941" customWidth="1"/>
    <col min="4" max="4" width="15.85546875" style="941" customWidth="1"/>
    <col min="5" max="9" width="9.140625" style="941" customWidth="1" outlineLevel="1"/>
    <col min="10" max="10" width="7.5703125" style="941" customWidth="1" outlineLevel="1"/>
    <col min="11" max="11" width="68" style="941" customWidth="1"/>
    <col min="12" max="12" width="17.28515625" style="941" customWidth="1"/>
    <col min="13" max="13" width="15.85546875" style="941" customWidth="1"/>
    <col min="14" max="16384" width="9.140625" style="941"/>
  </cols>
  <sheetData>
    <row r="1" spans="1:13">
      <c r="A1" s="2510" t="s">
        <v>1636</v>
      </c>
      <c r="G1" s="942" t="s">
        <v>1323</v>
      </c>
      <c r="J1" s="1732" t="s">
        <v>3382</v>
      </c>
    </row>
    <row r="2" spans="1:13">
      <c r="A2" s="2510"/>
      <c r="B2" s="2269" t="s">
        <v>4111</v>
      </c>
      <c r="C2" s="2511"/>
      <c r="D2" s="2511"/>
      <c r="K2" s="2269" t="s">
        <v>4104</v>
      </c>
      <c r="L2" s="2511"/>
      <c r="M2" s="2511"/>
    </row>
    <row r="3" spans="1:13" ht="28.15" customHeight="1">
      <c r="A3" s="826" t="s">
        <v>6140</v>
      </c>
      <c r="B3" s="2507" t="s">
        <v>27</v>
      </c>
      <c r="C3" s="945"/>
      <c r="D3" s="945"/>
      <c r="K3" s="2507" t="s">
        <v>27</v>
      </c>
      <c r="L3" s="945"/>
      <c r="M3" s="945"/>
    </row>
    <row r="4" spans="1:13">
      <c r="B4" s="2509"/>
      <c r="C4" s="948">
        <f>НАЧАЛО!AA2</f>
        <v>41639</v>
      </c>
      <c r="D4" s="948" t="s">
        <v>3923</v>
      </c>
      <c r="E4" s="949"/>
      <c r="F4" s="2506"/>
      <c r="G4" s="2506"/>
      <c r="H4" s="2506"/>
      <c r="I4" s="2506"/>
      <c r="J4" s="2506"/>
      <c r="K4" s="2509"/>
      <c r="L4" s="948">
        <f>НАЧАЛО!AA2</f>
        <v>41639</v>
      </c>
      <c r="M4" s="948" t="s">
        <v>3923</v>
      </c>
    </row>
    <row r="5" spans="1:13" ht="28.5">
      <c r="B5" s="1731" t="s">
        <v>4105</v>
      </c>
      <c r="C5" s="951"/>
      <c r="D5" s="951"/>
      <c r="F5" s="2506"/>
      <c r="G5" s="2506"/>
      <c r="H5" s="2506"/>
      <c r="I5" s="2506"/>
      <c r="J5" s="2506"/>
      <c r="K5" s="1731" t="s">
        <v>6873</v>
      </c>
      <c r="L5" s="951"/>
      <c r="M5" s="951"/>
    </row>
    <row r="6" spans="1:13" ht="28.5">
      <c r="B6" s="1731" t="s">
        <v>4106</v>
      </c>
      <c r="C6" s="951"/>
      <c r="D6" s="951"/>
      <c r="K6" s="1731" t="s">
        <v>6874</v>
      </c>
      <c r="L6" s="951"/>
      <c r="M6" s="951"/>
    </row>
    <row r="7" spans="1:13" ht="28.5">
      <c r="B7" s="1731" t="s">
        <v>4107</v>
      </c>
      <c r="C7" s="951"/>
      <c r="D7" s="951"/>
      <c r="K7" s="1731" t="s">
        <v>6875</v>
      </c>
      <c r="L7" s="951"/>
      <c r="M7" s="951"/>
    </row>
    <row r="8" spans="1:13" ht="28.5">
      <c r="B8" s="1731" t="s">
        <v>4108</v>
      </c>
      <c r="C8" s="951"/>
      <c r="D8" s="951"/>
      <c r="K8" s="1731" t="s">
        <v>6876</v>
      </c>
      <c r="L8" s="951"/>
      <c r="M8" s="951"/>
    </row>
    <row r="9" spans="1:13" ht="28.5">
      <c r="B9" s="1731" t="s">
        <v>4109</v>
      </c>
      <c r="C9" s="951"/>
      <c r="D9" s="951"/>
      <c r="K9" s="1731" t="s">
        <v>6877</v>
      </c>
      <c r="L9" s="951"/>
      <c r="M9" s="951"/>
    </row>
    <row r="10" spans="1:13" ht="42.75">
      <c r="B10" s="1731" t="s">
        <v>4110</v>
      </c>
      <c r="C10" s="951"/>
      <c r="D10" s="951"/>
      <c r="K10" s="1731" t="s">
        <v>6878</v>
      </c>
      <c r="L10" s="951"/>
      <c r="M10" s="951"/>
    </row>
    <row r="11" spans="1:13">
      <c r="B11" s="952"/>
      <c r="C11" s="951"/>
      <c r="D11" s="951"/>
      <c r="K11" s="952"/>
      <c r="L11" s="951"/>
      <c r="M11" s="951"/>
    </row>
    <row r="12" spans="1:13">
      <c r="B12" s="952"/>
      <c r="C12" s="951"/>
      <c r="D12" s="951"/>
      <c r="K12" s="952"/>
      <c r="L12" s="951"/>
      <c r="M12" s="951"/>
    </row>
  </sheetData>
  <mergeCells count="7">
    <mergeCell ref="F5:J5"/>
    <mergeCell ref="K2:M2"/>
    <mergeCell ref="K3:K4"/>
    <mergeCell ref="A1:A2"/>
    <mergeCell ref="B2:D2"/>
    <mergeCell ref="B3:B4"/>
    <mergeCell ref="F4:J4"/>
  </mergeCells>
  <hyperlinks>
    <hyperlink ref="G1" location="'Съдържание 1'!A1" display="'Съдържание 1'!A1"/>
    <hyperlink ref="A3" location="Apendix!A183" display="Apendix!A183"/>
  </hyperlinks>
  <pageMargins left="0.7" right="0.7" top="0.75" bottom="0.75" header="0.3" footer="0.3"/>
</worksheet>
</file>

<file path=xl/worksheets/sheet84.xml><?xml version="1.0" encoding="utf-8"?>
<worksheet xmlns="http://schemas.openxmlformats.org/spreadsheetml/2006/main" xmlns:r="http://schemas.openxmlformats.org/officeDocument/2006/relationships">
  <sheetPr codeName="Sheet68">
    <tabColor theme="3" tint="0.59999389629810485"/>
  </sheetPr>
  <dimension ref="A1:Y77"/>
  <sheetViews>
    <sheetView workbookViewId="0">
      <selection activeCell="I1" sqref="I1"/>
    </sheetView>
  </sheetViews>
  <sheetFormatPr defaultRowHeight="12.75" outlineLevelCol="1"/>
  <cols>
    <col min="1" max="1" width="9.140625" style="265"/>
    <col min="2" max="2" width="3.42578125" style="30" bestFit="1" customWidth="1"/>
    <col min="3" max="3" width="39.42578125" style="30" customWidth="1"/>
    <col min="4" max="6" width="13.85546875" style="30" customWidth="1"/>
    <col min="7" max="7" width="9" style="30" bestFit="1" customWidth="1"/>
    <col min="8" max="8" width="2.85546875" style="265" customWidth="1"/>
    <col min="9" max="9" width="10.5703125" style="265" customWidth="1" outlineLevel="1"/>
    <col min="10" max="10" width="9.140625" style="265" customWidth="1" outlineLevel="1"/>
    <col min="11" max="11" width="36.28515625" style="30" customWidth="1" outlineLevel="1"/>
    <col min="12" max="13" width="9.140625" style="30" customWidth="1" outlineLevel="1"/>
    <col min="14" max="14" width="10.85546875" style="30" customWidth="1" outlineLevel="1"/>
    <col min="15" max="15" width="9.140625" style="30" customWidth="1" outlineLevel="1"/>
    <col min="16" max="19" width="9.140625" style="265" customWidth="1" outlineLevel="1"/>
    <col min="20" max="20" width="3.42578125" style="30" bestFit="1" customWidth="1"/>
    <col min="21" max="21" width="39.42578125" style="30" customWidth="1"/>
    <col min="22" max="24" width="13.85546875" style="30" customWidth="1"/>
    <col min="25" max="25" width="9" style="30" bestFit="1" customWidth="1"/>
    <col min="26" max="16384" width="9.140625" style="265"/>
  </cols>
  <sheetData>
    <row r="1" spans="1:25" ht="15">
      <c r="A1" s="824" t="s">
        <v>2624</v>
      </c>
      <c r="B1" s="2512" t="s">
        <v>357</v>
      </c>
      <c r="C1" s="2512"/>
      <c r="D1" s="2512"/>
      <c r="E1" s="2512"/>
      <c r="F1" s="2512"/>
      <c r="G1" s="2512"/>
      <c r="I1" s="825" t="s">
        <v>1323</v>
      </c>
      <c r="K1" s="1722"/>
      <c r="L1" s="1724" t="str">
        <f>D2</f>
        <v>2013 г.</v>
      </c>
      <c r="M1" s="1724" t="str">
        <f>E2</f>
        <v>2012 г.</v>
      </c>
      <c r="N1" s="705"/>
      <c r="O1" s="834"/>
      <c r="S1" s="1736" t="s">
        <v>3382</v>
      </c>
      <c r="T1" s="2512" t="s">
        <v>6886</v>
      </c>
      <c r="U1" s="2512"/>
      <c r="V1" s="2512"/>
      <c r="W1" s="2512"/>
      <c r="X1" s="2512"/>
      <c r="Y1" s="2512"/>
    </row>
    <row r="2" spans="1:25">
      <c r="A2" s="825" t="s">
        <v>2625</v>
      </c>
      <c r="B2" s="2513" t="s">
        <v>356</v>
      </c>
      <c r="C2" s="1739" t="s">
        <v>357</v>
      </c>
      <c r="D2" s="828" t="str">
        <f>CONCATENATE(YEAR(НАЧАЛО!$AA$2)," г.")</f>
        <v>2013 г.</v>
      </c>
      <c r="E2" s="828" t="str">
        <f>CONCATENATE(YEAR(НАЧАЛО!$AA$2)-1," г.")</f>
        <v>2012 г.</v>
      </c>
      <c r="F2" s="2513" t="s">
        <v>354</v>
      </c>
      <c r="G2" s="2513"/>
      <c r="I2" s="826" t="s">
        <v>1110</v>
      </c>
      <c r="K2" s="1723" t="s">
        <v>3390</v>
      </c>
      <c r="L2" s="1725">
        <f>D18</f>
        <v>1</v>
      </c>
      <c r="M2" s="1725">
        <f>E18</f>
        <v>8</v>
      </c>
      <c r="N2" s="705"/>
      <c r="O2" s="834"/>
      <c r="T2" s="2513" t="s">
        <v>356</v>
      </c>
      <c r="U2" s="1739" t="s">
        <v>6887</v>
      </c>
      <c r="V2" s="828">
        <v>2013</v>
      </c>
      <c r="W2" s="828">
        <v>2012</v>
      </c>
      <c r="X2" s="2513" t="s">
        <v>6888</v>
      </c>
      <c r="Y2" s="2513"/>
    </row>
    <row r="3" spans="1:25">
      <c r="B3" s="2513"/>
      <c r="C3" s="1740"/>
      <c r="D3" s="829" t="s">
        <v>92</v>
      </c>
      <c r="E3" s="829" t="s">
        <v>92</v>
      </c>
      <c r="F3" s="829" t="s">
        <v>92</v>
      </c>
      <c r="G3" s="829" t="s">
        <v>355</v>
      </c>
      <c r="I3" s="825" t="s">
        <v>1107</v>
      </c>
      <c r="K3" s="1723" t="s">
        <v>3391</v>
      </c>
      <c r="L3" s="1725">
        <f>D20</f>
        <v>34</v>
      </c>
      <c r="M3" s="1725">
        <f>E20</f>
        <v>271</v>
      </c>
      <c r="N3" s="705"/>
      <c r="O3" s="834"/>
      <c r="T3" s="2513"/>
      <c r="U3" s="1740"/>
      <c r="V3" s="1966" t="s">
        <v>6881</v>
      </c>
      <c r="W3" s="1966" t="s">
        <v>6881</v>
      </c>
      <c r="X3" s="1966" t="s">
        <v>6881</v>
      </c>
      <c r="Y3" s="829" t="s">
        <v>355</v>
      </c>
    </row>
    <row r="4" spans="1:25" ht="25.5">
      <c r="B4" s="830">
        <v>1</v>
      </c>
      <c r="C4" s="1743" t="s">
        <v>1976</v>
      </c>
      <c r="D4" s="831">
        <f>+баланс!E9</f>
        <v>1</v>
      </c>
      <c r="E4" s="831">
        <f>+баланс!G9</f>
        <v>1</v>
      </c>
      <c r="F4" s="831">
        <f t="shared" ref="F4:F20" si="0">D4-E4</f>
        <v>0</v>
      </c>
      <c r="G4" s="1552">
        <f>F4/E4</f>
        <v>0</v>
      </c>
      <c r="K4" s="1723" t="s">
        <v>3977</v>
      </c>
      <c r="L4" s="1725">
        <f>L2-L3</f>
        <v>-33</v>
      </c>
      <c r="M4" s="1725">
        <f>M2-M3</f>
        <v>-263</v>
      </c>
      <c r="N4" s="705"/>
      <c r="O4" s="834"/>
      <c r="T4" s="830">
        <v>1</v>
      </c>
      <c r="U4" s="1743" t="s">
        <v>6889</v>
      </c>
      <c r="V4" s="831">
        <f>+баланс!W9</f>
        <v>0</v>
      </c>
      <c r="W4" s="831">
        <f>+баланс!Y9</f>
        <v>0</v>
      </c>
      <c r="X4" s="831">
        <f>V4-W4</f>
        <v>0</v>
      </c>
      <c r="Y4" s="1552" t="e">
        <f>X4/W4</f>
        <v>#DIV/0!</v>
      </c>
    </row>
    <row r="5" spans="1:25">
      <c r="B5" s="830">
        <f>B4+1</f>
        <v>2</v>
      </c>
      <c r="C5" s="1737" t="s">
        <v>3883</v>
      </c>
      <c r="D5" s="831">
        <f>баланс!E37</f>
        <v>1</v>
      </c>
      <c r="E5" s="831">
        <f>баланс!G37</f>
        <v>1</v>
      </c>
      <c r="F5" s="831">
        <f>D5-E5</f>
        <v>0</v>
      </c>
      <c r="G5" s="1552">
        <f>F5/E5</f>
        <v>0</v>
      </c>
      <c r="K5" s="705"/>
      <c r="L5" s="705"/>
      <c r="M5" s="705"/>
      <c r="N5" s="705"/>
      <c r="O5" s="834"/>
      <c r="T5" s="830">
        <f>T4+1</f>
        <v>2</v>
      </c>
      <c r="U5" s="1737" t="s">
        <v>4492</v>
      </c>
      <c r="V5" s="831">
        <f>баланс!W37</f>
        <v>0</v>
      </c>
      <c r="W5" s="831">
        <f>баланс!Y37</f>
        <v>0</v>
      </c>
      <c r="X5" s="831">
        <f>V5-W5</f>
        <v>0</v>
      </c>
      <c r="Y5" s="1552" t="e">
        <f>X5/W5</f>
        <v>#DIV/0!</v>
      </c>
    </row>
    <row r="6" spans="1:25">
      <c r="B6" s="830">
        <f t="shared" ref="B6:B20" si="1">B5+1</f>
        <v>3</v>
      </c>
      <c r="C6" s="1738" t="s">
        <v>3799</v>
      </c>
      <c r="D6" s="835">
        <f>SUM(D7:D11)</f>
        <v>37</v>
      </c>
      <c r="E6" s="835">
        <f>SUM(E7:E11)</f>
        <v>65</v>
      </c>
      <c r="F6" s="835">
        <f t="shared" si="0"/>
        <v>-28</v>
      </c>
      <c r="G6" s="1552">
        <f t="shared" ref="G6:G20" si="2">F6/E6</f>
        <v>-0.43076923076923079</v>
      </c>
      <c r="K6" s="705"/>
      <c r="L6" s="705"/>
      <c r="M6" s="705"/>
      <c r="N6" s="705"/>
      <c r="O6" s="834"/>
      <c r="T6" s="830">
        <f t="shared" ref="T6:T20" si="3">T5+1</f>
        <v>3</v>
      </c>
      <c r="U6" s="1737" t="s">
        <v>6890</v>
      </c>
      <c r="V6" s="835">
        <f>SUM(V7:V11)</f>
        <v>0</v>
      </c>
      <c r="W6" s="835">
        <f>SUM(W7:W11)</f>
        <v>0</v>
      </c>
      <c r="X6" s="835">
        <f t="shared" ref="X6:X20" si="4">V6-W6</f>
        <v>0</v>
      </c>
      <c r="Y6" s="1552" t="e">
        <f t="shared" ref="Y6:Y20" si="5">X6/W6</f>
        <v>#DIV/0!</v>
      </c>
    </row>
    <row r="7" spans="1:25" ht="15" customHeight="1">
      <c r="B7" s="830">
        <f t="shared" si="1"/>
        <v>4</v>
      </c>
      <c r="C7" s="1737" t="s">
        <v>359</v>
      </c>
      <c r="D7" s="831">
        <f>баланс!E57+баланс!E59</f>
        <v>0</v>
      </c>
      <c r="E7" s="831">
        <f>баланс!G57+баланс!G59</f>
        <v>0</v>
      </c>
      <c r="F7" s="831">
        <f t="shared" si="0"/>
        <v>0</v>
      </c>
      <c r="G7" s="1552" t="e">
        <f t="shared" si="2"/>
        <v>#DIV/0!</v>
      </c>
      <c r="K7" s="705"/>
      <c r="L7" s="705"/>
      <c r="M7" s="705"/>
      <c r="N7" s="705"/>
      <c r="O7" s="834"/>
      <c r="T7" s="830">
        <f t="shared" si="3"/>
        <v>4</v>
      </c>
      <c r="U7" s="1979" t="s">
        <v>4180</v>
      </c>
      <c r="V7" s="831">
        <f>баланс!W57+баланс!W59</f>
        <v>0</v>
      </c>
      <c r="W7" s="831">
        <f>баланс!Y57+баланс!Y59</f>
        <v>0</v>
      </c>
      <c r="X7" s="831">
        <f t="shared" si="4"/>
        <v>0</v>
      </c>
      <c r="Y7" s="1552" t="e">
        <f t="shared" si="5"/>
        <v>#DIV/0!</v>
      </c>
    </row>
    <row r="8" spans="1:25">
      <c r="B8" s="830">
        <f t="shared" si="1"/>
        <v>5</v>
      </c>
      <c r="C8" s="1737" t="s">
        <v>17</v>
      </c>
      <c r="D8" s="831">
        <f>баланс!E41</f>
        <v>0</v>
      </c>
      <c r="E8" s="831">
        <f>баланс!G41</f>
        <v>0</v>
      </c>
      <c r="F8" s="831">
        <f t="shared" si="0"/>
        <v>0</v>
      </c>
      <c r="G8" s="1552" t="e">
        <f t="shared" si="2"/>
        <v>#DIV/0!</v>
      </c>
      <c r="K8" s="705"/>
      <c r="L8" s="705"/>
      <c r="M8" s="705"/>
      <c r="N8" s="705"/>
      <c r="O8" s="834"/>
      <c r="T8" s="830">
        <f t="shared" si="3"/>
        <v>5</v>
      </c>
      <c r="U8" s="1979" t="s">
        <v>4300</v>
      </c>
      <c r="V8" s="831">
        <f>баланс!W41</f>
        <v>0</v>
      </c>
      <c r="W8" s="831">
        <f>баланс!Y41</f>
        <v>0</v>
      </c>
      <c r="X8" s="831">
        <f t="shared" si="4"/>
        <v>0</v>
      </c>
      <c r="Y8" s="1552" t="e">
        <f t="shared" si="5"/>
        <v>#DIV/0!</v>
      </c>
    </row>
    <row r="9" spans="1:25">
      <c r="B9" s="830">
        <f t="shared" si="1"/>
        <v>6</v>
      </c>
      <c r="C9" s="1737" t="s">
        <v>486</v>
      </c>
      <c r="D9" s="831">
        <f>баланс!E61-баланс!E41-баланс!E49-баланс!E53-баланс!E57-баланс!E59</f>
        <v>5</v>
      </c>
      <c r="E9" s="831">
        <f>баланс!G61-баланс!G41-баланс!G49-баланс!G53-баланс!G57-баланс!G59</f>
        <v>33</v>
      </c>
      <c r="F9" s="831">
        <f t="shared" si="0"/>
        <v>-28</v>
      </c>
      <c r="G9" s="1552">
        <f t="shared" si="2"/>
        <v>-0.84848484848484851</v>
      </c>
      <c r="K9" s="705"/>
      <c r="L9" s="705"/>
      <c r="M9" s="705"/>
      <c r="N9" s="705"/>
      <c r="O9" s="834"/>
      <c r="T9" s="830">
        <f t="shared" si="3"/>
        <v>6</v>
      </c>
      <c r="U9" s="1979" t="s">
        <v>5045</v>
      </c>
      <c r="V9" s="831">
        <f>баланс!W61-баланс!W41-баланс!W49-баланс!W53-баланс!W57-баланс!W59</f>
        <v>0</v>
      </c>
      <c r="W9" s="831">
        <f>баланс!Y61-баланс!Y41-баланс!Y49-баланс!Y53-баланс!Y57-баланс!Y59</f>
        <v>0</v>
      </c>
      <c r="X9" s="831">
        <f t="shared" si="4"/>
        <v>0</v>
      </c>
      <c r="Y9" s="1552" t="e">
        <f t="shared" si="5"/>
        <v>#DIV/0!</v>
      </c>
    </row>
    <row r="10" spans="1:25">
      <c r="B10" s="830">
        <f t="shared" si="1"/>
        <v>7</v>
      </c>
      <c r="C10" s="1737" t="s">
        <v>400</v>
      </c>
      <c r="D10" s="831">
        <f>баланс!E49</f>
        <v>0</v>
      </c>
      <c r="E10" s="831">
        <f>баланс!G49</f>
        <v>0</v>
      </c>
      <c r="F10" s="831">
        <f t="shared" si="0"/>
        <v>0</v>
      </c>
      <c r="G10" s="1552" t="e">
        <f t="shared" si="2"/>
        <v>#DIV/0!</v>
      </c>
      <c r="K10" s="705"/>
      <c r="L10" s="705"/>
      <c r="M10" s="705"/>
      <c r="N10" s="705"/>
      <c r="O10" s="834"/>
      <c r="T10" s="830">
        <f t="shared" si="3"/>
        <v>7</v>
      </c>
      <c r="U10" s="1979" t="s">
        <v>6636</v>
      </c>
      <c r="V10" s="831">
        <f>баланс!W49</f>
        <v>0</v>
      </c>
      <c r="W10" s="831">
        <f>баланс!Y49</f>
        <v>0</v>
      </c>
      <c r="X10" s="831">
        <f t="shared" si="4"/>
        <v>0</v>
      </c>
      <c r="Y10" s="1552" t="e">
        <f t="shared" si="5"/>
        <v>#DIV/0!</v>
      </c>
    </row>
    <row r="11" spans="1:25">
      <c r="B11" s="830">
        <f t="shared" si="1"/>
        <v>8</v>
      </c>
      <c r="C11" s="1737" t="s">
        <v>25</v>
      </c>
      <c r="D11" s="831">
        <f>баланс!E53</f>
        <v>32</v>
      </c>
      <c r="E11" s="831">
        <f>баланс!G53</f>
        <v>32</v>
      </c>
      <c r="F11" s="831">
        <f t="shared" si="0"/>
        <v>0</v>
      </c>
      <c r="G11" s="1552">
        <f t="shared" si="2"/>
        <v>0</v>
      </c>
      <c r="K11" s="705"/>
      <c r="L11" s="705"/>
      <c r="M11" s="705"/>
      <c r="N11" s="705"/>
      <c r="O11" s="834"/>
      <c r="T11" s="830">
        <f t="shared" si="3"/>
        <v>8</v>
      </c>
      <c r="U11" s="1979" t="s">
        <v>3171</v>
      </c>
      <c r="V11" s="831">
        <f>баланс!W53</f>
        <v>0</v>
      </c>
      <c r="W11" s="831">
        <f>баланс!Y53</f>
        <v>0</v>
      </c>
      <c r="X11" s="831">
        <f t="shared" si="4"/>
        <v>0</v>
      </c>
      <c r="Y11" s="1552" t="e">
        <f t="shared" si="5"/>
        <v>#DIV/0!</v>
      </c>
    </row>
    <row r="12" spans="1:25">
      <c r="B12" s="830">
        <f t="shared" si="1"/>
        <v>9</v>
      </c>
      <c r="C12" s="1737" t="s">
        <v>360</v>
      </c>
      <c r="D12" s="831">
        <f>D6+D5</f>
        <v>38</v>
      </c>
      <c r="E12" s="831">
        <f>E6+E5</f>
        <v>66</v>
      </c>
      <c r="F12" s="831">
        <f t="shared" si="0"/>
        <v>-28</v>
      </c>
      <c r="G12" s="1552">
        <f t="shared" si="2"/>
        <v>-0.42424242424242425</v>
      </c>
      <c r="K12" s="705"/>
      <c r="L12" s="705"/>
      <c r="M12" s="705"/>
      <c r="N12" s="705"/>
      <c r="O12" s="834"/>
      <c r="T12" s="830">
        <f t="shared" si="3"/>
        <v>9</v>
      </c>
      <c r="U12" s="1737" t="s">
        <v>4323</v>
      </c>
      <c r="V12" s="831">
        <f>V6+V5</f>
        <v>0</v>
      </c>
      <c r="W12" s="831">
        <f>W6+W5</f>
        <v>0</v>
      </c>
      <c r="X12" s="831">
        <f t="shared" si="4"/>
        <v>0</v>
      </c>
      <c r="Y12" s="1552" t="e">
        <f t="shared" si="5"/>
        <v>#DIV/0!</v>
      </c>
    </row>
    <row r="13" spans="1:25">
      <c r="B13" s="830">
        <f t="shared" si="1"/>
        <v>10</v>
      </c>
      <c r="C13" s="1737" t="s">
        <v>18</v>
      </c>
      <c r="D13" s="831">
        <f>баланс!E88</f>
        <v>-328</v>
      </c>
      <c r="E13" s="831">
        <f>баланс!G88</f>
        <v>-295</v>
      </c>
      <c r="F13" s="831">
        <f t="shared" si="0"/>
        <v>-33</v>
      </c>
      <c r="G13" s="1552">
        <f t="shared" si="2"/>
        <v>0.11186440677966102</v>
      </c>
      <c r="K13" s="705"/>
      <c r="L13" s="705"/>
      <c r="M13" s="705"/>
      <c r="N13" s="705"/>
      <c r="O13" s="834"/>
      <c r="T13" s="830">
        <f t="shared" si="3"/>
        <v>10</v>
      </c>
      <c r="U13" s="1737" t="s">
        <v>6891</v>
      </c>
      <c r="V13" s="831">
        <f>баланс!W88</f>
        <v>0</v>
      </c>
      <c r="W13" s="831">
        <f>баланс!Y88</f>
        <v>0</v>
      </c>
      <c r="X13" s="831">
        <f t="shared" si="4"/>
        <v>0</v>
      </c>
      <c r="Y13" s="1552" t="e">
        <f t="shared" si="5"/>
        <v>#DIV/0!</v>
      </c>
    </row>
    <row r="14" spans="1:25">
      <c r="B14" s="830">
        <f t="shared" si="1"/>
        <v>11</v>
      </c>
      <c r="C14" s="1737" t="s">
        <v>23</v>
      </c>
      <c r="D14" s="831">
        <f>'P&amp;L ОД'!E94</f>
        <v>-33</v>
      </c>
      <c r="E14" s="831">
        <f>'P&amp;L ОД'!G94</f>
        <v>-263</v>
      </c>
      <c r="F14" s="831">
        <f t="shared" si="0"/>
        <v>230</v>
      </c>
      <c r="G14" s="1552">
        <f t="shared" si="2"/>
        <v>-0.87452471482889738</v>
      </c>
      <c r="K14" s="705"/>
      <c r="L14" s="705"/>
      <c r="M14" s="705"/>
      <c r="N14" s="705"/>
      <c r="O14" s="834"/>
      <c r="T14" s="830">
        <f t="shared" si="3"/>
        <v>11</v>
      </c>
      <c r="U14" s="1737" t="s">
        <v>663</v>
      </c>
      <c r="V14" s="831">
        <f>'P&amp;L ОД'!W94</f>
        <v>0</v>
      </c>
      <c r="W14" s="831">
        <f>'P&amp;L ОД'!Y94</f>
        <v>0</v>
      </c>
      <c r="X14" s="831">
        <f t="shared" si="4"/>
        <v>0</v>
      </c>
      <c r="Y14" s="1552" t="e">
        <f t="shared" si="5"/>
        <v>#DIV/0!</v>
      </c>
    </row>
    <row r="15" spans="1:25">
      <c r="B15" s="830">
        <f t="shared" si="1"/>
        <v>12</v>
      </c>
      <c r="C15" s="1737" t="s">
        <v>1879</v>
      </c>
      <c r="D15" s="831">
        <f>баланс!E110</f>
        <v>21</v>
      </c>
      <c r="E15" s="831">
        <f>баланс!G110</f>
        <v>16</v>
      </c>
      <c r="F15" s="831">
        <f t="shared" si="0"/>
        <v>5</v>
      </c>
      <c r="G15" s="1552">
        <f t="shared" si="2"/>
        <v>0.3125</v>
      </c>
      <c r="K15" s="705"/>
      <c r="L15" s="705"/>
      <c r="M15" s="705"/>
      <c r="N15" s="705"/>
      <c r="O15" s="834"/>
      <c r="T15" s="830">
        <f t="shared" si="3"/>
        <v>12</v>
      </c>
      <c r="U15" s="1737" t="s">
        <v>4317</v>
      </c>
      <c r="V15" s="831">
        <f>баланс!W110</f>
        <v>0</v>
      </c>
      <c r="W15" s="831">
        <f>баланс!Y110</f>
        <v>0</v>
      </c>
      <c r="X15" s="831">
        <f t="shared" si="4"/>
        <v>0</v>
      </c>
      <c r="Y15" s="1552" t="e">
        <f t="shared" si="5"/>
        <v>#DIV/0!</v>
      </c>
    </row>
    <row r="16" spans="1:25">
      <c r="B16" s="830">
        <f t="shared" si="1"/>
        <v>13</v>
      </c>
      <c r="C16" s="1737" t="s">
        <v>38</v>
      </c>
      <c r="D16" s="831">
        <f>баланс!E132</f>
        <v>345</v>
      </c>
      <c r="E16" s="831">
        <f>баланс!G132</f>
        <v>345</v>
      </c>
      <c r="F16" s="831">
        <f t="shared" si="0"/>
        <v>0</v>
      </c>
      <c r="G16" s="1552">
        <f t="shared" si="2"/>
        <v>0</v>
      </c>
      <c r="K16" s="705"/>
      <c r="L16" s="705"/>
      <c r="M16" s="705"/>
      <c r="N16" s="705"/>
      <c r="O16" s="834"/>
      <c r="T16" s="830">
        <f t="shared" si="3"/>
        <v>13</v>
      </c>
      <c r="U16" s="1737" t="s">
        <v>4336</v>
      </c>
      <c r="V16" s="831">
        <f>баланс!W132</f>
        <v>0</v>
      </c>
      <c r="W16" s="831">
        <f>баланс!Y132</f>
        <v>0</v>
      </c>
      <c r="X16" s="831">
        <f t="shared" si="4"/>
        <v>0</v>
      </c>
      <c r="Y16" s="1552" t="e">
        <f t="shared" si="5"/>
        <v>#DIV/0!</v>
      </c>
    </row>
    <row r="17" spans="2:25">
      <c r="B17" s="830">
        <f t="shared" si="1"/>
        <v>14</v>
      </c>
      <c r="C17" s="1737" t="s">
        <v>412</v>
      </c>
      <c r="D17" s="831">
        <f>D15+D16</f>
        <v>366</v>
      </c>
      <c r="E17" s="831">
        <f>E15+E16</f>
        <v>361</v>
      </c>
      <c r="F17" s="831">
        <f t="shared" si="0"/>
        <v>5</v>
      </c>
      <c r="G17" s="1552">
        <f t="shared" si="2"/>
        <v>1.3850415512465374E-2</v>
      </c>
      <c r="K17" s="705"/>
      <c r="L17" s="705"/>
      <c r="M17" s="705"/>
      <c r="N17" s="705"/>
      <c r="O17" s="834"/>
      <c r="T17" s="830">
        <f t="shared" si="3"/>
        <v>14</v>
      </c>
      <c r="U17" s="1737" t="s">
        <v>4340</v>
      </c>
      <c r="V17" s="831">
        <f>V15+V16</f>
        <v>0</v>
      </c>
      <c r="W17" s="831">
        <f>W15+W16</f>
        <v>0</v>
      </c>
      <c r="X17" s="831">
        <f t="shared" si="4"/>
        <v>0</v>
      </c>
      <c r="Y17" s="1552" t="e">
        <f t="shared" si="5"/>
        <v>#DIV/0!</v>
      </c>
    </row>
    <row r="18" spans="2:25">
      <c r="B18" s="830">
        <f t="shared" si="1"/>
        <v>15</v>
      </c>
      <c r="C18" s="1737" t="s">
        <v>361</v>
      </c>
      <c r="D18" s="831">
        <f>'P&amp;L ОД'!E20</f>
        <v>1</v>
      </c>
      <c r="E18" s="831">
        <f>'P&amp;L ОД'!G20</f>
        <v>8</v>
      </c>
      <c r="F18" s="831">
        <f t="shared" si="0"/>
        <v>-7</v>
      </c>
      <c r="G18" s="1552">
        <f t="shared" si="2"/>
        <v>-0.875</v>
      </c>
      <c r="K18" s="705"/>
      <c r="L18" s="705"/>
      <c r="M18" s="705"/>
      <c r="N18" s="705"/>
      <c r="O18" s="834"/>
      <c r="T18" s="830">
        <f t="shared" si="3"/>
        <v>15</v>
      </c>
      <c r="U18" s="1737" t="s">
        <v>6892</v>
      </c>
      <c r="V18" s="831">
        <f>'P&amp;L ОД'!W20</f>
        <v>0</v>
      </c>
      <c r="W18" s="831">
        <f>'P&amp;L ОД'!Y20</f>
        <v>0</v>
      </c>
      <c r="X18" s="831">
        <f t="shared" si="4"/>
        <v>0</v>
      </c>
      <c r="Y18" s="1552" t="e">
        <f t="shared" si="5"/>
        <v>#DIV/0!</v>
      </c>
    </row>
    <row r="19" spans="2:25">
      <c r="B19" s="830">
        <f t="shared" si="1"/>
        <v>16</v>
      </c>
      <c r="C19" s="1737" t="s">
        <v>286</v>
      </c>
      <c r="D19" s="831">
        <f>'P&amp;L ОД'!E8</f>
        <v>1</v>
      </c>
      <c r="E19" s="831">
        <f>'P&amp;L ОД'!G8</f>
        <v>8</v>
      </c>
      <c r="F19" s="831">
        <f t="shared" si="0"/>
        <v>-7</v>
      </c>
      <c r="G19" s="1552">
        <f t="shared" si="2"/>
        <v>-0.875</v>
      </c>
      <c r="K19" s="705"/>
      <c r="L19" s="705"/>
      <c r="M19" s="705"/>
      <c r="N19" s="705"/>
      <c r="O19" s="834"/>
      <c r="T19" s="830">
        <f t="shared" si="3"/>
        <v>16</v>
      </c>
      <c r="U19" s="1737" t="s">
        <v>4203</v>
      </c>
      <c r="V19" s="831">
        <f>'P&amp;L ОД'!W8</f>
        <v>0</v>
      </c>
      <c r="W19" s="831">
        <f>'P&amp;L ОД'!Y8</f>
        <v>0</v>
      </c>
      <c r="X19" s="831">
        <f t="shared" si="4"/>
        <v>0</v>
      </c>
      <c r="Y19" s="1552" t="e">
        <f t="shared" si="5"/>
        <v>#DIV/0!</v>
      </c>
    </row>
    <row r="20" spans="2:25">
      <c r="B20" s="830">
        <f t="shared" si="1"/>
        <v>17</v>
      </c>
      <c r="C20" s="1737" t="s">
        <v>362</v>
      </c>
      <c r="D20" s="831">
        <f>-'P&amp;L ОД'!E38</f>
        <v>34</v>
      </c>
      <c r="E20" s="831">
        <f>-'P&amp;L ОД'!G38</f>
        <v>271</v>
      </c>
      <c r="F20" s="831">
        <f t="shared" si="0"/>
        <v>-237</v>
      </c>
      <c r="G20" s="1552">
        <f t="shared" si="2"/>
        <v>-0.87453874538745391</v>
      </c>
      <c r="K20" s="705"/>
      <c r="L20" s="705"/>
      <c r="M20" s="705"/>
      <c r="N20" s="705"/>
      <c r="O20" s="834"/>
      <c r="T20" s="830">
        <f t="shared" si="3"/>
        <v>17</v>
      </c>
      <c r="U20" s="1737" t="s">
        <v>6893</v>
      </c>
      <c r="V20" s="831">
        <f>'P&amp;L ОД'!W38</f>
        <v>0</v>
      </c>
      <c r="W20" s="831">
        <f>'P&amp;L ОД'!Y38</f>
        <v>0</v>
      </c>
      <c r="X20" s="831">
        <f t="shared" si="4"/>
        <v>0</v>
      </c>
      <c r="Y20" s="1552" t="e">
        <f t="shared" si="5"/>
        <v>#DIV/0!</v>
      </c>
    </row>
    <row r="21" spans="2:25" ht="14.25">
      <c r="B21" s="2512" t="s">
        <v>358</v>
      </c>
      <c r="C21" s="2512"/>
      <c r="D21" s="2512"/>
      <c r="E21" s="2512"/>
      <c r="F21" s="2512"/>
      <c r="G21" s="2512"/>
      <c r="K21" s="705"/>
      <c r="L21" s="705"/>
      <c r="M21" s="705"/>
      <c r="N21" s="705"/>
      <c r="O21" s="834"/>
      <c r="T21" s="2512" t="s">
        <v>6895</v>
      </c>
      <c r="U21" s="2512"/>
      <c r="V21" s="2512"/>
      <c r="W21" s="2512"/>
      <c r="X21" s="2512"/>
      <c r="Y21" s="2512"/>
    </row>
    <row r="22" spans="2:25">
      <c r="B22" s="2513" t="s">
        <v>356</v>
      </c>
      <c r="C22" s="1739" t="s">
        <v>358</v>
      </c>
      <c r="D22" s="828" t="str">
        <f>CONCATENATE(YEAR(НАЧАЛО!$AA$2)," г.")</f>
        <v>2013 г.</v>
      </c>
      <c r="E22" s="828" t="str">
        <f>CONCATENATE(YEAR(НАЧАЛО!$AA$2)-1," г.")</f>
        <v>2012 г.</v>
      </c>
      <c r="F22" s="2513" t="s">
        <v>354</v>
      </c>
      <c r="G22" s="2513"/>
      <c r="K22" s="705"/>
      <c r="L22" s="705"/>
      <c r="M22" s="705"/>
      <c r="N22" s="705"/>
      <c r="O22" s="834"/>
      <c r="T22" s="2513" t="s">
        <v>356</v>
      </c>
      <c r="U22" s="1739" t="s">
        <v>6894</v>
      </c>
      <c r="V22" s="828">
        <v>2013</v>
      </c>
      <c r="W22" s="828">
        <v>2012</v>
      </c>
      <c r="X22" s="2513" t="s">
        <v>6888</v>
      </c>
      <c r="Y22" s="2513"/>
    </row>
    <row r="23" spans="2:25">
      <c r="B23" s="2513"/>
      <c r="C23" s="1740"/>
      <c r="D23" s="829" t="s">
        <v>92</v>
      </c>
      <c r="E23" s="829" t="s">
        <v>92</v>
      </c>
      <c r="F23" s="829" t="s">
        <v>92</v>
      </c>
      <c r="G23" s="829" t="s">
        <v>355</v>
      </c>
      <c r="K23" s="705"/>
      <c r="L23" s="705"/>
      <c r="M23" s="705"/>
      <c r="N23" s="705"/>
      <c r="O23" s="834"/>
      <c r="T23" s="2513"/>
      <c r="U23" s="1740"/>
      <c r="V23" s="1966" t="s">
        <v>6881</v>
      </c>
      <c r="W23" s="1966" t="s">
        <v>6881</v>
      </c>
      <c r="X23" s="1966" t="s">
        <v>6881</v>
      </c>
      <c r="Y23" s="1966" t="s">
        <v>355</v>
      </c>
    </row>
    <row r="24" spans="2:25">
      <c r="B24" s="829"/>
      <c r="C24" s="1741" t="s">
        <v>363</v>
      </c>
      <c r="D24" s="832"/>
      <c r="E24" s="832"/>
      <c r="F24" s="832"/>
      <c r="G24" s="832"/>
      <c r="K24" s="705"/>
      <c r="L24" s="705"/>
      <c r="M24" s="705"/>
      <c r="N24" s="705"/>
      <c r="O24" s="834"/>
      <c r="T24" s="829"/>
      <c r="U24" s="1741" t="s">
        <v>6896</v>
      </c>
      <c r="V24" s="832"/>
      <c r="W24" s="832"/>
      <c r="X24" s="832"/>
      <c r="Y24" s="832"/>
    </row>
    <row r="25" spans="2:25">
      <c r="B25" s="830">
        <v>1</v>
      </c>
      <c r="C25" s="1737" t="s">
        <v>364</v>
      </c>
      <c r="D25" s="833">
        <f>D14/D13</f>
        <v>0.10060975609756098</v>
      </c>
      <c r="E25" s="833">
        <f>E14/E13</f>
        <v>0.8915254237288136</v>
      </c>
      <c r="F25" s="833">
        <f>D25-E25</f>
        <v>-0.79091566763125265</v>
      </c>
      <c r="G25" s="1552">
        <f>F25/E25</f>
        <v>-0.88714875266623394</v>
      </c>
      <c r="I25" s="827" t="s">
        <v>3801</v>
      </c>
      <c r="K25" s="705"/>
      <c r="L25" s="705"/>
      <c r="M25" s="705"/>
      <c r="N25" s="705"/>
      <c r="O25" s="834"/>
      <c r="T25" s="830">
        <v>1</v>
      </c>
      <c r="U25" s="1737" t="s">
        <v>6897</v>
      </c>
      <c r="V25" s="833" t="e">
        <f>V14/V13</f>
        <v>#DIV/0!</v>
      </c>
      <c r="W25" s="833" t="e">
        <f>W14/W13</f>
        <v>#DIV/0!</v>
      </c>
      <c r="X25" s="833" t="e">
        <f>V25-W25</f>
        <v>#DIV/0!</v>
      </c>
      <c r="Y25" s="1552" t="e">
        <f>X25/W25</f>
        <v>#DIV/0!</v>
      </c>
    </row>
    <row r="26" spans="2:25">
      <c r="B26" s="830">
        <v>2</v>
      </c>
      <c r="C26" s="1737" t="s">
        <v>365</v>
      </c>
      <c r="D26" s="833">
        <f>D14/D12</f>
        <v>-0.86842105263157898</v>
      </c>
      <c r="E26" s="833">
        <f>E14/E12</f>
        <v>-3.9848484848484849</v>
      </c>
      <c r="F26" s="833">
        <f>D26-E26</f>
        <v>3.1164274322169057</v>
      </c>
      <c r="G26" s="1552">
        <f>F26/E26</f>
        <v>-0.78206924154492685</v>
      </c>
      <c r="I26" s="265" t="s">
        <v>3802</v>
      </c>
      <c r="K26" s="1722"/>
      <c r="L26" s="1724" t="str">
        <f>D2</f>
        <v>2013 г.</v>
      </c>
      <c r="M26" s="1724" t="str">
        <f>E2</f>
        <v>2012 г.</v>
      </c>
      <c r="N26" s="705"/>
      <c r="O26" s="834"/>
      <c r="T26" s="830">
        <v>2</v>
      </c>
      <c r="U26" s="1737" t="s">
        <v>6898</v>
      </c>
      <c r="V26" s="833" t="e">
        <f>V14/V12</f>
        <v>#DIV/0!</v>
      </c>
      <c r="W26" s="833" t="e">
        <f>W14/W12</f>
        <v>#DIV/0!</v>
      </c>
      <c r="X26" s="833" t="e">
        <f>V26-W26</f>
        <v>#DIV/0!</v>
      </c>
      <c r="Y26" s="1552" t="e">
        <f>X26/W26</f>
        <v>#DIV/0!</v>
      </c>
    </row>
    <row r="27" spans="2:25">
      <c r="B27" s="830">
        <v>3</v>
      </c>
      <c r="C27" s="1737" t="s">
        <v>366</v>
      </c>
      <c r="D27" s="833">
        <f>D14/D17</f>
        <v>-9.0163934426229511E-2</v>
      </c>
      <c r="E27" s="833">
        <f>E14/E17</f>
        <v>-0.72853185595567871</v>
      </c>
      <c r="F27" s="833">
        <f>D27-E27</f>
        <v>0.63836792152944921</v>
      </c>
      <c r="G27" s="1552">
        <f>F27/E27</f>
        <v>-0.87623885806893975</v>
      </c>
      <c r="I27" s="265" t="s">
        <v>3803</v>
      </c>
      <c r="K27" s="1723" t="s">
        <v>3396</v>
      </c>
      <c r="L27" s="1725">
        <f>D38</f>
        <v>-0.89617486338797814</v>
      </c>
      <c r="M27" s="1725">
        <f>E38</f>
        <v>-0.81717451523545703</v>
      </c>
      <c r="N27" s="705"/>
      <c r="O27" s="834"/>
      <c r="T27" s="830">
        <v>3</v>
      </c>
      <c r="U27" s="1980" t="s">
        <v>6899</v>
      </c>
      <c r="V27" s="833" t="e">
        <f>V14/V17</f>
        <v>#DIV/0!</v>
      </c>
      <c r="W27" s="833" t="e">
        <f>W14/W17</f>
        <v>#DIV/0!</v>
      </c>
      <c r="X27" s="833" t="e">
        <f>V27-W27</f>
        <v>#DIV/0!</v>
      </c>
      <c r="Y27" s="1552" t="e">
        <f>X27/W27</f>
        <v>#DIV/0!</v>
      </c>
    </row>
    <row r="28" spans="2:25">
      <c r="B28" s="830">
        <v>4</v>
      </c>
      <c r="C28" s="1737" t="s">
        <v>367</v>
      </c>
      <c r="D28" s="833">
        <f>D14/D19</f>
        <v>-33</v>
      </c>
      <c r="E28" s="833">
        <f>E14/E19</f>
        <v>-32.875</v>
      </c>
      <c r="F28" s="833">
        <f>D28-E28</f>
        <v>-0.125</v>
      </c>
      <c r="G28" s="1552">
        <f>F28/E28</f>
        <v>3.8022813688212928E-3</v>
      </c>
      <c r="I28" s="265" t="s">
        <v>3804</v>
      </c>
      <c r="K28" s="1723" t="s">
        <v>3397</v>
      </c>
      <c r="L28" s="1725">
        <f>D39</f>
        <v>-1.1158536585365855</v>
      </c>
      <c r="M28" s="1725">
        <f>E39</f>
        <v>-1.2237288135593221</v>
      </c>
      <c r="N28" s="705"/>
      <c r="O28" s="834"/>
      <c r="T28" s="830">
        <v>4</v>
      </c>
      <c r="U28" s="1737" t="s">
        <v>6900</v>
      </c>
      <c r="V28" s="833" t="e">
        <f>V14/V19</f>
        <v>#DIV/0!</v>
      </c>
      <c r="W28" s="833" t="e">
        <f>W14/W19</f>
        <v>#DIV/0!</v>
      </c>
      <c r="X28" s="833" t="e">
        <f>V28-W28</f>
        <v>#DIV/0!</v>
      </c>
      <c r="Y28" s="1552" t="e">
        <f>X28/W28</f>
        <v>#DIV/0!</v>
      </c>
    </row>
    <row r="29" spans="2:25">
      <c r="B29" s="830"/>
      <c r="C29" s="1741" t="s">
        <v>368</v>
      </c>
      <c r="D29" s="833"/>
      <c r="E29" s="833"/>
      <c r="F29" s="833"/>
      <c r="G29" s="831"/>
      <c r="K29" s="315"/>
      <c r="L29" s="1726"/>
      <c r="M29" s="1726"/>
      <c r="N29" s="705"/>
      <c r="O29" s="834"/>
      <c r="T29" s="830"/>
      <c r="U29" s="1741" t="s">
        <v>6901</v>
      </c>
      <c r="V29" s="833"/>
      <c r="W29" s="833"/>
      <c r="X29" s="833"/>
      <c r="Y29" s="831"/>
    </row>
    <row r="30" spans="2:25">
      <c r="B30" s="830">
        <v>5</v>
      </c>
      <c r="C30" s="1742" t="s">
        <v>369</v>
      </c>
      <c r="D30" s="833">
        <f>D18/D20</f>
        <v>2.9411764705882353E-2</v>
      </c>
      <c r="E30" s="833">
        <f>E18/E20</f>
        <v>2.9520295202952029E-2</v>
      </c>
      <c r="F30" s="833">
        <f>D30-E30</f>
        <v>-1.0853049706967613E-4</v>
      </c>
      <c r="G30" s="1552">
        <f>F30/E30</f>
        <v>-3.6764705882352789E-3</v>
      </c>
      <c r="I30" s="265" t="s">
        <v>3805</v>
      </c>
      <c r="K30" s="705"/>
      <c r="L30" s="705"/>
      <c r="M30" s="705"/>
      <c r="N30" s="705"/>
      <c r="O30" s="834"/>
      <c r="T30" s="830">
        <v>5</v>
      </c>
      <c r="U30" s="1742" t="s">
        <v>369</v>
      </c>
      <c r="V30" s="833" t="e">
        <f>V18/V20</f>
        <v>#DIV/0!</v>
      </c>
      <c r="W30" s="833" t="e">
        <f>W18/W20</f>
        <v>#DIV/0!</v>
      </c>
      <c r="X30" s="833" t="e">
        <f>V30-W30</f>
        <v>#DIV/0!</v>
      </c>
      <c r="Y30" s="1552" t="e">
        <f>X30/W30</f>
        <v>#DIV/0!</v>
      </c>
    </row>
    <row r="31" spans="2:25">
      <c r="B31" s="830">
        <v>6</v>
      </c>
      <c r="C31" s="1737" t="s">
        <v>370</v>
      </c>
      <c r="D31" s="833">
        <f>D20/D18</f>
        <v>34</v>
      </c>
      <c r="E31" s="833">
        <f>E20/E18</f>
        <v>33.875</v>
      </c>
      <c r="F31" s="833">
        <f>D31-E31</f>
        <v>0.125</v>
      </c>
      <c r="G31" s="1552">
        <f>F31/E31</f>
        <v>3.6900369003690036E-3</v>
      </c>
      <c r="I31" s="265" t="s">
        <v>3806</v>
      </c>
      <c r="K31" s="705"/>
      <c r="L31" s="705"/>
      <c r="M31" s="705"/>
      <c r="N31" s="705"/>
      <c r="O31" s="834"/>
      <c r="T31" s="830">
        <v>6</v>
      </c>
      <c r="U31" s="1737" t="s">
        <v>370</v>
      </c>
      <c r="V31" s="833" t="e">
        <f>V20/V18</f>
        <v>#DIV/0!</v>
      </c>
      <c r="W31" s="833" t="e">
        <f>W20/W18</f>
        <v>#DIV/0!</v>
      </c>
      <c r="X31" s="833" t="e">
        <f>V31-W31</f>
        <v>#DIV/0!</v>
      </c>
      <c r="Y31" s="1552" t="e">
        <f>X31/W31</f>
        <v>#DIV/0!</v>
      </c>
    </row>
    <row r="32" spans="2:25">
      <c r="B32" s="830"/>
      <c r="C32" s="1738" t="s">
        <v>371</v>
      </c>
      <c r="D32" s="833"/>
      <c r="E32" s="833"/>
      <c r="F32" s="833"/>
      <c r="G32" s="831"/>
      <c r="K32" s="705"/>
      <c r="L32" s="705"/>
      <c r="M32" s="705"/>
      <c r="N32" s="705"/>
      <c r="O32" s="834"/>
      <c r="T32" s="830"/>
      <c r="U32" s="1738" t="s">
        <v>6902</v>
      </c>
      <c r="V32" s="833"/>
      <c r="W32" s="833"/>
      <c r="X32" s="833"/>
      <c r="Y32" s="831"/>
    </row>
    <row r="33" spans="2:25">
      <c r="B33" s="830">
        <v>7</v>
      </c>
      <c r="C33" s="1737" t="s">
        <v>372</v>
      </c>
      <c r="D33" s="833">
        <f>D6/D16</f>
        <v>0.1072463768115942</v>
      </c>
      <c r="E33" s="833">
        <f>E6/E16</f>
        <v>0.18840579710144928</v>
      </c>
      <c r="F33" s="833">
        <f>D33-E33</f>
        <v>-8.115942028985508E-2</v>
      </c>
      <c r="G33" s="1552">
        <f>F33/E33</f>
        <v>-0.43076923076923079</v>
      </c>
      <c r="I33" s="265" t="s">
        <v>3807</v>
      </c>
      <c r="K33" s="705"/>
      <c r="L33" s="705"/>
      <c r="M33" s="705"/>
      <c r="N33" s="705"/>
      <c r="O33" s="834"/>
      <c r="T33" s="830">
        <v>7</v>
      </c>
      <c r="U33" s="1737" t="s">
        <v>6904</v>
      </c>
      <c r="V33" s="833" t="e">
        <f>V6/V16</f>
        <v>#DIV/0!</v>
      </c>
      <c r="W33" s="833" t="e">
        <f>W6/W16</f>
        <v>#DIV/0!</v>
      </c>
      <c r="X33" s="833" t="e">
        <f>V33-W33</f>
        <v>#DIV/0!</v>
      </c>
      <c r="Y33" s="1552" t="e">
        <f>X33/W33</f>
        <v>#DIV/0!</v>
      </c>
    </row>
    <row r="34" spans="2:25">
      <c r="B34" s="830">
        <v>8</v>
      </c>
      <c r="C34" s="1737" t="s">
        <v>373</v>
      </c>
      <c r="D34" s="833">
        <f>(D6-D7-D8)/D16</f>
        <v>0.1072463768115942</v>
      </c>
      <c r="E34" s="833">
        <f>(E6-E7-E8)/E16</f>
        <v>0.18840579710144928</v>
      </c>
      <c r="F34" s="833">
        <f>D34-E34</f>
        <v>-8.115942028985508E-2</v>
      </c>
      <c r="G34" s="1552">
        <f>F34/E34</f>
        <v>-0.43076923076923079</v>
      </c>
      <c r="I34" s="265" t="s">
        <v>3808</v>
      </c>
      <c r="K34" s="705"/>
      <c r="L34" s="705"/>
      <c r="M34" s="705"/>
      <c r="N34" s="705"/>
      <c r="O34" s="834"/>
      <c r="T34" s="830">
        <v>8</v>
      </c>
      <c r="U34" s="1737" t="s">
        <v>6905</v>
      </c>
      <c r="V34" s="833" t="e">
        <f>(V6-V7-V8)/V16</f>
        <v>#DIV/0!</v>
      </c>
      <c r="W34" s="833" t="e">
        <f>(W6-W7-W8)/W16</f>
        <v>#DIV/0!</v>
      </c>
      <c r="X34" s="833" t="e">
        <f>V34-W34</f>
        <v>#DIV/0!</v>
      </c>
      <c r="Y34" s="1552" t="e">
        <f>X34/W34</f>
        <v>#DIV/0!</v>
      </c>
    </row>
    <row r="35" spans="2:25">
      <c r="B35" s="830">
        <v>9</v>
      </c>
      <c r="C35" s="1737" t="s">
        <v>374</v>
      </c>
      <c r="D35" s="833">
        <f>(D10+D11)/D16</f>
        <v>9.2753623188405798E-2</v>
      </c>
      <c r="E35" s="833">
        <f>(E10+E11)/E16</f>
        <v>9.2753623188405798E-2</v>
      </c>
      <c r="F35" s="833">
        <f>D35-E35</f>
        <v>0</v>
      </c>
      <c r="G35" s="1552">
        <f>F35/E35</f>
        <v>0</v>
      </c>
      <c r="I35" s="265" t="s">
        <v>3809</v>
      </c>
      <c r="K35" s="705"/>
      <c r="L35" s="705"/>
      <c r="M35" s="705"/>
      <c r="N35" s="705"/>
      <c r="O35" s="834"/>
      <c r="T35" s="830">
        <v>9</v>
      </c>
      <c r="U35" s="1737" t="s">
        <v>6907</v>
      </c>
      <c r="V35" s="1981" t="e">
        <f>(V10+V11)/V16</f>
        <v>#DIV/0!</v>
      </c>
      <c r="W35" s="833" t="e">
        <f>(W10+W11)/W16</f>
        <v>#DIV/0!</v>
      </c>
      <c r="X35" s="833" t="e">
        <f>V35-W35</f>
        <v>#DIV/0!</v>
      </c>
      <c r="Y35" s="1552" t="e">
        <f>X35/W35</f>
        <v>#DIV/0!</v>
      </c>
    </row>
    <row r="36" spans="2:25">
      <c r="B36" s="830">
        <v>10</v>
      </c>
      <c r="C36" s="1737" t="s">
        <v>375</v>
      </c>
      <c r="D36" s="833">
        <f>D11/D16</f>
        <v>9.2753623188405798E-2</v>
      </c>
      <c r="E36" s="833">
        <f>E11/E16</f>
        <v>9.2753623188405798E-2</v>
      </c>
      <c r="F36" s="833">
        <f>D36-E36</f>
        <v>0</v>
      </c>
      <c r="G36" s="1552">
        <f>F36/E36</f>
        <v>0</v>
      </c>
      <c r="I36" s="265" t="s">
        <v>3810</v>
      </c>
      <c r="K36" s="705"/>
      <c r="L36" s="705"/>
      <c r="M36" s="705"/>
      <c r="N36" s="705"/>
      <c r="O36" s="834"/>
      <c r="T36" s="830">
        <v>10</v>
      </c>
      <c r="U36" s="1737" t="s">
        <v>6906</v>
      </c>
      <c r="V36" s="833" t="e">
        <f>V11/V16</f>
        <v>#DIV/0!</v>
      </c>
      <c r="W36" s="833" t="e">
        <f>W11/W16</f>
        <v>#DIV/0!</v>
      </c>
      <c r="X36" s="833" t="e">
        <f>V36-W36</f>
        <v>#DIV/0!</v>
      </c>
      <c r="Y36" s="1552" t="e">
        <f>X36/W36</f>
        <v>#DIV/0!</v>
      </c>
    </row>
    <row r="37" spans="2:25">
      <c r="B37" s="830"/>
      <c r="C37" s="1738" t="s">
        <v>376</v>
      </c>
      <c r="D37" s="833"/>
      <c r="E37" s="833"/>
      <c r="F37" s="833"/>
      <c r="G37" s="831"/>
      <c r="K37" s="705"/>
      <c r="L37" s="705"/>
      <c r="M37" s="705"/>
      <c r="N37" s="705"/>
      <c r="O37" s="834"/>
      <c r="T37" s="830"/>
      <c r="U37" s="1738" t="s">
        <v>6903</v>
      </c>
      <c r="V37" s="833"/>
      <c r="W37" s="833"/>
      <c r="X37" s="833"/>
      <c r="Y37" s="831"/>
    </row>
    <row r="38" spans="2:25">
      <c r="B38" s="830">
        <v>11</v>
      </c>
      <c r="C38" s="1737" t="s">
        <v>377</v>
      </c>
      <c r="D38" s="833">
        <f>D13/D17</f>
        <v>-0.89617486338797814</v>
      </c>
      <c r="E38" s="833">
        <f>E13/E17</f>
        <v>-0.81717451523545703</v>
      </c>
      <c r="F38" s="833">
        <f>D38-E38</f>
        <v>-7.9000348152521105E-2</v>
      </c>
      <c r="G38" s="1552">
        <f>F38/E38</f>
        <v>9.6675002315458031E-2</v>
      </c>
      <c r="I38" s="265" t="s">
        <v>3811</v>
      </c>
      <c r="K38" s="705"/>
      <c r="L38" s="705"/>
      <c r="M38" s="705"/>
      <c r="N38" s="705"/>
      <c r="O38" s="834"/>
      <c r="T38" s="830">
        <v>11</v>
      </c>
      <c r="U38" s="1737" t="s">
        <v>6908</v>
      </c>
      <c r="V38" s="833" t="e">
        <f>V13/V17</f>
        <v>#DIV/0!</v>
      </c>
      <c r="W38" s="833" t="e">
        <f>W13/W17</f>
        <v>#DIV/0!</v>
      </c>
      <c r="X38" s="833" t="e">
        <f>V38-W38</f>
        <v>#DIV/0!</v>
      </c>
      <c r="Y38" s="1552" t="e">
        <f>X38/W38</f>
        <v>#DIV/0!</v>
      </c>
    </row>
    <row r="39" spans="2:25">
      <c r="B39" s="830">
        <v>12</v>
      </c>
      <c r="C39" s="1737" t="s">
        <v>378</v>
      </c>
      <c r="D39" s="833">
        <f>D17/D13</f>
        <v>-1.1158536585365855</v>
      </c>
      <c r="E39" s="833">
        <f>E17/E13</f>
        <v>-1.2237288135593221</v>
      </c>
      <c r="F39" s="833">
        <f>D39-E39</f>
        <v>0.10787515502273659</v>
      </c>
      <c r="G39" s="1552">
        <f>F39/E39</f>
        <v>-8.8152827511654555E-2</v>
      </c>
      <c r="I39" s="265" t="s">
        <v>3812</v>
      </c>
      <c r="K39" s="705"/>
      <c r="L39" s="705"/>
      <c r="M39" s="705"/>
      <c r="N39" s="705"/>
      <c r="O39" s="834"/>
      <c r="T39" s="830">
        <v>12</v>
      </c>
      <c r="U39" s="1737" t="s">
        <v>6909</v>
      </c>
      <c r="V39" s="833" t="e">
        <f>V17/V13</f>
        <v>#DIV/0!</v>
      </c>
      <c r="W39" s="833" t="e">
        <f>W17/W13</f>
        <v>#DIV/0!</v>
      </c>
      <c r="X39" s="833" t="e">
        <f>V39-W39</f>
        <v>#DIV/0!</v>
      </c>
      <c r="Y39" s="1552" t="e">
        <f>X39/W39</f>
        <v>#DIV/0!</v>
      </c>
    </row>
    <row r="40" spans="2:25">
      <c r="K40" s="705"/>
      <c r="L40" s="705"/>
      <c r="M40" s="705"/>
      <c r="N40" s="705"/>
      <c r="O40" s="834"/>
    </row>
    <row r="41" spans="2:25">
      <c r="K41" s="705"/>
      <c r="L41" s="705"/>
      <c r="M41" s="705"/>
      <c r="N41" s="705"/>
      <c r="O41" s="834"/>
    </row>
    <row r="42" spans="2:25">
      <c r="K42" s="705"/>
      <c r="L42" s="705"/>
      <c r="M42" s="705"/>
      <c r="N42" s="705"/>
      <c r="O42" s="834"/>
    </row>
    <row r="43" spans="2:25">
      <c r="K43" s="705"/>
      <c r="L43" s="705"/>
      <c r="M43" s="705"/>
      <c r="N43" s="705"/>
      <c r="O43" s="834"/>
    </row>
    <row r="44" spans="2:25">
      <c r="K44" s="705"/>
      <c r="L44" s="705"/>
      <c r="M44" s="705"/>
      <c r="N44" s="705"/>
      <c r="O44" s="834"/>
    </row>
    <row r="45" spans="2:25">
      <c r="K45" s="705"/>
      <c r="L45" s="705"/>
      <c r="M45" s="705"/>
      <c r="N45" s="705"/>
      <c r="O45" s="834"/>
    </row>
    <row r="46" spans="2:25">
      <c r="K46" s="705"/>
      <c r="L46" s="705"/>
      <c r="M46" s="705"/>
      <c r="N46" s="705"/>
      <c r="O46" s="834"/>
    </row>
    <row r="47" spans="2:25">
      <c r="K47" s="705"/>
      <c r="L47" s="705"/>
      <c r="M47" s="705"/>
      <c r="N47" s="705"/>
      <c r="O47" s="834"/>
    </row>
    <row r="48" spans="2:25">
      <c r="K48" s="705"/>
      <c r="L48" s="705"/>
      <c r="M48" s="705"/>
      <c r="N48" s="705"/>
      <c r="O48" s="834"/>
    </row>
    <row r="49" spans="11:15">
      <c r="K49" s="705"/>
      <c r="L49" s="705"/>
      <c r="M49" s="705"/>
      <c r="N49" s="705"/>
      <c r="O49" s="834"/>
    </row>
    <row r="50" spans="11:15">
      <c r="K50" s="705"/>
      <c r="L50" s="705"/>
      <c r="M50" s="705"/>
      <c r="N50" s="705"/>
      <c r="O50" s="834"/>
    </row>
    <row r="51" spans="11:15">
      <c r="K51" s="1722"/>
      <c r="L51" s="1724">
        <f>D21</f>
        <v>0</v>
      </c>
      <c r="M51" s="1724">
        <f>E21</f>
        <v>0</v>
      </c>
      <c r="N51" s="705"/>
      <c r="O51" s="834"/>
    </row>
    <row r="52" spans="11:15">
      <c r="K52" s="1723" t="s">
        <v>3392</v>
      </c>
      <c r="L52" s="1725">
        <f>D33</f>
        <v>0.1072463768115942</v>
      </c>
      <c r="M52" s="1725">
        <f>E33</f>
        <v>0.18840579710144928</v>
      </c>
      <c r="N52" s="705"/>
      <c r="O52" s="834"/>
    </row>
    <row r="53" spans="11:15">
      <c r="K53" s="1723" t="s">
        <v>3393</v>
      </c>
      <c r="L53" s="1725">
        <f t="shared" ref="L53:M55" si="6">D34</f>
        <v>0.1072463768115942</v>
      </c>
      <c r="M53" s="1725">
        <f t="shared" si="6"/>
        <v>0.18840579710144928</v>
      </c>
      <c r="N53" s="705"/>
      <c r="O53" s="834"/>
    </row>
    <row r="54" spans="11:15">
      <c r="K54" s="1723" t="s">
        <v>3394</v>
      </c>
      <c r="L54" s="1725">
        <f t="shared" si="6"/>
        <v>9.2753623188405798E-2</v>
      </c>
      <c r="M54" s="1725">
        <f t="shared" si="6"/>
        <v>9.2753623188405798E-2</v>
      </c>
      <c r="N54" s="705"/>
      <c r="O54" s="834"/>
    </row>
    <row r="55" spans="11:15">
      <c r="K55" s="1723" t="s">
        <v>3395</v>
      </c>
      <c r="L55" s="1725">
        <f t="shared" si="6"/>
        <v>9.2753623188405798E-2</v>
      </c>
      <c r="M55" s="1725">
        <f t="shared" si="6"/>
        <v>9.2753623188405798E-2</v>
      </c>
      <c r="N55" s="705"/>
      <c r="O55" s="834"/>
    </row>
    <row r="56" spans="11:15">
      <c r="K56" s="705"/>
      <c r="L56" s="705"/>
      <c r="M56" s="705"/>
      <c r="N56" s="705"/>
      <c r="O56" s="834"/>
    </row>
    <row r="57" spans="11:15">
      <c r="K57" s="705"/>
      <c r="L57" s="705"/>
      <c r="M57" s="705"/>
      <c r="N57" s="705"/>
      <c r="O57" s="834"/>
    </row>
    <row r="58" spans="11:15" ht="13.9" customHeight="1">
      <c r="K58" s="705"/>
      <c r="L58" s="705"/>
      <c r="M58" s="705"/>
      <c r="N58" s="705"/>
      <c r="O58" s="834"/>
    </row>
    <row r="59" spans="11:15">
      <c r="K59" s="705"/>
      <c r="L59" s="705"/>
      <c r="M59" s="705"/>
      <c r="N59" s="705"/>
      <c r="O59" s="834"/>
    </row>
    <row r="60" spans="11:15" ht="13.9" customHeight="1">
      <c r="K60" s="705"/>
      <c r="L60" s="705"/>
      <c r="M60" s="705"/>
      <c r="N60" s="705"/>
      <c r="O60" s="834"/>
    </row>
    <row r="61" spans="11:15">
      <c r="K61" s="705"/>
      <c r="L61" s="705"/>
      <c r="M61" s="705"/>
      <c r="N61" s="705"/>
      <c r="O61" s="834"/>
    </row>
    <row r="62" spans="11:15">
      <c r="K62" s="705"/>
      <c r="L62" s="705"/>
      <c r="M62" s="705"/>
      <c r="N62" s="705"/>
      <c r="O62" s="834"/>
    </row>
    <row r="63" spans="11:15">
      <c r="K63" s="705"/>
      <c r="L63" s="705"/>
      <c r="M63" s="705"/>
      <c r="N63" s="705"/>
      <c r="O63" s="834"/>
    </row>
    <row r="64" spans="11:15">
      <c r="K64" s="705"/>
      <c r="L64" s="705"/>
      <c r="M64" s="705"/>
      <c r="N64" s="705"/>
      <c r="O64" s="834"/>
    </row>
    <row r="65" spans="11:15">
      <c r="K65" s="705"/>
      <c r="L65" s="705"/>
      <c r="M65" s="705"/>
      <c r="N65" s="705"/>
      <c r="O65" s="834"/>
    </row>
    <row r="66" spans="11:15">
      <c r="K66" s="705"/>
      <c r="L66" s="705"/>
      <c r="M66" s="705"/>
      <c r="N66" s="705"/>
      <c r="O66" s="834"/>
    </row>
    <row r="67" spans="11:15">
      <c r="K67" s="705"/>
      <c r="L67" s="705"/>
      <c r="M67" s="705"/>
      <c r="N67" s="705"/>
      <c r="O67" s="834"/>
    </row>
    <row r="68" spans="11:15">
      <c r="K68" s="705"/>
      <c r="L68" s="705"/>
      <c r="M68" s="705"/>
      <c r="N68" s="705"/>
      <c r="O68" s="834"/>
    </row>
    <row r="69" spans="11:15">
      <c r="K69" s="705"/>
      <c r="L69" s="705"/>
      <c r="M69" s="705"/>
      <c r="N69" s="705"/>
      <c r="O69" s="834"/>
    </row>
    <row r="70" spans="11:15">
      <c r="K70" s="705"/>
      <c r="L70" s="705"/>
      <c r="M70" s="705"/>
      <c r="N70" s="705"/>
      <c r="O70" s="834"/>
    </row>
    <row r="71" spans="11:15">
      <c r="K71" s="705"/>
      <c r="L71" s="705"/>
      <c r="M71" s="705"/>
      <c r="N71" s="705"/>
      <c r="O71" s="834"/>
    </row>
    <row r="72" spans="11:15">
      <c r="K72" s="705"/>
      <c r="L72" s="705"/>
      <c r="M72" s="705"/>
      <c r="N72" s="705"/>
      <c r="O72" s="834"/>
    </row>
    <row r="73" spans="11:15">
      <c r="K73" s="705"/>
      <c r="L73" s="705"/>
      <c r="M73" s="705"/>
      <c r="N73" s="705"/>
      <c r="O73" s="834"/>
    </row>
    <row r="74" spans="11:15">
      <c r="K74" s="705"/>
      <c r="L74" s="705"/>
      <c r="M74" s="705"/>
      <c r="N74" s="705"/>
      <c r="O74" s="834"/>
    </row>
    <row r="75" spans="11:15">
      <c r="K75" s="705"/>
      <c r="L75" s="705"/>
      <c r="M75" s="705"/>
      <c r="N75" s="705"/>
      <c r="O75" s="834"/>
    </row>
    <row r="76" spans="11:15">
      <c r="K76" s="705"/>
      <c r="L76" s="705"/>
      <c r="M76" s="705"/>
      <c r="N76" s="705"/>
      <c r="O76" s="834"/>
    </row>
    <row r="77" spans="11:15">
      <c r="K77" s="705"/>
      <c r="L77" s="705"/>
      <c r="M77" s="705"/>
      <c r="N77" s="705"/>
      <c r="O77" s="834"/>
    </row>
  </sheetData>
  <sheetProtection insertColumns="0" insertRows="0"/>
  <mergeCells count="12">
    <mergeCell ref="T1:Y1"/>
    <mergeCell ref="T2:T3"/>
    <mergeCell ref="X2:Y2"/>
    <mergeCell ref="T21:Y21"/>
    <mergeCell ref="T22:T23"/>
    <mergeCell ref="X22:Y22"/>
    <mergeCell ref="B1:G1"/>
    <mergeCell ref="B21:G21"/>
    <mergeCell ref="B22:B23"/>
    <mergeCell ref="F22:G22"/>
    <mergeCell ref="F2:G2"/>
    <mergeCell ref="B2:B3"/>
  </mergeCells>
  <phoneticPr fontId="16" type="noConversion"/>
  <hyperlinks>
    <hyperlink ref="I1" location="'Съдържание 1'!A1" display="'Съдържание 1'!A1"/>
    <hyperlink ref="I2" location="баланс!A1" display="баланс!A1"/>
    <hyperlink ref="I3" location="'P&amp;L ОД'!A1" display="'P&amp;L ОД'!A1"/>
    <hyperlink ref="A2" location="'More information'!A554" display="'More information'!A554"/>
  </hyperlinks>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sheetPr>
    <tabColor theme="3" tint="0.59999389629810485"/>
  </sheetPr>
  <dimension ref="A1:R38"/>
  <sheetViews>
    <sheetView topLeftCell="A10" workbookViewId="0">
      <selection activeCell="A41" sqref="A41"/>
    </sheetView>
  </sheetViews>
  <sheetFormatPr defaultColWidth="8.85546875" defaultRowHeight="12.75"/>
  <cols>
    <col min="1" max="1" width="8.85546875" style="836"/>
    <col min="2" max="2" width="62.7109375" style="836" customWidth="1"/>
    <col min="3" max="3" width="8.85546875" style="836"/>
    <col min="4" max="6" width="15.140625" style="836" customWidth="1"/>
    <col min="7" max="14" width="8.85546875" style="836"/>
    <col min="15" max="15" width="62.7109375" style="836" customWidth="1"/>
    <col min="16" max="16" width="8.85546875" style="836"/>
    <col min="17" max="18" width="15.140625" style="836" customWidth="1"/>
    <col min="19" max="16384" width="8.85546875" style="836"/>
  </cols>
  <sheetData>
    <row r="1" spans="1:18" ht="14.25">
      <c r="F1" s="837" t="s">
        <v>1323</v>
      </c>
      <c r="M1" s="1736" t="s">
        <v>3382</v>
      </c>
    </row>
    <row r="2" spans="1:18" ht="16.5">
      <c r="A2" s="838" t="s">
        <v>3771</v>
      </c>
      <c r="B2" s="838"/>
      <c r="N2" s="838" t="s">
        <v>3771</v>
      </c>
      <c r="O2" s="838"/>
    </row>
    <row r="3" spans="1:18" ht="16.5">
      <c r="A3" s="839" t="s">
        <v>3796</v>
      </c>
      <c r="N3" s="839" t="s">
        <v>3796</v>
      </c>
    </row>
    <row r="4" spans="1:18" ht="17.25" thickBot="1">
      <c r="A4" s="839" t="s">
        <v>3772</v>
      </c>
      <c r="N4" s="839" t="s">
        <v>3772</v>
      </c>
    </row>
    <row r="5" spans="1:18" ht="27" customHeight="1" thickTop="1">
      <c r="A5" s="2521" t="s">
        <v>3773</v>
      </c>
      <c r="B5" s="2523" t="s">
        <v>3774</v>
      </c>
      <c r="C5" s="2525"/>
      <c r="D5" s="840" t="s">
        <v>3775</v>
      </c>
      <c r="E5" s="2527" t="s">
        <v>3798</v>
      </c>
      <c r="N5" s="2521" t="s">
        <v>3773</v>
      </c>
      <c r="O5" s="2523" t="s">
        <v>3774</v>
      </c>
      <c r="P5" s="2525"/>
      <c r="Q5" s="1697" t="s">
        <v>3775</v>
      </c>
      <c r="R5" s="2527" t="s">
        <v>3798</v>
      </c>
    </row>
    <row r="6" spans="1:18" ht="36" customHeight="1" thickBot="1">
      <c r="A6" s="2522"/>
      <c r="B6" s="2524"/>
      <c r="C6" s="2526"/>
      <c r="D6" s="841" t="s">
        <v>3776</v>
      </c>
      <c r="E6" s="2528"/>
      <c r="N6" s="2522"/>
      <c r="O6" s="2524"/>
      <c r="P6" s="2526"/>
      <c r="Q6" s="1698" t="s">
        <v>3776</v>
      </c>
      <c r="R6" s="2528"/>
    </row>
    <row r="7" spans="1:18" ht="17.25" thickTop="1">
      <c r="A7" s="2529">
        <v>1</v>
      </c>
      <c r="B7" s="842" t="s">
        <v>3777</v>
      </c>
      <c r="C7" s="2530" t="s">
        <v>3779</v>
      </c>
      <c r="D7" s="2531" t="e">
        <f>коефициенти!#REF!/коефициенти!D11*1.2</f>
        <v>#REF!</v>
      </c>
      <c r="E7" s="2531" t="e">
        <f>коефициенти!#REF!/коефициенти!E11*1.2</f>
        <v>#REF!</v>
      </c>
      <c r="N7" s="2529">
        <v>1</v>
      </c>
      <c r="O7" s="842" t="s">
        <v>3777</v>
      </c>
      <c r="P7" s="2530" t="s">
        <v>3779</v>
      </c>
      <c r="Q7" s="2531" t="e">
        <f>коефициенти!#REF!/коефициенти!Q11*1.2</f>
        <v>#REF!</v>
      </c>
      <c r="R7" s="2531" t="e">
        <f>коефициенти!#REF!/коефициенти!R11*1.2</f>
        <v>#REF!</v>
      </c>
    </row>
    <row r="8" spans="1:18" ht="17.25" thickBot="1">
      <c r="A8" s="2516"/>
      <c r="B8" s="843" t="s">
        <v>3778</v>
      </c>
      <c r="C8" s="2518"/>
      <c r="D8" s="2520"/>
      <c r="E8" s="2520"/>
      <c r="N8" s="2516"/>
      <c r="O8" s="843" t="s">
        <v>3778</v>
      </c>
      <c r="P8" s="2518"/>
      <c r="Q8" s="2520"/>
      <c r="R8" s="2520"/>
    </row>
    <row r="9" spans="1:18" ht="16.5">
      <c r="A9" s="2515" t="s">
        <v>3352</v>
      </c>
      <c r="B9" s="844" t="s">
        <v>3780</v>
      </c>
      <c r="C9" s="2517" t="s">
        <v>3779</v>
      </c>
      <c r="D9" s="2519">
        <f>баланс!E84/баланс!E63*1.4</f>
        <v>-92.473684210526315</v>
      </c>
      <c r="E9" s="2519">
        <f>баланс!G84/баланс!G63*1.4</f>
        <v>-52.542424242424239</v>
      </c>
      <c r="N9" s="2515" t="s">
        <v>3352</v>
      </c>
      <c r="O9" s="844" t="s">
        <v>3780</v>
      </c>
      <c r="P9" s="2517" t="s">
        <v>3779</v>
      </c>
      <c r="Q9" s="2519" t="e">
        <f>баланс!R84/баланс!R63*1.4</f>
        <v>#VALUE!</v>
      </c>
      <c r="R9" s="2519" t="e">
        <f>баланс!T84/баланс!T63*1.4</f>
        <v>#VALUE!</v>
      </c>
    </row>
    <row r="10" spans="1:18" ht="17.25" thickBot="1">
      <c r="A10" s="2516"/>
      <c r="B10" s="845" t="s">
        <v>3778</v>
      </c>
      <c r="C10" s="2518"/>
      <c r="D10" s="2520"/>
      <c r="E10" s="2520"/>
      <c r="N10" s="2516"/>
      <c r="O10" s="845" t="s">
        <v>3778</v>
      </c>
      <c r="P10" s="2518"/>
      <c r="Q10" s="2520"/>
      <c r="R10" s="2520"/>
    </row>
    <row r="11" spans="1:18" ht="16.5">
      <c r="A11" s="2515" t="s">
        <v>3354</v>
      </c>
      <c r="B11" s="844" t="s">
        <v>3781</v>
      </c>
      <c r="C11" s="2517" t="s">
        <v>3779</v>
      </c>
      <c r="D11" s="2519">
        <f>'P&amp;L ОД'!E52/баланс!E63*3.3</f>
        <v>-2.8657894736842104</v>
      </c>
      <c r="E11" s="2519">
        <f>'P&amp;L ОД'!G52/баланс!G63*3.3</f>
        <v>-13.149999999999999</v>
      </c>
      <c r="N11" s="2515" t="s">
        <v>3354</v>
      </c>
      <c r="O11" s="844" t="s">
        <v>3781</v>
      </c>
      <c r="P11" s="2517" t="s">
        <v>3779</v>
      </c>
      <c r="Q11" s="2519" t="e">
        <f>'P&amp;L ОД'!R52/баланс!R63*3.3</f>
        <v>#VALUE!</v>
      </c>
      <c r="R11" s="2519" t="e">
        <f>'P&amp;L ОД'!T52/баланс!T63*3.3</f>
        <v>#VALUE!</v>
      </c>
    </row>
    <row r="12" spans="1:18" ht="17.25" thickBot="1">
      <c r="A12" s="2516"/>
      <c r="B12" s="845" t="s">
        <v>3778</v>
      </c>
      <c r="C12" s="2518"/>
      <c r="D12" s="2520"/>
      <c r="E12" s="2520"/>
      <c r="N12" s="2516"/>
      <c r="O12" s="845" t="s">
        <v>3778</v>
      </c>
      <c r="P12" s="2518"/>
      <c r="Q12" s="2520"/>
      <c r="R12" s="2520"/>
    </row>
    <row r="13" spans="1:18" ht="16.5">
      <c r="A13" s="2515" t="s">
        <v>3355</v>
      </c>
      <c r="B13" s="844" t="s">
        <v>3782</v>
      </c>
      <c r="C13" s="2517" t="s">
        <v>3779</v>
      </c>
      <c r="D13" s="2532"/>
      <c r="E13" s="2534"/>
      <c r="F13" s="846"/>
      <c r="N13" s="2515" t="s">
        <v>3355</v>
      </c>
      <c r="O13" s="844" t="s">
        <v>3782</v>
      </c>
      <c r="P13" s="2517" t="s">
        <v>3779</v>
      </c>
      <c r="Q13" s="2532"/>
      <c r="R13" s="2534"/>
    </row>
    <row r="14" spans="1:18" ht="17.25" thickBot="1">
      <c r="A14" s="2516"/>
      <c r="B14" s="845" t="s">
        <v>3783</v>
      </c>
      <c r="C14" s="2518"/>
      <c r="D14" s="2533"/>
      <c r="E14" s="2535"/>
      <c r="N14" s="2516"/>
      <c r="O14" s="845" t="s">
        <v>3783</v>
      </c>
      <c r="P14" s="2518"/>
      <c r="Q14" s="2533"/>
      <c r="R14" s="2535"/>
    </row>
    <row r="15" spans="1:18" ht="16.5">
      <c r="A15" s="2515" t="s">
        <v>3356</v>
      </c>
      <c r="B15" s="844" t="s">
        <v>3784</v>
      </c>
      <c r="C15" s="2517" t="s">
        <v>3779</v>
      </c>
      <c r="D15" s="2519" t="e">
        <f>коефициенти!D17/(коефициенти!#REF!+коефициенти!D5)*1</f>
        <v>#REF!</v>
      </c>
      <c r="E15" s="2519" t="e">
        <f>коефициенти!E17/(коефициенти!#REF!+коефициенти!E5)*1</f>
        <v>#REF!</v>
      </c>
      <c r="N15" s="2515" t="s">
        <v>3356</v>
      </c>
      <c r="O15" s="844" t="s">
        <v>3784</v>
      </c>
      <c r="P15" s="2517" t="s">
        <v>3779</v>
      </c>
      <c r="Q15" s="2519" t="e">
        <f>коефициенти!Q17/(коефициенти!#REF!+коефициенти!Q5)*1</f>
        <v>#REF!</v>
      </c>
      <c r="R15" s="2519" t="e">
        <f>коефициенти!R17/(коефициенти!#REF!+коефициенти!R5)*1</f>
        <v>#REF!</v>
      </c>
    </row>
    <row r="16" spans="1:18" ht="17.25" thickBot="1">
      <c r="A16" s="2516"/>
      <c r="B16" s="845" t="s">
        <v>3778</v>
      </c>
      <c r="C16" s="2518"/>
      <c r="D16" s="2520"/>
      <c r="E16" s="2520"/>
      <c r="N16" s="2516"/>
      <c r="O16" s="845" t="s">
        <v>3778</v>
      </c>
      <c r="P16" s="2518"/>
      <c r="Q16" s="2520"/>
      <c r="R16" s="2520"/>
    </row>
    <row r="17" spans="1:18" ht="17.25" thickBot="1">
      <c r="A17" s="847"/>
      <c r="B17" s="848" t="s">
        <v>3785</v>
      </c>
      <c r="C17" s="849"/>
      <c r="D17" s="850" t="e">
        <f>SUM(D7:D16)</f>
        <v>#REF!</v>
      </c>
      <c r="E17" s="850" t="e">
        <f>SUM(E7:E16)</f>
        <v>#REF!</v>
      </c>
      <c r="N17" s="847"/>
      <c r="O17" s="848" t="s">
        <v>3785</v>
      </c>
      <c r="P17" s="849"/>
      <c r="Q17" s="850" t="e">
        <f>SUM(Q7:Q16)</f>
        <v>#REF!</v>
      </c>
      <c r="R17" s="850" t="e">
        <f>SUM(R7:R16)</f>
        <v>#REF!</v>
      </c>
    </row>
    <row r="18" spans="1:18" ht="17.25" thickTop="1">
      <c r="A18" s="851"/>
      <c r="N18" s="851"/>
    </row>
    <row r="19" spans="1:18" ht="16.5">
      <c r="A19" s="838" t="s">
        <v>3786</v>
      </c>
      <c r="B19" s="852"/>
      <c r="N19" s="838" t="s">
        <v>3786</v>
      </c>
      <c r="O19" s="852"/>
    </row>
    <row r="20" spans="1:18" ht="16.5">
      <c r="A20" s="839" t="s">
        <v>3797</v>
      </c>
      <c r="N20" s="839" t="s">
        <v>3797</v>
      </c>
    </row>
    <row r="21" spans="1:18" ht="17.25" thickBot="1">
      <c r="A21" s="839" t="s">
        <v>3787</v>
      </c>
      <c r="N21" s="839" t="s">
        <v>3787</v>
      </c>
    </row>
    <row r="22" spans="1:18" ht="30" customHeight="1" thickTop="1">
      <c r="A22" s="2521" t="s">
        <v>3773</v>
      </c>
      <c r="B22" s="2523" t="s">
        <v>3774</v>
      </c>
      <c r="C22" s="2525"/>
      <c r="D22" s="840" t="s">
        <v>3775</v>
      </c>
      <c r="E22" s="2527" t="s">
        <v>3798</v>
      </c>
      <c r="N22" s="2521" t="s">
        <v>3773</v>
      </c>
      <c r="O22" s="2523" t="s">
        <v>3774</v>
      </c>
      <c r="P22" s="2525"/>
      <c r="Q22" s="1697" t="s">
        <v>3775</v>
      </c>
      <c r="R22" s="2527" t="s">
        <v>3798</v>
      </c>
    </row>
    <row r="23" spans="1:18" ht="25.15" customHeight="1" thickBot="1">
      <c r="A23" s="2522"/>
      <c r="B23" s="2524"/>
      <c r="C23" s="2526"/>
      <c r="D23" s="841" t="s">
        <v>3776</v>
      </c>
      <c r="E23" s="2528"/>
      <c r="N23" s="2522"/>
      <c r="O23" s="2524"/>
      <c r="P23" s="2526"/>
      <c r="Q23" s="1698" t="s">
        <v>3776</v>
      </c>
      <c r="R23" s="2528"/>
    </row>
    <row r="24" spans="1:18" ht="17.25" thickTop="1">
      <c r="A24" s="2529">
        <v>1</v>
      </c>
      <c r="B24" s="842" t="s">
        <v>3788</v>
      </c>
      <c r="C24" s="2530" t="s">
        <v>3779</v>
      </c>
      <c r="D24" s="2531">
        <f>коефициенти!D5/коефициенти!D11*6.6</f>
        <v>0.20624999999999999</v>
      </c>
      <c r="E24" s="2531">
        <f>коефициенти!E5/коефициенти!E11*6.6</f>
        <v>0.20624999999999999</v>
      </c>
      <c r="N24" s="2529">
        <v>1</v>
      </c>
      <c r="O24" s="842" t="s">
        <v>3788</v>
      </c>
      <c r="P24" s="2530" t="s">
        <v>3779</v>
      </c>
      <c r="Q24" s="2531" t="e">
        <f>коефициенти!Q5/коефициенти!Q11*6.6</f>
        <v>#DIV/0!</v>
      </c>
      <c r="R24" s="2531" t="e">
        <f>коефициенти!R5/коефициенти!R11*6.6</f>
        <v>#DIV/0!</v>
      </c>
    </row>
    <row r="25" spans="1:18" ht="17.25" thickBot="1">
      <c r="A25" s="2516"/>
      <c r="B25" s="843" t="s">
        <v>3778</v>
      </c>
      <c r="C25" s="2518"/>
      <c r="D25" s="2520"/>
      <c r="E25" s="2520"/>
      <c r="N25" s="2516"/>
      <c r="O25" s="843" t="s">
        <v>3778</v>
      </c>
      <c r="P25" s="2518"/>
      <c r="Q25" s="2520"/>
      <c r="R25" s="2520"/>
    </row>
    <row r="26" spans="1:18" ht="16.5">
      <c r="A26" s="2515" t="s">
        <v>3352</v>
      </c>
      <c r="B26" s="844" t="s">
        <v>3789</v>
      </c>
      <c r="C26" s="2517" t="s">
        <v>3779</v>
      </c>
      <c r="D26" s="2519">
        <f>баланс!E84/баланс!E63*3.3</f>
        <v>-217.9736842105263</v>
      </c>
      <c r="E26" s="2519">
        <f>баланс!G84/баланс!G63*3.3</f>
        <v>-123.85</v>
      </c>
      <c r="N26" s="2515" t="s">
        <v>3352</v>
      </c>
      <c r="O26" s="844" t="s">
        <v>3789</v>
      </c>
      <c r="P26" s="2517" t="s">
        <v>3779</v>
      </c>
      <c r="Q26" s="2519" t="e">
        <f>баланс!R84/баланс!R63*3.3</f>
        <v>#VALUE!</v>
      </c>
      <c r="R26" s="2519" t="e">
        <f>баланс!T84/баланс!T63*3.3</f>
        <v>#VALUE!</v>
      </c>
    </row>
    <row r="27" spans="1:18" ht="17.25" thickBot="1">
      <c r="A27" s="2516"/>
      <c r="B27" s="845" t="s">
        <v>3778</v>
      </c>
      <c r="C27" s="2518"/>
      <c r="D27" s="2520"/>
      <c r="E27" s="2520"/>
      <c r="N27" s="2516"/>
      <c r="O27" s="845" t="s">
        <v>3778</v>
      </c>
      <c r="P27" s="2518"/>
      <c r="Q27" s="2520"/>
      <c r="R27" s="2520"/>
    </row>
    <row r="28" spans="1:18" ht="16.5">
      <c r="A28" s="2515" t="s">
        <v>3354</v>
      </c>
      <c r="B28" s="844" t="s">
        <v>3790</v>
      </c>
      <c r="C28" s="2517" t="s">
        <v>3779</v>
      </c>
      <c r="D28" s="2519">
        <f>'P&amp;L ОД'!E52/баланс!E63*6.7</f>
        <v>-5.8184210526315789</v>
      </c>
      <c r="E28" s="2519">
        <f>'P&amp;L ОД'!G52/баланс!G63*6.7</f>
        <v>-26.698484848484849</v>
      </c>
      <c r="N28" s="2515" t="s">
        <v>3354</v>
      </c>
      <c r="O28" s="844" t="s">
        <v>3790</v>
      </c>
      <c r="P28" s="2517" t="s">
        <v>3779</v>
      </c>
      <c r="Q28" s="2519" t="e">
        <f>'P&amp;L ОД'!R52/баланс!R63*6.7</f>
        <v>#VALUE!</v>
      </c>
      <c r="R28" s="2519" t="e">
        <f>'P&amp;L ОД'!T52/баланс!T63*6.7</f>
        <v>#VALUE!</v>
      </c>
    </row>
    <row r="29" spans="1:18" ht="17.25" thickBot="1">
      <c r="A29" s="2516"/>
      <c r="B29" s="845" t="s">
        <v>3778</v>
      </c>
      <c r="C29" s="2518"/>
      <c r="D29" s="2520"/>
      <c r="E29" s="2520"/>
      <c r="N29" s="2516"/>
      <c r="O29" s="845" t="s">
        <v>3778</v>
      </c>
      <c r="P29" s="2518"/>
      <c r="Q29" s="2520"/>
      <c r="R29" s="2520"/>
    </row>
    <row r="30" spans="1:18" ht="16.5">
      <c r="A30" s="2515" t="s">
        <v>3355</v>
      </c>
      <c r="B30" s="844" t="s">
        <v>3800</v>
      </c>
      <c r="C30" s="2517" t="s">
        <v>3779</v>
      </c>
      <c r="D30" s="2519">
        <f>коефициенти!D12/коефициенти!D16*1</f>
        <v>0.11014492753623188</v>
      </c>
      <c r="E30" s="2519">
        <f>коефициенти!E12/коефициенти!E16*1</f>
        <v>0.19130434782608696</v>
      </c>
      <c r="N30" s="2515" t="s">
        <v>3355</v>
      </c>
      <c r="O30" s="844" t="s">
        <v>3800</v>
      </c>
      <c r="P30" s="2517" t="s">
        <v>3779</v>
      </c>
      <c r="Q30" s="2519" t="e">
        <f>коефициенти!Q12/коефициенти!Q16*1</f>
        <v>#DIV/0!</v>
      </c>
      <c r="R30" s="2519" t="e">
        <f>коефициенти!R12/коефициенти!R16*1</f>
        <v>#DIV/0!</v>
      </c>
    </row>
    <row r="31" spans="1:18" ht="17.25" thickBot="1">
      <c r="A31" s="2516"/>
      <c r="B31" s="845" t="s">
        <v>3791</v>
      </c>
      <c r="C31" s="2518"/>
      <c r="D31" s="2520"/>
      <c r="E31" s="2520"/>
      <c r="N31" s="2516"/>
      <c r="O31" s="845" t="s">
        <v>3791</v>
      </c>
      <c r="P31" s="2518"/>
      <c r="Q31" s="2520"/>
      <c r="R31" s="2520"/>
    </row>
    <row r="32" spans="1:18" ht="17.25" thickBot="1">
      <c r="A32" s="847"/>
      <c r="B32" s="848" t="s">
        <v>3785</v>
      </c>
      <c r="C32" s="849"/>
      <c r="D32" s="850">
        <f>SUM(D22:D31)</f>
        <v>-223.47571033562164</v>
      </c>
      <c r="E32" s="850">
        <f>SUM(E22:E31)</f>
        <v>-150.15093050065877</v>
      </c>
      <c r="N32" s="847"/>
      <c r="O32" s="848" t="s">
        <v>3785</v>
      </c>
      <c r="P32" s="849"/>
      <c r="Q32" s="850" t="e">
        <f>SUM(Q22:Q31)</f>
        <v>#DIV/0!</v>
      </c>
      <c r="R32" s="850" t="e">
        <f>SUM(R22:R31)</f>
        <v>#DIV/0!</v>
      </c>
    </row>
    <row r="33" spans="1:15" ht="17.25" thickTop="1">
      <c r="A33" s="851"/>
      <c r="N33" s="851"/>
    </row>
    <row r="34" spans="1:15" ht="16.5">
      <c r="A34" s="853" t="s">
        <v>3792</v>
      </c>
      <c r="B34" s="854"/>
      <c r="N34" s="853" t="s">
        <v>3792</v>
      </c>
      <c r="O34" s="854"/>
    </row>
    <row r="35" spans="1:15" ht="16.5">
      <c r="A35" s="853"/>
      <c r="B35" s="854"/>
      <c r="N35" s="853"/>
      <c r="O35" s="854"/>
    </row>
    <row r="36" spans="1:15" ht="16.5">
      <c r="A36" s="855" t="s">
        <v>3353</v>
      </c>
      <c r="B36" s="856" t="s">
        <v>3793</v>
      </c>
      <c r="N36" s="855" t="s">
        <v>3353</v>
      </c>
      <c r="O36" s="856" t="s">
        <v>3793</v>
      </c>
    </row>
    <row r="37" spans="1:15" ht="16.5">
      <c r="A37" s="855" t="s">
        <v>3352</v>
      </c>
      <c r="B37" s="856" t="s">
        <v>3794</v>
      </c>
      <c r="N37" s="855" t="s">
        <v>3352</v>
      </c>
      <c r="O37" s="856" t="s">
        <v>3794</v>
      </c>
    </row>
    <row r="38" spans="1:15" ht="35.450000000000003" customHeight="1">
      <c r="A38" s="855" t="s">
        <v>3354</v>
      </c>
      <c r="B38" s="2514" t="s">
        <v>3795</v>
      </c>
      <c r="C38" s="2514"/>
      <c r="D38" s="2514"/>
      <c r="E38" s="2514"/>
      <c r="F38" s="2514"/>
      <c r="G38" s="2514"/>
      <c r="H38" s="2514"/>
      <c r="I38" s="2514"/>
      <c r="J38" s="2514"/>
      <c r="K38" s="2514"/>
      <c r="L38" s="2514"/>
      <c r="M38" s="2514"/>
      <c r="N38" s="2514"/>
    </row>
  </sheetData>
  <sheetProtection insertColumns="0" insertRows="0"/>
  <mergeCells count="89">
    <mergeCell ref="P30:P31"/>
    <mergeCell ref="Q30:Q31"/>
    <mergeCell ref="R30:R31"/>
    <mergeCell ref="N26:N27"/>
    <mergeCell ref="P26:P27"/>
    <mergeCell ref="Q26:Q27"/>
    <mergeCell ref="R26:R27"/>
    <mergeCell ref="N28:N29"/>
    <mergeCell ref="P28:P29"/>
    <mergeCell ref="Q28:Q29"/>
    <mergeCell ref="R28:R29"/>
    <mergeCell ref="N22:N23"/>
    <mergeCell ref="O22:O23"/>
    <mergeCell ref="P22:P23"/>
    <mergeCell ref="R22:R23"/>
    <mergeCell ref="N24:N25"/>
    <mergeCell ref="P24:P25"/>
    <mergeCell ref="Q24:Q25"/>
    <mergeCell ref="R24:R25"/>
    <mergeCell ref="N13:N14"/>
    <mergeCell ref="P13:P14"/>
    <mergeCell ref="Q13:Q14"/>
    <mergeCell ref="R13:R14"/>
    <mergeCell ref="N15:N16"/>
    <mergeCell ref="P15:P16"/>
    <mergeCell ref="Q15:Q16"/>
    <mergeCell ref="R15:R16"/>
    <mergeCell ref="N9:N10"/>
    <mergeCell ref="P9:P10"/>
    <mergeCell ref="Q9:Q10"/>
    <mergeCell ref="R9:R10"/>
    <mergeCell ref="N11:N12"/>
    <mergeCell ref="P11:P12"/>
    <mergeCell ref="Q11:Q12"/>
    <mergeCell ref="R11:R12"/>
    <mergeCell ref="N5:N6"/>
    <mergeCell ref="O5:O6"/>
    <mergeCell ref="P5:P6"/>
    <mergeCell ref="R5:R6"/>
    <mergeCell ref="N7:N8"/>
    <mergeCell ref="P7:P8"/>
    <mergeCell ref="Q7:Q8"/>
    <mergeCell ref="R7:R8"/>
    <mergeCell ref="A5:A6"/>
    <mergeCell ref="B5:B6"/>
    <mergeCell ref="C5:C6"/>
    <mergeCell ref="E5:E6"/>
    <mergeCell ref="A7:A8"/>
    <mergeCell ref="C7:C8"/>
    <mergeCell ref="D7:D8"/>
    <mergeCell ref="E7:E8"/>
    <mergeCell ref="A9:A10"/>
    <mergeCell ref="C9:C10"/>
    <mergeCell ref="D9:D10"/>
    <mergeCell ref="E9:E10"/>
    <mergeCell ref="A11:A12"/>
    <mergeCell ref="C11:C12"/>
    <mergeCell ref="D11:D12"/>
    <mergeCell ref="E11:E12"/>
    <mergeCell ref="A13:A14"/>
    <mergeCell ref="C13:C14"/>
    <mergeCell ref="D13:D14"/>
    <mergeCell ref="E13:E14"/>
    <mergeCell ref="A15:A16"/>
    <mergeCell ref="C15:C16"/>
    <mergeCell ref="D15:D16"/>
    <mergeCell ref="E15:E16"/>
    <mergeCell ref="A22:A23"/>
    <mergeCell ref="B22:B23"/>
    <mergeCell ref="C22:C23"/>
    <mergeCell ref="E22:E23"/>
    <mergeCell ref="A24:A25"/>
    <mergeCell ref="C24:C25"/>
    <mergeCell ref="D24:D25"/>
    <mergeCell ref="E24:E25"/>
    <mergeCell ref="A26:A27"/>
    <mergeCell ref="C26:C27"/>
    <mergeCell ref="D26:D27"/>
    <mergeCell ref="E26:E27"/>
    <mergeCell ref="A28:A29"/>
    <mergeCell ref="C28:C29"/>
    <mergeCell ref="D28:D29"/>
    <mergeCell ref="E28:E29"/>
    <mergeCell ref="B38:N38"/>
    <mergeCell ref="A30:A31"/>
    <mergeCell ref="C30:C31"/>
    <mergeCell ref="D30:D31"/>
    <mergeCell ref="E30:E31"/>
    <mergeCell ref="N30:N31"/>
  </mergeCells>
  <hyperlinks>
    <hyperlink ref="F1" location="'Съдържание 1'!A1" display="'Съдържание 1'!A1"/>
  </hyperlinks>
  <pageMargins left="0.7" right="0.7" top="0.75" bottom="0.75" header="0.3" footer="0.3"/>
  <legacyDrawing r:id="rId1"/>
</worksheet>
</file>

<file path=xl/worksheets/sheet86.xml><?xml version="1.0" encoding="utf-8"?>
<worksheet xmlns="http://schemas.openxmlformats.org/spreadsheetml/2006/main" xmlns:r="http://schemas.openxmlformats.org/officeDocument/2006/relationships">
  <sheetPr>
    <tabColor theme="3" tint="0.59999389629810485"/>
  </sheetPr>
  <dimension ref="A1:Q50"/>
  <sheetViews>
    <sheetView topLeftCell="A15" workbookViewId="0">
      <selection activeCell="K32" sqref="K32"/>
    </sheetView>
  </sheetViews>
  <sheetFormatPr defaultRowHeight="12.75"/>
  <cols>
    <col min="1" max="1" width="9.140625" style="1744"/>
    <col min="2" max="2" width="33.7109375" style="1744" customWidth="1"/>
    <col min="3" max="6" width="15.140625" style="1744" customWidth="1"/>
    <col min="7" max="12" width="9.140625" style="1744"/>
    <col min="13" max="13" width="33.7109375" style="1744" customWidth="1"/>
    <col min="14" max="17" width="15.140625" style="1744" customWidth="1"/>
    <col min="18" max="16384" width="9.140625" style="1744"/>
  </cols>
  <sheetData>
    <row r="1" spans="1:17">
      <c r="H1" s="1773" t="s">
        <v>1323</v>
      </c>
      <c r="L1" s="1788" t="s">
        <v>3382</v>
      </c>
    </row>
    <row r="2" spans="1:17">
      <c r="A2" s="2510" t="s">
        <v>1636</v>
      </c>
      <c r="B2" s="2536" t="s">
        <v>6974</v>
      </c>
      <c r="C2" s="2536"/>
      <c r="D2" s="2536"/>
      <c r="E2" s="2536"/>
      <c r="F2"/>
      <c r="M2" s="2536" t="s">
        <v>4309</v>
      </c>
      <c r="N2" s="2536"/>
      <c r="O2" s="2536"/>
      <c r="P2" s="2536"/>
      <c r="Q2"/>
    </row>
    <row r="3" spans="1:17">
      <c r="A3" s="2510"/>
      <c r="B3"/>
      <c r="C3"/>
      <c r="D3"/>
      <c r="E3"/>
      <c r="F3"/>
      <c r="M3"/>
      <c r="N3"/>
      <c r="O3"/>
      <c r="P3"/>
      <c r="Q3"/>
    </row>
    <row r="4" spans="1:17">
      <c r="B4" s="2537" t="s">
        <v>4310</v>
      </c>
      <c r="C4" s="2537"/>
      <c r="D4" s="2537"/>
      <c r="E4" s="2537"/>
      <c r="F4" s="2537"/>
      <c r="M4" s="2537" t="s">
        <v>4310</v>
      </c>
      <c r="N4" s="2537"/>
      <c r="O4" s="2537"/>
      <c r="P4" s="2537"/>
      <c r="Q4" s="2537"/>
    </row>
    <row r="5" spans="1:17" ht="13.5" thickBot="1">
      <c r="B5"/>
      <c r="C5"/>
      <c r="D5"/>
      <c r="E5"/>
      <c r="F5"/>
      <c r="M5"/>
      <c r="N5"/>
      <c r="O5"/>
      <c r="P5"/>
      <c r="Q5"/>
    </row>
    <row r="6" spans="1:17" ht="15">
      <c r="B6" s="1807" t="s">
        <v>6975</v>
      </c>
      <c r="C6" s="1808"/>
      <c r="D6" s="1808"/>
      <c r="E6" s="1808"/>
      <c r="F6" s="1809"/>
      <c r="M6" s="1807" t="s">
        <v>4311</v>
      </c>
      <c r="N6" s="1808"/>
      <c r="O6" s="1808"/>
      <c r="P6" s="1808"/>
      <c r="Q6" s="1809"/>
    </row>
    <row r="7" spans="1:17">
      <c r="B7" s="1810" t="s">
        <v>6976</v>
      </c>
      <c r="C7" s="1811"/>
      <c r="D7" s="1811"/>
      <c r="E7" s="1811"/>
      <c r="F7" s="1812"/>
      <c r="M7" s="1810" t="s">
        <v>4312</v>
      </c>
      <c r="N7" s="1811"/>
      <c r="O7" s="1811"/>
      <c r="P7" s="1811"/>
      <c r="Q7" s="1812"/>
    </row>
    <row r="8" spans="1:17" ht="15">
      <c r="B8" s="1777"/>
      <c r="C8" s="2538" t="s">
        <v>6977</v>
      </c>
      <c r="D8" s="2538"/>
      <c r="E8" s="2538" t="s">
        <v>6978</v>
      </c>
      <c r="F8" s="2539"/>
      <c r="M8" s="1777"/>
      <c r="N8" s="2538" t="s">
        <v>4313</v>
      </c>
      <c r="O8" s="2538"/>
      <c r="P8" s="2538" t="s">
        <v>4314</v>
      </c>
      <c r="Q8" s="2539"/>
    </row>
    <row r="9" spans="1:17" ht="15">
      <c r="B9" s="1777"/>
      <c r="C9" s="1778" t="s">
        <v>6979</v>
      </c>
      <c r="D9" s="1778" t="s">
        <v>6980</v>
      </c>
      <c r="E9" s="1778" t="s">
        <v>6979</v>
      </c>
      <c r="F9" s="1779" t="s">
        <v>6980</v>
      </c>
      <c r="M9" s="1777"/>
      <c r="N9" s="1778" t="s">
        <v>4315</v>
      </c>
      <c r="O9" s="1778" t="s">
        <v>4316</v>
      </c>
      <c r="P9" s="1778" t="s">
        <v>4315</v>
      </c>
      <c r="Q9" s="1779" t="s">
        <v>4316</v>
      </c>
    </row>
    <row r="10" spans="1:17" ht="15">
      <c r="B10" s="1780" t="s">
        <v>6981</v>
      </c>
      <c r="C10" s="1781"/>
      <c r="D10" s="1781"/>
      <c r="E10" s="1781"/>
      <c r="F10" s="1782"/>
      <c r="M10" s="1780" t="s">
        <v>3437</v>
      </c>
      <c r="N10" s="1781"/>
      <c r="O10" s="1781"/>
      <c r="P10" s="1781"/>
      <c r="Q10" s="1782"/>
    </row>
    <row r="11" spans="1:17" ht="15">
      <c r="B11" s="1780" t="s">
        <v>388</v>
      </c>
      <c r="C11" s="1781"/>
      <c r="D11" s="1781"/>
      <c r="E11" s="1781"/>
      <c r="F11" s="1782"/>
      <c r="M11" s="1780" t="s">
        <v>4317</v>
      </c>
      <c r="N11" s="1781"/>
      <c r="O11" s="1781"/>
      <c r="P11" s="1781"/>
      <c r="Q11" s="1782"/>
    </row>
    <row r="12" spans="1:17" ht="25.5">
      <c r="B12" s="1777" t="s">
        <v>6982</v>
      </c>
      <c r="C12" s="1781">
        <v>350.7</v>
      </c>
      <c r="D12" s="1781">
        <v>360.02</v>
      </c>
      <c r="E12" s="1781">
        <v>250.4</v>
      </c>
      <c r="F12" s="1782">
        <v>260.3</v>
      </c>
      <c r="M12" s="1777" t="s">
        <v>3424</v>
      </c>
      <c r="N12" s="1781">
        <v>350.7</v>
      </c>
      <c r="O12" s="1781">
        <v>360.02</v>
      </c>
      <c r="P12" s="1781">
        <v>250.4</v>
      </c>
      <c r="Q12" s="1782">
        <v>260.3</v>
      </c>
    </row>
    <row r="13" spans="1:17">
      <c r="B13" s="1777" t="s">
        <v>381</v>
      </c>
      <c r="C13" s="1781">
        <v>80.8</v>
      </c>
      <c r="D13" s="1781">
        <v>91.2</v>
      </c>
      <c r="E13" s="1781" t="s">
        <v>2352</v>
      </c>
      <c r="F13" s="1782" t="s">
        <v>2352</v>
      </c>
      <c r="M13" s="1777" t="s">
        <v>2967</v>
      </c>
      <c r="N13" s="1781">
        <v>80.8</v>
      </c>
      <c r="O13" s="1781">
        <v>91.2</v>
      </c>
      <c r="P13" s="1781" t="s">
        <v>2352</v>
      </c>
      <c r="Q13" s="1782" t="s">
        <v>2352</v>
      </c>
    </row>
    <row r="14" spans="1:17">
      <c r="B14" s="1777" t="s">
        <v>1948</v>
      </c>
      <c r="C14" s="1781">
        <v>227.47</v>
      </c>
      <c r="D14" s="1781">
        <v>227.47</v>
      </c>
      <c r="E14" s="1781">
        <v>134.25</v>
      </c>
      <c r="F14" s="1782">
        <v>134.25</v>
      </c>
      <c r="M14" s="1777" t="s">
        <v>3425</v>
      </c>
      <c r="N14" s="1781">
        <v>227.47</v>
      </c>
      <c r="O14" s="1781">
        <v>227.47</v>
      </c>
      <c r="P14" s="1781">
        <v>134.25</v>
      </c>
      <c r="Q14" s="1782">
        <v>134.25</v>
      </c>
    </row>
    <row r="15" spans="1:17">
      <c r="B15" s="1777" t="s">
        <v>175</v>
      </c>
      <c r="C15" s="1781" t="s">
        <v>2352</v>
      </c>
      <c r="D15" s="1781" t="s">
        <v>2352</v>
      </c>
      <c r="E15" s="1781">
        <v>250</v>
      </c>
      <c r="F15" s="1782">
        <v>250</v>
      </c>
      <c r="M15" s="1777" t="s">
        <v>4318</v>
      </c>
      <c r="N15" s="1781" t="s">
        <v>2352</v>
      </c>
      <c r="O15" s="1781" t="s">
        <v>2352</v>
      </c>
      <c r="P15" s="1781">
        <v>250</v>
      </c>
      <c r="Q15" s="1782">
        <v>250</v>
      </c>
    </row>
    <row r="16" spans="1:17" ht="25.5">
      <c r="B16" s="1777" t="s">
        <v>179</v>
      </c>
      <c r="C16" s="1781">
        <v>100.15</v>
      </c>
      <c r="D16" s="1781">
        <v>110.77</v>
      </c>
      <c r="E16" s="1781">
        <v>23.3</v>
      </c>
      <c r="F16" s="1782">
        <v>21</v>
      </c>
      <c r="M16" s="1777" t="s">
        <v>3427</v>
      </c>
      <c r="N16" s="1781">
        <v>100.15</v>
      </c>
      <c r="O16" s="1781">
        <v>110.77</v>
      </c>
      <c r="P16" s="1781">
        <v>23.3</v>
      </c>
      <c r="Q16" s="1782">
        <v>21</v>
      </c>
    </row>
    <row r="17" spans="2:17" ht="26.25" thickBot="1">
      <c r="B17" s="1777" t="s">
        <v>6983</v>
      </c>
      <c r="C17" s="1783">
        <v>142.5</v>
      </c>
      <c r="D17" s="1783">
        <v>156</v>
      </c>
      <c r="E17" s="1783">
        <v>12</v>
      </c>
      <c r="F17" s="1784">
        <v>40.03</v>
      </c>
      <c r="M17" s="1777" t="s">
        <v>4319</v>
      </c>
      <c r="N17" s="1783">
        <v>142.5</v>
      </c>
      <c r="O17" s="1783">
        <v>156</v>
      </c>
      <c r="P17" s="1783">
        <v>12</v>
      </c>
      <c r="Q17" s="1784">
        <v>40.03</v>
      </c>
    </row>
    <row r="18" spans="2:17" ht="13.5" thickBot="1">
      <c r="B18" s="1777"/>
      <c r="C18" s="1783">
        <v>901.62</v>
      </c>
      <c r="D18" s="1783">
        <v>945.46</v>
      </c>
      <c r="E18" s="1783">
        <v>669.95</v>
      </c>
      <c r="F18" s="1784">
        <v>705.58</v>
      </c>
      <c r="M18" s="1777"/>
      <c r="N18" s="1783">
        <v>901.62</v>
      </c>
      <c r="O18" s="1783">
        <v>945.46</v>
      </c>
      <c r="P18" s="1783">
        <v>669.95</v>
      </c>
      <c r="Q18" s="1784">
        <v>705.58</v>
      </c>
    </row>
    <row r="19" spans="2:17" ht="15">
      <c r="B19" s="1780" t="s">
        <v>29</v>
      </c>
      <c r="C19" s="1781"/>
      <c r="D19" s="1781"/>
      <c r="E19" s="1781"/>
      <c r="F19" s="1782"/>
      <c r="M19" s="1780" t="s">
        <v>4320</v>
      </c>
      <c r="N19" s="1781"/>
      <c r="O19" s="1781"/>
      <c r="P19" s="1781"/>
      <c r="Q19" s="1782"/>
    </row>
    <row r="20" spans="2:17">
      <c r="B20" s="1777" t="s">
        <v>17</v>
      </c>
      <c r="C20" s="1781">
        <v>135.22999999999999</v>
      </c>
      <c r="D20" s="1781">
        <v>132.5</v>
      </c>
      <c r="E20" s="1781">
        <v>100</v>
      </c>
      <c r="F20" s="1782">
        <v>85</v>
      </c>
      <c r="M20" s="1777" t="s">
        <v>3431</v>
      </c>
      <c r="N20" s="1781">
        <v>135.22999999999999</v>
      </c>
      <c r="O20" s="1781">
        <v>132.5</v>
      </c>
      <c r="P20" s="1781">
        <v>100</v>
      </c>
      <c r="Q20" s="1782">
        <v>85</v>
      </c>
    </row>
    <row r="21" spans="2:17">
      <c r="B21" s="1777" t="s">
        <v>2367</v>
      </c>
      <c r="C21" s="1781">
        <v>91.6</v>
      </c>
      <c r="D21" s="1781">
        <v>110.8</v>
      </c>
      <c r="E21" s="1781">
        <v>82.3</v>
      </c>
      <c r="F21" s="1782">
        <v>93.2</v>
      </c>
      <c r="M21" s="1777" t="s">
        <v>4321</v>
      </c>
      <c r="N21" s="1781">
        <v>91.6</v>
      </c>
      <c r="O21" s="1781">
        <v>110.8</v>
      </c>
      <c r="P21" s="1781">
        <v>82.3</v>
      </c>
      <c r="Q21" s="1782">
        <v>93.2</v>
      </c>
    </row>
    <row r="22" spans="2:17">
      <c r="B22" s="1777" t="s">
        <v>6984</v>
      </c>
      <c r="C22" s="1781">
        <v>25.65</v>
      </c>
      <c r="D22" s="1781">
        <v>12.54</v>
      </c>
      <c r="E22" s="1781">
        <v>22.1</v>
      </c>
      <c r="F22" s="1782">
        <v>10</v>
      </c>
      <c r="M22" s="1777" t="s">
        <v>4322</v>
      </c>
      <c r="N22" s="1781">
        <v>25.65</v>
      </c>
      <c r="O22" s="1781">
        <v>12.54</v>
      </c>
      <c r="P22" s="1781">
        <v>22.1</v>
      </c>
      <c r="Q22" s="1782">
        <v>10</v>
      </c>
    </row>
    <row r="23" spans="2:17" ht="13.5" thickBot="1">
      <c r="B23" s="1777" t="s">
        <v>2681</v>
      </c>
      <c r="C23" s="1783">
        <v>312.39999999999998</v>
      </c>
      <c r="D23" s="1783">
        <v>322.89999999999998</v>
      </c>
      <c r="E23" s="1783">
        <v>233.2</v>
      </c>
      <c r="F23" s="1784">
        <v>280.39999999999998</v>
      </c>
      <c r="M23" s="1777" t="s">
        <v>3171</v>
      </c>
      <c r="N23" s="1783">
        <v>312.39999999999998</v>
      </c>
      <c r="O23" s="1783">
        <v>322.89999999999998</v>
      </c>
      <c r="P23" s="1783">
        <v>233.2</v>
      </c>
      <c r="Q23" s="1784">
        <v>280.39999999999998</v>
      </c>
    </row>
    <row r="24" spans="2:17" ht="13.5" thickBot="1">
      <c r="B24" s="1777"/>
      <c r="C24" s="1783">
        <v>564.88</v>
      </c>
      <c r="D24" s="1783">
        <v>578.74</v>
      </c>
      <c r="E24" s="1783">
        <v>437.6</v>
      </c>
      <c r="F24" s="1784">
        <v>468.6</v>
      </c>
      <c r="M24" s="1777"/>
      <c r="N24" s="1783">
        <v>564.88</v>
      </c>
      <c r="O24" s="1783">
        <v>578.74</v>
      </c>
      <c r="P24" s="1783">
        <v>437.6</v>
      </c>
      <c r="Q24" s="1784">
        <v>468.6</v>
      </c>
    </row>
    <row r="25" spans="2:17" ht="15">
      <c r="B25" s="1780" t="s">
        <v>6985</v>
      </c>
      <c r="C25" s="1781" t="s">
        <v>4324</v>
      </c>
      <c r="D25" s="1781" t="s">
        <v>4325</v>
      </c>
      <c r="E25" s="1781" t="s">
        <v>4326</v>
      </c>
      <c r="F25" s="1782" t="s">
        <v>4327</v>
      </c>
      <c r="M25" s="1780" t="s">
        <v>4323</v>
      </c>
      <c r="N25" s="1781" t="s">
        <v>4324</v>
      </c>
      <c r="O25" s="1781" t="s">
        <v>4325</v>
      </c>
      <c r="P25" s="1781" t="s">
        <v>4326</v>
      </c>
      <c r="Q25" s="1782" t="s">
        <v>4327</v>
      </c>
    </row>
    <row r="26" spans="2:17">
      <c r="B26" s="1777"/>
      <c r="C26" s="1781"/>
      <c r="D26" s="1781"/>
      <c r="E26" s="1781"/>
      <c r="F26" s="1782"/>
      <c r="M26" s="1777"/>
      <c r="N26" s="1781"/>
      <c r="O26" s="1781"/>
      <c r="P26" s="1781"/>
      <c r="Q26" s="1782"/>
    </row>
    <row r="27" spans="2:17" ht="15">
      <c r="B27" s="1780" t="s">
        <v>6986</v>
      </c>
      <c r="C27" s="1781"/>
      <c r="D27" s="1781"/>
      <c r="E27" s="1781"/>
      <c r="F27" s="1782"/>
      <c r="M27" s="1780" t="s">
        <v>3438</v>
      </c>
      <c r="N27" s="1781"/>
      <c r="O27" s="1781"/>
      <c r="P27" s="1781"/>
      <c r="Q27" s="1782"/>
    </row>
    <row r="28" spans="2:17" ht="45">
      <c r="B28" s="1780" t="s">
        <v>6987</v>
      </c>
      <c r="C28" s="1781"/>
      <c r="D28" s="1781"/>
      <c r="E28" s="1781"/>
      <c r="F28" s="1782"/>
      <c r="M28" s="1780" t="s">
        <v>4328</v>
      </c>
      <c r="N28" s="1781"/>
      <c r="O28" s="1781"/>
      <c r="P28" s="1781"/>
      <c r="Q28" s="1782"/>
    </row>
    <row r="29" spans="2:17">
      <c r="B29" s="1777" t="s">
        <v>19</v>
      </c>
      <c r="C29" s="1781">
        <v>650</v>
      </c>
      <c r="D29" s="1781">
        <v>600</v>
      </c>
      <c r="E29" s="1781">
        <v>650</v>
      </c>
      <c r="F29" s="1782">
        <v>600</v>
      </c>
      <c r="M29" s="1777" t="s">
        <v>4329</v>
      </c>
      <c r="N29" s="1781">
        <v>650</v>
      </c>
      <c r="O29" s="1781">
        <v>600</v>
      </c>
      <c r="P29" s="1781">
        <v>650</v>
      </c>
      <c r="Q29" s="1782">
        <v>600</v>
      </c>
    </row>
    <row r="30" spans="2:17">
      <c r="B30" s="1777" t="s">
        <v>1950</v>
      </c>
      <c r="C30" s="1781">
        <v>243.5</v>
      </c>
      <c r="D30" s="1781">
        <v>161.69999999999999</v>
      </c>
      <c r="E30" s="1781">
        <v>160.80000000000001</v>
      </c>
      <c r="F30" s="1782">
        <v>148</v>
      </c>
      <c r="M30" s="1777" t="s">
        <v>3441</v>
      </c>
      <c r="N30" s="1781">
        <v>243.5</v>
      </c>
      <c r="O30" s="1781">
        <v>161.69999999999999</v>
      </c>
      <c r="P30" s="1781">
        <v>160.80000000000001</v>
      </c>
      <c r="Q30" s="1782">
        <v>148</v>
      </c>
    </row>
    <row r="31" spans="2:17" ht="26.25" thickBot="1">
      <c r="B31" s="1777" t="s">
        <v>6988</v>
      </c>
      <c r="C31" s="1783">
        <v>10.199999999999999</v>
      </c>
      <c r="D31" s="1783">
        <v>21.2</v>
      </c>
      <c r="E31" s="1783">
        <v>5.6</v>
      </c>
      <c r="F31" s="1784">
        <v>12.3</v>
      </c>
      <c r="M31" s="1777" t="s">
        <v>4330</v>
      </c>
      <c r="N31" s="1783">
        <v>10.199999999999999</v>
      </c>
      <c r="O31" s="1783">
        <v>21.2</v>
      </c>
      <c r="P31" s="1783">
        <v>5.6</v>
      </c>
      <c r="Q31" s="1784">
        <v>12.3</v>
      </c>
    </row>
    <row r="32" spans="2:17">
      <c r="B32" s="1777"/>
      <c r="C32" s="1781">
        <v>903.7</v>
      </c>
      <c r="D32" s="1781">
        <v>782.9</v>
      </c>
      <c r="E32" s="1781">
        <v>816.4</v>
      </c>
      <c r="F32" s="1782">
        <v>760.3</v>
      </c>
      <c r="M32" s="1777"/>
      <c r="N32" s="1781">
        <v>903.7</v>
      </c>
      <c r="O32" s="1781">
        <v>782.9</v>
      </c>
      <c r="P32" s="1781">
        <v>816.4</v>
      </c>
      <c r="Q32" s="1782">
        <v>760.3</v>
      </c>
    </row>
    <row r="33" spans="2:17" ht="15.75" thickBot="1">
      <c r="B33" s="1780" t="s">
        <v>6990</v>
      </c>
      <c r="C33" s="1783">
        <v>70.05</v>
      </c>
      <c r="D33" s="1783">
        <v>48.6</v>
      </c>
      <c r="E33" s="1783" t="s">
        <v>2352</v>
      </c>
      <c r="F33" s="1784" t="s">
        <v>2352</v>
      </c>
      <c r="M33" s="1780" t="s">
        <v>3414</v>
      </c>
      <c r="N33" s="1783">
        <v>70.05</v>
      </c>
      <c r="O33" s="1783">
        <v>48.6</v>
      </c>
      <c r="P33" s="1783" t="s">
        <v>2352</v>
      </c>
      <c r="Q33" s="1784" t="s">
        <v>2352</v>
      </c>
    </row>
    <row r="34" spans="2:17" ht="15.75" thickBot="1">
      <c r="B34" s="1780" t="s">
        <v>6989</v>
      </c>
      <c r="C34" s="1783">
        <v>973.75</v>
      </c>
      <c r="D34" s="1783">
        <v>831.5</v>
      </c>
      <c r="E34" s="1783">
        <v>816.4</v>
      </c>
      <c r="F34" s="1784">
        <v>760.3</v>
      </c>
      <c r="M34" s="1780" t="s">
        <v>3742</v>
      </c>
      <c r="N34" s="1783">
        <v>973.75</v>
      </c>
      <c r="O34" s="1783">
        <v>831.5</v>
      </c>
      <c r="P34" s="1783">
        <v>816.4</v>
      </c>
      <c r="Q34" s="1784">
        <v>760.3</v>
      </c>
    </row>
    <row r="35" spans="2:17">
      <c r="B35" s="1777"/>
      <c r="C35" s="1781"/>
      <c r="D35" s="1781"/>
      <c r="E35" s="1781"/>
      <c r="F35" s="1782"/>
      <c r="M35" s="1777"/>
      <c r="N35" s="1781"/>
      <c r="O35" s="1781"/>
      <c r="P35" s="1781"/>
      <c r="Q35" s="1782"/>
    </row>
    <row r="36" spans="2:17" ht="15">
      <c r="B36" s="1780" t="s">
        <v>1879</v>
      </c>
      <c r="C36" s="1781"/>
      <c r="D36" s="1781"/>
      <c r="E36" s="1781"/>
      <c r="F36" s="1782"/>
      <c r="M36" s="1780" t="s">
        <v>4331</v>
      </c>
      <c r="N36" s="1781"/>
      <c r="O36" s="1781"/>
      <c r="P36" s="1781"/>
      <c r="Q36" s="1782"/>
    </row>
    <row r="37" spans="2:17">
      <c r="B37" s="1777" t="s">
        <v>6993</v>
      </c>
      <c r="C37" s="1781">
        <v>120</v>
      </c>
      <c r="D37" s="1781">
        <v>160</v>
      </c>
      <c r="E37" s="1781">
        <v>40</v>
      </c>
      <c r="F37" s="1782">
        <v>50</v>
      </c>
      <c r="M37" s="1777" t="s">
        <v>4332</v>
      </c>
      <c r="N37" s="1781">
        <v>120</v>
      </c>
      <c r="O37" s="1781">
        <v>160</v>
      </c>
      <c r="P37" s="1781">
        <v>40</v>
      </c>
      <c r="Q37" s="1782">
        <v>50</v>
      </c>
    </row>
    <row r="38" spans="2:17">
      <c r="B38" s="1777" t="s">
        <v>6991</v>
      </c>
      <c r="C38" s="1781">
        <v>28.8</v>
      </c>
      <c r="D38" s="1781">
        <v>26.04</v>
      </c>
      <c r="E38" s="1781">
        <v>2.35</v>
      </c>
      <c r="F38" s="1782">
        <v>1.25</v>
      </c>
      <c r="M38" s="1777" t="s">
        <v>4333</v>
      </c>
      <c r="N38" s="1781">
        <v>28.8</v>
      </c>
      <c r="O38" s="1781">
        <v>26.04</v>
      </c>
      <c r="P38" s="1781">
        <v>2.35</v>
      </c>
      <c r="Q38" s="1782">
        <v>1.25</v>
      </c>
    </row>
    <row r="39" spans="2:17" ht="13.5" thickBot="1">
      <c r="B39" s="1777" t="s">
        <v>764</v>
      </c>
      <c r="C39" s="1783">
        <v>28.85</v>
      </c>
      <c r="D39" s="1783">
        <v>52.24</v>
      </c>
      <c r="E39" s="1783">
        <v>10.5</v>
      </c>
      <c r="F39" s="1784">
        <v>13</v>
      </c>
      <c r="M39" s="1777" t="s">
        <v>4334</v>
      </c>
      <c r="N39" s="1783">
        <v>28.85</v>
      </c>
      <c r="O39" s="1783">
        <v>52.24</v>
      </c>
      <c r="P39" s="1783">
        <v>10.5</v>
      </c>
      <c r="Q39" s="1784">
        <v>13</v>
      </c>
    </row>
    <row r="40" spans="2:17" ht="15.75" thickBot="1">
      <c r="B40" s="1780" t="s">
        <v>6992</v>
      </c>
      <c r="C40" s="1783">
        <v>177.65</v>
      </c>
      <c r="D40" s="1783">
        <v>238.28</v>
      </c>
      <c r="E40" s="1783">
        <v>52.85</v>
      </c>
      <c r="F40" s="1784">
        <v>64.25</v>
      </c>
      <c r="M40" s="1780" t="s">
        <v>4335</v>
      </c>
      <c r="N40" s="1783">
        <v>177.65</v>
      </c>
      <c r="O40" s="1783">
        <v>238.28</v>
      </c>
      <c r="P40" s="1783">
        <v>52.85</v>
      </c>
      <c r="Q40" s="1784">
        <v>64.25</v>
      </c>
    </row>
    <row r="41" spans="2:17">
      <c r="B41" s="1777"/>
      <c r="C41" s="1781"/>
      <c r="D41" s="1781"/>
      <c r="E41" s="1781"/>
      <c r="F41" s="1782"/>
      <c r="M41" s="1777"/>
      <c r="N41" s="1781"/>
      <c r="O41" s="1781"/>
      <c r="P41" s="1781"/>
      <c r="Q41" s="1782"/>
    </row>
    <row r="42" spans="2:17" ht="15">
      <c r="B42" s="1780" t="s">
        <v>38</v>
      </c>
      <c r="C42" s="1781"/>
      <c r="D42" s="1781"/>
      <c r="E42" s="1781"/>
      <c r="F42" s="1782"/>
      <c r="M42" s="1780" t="s">
        <v>4336</v>
      </c>
      <c r="N42" s="1781"/>
      <c r="O42" s="1781"/>
      <c r="P42" s="1781"/>
      <c r="Q42" s="1782"/>
    </row>
    <row r="43" spans="2:17">
      <c r="B43" s="1777" t="s">
        <v>1951</v>
      </c>
      <c r="C43" s="1781">
        <v>115.1</v>
      </c>
      <c r="D43" s="1781">
        <v>187.62</v>
      </c>
      <c r="E43" s="1781">
        <v>72.5</v>
      </c>
      <c r="F43" s="1782">
        <v>133.03</v>
      </c>
      <c r="M43" s="1777" t="s">
        <v>3448</v>
      </c>
      <c r="N43" s="1781">
        <v>115.1</v>
      </c>
      <c r="O43" s="1781">
        <v>187.62</v>
      </c>
      <c r="P43" s="1781">
        <v>72.5</v>
      </c>
      <c r="Q43" s="1782">
        <v>133.03</v>
      </c>
    </row>
    <row r="44" spans="2:17">
      <c r="B44" s="1777" t="s">
        <v>6994</v>
      </c>
      <c r="C44" s="1781">
        <v>150</v>
      </c>
      <c r="D44" s="1781">
        <v>200</v>
      </c>
      <c r="E44" s="1781">
        <v>148.6</v>
      </c>
      <c r="F44" s="1782">
        <v>198.6</v>
      </c>
      <c r="M44" s="1777" t="s">
        <v>4126</v>
      </c>
      <c r="N44" s="1781">
        <v>150</v>
      </c>
      <c r="O44" s="1781">
        <v>200</v>
      </c>
      <c r="P44" s="1781">
        <v>148.6</v>
      </c>
      <c r="Q44" s="1782">
        <v>198.6</v>
      </c>
    </row>
    <row r="45" spans="2:17" ht="25.5">
      <c r="B45" s="1777" t="s">
        <v>6995</v>
      </c>
      <c r="C45" s="1781">
        <v>10</v>
      </c>
      <c r="D45" s="1781">
        <v>20</v>
      </c>
      <c r="E45" s="1781">
        <v>5</v>
      </c>
      <c r="F45" s="1782">
        <v>5</v>
      </c>
      <c r="M45" s="1777" t="s">
        <v>4337</v>
      </c>
      <c r="N45" s="1781">
        <v>10</v>
      </c>
      <c r="O45" s="1781">
        <v>20</v>
      </c>
      <c r="P45" s="1781">
        <v>5</v>
      </c>
      <c r="Q45" s="1782">
        <v>5</v>
      </c>
    </row>
    <row r="46" spans="2:17">
      <c r="B46" s="1777" t="s">
        <v>1952</v>
      </c>
      <c r="C46" s="1781">
        <v>35</v>
      </c>
      <c r="D46" s="1781">
        <v>42</v>
      </c>
      <c r="E46" s="1781">
        <v>12</v>
      </c>
      <c r="F46" s="1782">
        <v>13</v>
      </c>
      <c r="M46" s="1777" t="s">
        <v>3456</v>
      </c>
      <c r="N46" s="1781">
        <v>35</v>
      </c>
      <c r="O46" s="1781">
        <v>42</v>
      </c>
      <c r="P46" s="1781">
        <v>12</v>
      </c>
      <c r="Q46" s="1782">
        <v>13</v>
      </c>
    </row>
    <row r="47" spans="2:17" ht="13.5" thickBot="1">
      <c r="B47" s="1777" t="s">
        <v>770</v>
      </c>
      <c r="C47" s="1783">
        <v>5</v>
      </c>
      <c r="D47" s="1783">
        <v>4.8</v>
      </c>
      <c r="E47" s="1783">
        <v>200</v>
      </c>
      <c r="F47" s="1784" t="s">
        <v>2352</v>
      </c>
      <c r="M47" s="1777" t="s">
        <v>4338</v>
      </c>
      <c r="N47" s="1783">
        <v>5</v>
      </c>
      <c r="O47" s="1783">
        <v>4.8</v>
      </c>
      <c r="P47" s="1783">
        <v>200</v>
      </c>
      <c r="Q47" s="1784" t="s">
        <v>2352</v>
      </c>
    </row>
    <row r="48" spans="2:17" ht="15.75" thickBot="1">
      <c r="B48" s="1780" t="s">
        <v>6996</v>
      </c>
      <c r="C48" s="1783">
        <v>315.10000000000002</v>
      </c>
      <c r="D48" s="1783">
        <v>454.42</v>
      </c>
      <c r="E48" s="1783">
        <v>238.3</v>
      </c>
      <c r="F48" s="1784">
        <v>349.63</v>
      </c>
      <c r="M48" s="1780" t="s">
        <v>4339</v>
      </c>
      <c r="N48" s="1783">
        <v>315.10000000000002</v>
      </c>
      <c r="O48" s="1783">
        <v>454.42</v>
      </c>
      <c r="P48" s="1783">
        <v>238.3</v>
      </c>
      <c r="Q48" s="1784">
        <v>349.63</v>
      </c>
    </row>
    <row r="49" spans="2:17" ht="15.75" thickBot="1">
      <c r="B49" s="1780" t="s">
        <v>6997</v>
      </c>
      <c r="C49" s="1783">
        <v>492.75</v>
      </c>
      <c r="D49" s="1783">
        <v>692.7</v>
      </c>
      <c r="E49" s="1783">
        <v>291.14999999999998</v>
      </c>
      <c r="F49" s="1784">
        <v>413.88</v>
      </c>
      <c r="M49" s="1780" t="s">
        <v>4340</v>
      </c>
      <c r="N49" s="1783">
        <v>492.75</v>
      </c>
      <c r="O49" s="1783">
        <v>692.7</v>
      </c>
      <c r="P49" s="1783">
        <v>291.14999999999998</v>
      </c>
      <c r="Q49" s="1784">
        <v>413.88</v>
      </c>
    </row>
    <row r="50" spans="2:17" ht="15.75" thickBot="1">
      <c r="B50" s="1785" t="s">
        <v>6998</v>
      </c>
      <c r="C50" s="1786" t="s">
        <v>4324</v>
      </c>
      <c r="D50" s="1786" t="s">
        <v>4325</v>
      </c>
      <c r="E50" s="1786" t="s">
        <v>4326</v>
      </c>
      <c r="F50" s="1787" t="s">
        <v>4327</v>
      </c>
      <c r="M50" s="1785" t="s">
        <v>4341</v>
      </c>
      <c r="N50" s="1786" t="s">
        <v>4324</v>
      </c>
      <c r="O50" s="1786" t="s">
        <v>4325</v>
      </c>
      <c r="P50" s="1786" t="s">
        <v>4326</v>
      </c>
      <c r="Q50" s="1787" t="s">
        <v>4327</v>
      </c>
    </row>
  </sheetData>
  <mergeCells count="9">
    <mergeCell ref="M2:P2"/>
    <mergeCell ref="M4:Q4"/>
    <mergeCell ref="N8:O8"/>
    <mergeCell ref="P8:Q8"/>
    <mergeCell ref="A2:A3"/>
    <mergeCell ref="B2:E2"/>
    <mergeCell ref="B4:F4"/>
    <mergeCell ref="C8:D8"/>
    <mergeCell ref="E8:F8"/>
  </mergeCells>
  <hyperlinks>
    <hyperlink ref="H1" location="'Съдържание 1'!A1" display="'Съдържание 1'!A1"/>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codeName="Sheet3">
    <tabColor theme="4" tint="-0.249977111117893"/>
    <pageSetUpPr fitToPage="1"/>
  </sheetPr>
  <dimension ref="A1:AA124"/>
  <sheetViews>
    <sheetView topLeftCell="A58" zoomScale="87" zoomScaleNormal="87" zoomScaleSheetLayoutView="80" workbookViewId="0">
      <selection activeCell="C38" sqref="C38"/>
    </sheetView>
  </sheetViews>
  <sheetFormatPr defaultRowHeight="12.75"/>
  <cols>
    <col min="1" max="1" width="67" style="316" customWidth="1"/>
    <col min="2" max="2" width="1.7109375" style="316" customWidth="1"/>
    <col min="3" max="3" width="11.85546875" style="374" bestFit="1" customWidth="1"/>
    <col min="4" max="4" width="1.7109375" style="374" customWidth="1"/>
    <col min="5" max="5" width="13.5703125" style="375" customWidth="1"/>
    <col min="6" max="6" width="1.42578125" style="316" customWidth="1"/>
    <col min="7" max="7" width="13.5703125" style="375" customWidth="1"/>
    <col min="8" max="8" width="1.28515625" style="316" customWidth="1"/>
    <col min="9" max="9" width="10.7109375" style="1495" customWidth="1"/>
    <col min="10" max="10" width="5" style="316" customWidth="1"/>
    <col min="11" max="14" width="9.140625" style="316"/>
    <col min="15" max="15" width="9.140625" style="316" customWidth="1"/>
    <col min="16" max="16" width="49.42578125" style="644" customWidth="1"/>
    <col min="17" max="17" width="1.140625" style="316" customWidth="1"/>
    <col min="18" max="18" width="67" style="316" customWidth="1"/>
    <col min="19" max="19" width="1.7109375" style="316" customWidth="1"/>
    <col min="20" max="20" width="11.85546875" style="374" bestFit="1" customWidth="1"/>
    <col min="21" max="21" width="1.7109375" style="374" customWidth="1"/>
    <col min="22" max="22" width="13.5703125" style="375" customWidth="1"/>
    <col min="23" max="23" width="1.42578125" style="316" customWidth="1"/>
    <col min="24" max="24" width="13.5703125" style="375" customWidth="1"/>
    <col min="25" max="25" width="3.28515625" style="316" customWidth="1"/>
    <col min="26" max="26" width="62.7109375" style="316" customWidth="1"/>
    <col min="27" max="16384" width="9.140625" style="316"/>
  </cols>
  <sheetData>
    <row r="1" spans="1:27" ht="14.25">
      <c r="A1" s="2077" t="str">
        <f>НАЧАЛО!B6</f>
        <v>ЛОВЕЧТУРС АД</v>
      </c>
      <c r="B1" s="2077"/>
      <c r="C1" s="2077"/>
      <c r="D1" s="2077"/>
      <c r="E1" s="2077"/>
      <c r="F1" s="2077"/>
      <c r="G1" s="2077"/>
      <c r="I1" s="1491"/>
      <c r="K1" s="317" t="s">
        <v>1323</v>
      </c>
      <c r="P1" s="646" t="s">
        <v>3382</v>
      </c>
      <c r="R1" s="2077" t="str">
        <f>'Cover page'!B6</f>
        <v>АБС Ltd.</v>
      </c>
      <c r="S1" s="2077"/>
      <c r="T1" s="2077"/>
      <c r="U1" s="2077"/>
      <c r="V1" s="2077"/>
      <c r="W1" s="2077"/>
      <c r="X1" s="2077"/>
      <c r="Y1" s="315"/>
    </row>
    <row r="2" spans="1:27" s="319" customFormat="1" ht="14.25">
      <c r="A2" s="2071" t="str">
        <f>CONCATENATE("OTЧЕT ЗА ПЕЧАЛБАТА ИЛИ ЗАГУБАТА И ДРУГИЯ ВСЕОБХВАТЕН ДОХОД ",НАЧАЛО!AA3,НАЧАЛО!AD1, " година")</f>
        <v>OTЧЕT ЗА ПЕЧАЛБАТА ИЛИ ЗАГУБАТА И ДРУГИЯ ВСЕОБХВАТЕН ДОХОД за 2013 година</v>
      </c>
      <c r="B2" s="2071"/>
      <c r="C2" s="2071"/>
      <c r="D2" s="2071"/>
      <c r="E2" s="2071"/>
      <c r="F2" s="2071"/>
      <c r="G2" s="2071"/>
      <c r="I2" s="1492"/>
      <c r="P2" s="647"/>
      <c r="R2" s="2071" t="str">
        <f>CONCATENATE("Statement of comprehensive income, profit or loss ")</f>
        <v xml:space="preserve">Statement of comprehensive income, profit or loss </v>
      </c>
      <c r="S2" s="2071"/>
      <c r="T2" s="2071"/>
      <c r="U2" s="2071"/>
      <c r="V2" s="2071"/>
      <c r="W2" s="2071"/>
      <c r="X2" s="2071"/>
      <c r="Y2" s="318"/>
    </row>
    <row r="3" spans="1:27" ht="9" customHeight="1">
      <c r="A3" s="320"/>
      <c r="B3" s="320"/>
      <c r="C3" s="321"/>
      <c r="D3" s="322"/>
      <c r="E3" s="323"/>
      <c r="F3" s="322"/>
      <c r="G3" s="323"/>
      <c r="I3" s="1491"/>
      <c r="P3" s="646"/>
      <c r="R3" s="320"/>
      <c r="S3" s="320"/>
      <c r="T3" s="321"/>
      <c r="U3" s="322"/>
      <c r="V3" s="323"/>
      <c r="W3" s="322"/>
      <c r="X3" s="323"/>
      <c r="Y3" s="315"/>
    </row>
    <row r="4" spans="1:27" ht="15.75" customHeight="1">
      <c r="A4" s="324"/>
      <c r="B4" s="324"/>
      <c r="C4" s="324"/>
      <c r="D4" s="324"/>
      <c r="E4" s="325" t="str">
        <f>НАЧАЛО!AD1&amp;" г."</f>
        <v>2013 г.</v>
      </c>
      <c r="F4" s="325"/>
      <c r="G4" s="325" t="str">
        <f>НАЧАЛО!AF1&amp;" г."</f>
        <v>2012 г.</v>
      </c>
      <c r="H4" s="319"/>
      <c r="I4" s="1491"/>
      <c r="J4" s="319"/>
      <c r="K4" s="319"/>
      <c r="P4" s="1727"/>
      <c r="Q4" s="319"/>
      <c r="R4" s="324"/>
      <c r="S4" s="324"/>
      <c r="T4" s="324"/>
      <c r="U4" s="324"/>
      <c r="V4" s="325" t="str">
        <f>НАЧАЛО!AD1&amp;" "</f>
        <v xml:space="preserve">2013 </v>
      </c>
      <c r="W4" s="325"/>
      <c r="X4" s="325" t="str">
        <f>НАЧАЛО!AF1&amp;" "</f>
        <v xml:space="preserve">2012 </v>
      </c>
      <c r="Y4" s="318"/>
      <c r="AA4" s="319"/>
    </row>
    <row r="5" spans="1:27" ht="47.25" customHeight="1">
      <c r="A5" s="324"/>
      <c r="B5" s="324"/>
      <c r="C5" s="557" t="s">
        <v>0</v>
      </c>
      <c r="D5" s="324"/>
      <c r="E5" s="325" t="s">
        <v>13</v>
      </c>
      <c r="F5" s="326"/>
      <c r="G5" s="325" t="s">
        <v>13</v>
      </c>
      <c r="H5" s="319"/>
      <c r="I5" s="1493" t="str">
        <f t="shared" ref="I5:I36" si="0">P5</f>
        <v>IAS1p113;51(d),(e)</v>
      </c>
      <c r="J5" s="319"/>
      <c r="K5" s="319"/>
      <c r="P5" s="648" t="s">
        <v>3389</v>
      </c>
      <c r="Q5" s="319"/>
      <c r="R5" s="324"/>
      <c r="S5" s="324"/>
      <c r="T5" s="415" t="s">
        <v>3678</v>
      </c>
      <c r="U5" s="324"/>
      <c r="V5" s="325" t="s">
        <v>13</v>
      </c>
      <c r="W5" s="326"/>
      <c r="X5" s="325" t="s">
        <v>13</v>
      </c>
      <c r="Y5" s="318"/>
      <c r="AA5" s="319"/>
    </row>
    <row r="6" spans="1:27" ht="15">
      <c r="A6" s="327" t="s">
        <v>579</v>
      </c>
      <c r="B6" s="327"/>
      <c r="C6" s="557"/>
      <c r="D6" s="328"/>
      <c r="E6" s="329"/>
      <c r="F6" s="330"/>
      <c r="G6" s="329"/>
      <c r="I6" s="1493">
        <f t="shared" si="0"/>
        <v>0</v>
      </c>
      <c r="P6" s="648"/>
      <c r="R6" s="327" t="s">
        <v>3383</v>
      </c>
      <c r="S6" s="327"/>
      <c r="T6" s="691"/>
      <c r="U6" s="328"/>
      <c r="V6" s="329"/>
      <c r="W6" s="330"/>
      <c r="X6" s="329"/>
      <c r="Y6" s="315"/>
      <c r="AA6" s="319"/>
    </row>
    <row r="7" spans="1:27" ht="9.9499999999999993" customHeight="1">
      <c r="A7" s="324"/>
      <c r="B7" s="324"/>
      <c r="C7" s="108"/>
      <c r="D7" s="328"/>
      <c r="E7" s="329"/>
      <c r="F7" s="330"/>
      <c r="G7" s="329"/>
      <c r="I7" s="1493">
        <f t="shared" si="0"/>
        <v>0</v>
      </c>
      <c r="P7" s="648"/>
      <c r="R7" s="324"/>
      <c r="S7" s="324"/>
      <c r="T7" s="328"/>
      <c r="U7" s="328"/>
      <c r="V7" s="329"/>
      <c r="W7" s="330"/>
      <c r="X7" s="329"/>
      <c r="Y7" s="315"/>
      <c r="AA7" s="319"/>
    </row>
    <row r="8" spans="1:27" s="333" customFormat="1" ht="15.75" customHeight="1">
      <c r="A8" s="392" t="s">
        <v>48</v>
      </c>
      <c r="B8" s="393"/>
      <c r="C8" s="558" t="str">
        <f>'More information'!A7</f>
        <v>1.1.1.</v>
      </c>
      <c r="D8" s="331"/>
      <c r="E8" s="550">
        <f>SUM(E9:E13)</f>
        <v>1</v>
      </c>
      <c r="F8" s="551"/>
      <c r="G8" s="550">
        <f>SUM(G9:G13)</f>
        <v>8</v>
      </c>
      <c r="I8" s="1493" t="str">
        <f t="shared" si="0"/>
        <v xml:space="preserve">IAS 1.102Example, IAS 18.35 bDisclosure, IFRS 8.23 aDisclosure,  IFRS 8.32Disclosure, IAS 1.82 aDisclosure, IAS 1.103Example, IFRS 8.34Disclosure, IFRS 8.28 aDisclosure, IFRS 8.33 aDisclosure, IFRS 12.B10 bExample , IFRS 12.B12 b (v)Disclosure </v>
      </c>
      <c r="K8" s="317" t="s">
        <v>1104</v>
      </c>
      <c r="P8" s="648" t="s">
        <v>4048</v>
      </c>
      <c r="R8" s="392" t="s">
        <v>3655</v>
      </c>
      <c r="S8" s="393"/>
      <c r="T8" s="692" t="str">
        <f>C8</f>
        <v>1.1.1.</v>
      </c>
      <c r="U8" s="331"/>
      <c r="V8" s="550">
        <f>SUM(V9:V13)</f>
        <v>1</v>
      </c>
      <c r="W8" s="551"/>
      <c r="X8" s="550">
        <f>SUM(X9:X13)</f>
        <v>8</v>
      </c>
      <c r="Y8" s="332"/>
      <c r="AA8" s="319"/>
    </row>
    <row r="9" spans="1:27" ht="15" customHeight="1">
      <c r="A9" s="394" t="s">
        <v>4115</v>
      </c>
      <c r="B9" s="394"/>
      <c r="C9" s="559"/>
      <c r="D9" s="334"/>
      <c r="E9" s="335">
        <f>'P&amp;L приходи'!C3</f>
        <v>0</v>
      </c>
      <c r="F9" s="551"/>
      <c r="G9" s="335">
        <f>'P&amp;L приходи'!D3</f>
        <v>0</v>
      </c>
      <c r="I9" s="1493">
        <f t="shared" si="0"/>
        <v>0</v>
      </c>
      <c r="P9" s="648"/>
      <c r="R9" s="394" t="s">
        <v>3656</v>
      </c>
      <c r="S9" s="394"/>
      <c r="T9" s="693"/>
      <c r="U9" s="334"/>
      <c r="V9" s="335">
        <f>E9</f>
        <v>0</v>
      </c>
      <c r="W9" s="551"/>
      <c r="X9" s="335">
        <f>G9</f>
        <v>0</v>
      </c>
      <c r="Y9" s="336"/>
      <c r="AA9" s="319"/>
    </row>
    <row r="10" spans="1:27" s="333" customFormat="1" ht="15.75" customHeight="1">
      <c r="A10" s="394" t="s">
        <v>4116</v>
      </c>
      <c r="B10" s="394"/>
      <c r="C10" s="559"/>
      <c r="D10" s="334"/>
      <c r="E10" s="335">
        <f>'P&amp;L приходи'!C10</f>
        <v>0</v>
      </c>
      <c r="F10" s="551"/>
      <c r="G10" s="335">
        <f>'P&amp;L приходи'!D10</f>
        <v>0</v>
      </c>
      <c r="I10" s="1493">
        <f t="shared" si="0"/>
        <v>0</v>
      </c>
      <c r="P10" s="648"/>
      <c r="R10" s="394" t="s">
        <v>3657</v>
      </c>
      <c r="S10" s="394"/>
      <c r="T10" s="693"/>
      <c r="U10" s="334"/>
      <c r="V10" s="335">
        <f>E10</f>
        <v>0</v>
      </c>
      <c r="W10" s="551"/>
      <c r="X10" s="335">
        <f>G10</f>
        <v>0</v>
      </c>
      <c r="Y10" s="337"/>
      <c r="AA10" s="319"/>
    </row>
    <row r="11" spans="1:27" s="333" customFormat="1" ht="15" customHeight="1">
      <c r="A11" s="394" t="s">
        <v>4117</v>
      </c>
      <c r="B11" s="394"/>
      <c r="C11" s="559"/>
      <c r="D11" s="334"/>
      <c r="E11" s="335">
        <v>1</v>
      </c>
      <c r="F11" s="551">
        <v>8</v>
      </c>
      <c r="G11" s="335">
        <v>8</v>
      </c>
      <c r="I11" s="1493">
        <f t="shared" si="0"/>
        <v>0</v>
      </c>
      <c r="P11" s="648"/>
      <c r="R11" s="394" t="s">
        <v>3658</v>
      </c>
      <c r="S11" s="394"/>
      <c r="T11" s="693"/>
      <c r="U11" s="334"/>
      <c r="V11" s="335">
        <f>E11</f>
        <v>1</v>
      </c>
      <c r="W11" s="551"/>
      <c r="X11" s="335">
        <f>G11</f>
        <v>8</v>
      </c>
      <c r="Y11" s="337"/>
      <c r="AA11" s="319"/>
    </row>
    <row r="12" spans="1:27" s="333" customFormat="1" ht="15" customHeight="1">
      <c r="A12" s="394" t="s">
        <v>692</v>
      </c>
      <c r="B12" s="394"/>
      <c r="C12" s="559"/>
      <c r="D12" s="334"/>
      <c r="E12" s="335">
        <f>'P&amp;L приходи'!C26</f>
        <v>0</v>
      </c>
      <c r="F12" s="551"/>
      <c r="G12" s="335">
        <f>'P&amp;L приходи'!D26</f>
        <v>0</v>
      </c>
      <c r="I12" s="1493">
        <f t="shared" si="0"/>
        <v>0</v>
      </c>
      <c r="P12" s="648"/>
      <c r="R12" s="394" t="s">
        <v>3660</v>
      </c>
      <c r="S12" s="394"/>
      <c r="T12" s="693"/>
      <c r="U12" s="334"/>
      <c r="V12" s="335">
        <f>E12</f>
        <v>0</v>
      </c>
      <c r="W12" s="551"/>
      <c r="X12" s="335">
        <f>G12</f>
        <v>0</v>
      </c>
      <c r="Y12" s="337"/>
      <c r="AA12" s="319"/>
    </row>
    <row r="13" spans="1:27" s="333" customFormat="1" ht="9" customHeight="1">
      <c r="A13" s="394"/>
      <c r="B13" s="394"/>
      <c r="C13" s="559"/>
      <c r="D13" s="334"/>
      <c r="E13" s="335"/>
      <c r="F13" s="551"/>
      <c r="G13" s="335"/>
      <c r="I13" s="1493">
        <f t="shared" si="0"/>
        <v>0</v>
      </c>
      <c r="K13" s="317" t="s">
        <v>1105</v>
      </c>
      <c r="P13" s="648"/>
      <c r="R13" s="394"/>
      <c r="S13" s="394"/>
      <c r="T13" s="693"/>
      <c r="U13" s="334"/>
      <c r="V13" s="335"/>
      <c r="W13" s="551"/>
      <c r="X13" s="335"/>
      <c r="Y13" s="337"/>
    </row>
    <row r="14" spans="1:27" s="333" customFormat="1" ht="15">
      <c r="A14" s="392" t="s">
        <v>693</v>
      </c>
      <c r="B14" s="394"/>
      <c r="C14" s="558" t="str">
        <f>'More information'!A11</f>
        <v>1.1.2.</v>
      </c>
      <c r="D14" s="334"/>
      <c r="E14" s="550">
        <f>'P&amp;L приходи'!C44+'P&amp;L обезц,провиз,прибл.оценки'!C12+'P&amp;L обезц,провиз,прибл.оценки'!C33+'P&amp;L обезц,провиз,прибл.оценки'!C59</f>
        <v>0</v>
      </c>
      <c r="F14" s="551"/>
      <c r="G14" s="550">
        <f>'P&amp;L приходи'!D44+'P&amp;L обезц,провиз,прибл.оценки'!D12+'P&amp;L обезц,провиз,прибл.оценки'!D33+'P&amp;L обезц,провиз,прибл.оценки'!D59</f>
        <v>0</v>
      </c>
      <c r="I14" s="1493" t="str">
        <f t="shared" si="0"/>
        <v>IAS 1.102 Example, IAS 1.103 Example, IAS 26.35 b (iv) Disclosure</v>
      </c>
      <c r="K14" s="317" t="s">
        <v>1108</v>
      </c>
      <c r="P14" s="648" t="s">
        <v>4036</v>
      </c>
      <c r="R14" s="392" t="s">
        <v>621</v>
      </c>
      <c r="S14" s="394"/>
      <c r="T14" s="692" t="str">
        <f>C14</f>
        <v>1.1.2.</v>
      </c>
      <c r="U14" s="334"/>
      <c r="V14" s="550">
        <f>E14</f>
        <v>0</v>
      </c>
      <c r="W14" s="551"/>
      <c r="X14" s="550">
        <f>G14</f>
        <v>0</v>
      </c>
      <c r="Y14" s="337"/>
    </row>
    <row r="15" spans="1:27" s="333" customFormat="1" ht="8.4499999999999993" customHeight="1">
      <c r="A15" s="393"/>
      <c r="B15" s="393"/>
      <c r="C15" s="560"/>
      <c r="D15" s="331"/>
      <c r="E15" s="335"/>
      <c r="F15" s="335"/>
      <c r="G15" s="335"/>
      <c r="I15" s="1493">
        <f t="shared" si="0"/>
        <v>0</v>
      </c>
      <c r="P15" s="648"/>
      <c r="R15" s="393"/>
      <c r="S15" s="393"/>
      <c r="T15" s="694"/>
      <c r="U15" s="331"/>
      <c r="V15" s="335"/>
      <c r="W15" s="335"/>
      <c r="X15" s="335"/>
      <c r="Y15" s="337"/>
    </row>
    <row r="16" spans="1:27" s="333" customFormat="1" ht="38.450000000000003" customHeight="1">
      <c r="A16" s="395" t="s">
        <v>694</v>
      </c>
      <c r="B16" s="393"/>
      <c r="C16" s="558" t="str">
        <f>'More information'!A18</f>
        <v>1.1.3.</v>
      </c>
      <c r="D16" s="331"/>
      <c r="E16" s="550">
        <f>'P&amp;L приходи'!C49</f>
        <v>0</v>
      </c>
      <c r="F16" s="551"/>
      <c r="G16" s="550">
        <f>'P&amp;L приходи'!D49</f>
        <v>0</v>
      </c>
      <c r="I16" s="1493" t="str">
        <f t="shared" si="0"/>
        <v>IAS 20.28 Common practice</v>
      </c>
      <c r="K16" s="317" t="s">
        <v>1104</v>
      </c>
      <c r="P16" s="648" t="s">
        <v>3545</v>
      </c>
      <c r="R16" s="395" t="s">
        <v>3659</v>
      </c>
      <c r="S16" s="393"/>
      <c r="T16" s="692" t="str">
        <f>C16</f>
        <v>1.1.3.</v>
      </c>
      <c r="U16" s="331"/>
      <c r="V16" s="550">
        <f>E16</f>
        <v>0</v>
      </c>
      <c r="W16" s="551"/>
      <c r="X16" s="550">
        <f>G16</f>
        <v>0</v>
      </c>
      <c r="Y16" s="337"/>
    </row>
    <row r="17" spans="1:25" s="333" customFormat="1" ht="7.5" customHeight="1">
      <c r="A17" s="393"/>
      <c r="B17" s="393"/>
      <c r="C17" s="58"/>
      <c r="D17" s="331"/>
      <c r="E17" s="552"/>
      <c r="F17" s="553"/>
      <c r="G17" s="552"/>
      <c r="I17" s="1493">
        <f t="shared" si="0"/>
        <v>0</v>
      </c>
      <c r="P17" s="648"/>
      <c r="R17" s="393"/>
      <c r="S17" s="393"/>
      <c r="T17" s="334"/>
      <c r="U17" s="331"/>
      <c r="V17" s="552"/>
      <c r="W17" s="553"/>
      <c r="X17" s="552"/>
      <c r="Y17" s="337"/>
    </row>
    <row r="18" spans="1:25" s="333" customFormat="1" ht="17.25" customHeight="1">
      <c r="A18" s="392" t="s">
        <v>47</v>
      </c>
      <c r="B18" s="393"/>
      <c r="C18" s="55" t="str">
        <f>'More information'!A22</f>
        <v>1.1.4.</v>
      </c>
      <c r="D18" s="331"/>
      <c r="E18" s="550">
        <f>'P&amp;L финансови сделки'!C13+'P&amp;L финансови сделки'!C35</f>
        <v>0</v>
      </c>
      <c r="F18" s="551"/>
      <c r="G18" s="550">
        <f>'P&amp;L финансови сделки'!D13+'P&amp;L финансови сделки'!D35</f>
        <v>0</v>
      </c>
      <c r="I18" s="1493" t="str">
        <f t="shared" si="0"/>
        <v>IAS 1.85 Common practice</v>
      </c>
      <c r="K18" s="317" t="s">
        <v>1103</v>
      </c>
      <c r="N18" s="317" t="s">
        <v>1109</v>
      </c>
      <c r="P18" s="648" t="s">
        <v>647</v>
      </c>
      <c r="R18" s="392" t="s">
        <v>646</v>
      </c>
      <c r="S18" s="393"/>
      <c r="T18" s="692" t="str">
        <f>C18</f>
        <v>1.1.4.</v>
      </c>
      <c r="U18" s="331"/>
      <c r="V18" s="550">
        <f>E18</f>
        <v>0</v>
      </c>
      <c r="W18" s="551"/>
      <c r="X18" s="550">
        <f>G18</f>
        <v>0</v>
      </c>
      <c r="Y18" s="337"/>
    </row>
    <row r="19" spans="1:25" s="333" customFormat="1" ht="7.5" customHeight="1">
      <c r="A19" s="393"/>
      <c r="B19" s="393"/>
      <c r="C19" s="58"/>
      <c r="D19" s="331"/>
      <c r="E19" s="552"/>
      <c r="F19" s="553"/>
      <c r="G19" s="552"/>
      <c r="I19" s="1493">
        <f t="shared" si="0"/>
        <v>0</v>
      </c>
      <c r="P19" s="648"/>
      <c r="R19" s="393"/>
      <c r="S19" s="393"/>
      <c r="T19" s="334"/>
      <c r="U19" s="331"/>
      <c r="V19" s="552"/>
      <c r="W19" s="553"/>
      <c r="X19" s="552"/>
      <c r="Y19" s="337"/>
    </row>
    <row r="20" spans="1:25" s="333" customFormat="1" ht="15.75" customHeight="1" thickBot="1">
      <c r="A20" s="396" t="s">
        <v>698</v>
      </c>
      <c r="B20" s="326"/>
      <c r="C20" s="70"/>
      <c r="D20" s="331"/>
      <c r="E20" s="554">
        <f>E8+E16+E18+E14</f>
        <v>1</v>
      </c>
      <c r="F20" s="555"/>
      <c r="G20" s="554">
        <f>G8+G16+G18+G14</f>
        <v>8</v>
      </c>
      <c r="I20" s="1493">
        <f t="shared" si="0"/>
        <v>0</v>
      </c>
      <c r="K20" s="317" t="s">
        <v>1104</v>
      </c>
      <c r="P20" s="648"/>
      <c r="R20" s="396" t="s">
        <v>3622</v>
      </c>
      <c r="S20" s="326"/>
      <c r="T20" s="695"/>
      <c r="U20" s="331"/>
      <c r="V20" s="554">
        <f>V8+V16+V18+V14</f>
        <v>1</v>
      </c>
      <c r="W20" s="555"/>
      <c r="X20" s="554">
        <f>X8+X16+X18+X14</f>
        <v>8</v>
      </c>
      <c r="Y20" s="337"/>
    </row>
    <row r="21" spans="1:25" s="333" customFormat="1" ht="9.9499999999999993" customHeight="1" thickTop="1">
      <c r="A21" s="394"/>
      <c r="B21" s="394"/>
      <c r="C21" s="58"/>
      <c r="D21" s="334"/>
      <c r="E21" s="335"/>
      <c r="F21" s="338"/>
      <c r="G21" s="335"/>
      <c r="I21" s="1493">
        <f t="shared" si="0"/>
        <v>0</v>
      </c>
      <c r="P21" s="648"/>
      <c r="R21" s="394"/>
      <c r="S21" s="394"/>
      <c r="T21" s="334"/>
      <c r="U21" s="334"/>
      <c r="V21" s="335"/>
      <c r="W21" s="338"/>
      <c r="X21" s="335"/>
      <c r="Y21" s="337"/>
    </row>
    <row r="22" spans="1:25" s="333" customFormat="1" ht="15">
      <c r="A22" s="392" t="s">
        <v>14</v>
      </c>
      <c r="B22" s="393"/>
      <c r="C22" s="561"/>
      <c r="D22" s="331"/>
      <c r="E22" s="550">
        <f>SUM(E23:E28)</f>
        <v>-6</v>
      </c>
      <c r="F22" s="551"/>
      <c r="G22" s="550">
        <f>SUM(G23:G28)</f>
        <v>-18</v>
      </c>
      <c r="I22" s="1493">
        <f t="shared" si="0"/>
        <v>0</v>
      </c>
      <c r="K22" s="317" t="s">
        <v>1105</v>
      </c>
      <c r="P22" s="648"/>
      <c r="R22" s="392" t="s">
        <v>3628</v>
      </c>
      <c r="S22" s="393"/>
      <c r="T22" s="696"/>
      <c r="U22" s="331"/>
      <c r="V22" s="550">
        <f>SUM(V23:V28)</f>
        <v>-6</v>
      </c>
      <c r="W22" s="551"/>
      <c r="X22" s="550">
        <f>SUM(X23:X28)</f>
        <v>-18</v>
      </c>
      <c r="Y22" s="339"/>
    </row>
    <row r="23" spans="1:25" s="333" customFormat="1" ht="14.25">
      <c r="A23" s="394" t="s">
        <v>4118</v>
      </c>
      <c r="B23" s="394"/>
      <c r="C23" s="58" t="str">
        <f>'More information'!A28</f>
        <v>1.2.1.</v>
      </c>
      <c r="D23" s="334"/>
      <c r="E23" s="335">
        <f>-'P&amp;L разходи'!C19</f>
        <v>0</v>
      </c>
      <c r="F23" s="551"/>
      <c r="G23" s="335">
        <f>-'P&amp;L разходи'!D19</f>
        <v>0</v>
      </c>
      <c r="I23" s="1493" t="str">
        <f t="shared" si="0"/>
        <v>IAS 1.102 Example, IAS 1.99 Disclosure</v>
      </c>
      <c r="P23" s="648" t="s">
        <v>4037</v>
      </c>
      <c r="R23" s="394" t="s">
        <v>628</v>
      </c>
      <c r="S23" s="394"/>
      <c r="T23" s="334" t="str">
        <f t="shared" ref="T23:T28" si="1">C23</f>
        <v>1.2.1.</v>
      </c>
      <c r="U23" s="334"/>
      <c r="V23" s="335">
        <f t="shared" ref="V23:V28" si="2">E23</f>
        <v>0</v>
      </c>
      <c r="W23" s="551"/>
      <c r="X23" s="335">
        <f t="shared" ref="X23:X28" si="3">G23</f>
        <v>0</v>
      </c>
      <c r="Y23" s="340"/>
    </row>
    <row r="24" spans="1:25" s="333" customFormat="1" ht="14.25">
      <c r="A24" s="394" t="s">
        <v>1</v>
      </c>
      <c r="B24" s="394"/>
      <c r="C24" s="58" t="str">
        <f>'More information'!A32</f>
        <v>1.2.2.</v>
      </c>
      <c r="D24" s="334"/>
      <c r="E24" s="341"/>
      <c r="F24" s="551"/>
      <c r="G24" s="335">
        <v>-2</v>
      </c>
      <c r="I24" s="1493" t="str">
        <f t="shared" si="0"/>
        <v>IAS 1.102 Example, IAS 1.99 Disclosure</v>
      </c>
      <c r="P24" s="648" t="s">
        <v>4037</v>
      </c>
      <c r="R24" s="394" t="s">
        <v>3627</v>
      </c>
      <c r="S24" s="394"/>
      <c r="T24" s="334" t="str">
        <f t="shared" si="1"/>
        <v>1.2.2.</v>
      </c>
      <c r="U24" s="334"/>
      <c r="V24" s="335">
        <f t="shared" si="2"/>
        <v>0</v>
      </c>
      <c r="W24" s="551"/>
      <c r="X24" s="335">
        <f t="shared" si="3"/>
        <v>-2</v>
      </c>
      <c r="Y24" s="340"/>
    </row>
    <row r="25" spans="1:25" s="333" customFormat="1" ht="14.25">
      <c r="A25" s="394" t="s">
        <v>2</v>
      </c>
      <c r="B25" s="394"/>
      <c r="C25" s="58" t="str">
        <f>'More information'!A36</f>
        <v>1.2.3.</v>
      </c>
      <c r="D25" s="334"/>
      <c r="E25" s="335">
        <f>-'P&amp;L разходи'!C55</f>
        <v>0</v>
      </c>
      <c r="F25" s="551"/>
      <c r="G25" s="335">
        <f>-'P&amp;L разходи'!D55</f>
        <v>0</v>
      </c>
      <c r="I25" s="1493" t="str">
        <f t="shared" si="0"/>
        <v xml:space="preserve">IFRS 8.28 eDisclosure, IAS 1.99Disclosure, IAS 1.102Example, IFRS 8.23 eDisclosure, IAS 1.104Disclosure, IFRS 12.B13 dDisclosure </v>
      </c>
      <c r="P25" s="648" t="s">
        <v>4049</v>
      </c>
      <c r="R25" s="394" t="s">
        <v>631</v>
      </c>
      <c r="S25" s="394"/>
      <c r="T25" s="334" t="str">
        <f t="shared" si="1"/>
        <v>1.2.3.</v>
      </c>
      <c r="U25" s="334"/>
      <c r="V25" s="335">
        <f t="shared" si="2"/>
        <v>0</v>
      </c>
      <c r="W25" s="551"/>
      <c r="X25" s="335">
        <f t="shared" si="3"/>
        <v>0</v>
      </c>
      <c r="Y25" s="340"/>
    </row>
    <row r="26" spans="1:25" s="333" customFormat="1" ht="14.25">
      <c r="A26" s="394" t="s">
        <v>697</v>
      </c>
      <c r="B26" s="394"/>
      <c r="C26" s="58" t="str">
        <f>'More information'!A40</f>
        <v>1.2.4.</v>
      </c>
      <c r="D26" s="334"/>
      <c r="E26" s="335">
        <v>-6</v>
      </c>
      <c r="F26" s="551"/>
      <c r="G26" s="335">
        <v>-16</v>
      </c>
      <c r="I26" s="1493" t="str">
        <f t="shared" si="0"/>
        <v>IAS 1.102 Example, IAS 1.104 Disclosure, IAS 1.99 Disclosure</v>
      </c>
      <c r="P26" s="648" t="s">
        <v>4038</v>
      </c>
      <c r="R26" s="394" t="s">
        <v>629</v>
      </c>
      <c r="S26" s="394"/>
      <c r="T26" s="334" t="str">
        <f t="shared" si="1"/>
        <v>1.2.4.</v>
      </c>
      <c r="U26" s="334"/>
      <c r="V26" s="335">
        <f t="shared" si="2"/>
        <v>-6</v>
      </c>
      <c r="W26" s="551"/>
      <c r="X26" s="335">
        <f t="shared" si="3"/>
        <v>-16</v>
      </c>
      <c r="Y26" s="340"/>
    </row>
    <row r="27" spans="1:25" s="333" customFormat="1" ht="14.25">
      <c r="A27" s="394" t="s">
        <v>4119</v>
      </c>
      <c r="B27" s="394"/>
      <c r="C27" s="58" t="str">
        <f>'More information'!A44</f>
        <v>1.2.5.</v>
      </c>
      <c r="D27" s="334"/>
      <c r="E27" s="335">
        <f>-'P&amp;L обезц,провиз,прибл.оценки'!C23</f>
        <v>0</v>
      </c>
      <c r="F27" s="551"/>
      <c r="G27" s="335">
        <f>-'P&amp;L обезц,провиз,прибл.оценки'!D23</f>
        <v>0</v>
      </c>
      <c r="I27" s="1493" t="str">
        <f t="shared" si="0"/>
        <v>IAS 7.20 b Common practice</v>
      </c>
      <c r="K27" s="317" t="s">
        <v>1108</v>
      </c>
      <c r="P27" s="648" t="s">
        <v>3625</v>
      </c>
      <c r="R27" s="394" t="s">
        <v>3626</v>
      </c>
      <c r="S27" s="394"/>
      <c r="T27" s="334" t="str">
        <f t="shared" si="1"/>
        <v>1.2.5.</v>
      </c>
      <c r="U27" s="334"/>
      <c r="V27" s="335">
        <f t="shared" si="2"/>
        <v>0</v>
      </c>
      <c r="W27" s="551"/>
      <c r="X27" s="335">
        <f t="shared" si="3"/>
        <v>0</v>
      </c>
      <c r="Y27" s="340"/>
    </row>
    <row r="28" spans="1:25" s="333" customFormat="1" ht="14.25">
      <c r="A28" s="394" t="s">
        <v>3</v>
      </c>
      <c r="B28" s="394"/>
      <c r="C28" s="58" t="str">
        <f>'More information'!A48</f>
        <v>1.2.6.</v>
      </c>
      <c r="D28" s="334"/>
      <c r="E28" s="335">
        <f>-'P&amp;L разходи'!C92-'P&amp;L обезц,провиз,прибл.оценки'!C41-'P&amp;L обезц,провиз,прибл.оценки'!C49-'P&amp;L обезц,провиз,прибл.оценки'!C67</f>
        <v>0</v>
      </c>
      <c r="F28" s="551"/>
      <c r="G28" s="335">
        <f>-'P&amp;L разходи'!D92-'P&amp;L обезц,провиз,прибл.оценки'!D41-'P&amp;L обезц,провиз,прибл.оценки'!D49-'P&amp;L обезц,провиз,прибл.оценки'!D67</f>
        <v>0</v>
      </c>
      <c r="I28" s="1493" t="str">
        <f t="shared" si="0"/>
        <v>IAS 1.102 Example, IAS 1.99 Disclosure</v>
      </c>
      <c r="K28" s="317" t="s">
        <v>1108</v>
      </c>
      <c r="P28" s="648" t="s">
        <v>4037</v>
      </c>
      <c r="R28" s="394" t="s">
        <v>635</v>
      </c>
      <c r="S28" s="394"/>
      <c r="T28" s="334" t="str">
        <f t="shared" si="1"/>
        <v>1.2.6.</v>
      </c>
      <c r="U28" s="334"/>
      <c r="V28" s="335">
        <f t="shared" si="2"/>
        <v>0</v>
      </c>
      <c r="W28" s="551"/>
      <c r="X28" s="335">
        <f t="shared" si="3"/>
        <v>0</v>
      </c>
      <c r="Y28" s="340"/>
    </row>
    <row r="29" spans="1:25" s="333" customFormat="1" ht="9" customHeight="1">
      <c r="A29" s="394"/>
      <c r="B29" s="394"/>
      <c r="C29" s="62"/>
      <c r="D29" s="334"/>
      <c r="E29" s="335"/>
      <c r="F29" s="334"/>
      <c r="G29" s="335"/>
      <c r="I29" s="1493">
        <f t="shared" si="0"/>
        <v>0</v>
      </c>
      <c r="P29" s="648"/>
      <c r="R29" s="394"/>
      <c r="S29" s="394"/>
      <c r="T29" s="697"/>
      <c r="U29" s="334"/>
      <c r="V29" s="335"/>
      <c r="W29" s="334"/>
      <c r="X29" s="335"/>
      <c r="Y29" s="339"/>
    </row>
    <row r="30" spans="1:25" s="333" customFormat="1" ht="15">
      <c r="A30" s="392" t="s">
        <v>15</v>
      </c>
      <c r="B30" s="393"/>
      <c r="C30" s="55" t="str">
        <f>'More information'!A57</f>
        <v>1.2.7.</v>
      </c>
      <c r="D30" s="331"/>
      <c r="E30" s="550"/>
      <c r="F30" s="551"/>
      <c r="G30" s="550">
        <v>-244</v>
      </c>
      <c r="I30" s="1493">
        <f t="shared" si="0"/>
        <v>0</v>
      </c>
      <c r="P30" s="648"/>
      <c r="R30" s="392" t="s">
        <v>3662</v>
      </c>
      <c r="S30" s="393"/>
      <c r="T30" s="692" t="str">
        <f>C30</f>
        <v>1.2.7.</v>
      </c>
      <c r="U30" s="331"/>
      <c r="V30" s="550">
        <f>SUM(V31:V34)</f>
        <v>0</v>
      </c>
      <c r="W30" s="551"/>
      <c r="X30" s="550">
        <f>SUM(X31:X34)</f>
        <v>244</v>
      </c>
      <c r="Y30" s="339"/>
    </row>
    <row r="31" spans="1:25" s="333" customFormat="1" ht="28.5">
      <c r="A31" s="397" t="s">
        <v>572</v>
      </c>
      <c r="B31" s="397"/>
      <c r="C31" s="72"/>
      <c r="D31" s="342"/>
      <c r="E31" s="335">
        <f>-'P&amp;L разходи'!C95</f>
        <v>0</v>
      </c>
      <c r="F31" s="551"/>
      <c r="G31" s="335">
        <f>-'P&amp;L разходи'!D95</f>
        <v>0</v>
      </c>
      <c r="I31" s="1493" t="str">
        <f t="shared" si="0"/>
        <v>IAS1p99;103</v>
      </c>
      <c r="P31" s="648" t="s">
        <v>3399</v>
      </c>
      <c r="R31" s="397" t="s">
        <v>3661</v>
      </c>
      <c r="S31" s="397"/>
      <c r="T31" s="342"/>
      <c r="U31" s="342"/>
      <c r="V31" s="335">
        <f>E31</f>
        <v>0</v>
      </c>
      <c r="W31" s="551"/>
      <c r="X31" s="335">
        <f>G31</f>
        <v>0</v>
      </c>
      <c r="Y31" s="340"/>
    </row>
    <row r="32" spans="1:25" s="333" customFormat="1" ht="18.75" customHeight="1">
      <c r="A32" s="397" t="s">
        <v>45</v>
      </c>
      <c r="B32" s="397"/>
      <c r="C32" s="72"/>
      <c r="D32" s="342"/>
      <c r="E32" s="341">
        <f>-'P&amp;L разходи'!C101</f>
        <v>0</v>
      </c>
      <c r="F32" s="551"/>
      <c r="G32" s="335">
        <f>-'P&amp;L разходи'!D101</f>
        <v>0</v>
      </c>
      <c r="I32" s="1493" t="str">
        <f t="shared" si="0"/>
        <v>IAS 1.IG6 Example</v>
      </c>
      <c r="P32" s="648" t="s">
        <v>627</v>
      </c>
      <c r="R32" s="398" t="s">
        <v>3663</v>
      </c>
      <c r="S32" s="397"/>
      <c r="T32" s="342"/>
      <c r="U32" s="342"/>
      <c r="V32" s="335">
        <f>E32</f>
        <v>0</v>
      </c>
      <c r="W32" s="551"/>
      <c r="X32" s="335">
        <f>G32</f>
        <v>0</v>
      </c>
      <c r="Y32" s="340"/>
    </row>
    <row r="33" spans="1:25" s="333" customFormat="1" ht="28.5">
      <c r="A33" s="398" t="s">
        <v>35</v>
      </c>
      <c r="B33" s="397"/>
      <c r="C33" s="72"/>
      <c r="D33" s="342"/>
      <c r="E33" s="335">
        <f>-'P&amp;L разходи'!C98</f>
        <v>0</v>
      </c>
      <c r="F33" s="551"/>
      <c r="G33" s="335">
        <f>-'P&amp;L разходи'!D98</f>
        <v>0</v>
      </c>
      <c r="I33" s="1493" t="str">
        <f t="shared" si="0"/>
        <v>IAS 1.102 Example, IAS 1.99 Disclosure</v>
      </c>
      <c r="P33" s="648" t="s">
        <v>4037</v>
      </c>
      <c r="R33" s="398" t="s">
        <v>623</v>
      </c>
      <c r="S33" s="397"/>
      <c r="T33" s="342"/>
      <c r="U33" s="342"/>
      <c r="V33" s="335">
        <f>E33</f>
        <v>0</v>
      </c>
      <c r="W33" s="551"/>
      <c r="X33" s="335">
        <f>G33</f>
        <v>0</v>
      </c>
      <c r="Y33" s="340"/>
    </row>
    <row r="34" spans="1:25" s="333" customFormat="1" ht="14.25">
      <c r="A34" s="397" t="s">
        <v>31</v>
      </c>
      <c r="B34" s="397"/>
      <c r="C34" s="72"/>
      <c r="D34" s="342"/>
      <c r="E34" s="335">
        <f>-'P&amp;L разходи'!C102</f>
        <v>0</v>
      </c>
      <c r="F34" s="551"/>
      <c r="G34" s="335">
        <v>244</v>
      </c>
      <c r="I34" s="1493">
        <f t="shared" si="0"/>
        <v>0</v>
      </c>
      <c r="P34" s="648"/>
      <c r="R34" s="397" t="s">
        <v>3624</v>
      </c>
      <c r="S34" s="397"/>
      <c r="T34" s="342"/>
      <c r="U34" s="342"/>
      <c r="V34" s="335">
        <f>E34</f>
        <v>0</v>
      </c>
      <c r="W34" s="551"/>
      <c r="X34" s="335">
        <f>G34</f>
        <v>244</v>
      </c>
      <c r="Y34" s="340"/>
    </row>
    <row r="35" spans="1:25" s="333" customFormat="1" ht="9" customHeight="1">
      <c r="A35" s="394"/>
      <c r="B35" s="394"/>
      <c r="C35" s="58"/>
      <c r="D35" s="334"/>
      <c r="E35" s="335"/>
      <c r="F35" s="334"/>
      <c r="G35" s="335"/>
      <c r="I35" s="1493">
        <f t="shared" si="0"/>
        <v>0</v>
      </c>
      <c r="P35" s="648"/>
      <c r="R35" s="394"/>
      <c r="S35" s="394"/>
      <c r="T35" s="334"/>
      <c r="U35" s="334"/>
      <c r="V35" s="335"/>
      <c r="W35" s="334"/>
      <c r="X35" s="335"/>
      <c r="Y35" s="339"/>
    </row>
    <row r="36" spans="1:25" s="333" customFormat="1" ht="15">
      <c r="A36" s="392" t="s">
        <v>46</v>
      </c>
      <c r="B36" s="393"/>
      <c r="C36" s="55" t="str">
        <f>'More information'!A61</f>
        <v>1.2.8.</v>
      </c>
      <c r="D36" s="331"/>
      <c r="E36" s="550">
        <v>-28</v>
      </c>
      <c r="F36" s="551"/>
      <c r="G36" s="550">
        <v>-9</v>
      </c>
      <c r="I36" s="1493" t="str">
        <f t="shared" si="0"/>
        <v>IAS 1.82 b Disclosure</v>
      </c>
      <c r="K36" s="317" t="s">
        <v>1103</v>
      </c>
      <c r="P36" s="648" t="s">
        <v>649</v>
      </c>
      <c r="R36" s="392" t="s">
        <v>648</v>
      </c>
      <c r="S36" s="393"/>
      <c r="T36" s="692" t="str">
        <f>C36</f>
        <v>1.2.8.</v>
      </c>
      <c r="U36" s="331"/>
      <c r="V36" s="550">
        <f>E36</f>
        <v>-28</v>
      </c>
      <c r="W36" s="551"/>
      <c r="X36" s="550">
        <f>G36</f>
        <v>-9</v>
      </c>
      <c r="Y36" s="339"/>
    </row>
    <row r="37" spans="1:25" s="333" customFormat="1" ht="9" customHeight="1">
      <c r="A37" s="393"/>
      <c r="B37" s="393"/>
      <c r="C37" s="58"/>
      <c r="D37" s="331"/>
      <c r="E37" s="335"/>
      <c r="F37" s="343"/>
      <c r="G37" s="344"/>
      <c r="I37" s="1493">
        <f t="shared" ref="I37:I62" si="4">P37</f>
        <v>0</v>
      </c>
      <c r="P37" s="648"/>
      <c r="R37" s="393"/>
      <c r="S37" s="393"/>
      <c r="T37" s="334"/>
      <c r="U37" s="331"/>
      <c r="V37" s="335"/>
      <c r="W37" s="343"/>
      <c r="X37" s="344"/>
      <c r="Y37" s="339"/>
    </row>
    <row r="38" spans="1:25" s="333" customFormat="1" ht="33.75" thickBot="1">
      <c r="A38" s="399" t="s">
        <v>705</v>
      </c>
      <c r="B38" s="326"/>
      <c r="C38" s="70"/>
      <c r="D38" s="331"/>
      <c r="E38" s="554">
        <f>E22+E30+E36</f>
        <v>-34</v>
      </c>
      <c r="F38" s="555"/>
      <c r="G38" s="554">
        <f>G22+G30+G36</f>
        <v>-271</v>
      </c>
      <c r="I38" s="1493">
        <f t="shared" si="4"/>
        <v>0</v>
      </c>
      <c r="K38" s="317" t="s">
        <v>1105</v>
      </c>
      <c r="P38" s="648"/>
      <c r="R38" s="399" t="s">
        <v>3623</v>
      </c>
      <c r="S38" s="326"/>
      <c r="T38" s="695"/>
      <c r="U38" s="331"/>
      <c r="V38" s="554">
        <f>V22+V30+V36</f>
        <v>-34</v>
      </c>
      <c r="W38" s="555"/>
      <c r="X38" s="554">
        <f>X22+X30+X36</f>
        <v>217</v>
      </c>
      <c r="Y38" s="339"/>
    </row>
    <row r="39" spans="1:25" s="333" customFormat="1" ht="9.9499999999999993" customHeight="1" thickTop="1">
      <c r="A39" s="393"/>
      <c r="B39" s="393"/>
      <c r="C39" s="58"/>
      <c r="D39" s="331"/>
      <c r="E39" s="335"/>
      <c r="F39" s="343"/>
      <c r="G39" s="344"/>
      <c r="I39" s="1493">
        <f t="shared" si="4"/>
        <v>0</v>
      </c>
      <c r="P39" s="648"/>
      <c r="R39" s="393"/>
      <c r="S39" s="393"/>
      <c r="T39" s="334"/>
      <c r="U39" s="331"/>
      <c r="V39" s="335"/>
      <c r="W39" s="343"/>
      <c r="X39" s="344"/>
      <c r="Y39" s="339"/>
    </row>
    <row r="40" spans="1:25" s="333" customFormat="1" ht="33.75" customHeight="1" thickBot="1">
      <c r="A40" s="399" t="s">
        <v>706</v>
      </c>
      <c r="B40" s="326"/>
      <c r="C40" s="70"/>
      <c r="D40" s="331"/>
      <c r="E40" s="554">
        <f>E20+E38</f>
        <v>-33</v>
      </c>
      <c r="F40" s="555"/>
      <c r="G40" s="554">
        <v>-263</v>
      </c>
      <c r="I40" s="1493" t="str">
        <f t="shared" si="4"/>
        <v>IAS 32.IE33 Example</v>
      </c>
      <c r="P40" s="648" t="s">
        <v>639</v>
      </c>
      <c r="R40" s="399" t="s">
        <v>638</v>
      </c>
      <c r="S40" s="326"/>
      <c r="T40" s="695"/>
      <c r="U40" s="331"/>
      <c r="V40" s="554">
        <f>V20+V38</f>
        <v>-33</v>
      </c>
      <c r="W40" s="555"/>
      <c r="X40" s="554">
        <f>X20+X38</f>
        <v>225</v>
      </c>
      <c r="Y40" s="339"/>
    </row>
    <row r="41" spans="1:25" s="333" customFormat="1" ht="9.9499999999999993" customHeight="1" thickTop="1">
      <c r="A41" s="393"/>
      <c r="B41" s="393"/>
      <c r="C41" s="58"/>
      <c r="D41" s="331"/>
      <c r="E41" s="335"/>
      <c r="F41" s="343"/>
      <c r="G41" s="344"/>
      <c r="I41" s="1493">
        <f t="shared" si="4"/>
        <v>0</v>
      </c>
      <c r="P41" s="648"/>
      <c r="R41" s="393"/>
      <c r="S41" s="393"/>
      <c r="T41" s="334"/>
      <c r="U41" s="331"/>
      <c r="V41" s="335"/>
      <c r="W41" s="343"/>
      <c r="X41" s="344"/>
      <c r="Y41" s="339"/>
    </row>
    <row r="42" spans="1:25" s="333" customFormat="1" ht="30.75" thickBot="1">
      <c r="A42" s="395" t="s">
        <v>709</v>
      </c>
      <c r="B42" s="393"/>
      <c r="C42" s="70" t="str">
        <f>'More information'!A66</f>
        <v>1.2.9.</v>
      </c>
      <c r="D42" s="331"/>
      <c r="E42" s="550">
        <f>'P&amp;L разходи'!C114</f>
        <v>0</v>
      </c>
      <c r="F42" s="551"/>
      <c r="G42" s="550">
        <f>'P&amp;L разходи'!D114</f>
        <v>0</v>
      </c>
      <c r="I42" s="1493" t="str">
        <f t="shared" si="4"/>
        <v>IAS 29.9 Disclosure</v>
      </c>
      <c r="P42" s="648" t="s">
        <v>643</v>
      </c>
      <c r="R42" s="395" t="s">
        <v>642</v>
      </c>
      <c r="S42" s="393"/>
      <c r="T42" s="695" t="str">
        <f>C42</f>
        <v>1.2.9.</v>
      </c>
      <c r="U42" s="331"/>
      <c r="V42" s="550">
        <f>E42</f>
        <v>0</v>
      </c>
      <c r="W42" s="551"/>
      <c r="X42" s="550">
        <f>G42</f>
        <v>0</v>
      </c>
      <c r="Y42" s="339"/>
    </row>
    <row r="43" spans="1:25" s="333" customFormat="1" ht="9" customHeight="1" thickTop="1">
      <c r="A43" s="393"/>
      <c r="B43" s="393"/>
      <c r="C43" s="58"/>
      <c r="D43" s="331"/>
      <c r="E43" s="335"/>
      <c r="F43" s="343"/>
      <c r="G43" s="344"/>
      <c r="I43" s="1493">
        <f t="shared" si="4"/>
        <v>0</v>
      </c>
      <c r="P43" s="648"/>
      <c r="R43" s="393"/>
      <c r="S43" s="393"/>
      <c r="T43" s="334"/>
      <c r="U43" s="331"/>
      <c r="V43" s="335"/>
      <c r="W43" s="343"/>
      <c r="X43" s="344"/>
      <c r="Y43" s="339"/>
    </row>
    <row r="44" spans="1:25" s="333" customFormat="1" ht="45.75" thickBot="1">
      <c r="A44" s="395" t="s">
        <v>711</v>
      </c>
      <c r="B44" s="393"/>
      <c r="C44" s="70" t="str">
        <f>'More information'!A70</f>
        <v>1.2.10.</v>
      </c>
      <c r="D44" s="331"/>
      <c r="E44" s="230"/>
      <c r="F44" s="111"/>
      <c r="G44" s="230"/>
      <c r="I44" s="1493" t="str">
        <f t="shared" si="4"/>
        <v>IAS 1.82 c Disclosure, IFRS 8.23 g Disclosure, IFRS 8.28 e Disclosure</v>
      </c>
      <c r="P44" s="648" t="s">
        <v>4039</v>
      </c>
      <c r="R44" s="395" t="s">
        <v>650</v>
      </c>
      <c r="S44" s="393"/>
      <c r="T44" s="695" t="str">
        <f>C44</f>
        <v>1.2.10.</v>
      </c>
      <c r="U44" s="331"/>
      <c r="V44" s="550">
        <f>E44</f>
        <v>0</v>
      </c>
      <c r="W44" s="551"/>
      <c r="X44" s="550">
        <f>G44</f>
        <v>0</v>
      </c>
      <c r="Y44" s="339"/>
    </row>
    <row r="45" spans="1:25" s="333" customFormat="1" ht="8.25" customHeight="1" thickTop="1">
      <c r="A45" s="1728"/>
      <c r="B45" s="393"/>
      <c r="C45" s="58"/>
      <c r="D45" s="331"/>
      <c r="E45" s="115"/>
      <c r="F45" s="116"/>
      <c r="G45" s="115"/>
      <c r="I45" s="1493"/>
      <c r="P45" s="648"/>
      <c r="R45" s="1728"/>
      <c r="S45" s="393"/>
      <c r="T45" s="334"/>
      <c r="U45" s="331"/>
      <c r="V45" s="115"/>
      <c r="W45" s="116"/>
      <c r="X45" s="115"/>
      <c r="Y45" s="339"/>
    </row>
    <row r="46" spans="1:25" s="333" customFormat="1" ht="60" customHeight="1" thickBot="1">
      <c r="A46" s="1857" t="s">
        <v>4055</v>
      </c>
      <c r="B46" s="393"/>
      <c r="C46" s="70" t="str">
        <f>'More information'!A72</f>
        <v>1.2.11.</v>
      </c>
      <c r="D46" s="331"/>
      <c r="E46" s="230"/>
      <c r="F46" s="111"/>
      <c r="G46" s="230"/>
      <c r="I46" s="1493" t="str">
        <f t="shared" si="4"/>
        <v>IFRIC 17.15Disclosure</v>
      </c>
      <c r="P46" s="648" t="s">
        <v>4051</v>
      </c>
      <c r="R46" s="1728" t="s">
        <v>640</v>
      </c>
      <c r="S46" s="393"/>
      <c r="T46" s="334"/>
      <c r="U46" s="331"/>
      <c r="V46" s="230"/>
      <c r="W46" s="111"/>
      <c r="X46" s="230"/>
      <c r="Y46" s="339"/>
    </row>
    <row r="47" spans="1:25" s="333" customFormat="1" ht="8.25" customHeight="1" thickTop="1">
      <c r="A47" s="1858"/>
      <c r="B47" s="393"/>
      <c r="C47" s="58"/>
      <c r="D47" s="331"/>
      <c r="E47" s="115"/>
      <c r="F47" s="116"/>
      <c r="G47" s="115"/>
      <c r="I47" s="1493"/>
      <c r="P47" s="648"/>
      <c r="R47" s="1728"/>
      <c r="S47" s="393"/>
      <c r="T47" s="334"/>
      <c r="U47" s="331"/>
      <c r="V47" s="115"/>
      <c r="W47" s="116"/>
      <c r="X47" s="115"/>
      <c r="Y47" s="339"/>
    </row>
    <row r="48" spans="1:25" s="333" customFormat="1" ht="45.75" customHeight="1" thickBot="1">
      <c r="A48" s="1857" t="s">
        <v>4054</v>
      </c>
      <c r="B48" s="393"/>
      <c r="C48" s="70" t="str">
        <f>'More information'!A74</f>
        <v>1.2.12.</v>
      </c>
      <c r="D48" s="331"/>
      <c r="E48" s="230"/>
      <c r="F48" s="111"/>
      <c r="G48" s="230"/>
      <c r="I48" s="1493" t="str">
        <f t="shared" si="4"/>
        <v>IAS 1.82 aaDisclosure</v>
      </c>
      <c r="P48" s="648" t="s">
        <v>4050</v>
      </c>
      <c r="R48" s="1728" t="s">
        <v>644</v>
      </c>
      <c r="S48" s="393"/>
      <c r="T48" s="334"/>
      <c r="U48" s="331"/>
      <c r="V48" s="230"/>
      <c r="W48" s="111"/>
      <c r="X48" s="230"/>
      <c r="Y48" s="339"/>
    </row>
    <row r="49" spans="1:25" s="333" customFormat="1" ht="8.25" customHeight="1" thickTop="1">
      <c r="A49" s="1858"/>
      <c r="B49" s="393"/>
      <c r="C49" s="58"/>
      <c r="D49" s="331"/>
      <c r="E49" s="115"/>
      <c r="F49" s="116"/>
      <c r="G49" s="115"/>
      <c r="I49" s="1493"/>
      <c r="P49" s="648"/>
      <c r="R49" s="1728"/>
      <c r="S49" s="393"/>
      <c r="T49" s="334"/>
      <c r="U49" s="331"/>
      <c r="V49" s="115"/>
      <c r="W49" s="116"/>
      <c r="X49" s="115"/>
      <c r="Y49" s="339"/>
    </row>
    <row r="50" spans="1:25" s="333" customFormat="1" ht="72" customHeight="1" thickBot="1">
      <c r="A50" s="1857" t="s">
        <v>4053</v>
      </c>
      <c r="B50" s="393"/>
      <c r="C50" s="70" t="str">
        <f>'More information'!A76</f>
        <v>1.2.13.</v>
      </c>
      <c r="D50" s="331"/>
      <c r="E50" s="230"/>
      <c r="F50" s="111"/>
      <c r="G50" s="230"/>
      <c r="I50" s="1493" t="str">
        <f t="shared" si="4"/>
        <v>Effective 2015-01-01 IAS 1.82 caDisclosure</v>
      </c>
      <c r="P50" s="648" t="s">
        <v>4052</v>
      </c>
      <c r="R50" s="1728" t="s">
        <v>653</v>
      </c>
      <c r="S50" s="393"/>
      <c r="T50" s="334"/>
      <c r="U50" s="331"/>
      <c r="V50" s="230"/>
      <c r="W50" s="111"/>
      <c r="X50" s="230"/>
      <c r="Y50" s="339"/>
    </row>
    <row r="51" spans="1:25" s="333" customFormat="1" ht="9" customHeight="1" thickTop="1">
      <c r="A51" s="393"/>
      <c r="B51" s="393"/>
      <c r="C51" s="58"/>
      <c r="D51" s="331"/>
      <c r="E51" s="335"/>
      <c r="F51" s="343"/>
      <c r="G51" s="344"/>
      <c r="I51" s="1493">
        <f t="shared" si="4"/>
        <v>0</v>
      </c>
      <c r="P51" s="648"/>
      <c r="R51" s="393"/>
      <c r="S51" s="393"/>
      <c r="T51" s="334"/>
      <c r="U51" s="331"/>
      <c r="V51" s="335"/>
      <c r="W51" s="343"/>
      <c r="X51" s="344"/>
      <c r="Y51" s="339"/>
    </row>
    <row r="52" spans="1:25" s="333" customFormat="1" ht="33.75" customHeight="1" thickBot="1">
      <c r="A52" s="399" t="s">
        <v>573</v>
      </c>
      <c r="B52" s="326"/>
      <c r="C52" s="70"/>
      <c r="D52" s="331"/>
      <c r="E52" s="554">
        <f>E40+E42+E44+E46+E48+E50</f>
        <v>-33</v>
      </c>
      <c r="F52" s="555"/>
      <c r="G52" s="554">
        <f>G40+G42+G44+G46+G48+G50</f>
        <v>-263</v>
      </c>
      <c r="I52" s="1493">
        <f t="shared" si="4"/>
        <v>0</v>
      </c>
      <c r="P52" s="648"/>
      <c r="R52" s="399" t="s">
        <v>3621</v>
      </c>
      <c r="S52" s="326"/>
      <c r="T52" s="695"/>
      <c r="U52" s="331"/>
      <c r="V52" s="554">
        <f>V40+V42+V44</f>
        <v>-33</v>
      </c>
      <c r="W52" s="555"/>
      <c r="X52" s="554">
        <f>X40+X42+X44</f>
        <v>225</v>
      </c>
      <c r="Y52" s="339"/>
    </row>
    <row r="53" spans="1:25" s="333" customFormat="1" ht="9.9499999999999993" customHeight="1" thickTop="1">
      <c r="A53" s="393"/>
      <c r="B53" s="393"/>
      <c r="C53" s="58"/>
      <c r="D53" s="331"/>
      <c r="E53" s="334"/>
      <c r="F53" s="334"/>
      <c r="G53" s="334"/>
      <c r="I53" s="1493">
        <f t="shared" si="4"/>
        <v>0</v>
      </c>
      <c r="P53" s="648"/>
      <c r="R53" s="393"/>
      <c r="S53" s="393"/>
      <c r="T53" s="334"/>
      <c r="U53" s="331"/>
      <c r="V53" s="334"/>
      <c r="W53" s="334"/>
      <c r="X53" s="334"/>
      <c r="Y53" s="339"/>
    </row>
    <row r="54" spans="1:25" s="333" customFormat="1" ht="15" customHeight="1" thickBot="1">
      <c r="A54" s="399" t="s">
        <v>945</v>
      </c>
      <c r="B54" s="393"/>
      <c r="C54" s="55" t="str">
        <f>'More information'!A79</f>
        <v>1.2.14.</v>
      </c>
      <c r="D54" s="331"/>
      <c r="E54" s="550">
        <f>-'P&amp;L разходи'!C142</f>
        <v>0</v>
      </c>
      <c r="F54" s="551"/>
      <c r="G54" s="550">
        <f>-'P&amp;L разходи'!D142</f>
        <v>0</v>
      </c>
      <c r="I54" s="1493" t="str">
        <f t="shared" si="4"/>
        <v xml:space="preserve">IAS1p82(d)  IAS 12.81 c (i)Disclosure, IAS 12.79Disclosure, IAS 1.82 dDisclosure, IAS 12.81 c (ii)Disclosure,  IFRS 8.23 hDisclosure, IFRS 12.B13 gDisclosure </v>
      </c>
      <c r="P54" s="1523" t="s">
        <v>4031</v>
      </c>
      <c r="R54" s="399" t="s">
        <v>657</v>
      </c>
      <c r="S54" s="393"/>
      <c r="T54" s="692" t="str">
        <f>C54</f>
        <v>1.2.14.</v>
      </c>
      <c r="U54" s="331"/>
      <c r="V54" s="550">
        <f>E54</f>
        <v>0</v>
      </c>
      <c r="W54" s="551"/>
      <c r="X54" s="550">
        <f>G54</f>
        <v>0</v>
      </c>
      <c r="Y54" s="339"/>
    </row>
    <row r="55" spans="1:25" s="333" customFormat="1" ht="15" thickTop="1">
      <c r="A55" s="400"/>
      <c r="B55" s="400"/>
      <c r="C55" s="58"/>
      <c r="D55" s="331"/>
      <c r="E55" s="335"/>
      <c r="F55" s="335"/>
      <c r="G55" s="335"/>
      <c r="I55" s="1493">
        <f t="shared" si="4"/>
        <v>0</v>
      </c>
      <c r="P55" s="648"/>
      <c r="R55" s="400"/>
      <c r="S55" s="400"/>
      <c r="T55" s="334"/>
      <c r="U55" s="331"/>
      <c r="V55" s="335"/>
      <c r="W55" s="335"/>
      <c r="X55" s="335"/>
      <c r="Y55" s="339"/>
    </row>
    <row r="56" spans="1:25" s="333" customFormat="1" ht="33.75" thickBot="1">
      <c r="A56" s="399" t="s">
        <v>3815</v>
      </c>
      <c r="B56" s="400"/>
      <c r="C56" s="562"/>
      <c r="D56" s="345"/>
      <c r="E56" s="554">
        <f>E52+E54</f>
        <v>-33</v>
      </c>
      <c r="F56" s="555"/>
      <c r="G56" s="554">
        <f>G52+G54</f>
        <v>-263</v>
      </c>
      <c r="I56" s="1493" t="str">
        <f t="shared" si="4"/>
        <v xml:space="preserve">IFRS 8.23Disclosure, IFRS 8.28 bDisclosure, IFRS 12.B12 b (vi)Disclosure , IAS 1.81A aDisclosure </v>
      </c>
      <c r="P56" s="1523" t="s">
        <v>4032</v>
      </c>
      <c r="R56" s="399" t="s">
        <v>3384</v>
      </c>
      <c r="S56" s="400"/>
      <c r="T56" s="698"/>
      <c r="U56" s="345"/>
      <c r="V56" s="554">
        <f>V52+V54</f>
        <v>-33</v>
      </c>
      <c r="W56" s="555"/>
      <c r="X56" s="554">
        <f>X52+X54</f>
        <v>225</v>
      </c>
      <c r="Y56" s="339"/>
    </row>
    <row r="57" spans="1:25" s="333" customFormat="1" ht="9.9499999999999993" customHeight="1" thickTop="1">
      <c r="A57" s="400"/>
      <c r="B57" s="400"/>
      <c r="C57" s="58"/>
      <c r="D57" s="331"/>
      <c r="E57" s="335"/>
      <c r="F57" s="335"/>
      <c r="G57" s="335"/>
      <c r="I57" s="1493">
        <f t="shared" si="4"/>
        <v>0</v>
      </c>
      <c r="P57" s="1523"/>
      <c r="R57" s="400"/>
      <c r="S57" s="400"/>
      <c r="T57" s="334"/>
      <c r="U57" s="331"/>
      <c r="V57" s="335"/>
      <c r="W57" s="335"/>
      <c r="X57" s="335"/>
      <c r="Y57" s="339"/>
    </row>
    <row r="58" spans="1:25" s="333" customFormat="1" ht="33.75" thickBot="1">
      <c r="A58" s="399" t="s">
        <v>3816</v>
      </c>
      <c r="B58" s="393"/>
      <c r="C58" s="70" t="str">
        <f>'More information'!A87</f>
        <v>1.2.15.</v>
      </c>
      <c r="D58" s="331"/>
      <c r="E58" s="554">
        <f>'P&amp;L разходи'!C129</f>
        <v>0</v>
      </c>
      <c r="F58" s="555"/>
      <c r="G58" s="554">
        <f>'P&amp;L разходи'!D129</f>
        <v>0</v>
      </c>
      <c r="I58" s="1493" t="str">
        <f t="shared" si="4"/>
        <v xml:space="preserve">IFRS 5.33 aDisclosure, IAS 1.82 eaDisclosure , IFRS 12.B12 b (vii)Disclosure </v>
      </c>
      <c r="K58" s="317" t="s">
        <v>5901</v>
      </c>
      <c r="P58" s="1523" t="s">
        <v>4033</v>
      </c>
      <c r="R58" s="399" t="s">
        <v>3385</v>
      </c>
      <c r="S58" s="393"/>
      <c r="T58" s="695" t="str">
        <f>C58</f>
        <v>1.2.15.</v>
      </c>
      <c r="U58" s="331"/>
      <c r="V58" s="554">
        <f>E58</f>
        <v>0</v>
      </c>
      <c r="W58" s="555"/>
      <c r="X58" s="554">
        <f>G58</f>
        <v>0</v>
      </c>
      <c r="Y58" s="339"/>
    </row>
    <row r="59" spans="1:25" s="333" customFormat="1" ht="7.5" customHeight="1" thickTop="1">
      <c r="A59" s="394"/>
      <c r="B59" s="394"/>
      <c r="C59" s="58"/>
      <c r="D59" s="334"/>
      <c r="E59" s="342"/>
      <c r="F59" s="342"/>
      <c r="G59" s="342"/>
      <c r="I59" s="1493">
        <f t="shared" si="4"/>
        <v>0</v>
      </c>
      <c r="P59" s="648"/>
      <c r="R59" s="394"/>
      <c r="S59" s="394"/>
      <c r="T59" s="334"/>
      <c r="U59" s="334"/>
      <c r="V59" s="342"/>
      <c r="W59" s="342"/>
      <c r="X59" s="342"/>
      <c r="Y59" s="339"/>
    </row>
    <row r="60" spans="1:25" s="333" customFormat="1" ht="17.25" thickBot="1">
      <c r="A60" s="399" t="s">
        <v>570</v>
      </c>
      <c r="B60" s="326"/>
      <c r="C60" s="70"/>
      <c r="D60" s="331"/>
      <c r="E60" s="554">
        <f>E56+E58</f>
        <v>-33</v>
      </c>
      <c r="F60" s="555"/>
      <c r="G60" s="554">
        <f>G56+G58</f>
        <v>-263</v>
      </c>
      <c r="I60" s="1493" t="str">
        <f t="shared" si="4"/>
        <v xml:space="preserve">IAS 1.106 d (i)Disclosure, IFRS 8.28 bDisclosure, IFRS 8.23Disclosure, IFRS 1.32 a (ii)Disclosure, IFRS 1.24 bDisclosure, IAS 7.18 bDisclosure, IFRS 12.B10 bExample , IAS 1.81A aDisclosure </v>
      </c>
      <c r="P60" s="1523" t="s">
        <v>4034</v>
      </c>
      <c r="R60" s="399" t="s">
        <v>3620</v>
      </c>
      <c r="S60" s="326"/>
      <c r="T60" s="695"/>
      <c r="U60" s="331"/>
      <c r="V60" s="554">
        <f>V56+V58</f>
        <v>-33</v>
      </c>
      <c r="W60" s="555"/>
      <c r="X60" s="554">
        <f>X56+X58</f>
        <v>225</v>
      </c>
      <c r="Y60" s="346"/>
    </row>
    <row r="61" spans="1:25" s="333" customFormat="1" ht="15" customHeight="1" thickTop="1">
      <c r="A61" s="401" t="s">
        <v>5898</v>
      </c>
      <c r="B61" s="326"/>
      <c r="C61" s="58"/>
      <c r="D61" s="331"/>
      <c r="E61" s="700"/>
      <c r="F61" s="346"/>
      <c r="G61" s="700"/>
      <c r="I61" s="1493" t="str">
        <f t="shared" si="4"/>
        <v xml:space="preserve">IAS 1.81B a (ii)Disclosure </v>
      </c>
      <c r="P61" s="648" t="s">
        <v>4056</v>
      </c>
      <c r="R61" s="401" t="s">
        <v>3978</v>
      </c>
      <c r="S61" s="326"/>
      <c r="T61" s="334"/>
      <c r="U61" s="331"/>
      <c r="V61" s="1478"/>
      <c r="W61" s="555"/>
      <c r="X61" s="1478"/>
      <c r="Y61" s="346"/>
    </row>
    <row r="62" spans="1:25" s="333" customFormat="1" ht="18.75" customHeight="1">
      <c r="A62" s="402" t="s">
        <v>5899</v>
      </c>
      <c r="B62" s="326"/>
      <c r="C62" s="58"/>
      <c r="D62" s="331"/>
      <c r="E62" s="700"/>
      <c r="F62" s="346"/>
      <c r="G62" s="700"/>
      <c r="I62" s="1493" t="str">
        <f t="shared" si="4"/>
        <v xml:space="preserve">IAS 1.81B a (i)Disclosure , IFRS 12.12 eDisclosure </v>
      </c>
      <c r="P62" s="648" t="s">
        <v>4057</v>
      </c>
      <c r="R62" s="402" t="s">
        <v>3979</v>
      </c>
      <c r="S62" s="326"/>
      <c r="T62" s="334"/>
      <c r="U62" s="331"/>
      <c r="V62" s="1478"/>
      <c r="W62" s="555"/>
      <c r="X62" s="1478"/>
      <c r="Y62" s="346"/>
    </row>
    <row r="63" spans="1:25" s="333" customFormat="1" ht="9.9499999999999993" customHeight="1">
      <c r="A63" s="398"/>
      <c r="B63" s="400"/>
      <c r="C63" s="58"/>
      <c r="D63" s="331"/>
      <c r="E63" s="115"/>
      <c r="F63" s="383"/>
      <c r="G63" s="115"/>
      <c r="I63" s="1493">
        <f t="shared" ref="I63:I102" si="5">P63</f>
        <v>0</v>
      </c>
      <c r="P63" s="648"/>
      <c r="R63" s="398"/>
      <c r="S63" s="400"/>
      <c r="T63" s="334"/>
      <c r="U63" s="331"/>
      <c r="V63" s="700"/>
      <c r="W63" s="347"/>
      <c r="X63" s="700"/>
      <c r="Y63" s="339"/>
    </row>
    <row r="64" spans="1:25" s="333" customFormat="1" ht="30.75" thickBot="1">
      <c r="A64" s="403" t="s">
        <v>2020</v>
      </c>
      <c r="B64" s="393"/>
      <c r="C64" s="70" t="str">
        <f>'More information'!A91</f>
        <v>1.2.16.</v>
      </c>
      <c r="D64" s="331"/>
      <c r="E64" s="550">
        <f>E71+E87</f>
        <v>0</v>
      </c>
      <c r="F64" s="551"/>
      <c r="G64" s="550">
        <f>G71+G87</f>
        <v>0</v>
      </c>
      <c r="I64" s="1493">
        <f t="shared" si="5"/>
        <v>0</v>
      </c>
      <c r="K64" s="317" t="s">
        <v>1105</v>
      </c>
      <c r="P64" s="648"/>
      <c r="R64" s="403" t="s">
        <v>3573</v>
      </c>
      <c r="S64" s="393"/>
      <c r="T64" s="695" t="str">
        <f>C64</f>
        <v>1.2.16.</v>
      </c>
      <c r="U64" s="331"/>
      <c r="V64" s="550">
        <f>V71+V87</f>
        <v>0</v>
      </c>
      <c r="W64" s="551"/>
      <c r="X64" s="550">
        <f>X71+X87</f>
        <v>0</v>
      </c>
      <c r="Y64" s="337"/>
    </row>
    <row r="65" spans="1:25" s="333" customFormat="1" ht="39" thickTop="1">
      <c r="A65" s="348" t="s">
        <v>729</v>
      </c>
      <c r="B65" s="393"/>
      <c r="C65" s="62"/>
      <c r="D65" s="331"/>
      <c r="E65" s="115"/>
      <c r="F65" s="116"/>
      <c r="G65" s="115"/>
      <c r="I65" s="1493">
        <f t="shared" si="5"/>
        <v>0</v>
      </c>
      <c r="P65" s="648"/>
      <c r="R65" s="348" t="s">
        <v>3574</v>
      </c>
      <c r="S65" s="393"/>
      <c r="T65" s="697"/>
      <c r="U65" s="331"/>
      <c r="V65" s="335">
        <f t="shared" ref="V65:V70" si="6">E65</f>
        <v>0</v>
      </c>
      <c r="W65" s="551"/>
      <c r="X65" s="335">
        <f t="shared" ref="X65:X70" si="7">G65</f>
        <v>0</v>
      </c>
      <c r="Y65" s="337"/>
    </row>
    <row r="66" spans="1:25" s="333" customFormat="1" ht="25.5">
      <c r="A66" s="349" t="s">
        <v>2021</v>
      </c>
      <c r="B66" s="393"/>
      <c r="C66" s="62"/>
      <c r="D66" s="331"/>
      <c r="E66" s="115"/>
      <c r="F66" s="116"/>
      <c r="G66" s="115"/>
      <c r="I66" s="1493" t="str">
        <f t="shared" si="5"/>
        <v>Effective 2015-01-01 IAS 1.7 Disclosure</v>
      </c>
      <c r="P66" s="648" t="s">
        <v>3582</v>
      </c>
      <c r="R66" s="353" t="s">
        <v>3575</v>
      </c>
      <c r="S66" s="393"/>
      <c r="T66" s="697"/>
      <c r="U66" s="331"/>
      <c r="V66" s="335">
        <f t="shared" si="6"/>
        <v>0</v>
      </c>
      <c r="W66" s="551"/>
      <c r="X66" s="335">
        <f t="shared" si="7"/>
        <v>0</v>
      </c>
      <c r="Y66" s="337"/>
    </row>
    <row r="67" spans="1:25" s="333" customFormat="1" ht="14.25">
      <c r="A67" s="350" t="s">
        <v>724</v>
      </c>
      <c r="B67" s="393"/>
      <c r="C67" s="62"/>
      <c r="D67" s="331"/>
      <c r="E67" s="115"/>
      <c r="F67" s="116"/>
      <c r="G67" s="115"/>
      <c r="I67" s="1493" t="str">
        <f t="shared" si="5"/>
        <v>IAS 1.7 Disclosure, IAS 1.91 b Disclosure</v>
      </c>
      <c r="P67" s="648" t="s">
        <v>4035</v>
      </c>
      <c r="R67" s="353" t="s">
        <v>3576</v>
      </c>
      <c r="S67" s="393"/>
      <c r="T67" s="697"/>
      <c r="U67" s="331"/>
      <c r="V67" s="335">
        <f t="shared" si="6"/>
        <v>0</v>
      </c>
      <c r="W67" s="551"/>
      <c r="X67" s="335">
        <f t="shared" si="7"/>
        <v>0</v>
      </c>
      <c r="Y67" s="337"/>
    </row>
    <row r="68" spans="1:25" s="333" customFormat="1" ht="28.5">
      <c r="A68" s="351" t="s">
        <v>728</v>
      </c>
      <c r="B68" s="393"/>
      <c r="C68" s="62"/>
      <c r="D68" s="331"/>
      <c r="E68" s="115"/>
      <c r="F68" s="116"/>
      <c r="G68" s="115"/>
      <c r="I68" s="1493" t="str">
        <f t="shared" si="5"/>
        <v xml:space="preserve">IAS 1.91 bDisclosure , IAS 1.7Disclosure </v>
      </c>
      <c r="P68" s="648" t="s">
        <v>4058</v>
      </c>
      <c r="R68" s="353" t="s">
        <v>3577</v>
      </c>
      <c r="S68" s="393"/>
      <c r="T68" s="697"/>
      <c r="U68" s="331"/>
      <c r="V68" s="335">
        <f t="shared" si="6"/>
        <v>0</v>
      </c>
      <c r="W68" s="551"/>
      <c r="X68" s="335">
        <f t="shared" si="7"/>
        <v>0</v>
      </c>
      <c r="Y68" s="337"/>
    </row>
    <row r="69" spans="1:25" s="333" customFormat="1" ht="28.5">
      <c r="A69" s="351" t="s">
        <v>727</v>
      </c>
      <c r="B69" s="393"/>
      <c r="C69" s="62"/>
      <c r="D69" s="331"/>
      <c r="E69" s="115"/>
      <c r="F69" s="116"/>
      <c r="G69" s="115"/>
      <c r="I69" s="1493" t="str">
        <f t="shared" si="5"/>
        <v>Effective 2015-01-01 IAS 1.7 Disclosure</v>
      </c>
      <c r="P69" s="648" t="s">
        <v>3582</v>
      </c>
      <c r="R69" s="353" t="s">
        <v>3578</v>
      </c>
      <c r="S69" s="393"/>
      <c r="T69" s="697"/>
      <c r="U69" s="331"/>
      <c r="V69" s="335">
        <f t="shared" si="6"/>
        <v>0</v>
      </c>
      <c r="W69" s="551"/>
      <c r="X69" s="335">
        <f t="shared" si="7"/>
        <v>0</v>
      </c>
      <c r="Y69" s="337"/>
    </row>
    <row r="70" spans="1:25" s="333" customFormat="1" ht="38.25">
      <c r="A70" s="404" t="s">
        <v>565</v>
      </c>
      <c r="B70" s="394"/>
      <c r="C70" s="60"/>
      <c r="D70" s="334"/>
      <c r="E70" s="60"/>
      <c r="F70" s="111"/>
      <c r="G70" s="60"/>
      <c r="I70" s="1493" t="str">
        <f t="shared" si="5"/>
        <v xml:space="preserve">AS 1.82A aDisclosure </v>
      </c>
      <c r="P70" s="648" t="s">
        <v>4059</v>
      </c>
      <c r="R70" s="353" t="s">
        <v>3579</v>
      </c>
      <c r="S70" s="394"/>
      <c r="T70" s="335"/>
      <c r="U70" s="334"/>
      <c r="V70" s="335">
        <f t="shared" si="6"/>
        <v>0</v>
      </c>
      <c r="W70" s="551"/>
      <c r="X70" s="335">
        <f t="shared" si="7"/>
        <v>0</v>
      </c>
      <c r="Y70" s="337"/>
    </row>
    <row r="71" spans="1:25" s="333" customFormat="1" ht="38.25">
      <c r="A71" s="352" t="s">
        <v>5904</v>
      </c>
      <c r="B71" s="394"/>
      <c r="C71" s="60"/>
      <c r="D71" s="334"/>
      <c r="E71" s="550">
        <f>SUM(E66:E70)</f>
        <v>0</v>
      </c>
      <c r="F71" s="551"/>
      <c r="G71" s="550">
        <f>SUM(G66:G70)</f>
        <v>0</v>
      </c>
      <c r="I71" s="1493" t="str">
        <f t="shared" si="5"/>
        <v>Effective 2012-07-01 IAS 1.IG6 Common practice</v>
      </c>
      <c r="P71" s="648" t="s">
        <v>3586</v>
      </c>
      <c r="R71" s="352" t="s">
        <v>3580</v>
      </c>
      <c r="S71" s="394"/>
      <c r="T71" s="335"/>
      <c r="U71" s="334"/>
      <c r="V71" s="550">
        <f>SUM(V66:V70)</f>
        <v>0</v>
      </c>
      <c r="W71" s="551"/>
      <c r="X71" s="550">
        <f>SUM(X66:X70)</f>
        <v>0</v>
      </c>
      <c r="Y71" s="337"/>
    </row>
    <row r="72" spans="1:25" s="333" customFormat="1" ht="38.25">
      <c r="A72" s="348" t="s">
        <v>730</v>
      </c>
      <c r="B72" s="393"/>
      <c r="C72" s="62"/>
      <c r="D72" s="331"/>
      <c r="E72" s="115"/>
      <c r="F72" s="116"/>
      <c r="G72" s="115"/>
      <c r="I72" s="1493">
        <f t="shared" si="5"/>
        <v>0</v>
      </c>
      <c r="P72" s="648"/>
      <c r="R72" s="348" t="s">
        <v>3581</v>
      </c>
      <c r="S72" s="393"/>
      <c r="T72" s="697"/>
      <c r="U72" s="331"/>
      <c r="V72" s="335">
        <f t="shared" ref="V72:V86" si="8">E72</f>
        <v>0</v>
      </c>
      <c r="W72" s="551"/>
      <c r="X72" s="335">
        <f t="shared" ref="X72:X86" si="9">G72</f>
        <v>0</v>
      </c>
      <c r="Y72" s="337"/>
    </row>
    <row r="73" spans="1:25" s="333" customFormat="1" ht="28.5">
      <c r="A73" s="404" t="s">
        <v>564</v>
      </c>
      <c r="B73" s="393"/>
      <c r="C73" s="60" t="s">
        <v>27</v>
      </c>
      <c r="D73" s="331"/>
      <c r="E73" s="60">
        <f>SUM(E74:E75)</f>
        <v>0</v>
      </c>
      <c r="F73" s="111"/>
      <c r="G73" s="60">
        <f>SUM(G74:G75)</f>
        <v>0</v>
      </c>
      <c r="I73" s="1493" t="str">
        <f t="shared" si="5"/>
        <v>IAS 1.91 b Disclosure</v>
      </c>
      <c r="P73" s="648" t="s">
        <v>3600</v>
      </c>
      <c r="R73" s="353" t="s">
        <v>4060</v>
      </c>
      <c r="S73" s="393"/>
      <c r="T73" s="335" t="s">
        <v>27</v>
      </c>
      <c r="U73" s="331"/>
      <c r="V73" s="335">
        <f t="shared" si="8"/>
        <v>0</v>
      </c>
      <c r="W73" s="551"/>
      <c r="X73" s="335">
        <f t="shared" si="9"/>
        <v>0</v>
      </c>
      <c r="Y73" s="337"/>
    </row>
    <row r="74" spans="1:25" s="333" customFormat="1" ht="25.5">
      <c r="A74" s="353" t="s">
        <v>731</v>
      </c>
      <c r="B74" s="393"/>
      <c r="C74" s="62"/>
      <c r="D74" s="331"/>
      <c r="E74" s="115"/>
      <c r="F74" s="116"/>
      <c r="G74" s="115"/>
      <c r="I74" s="1493" t="str">
        <f t="shared" si="5"/>
        <v>IAS 1.92 Disclosure, IAS 21.48 Disclosure</v>
      </c>
      <c r="P74" s="648" t="s">
        <v>4040</v>
      </c>
      <c r="R74" s="353" t="s">
        <v>3588</v>
      </c>
      <c r="S74" s="393"/>
      <c r="T74" s="697"/>
      <c r="U74" s="331"/>
      <c r="V74" s="335">
        <f t="shared" si="8"/>
        <v>0</v>
      </c>
      <c r="W74" s="551"/>
      <c r="X74" s="335">
        <f t="shared" si="9"/>
        <v>0</v>
      </c>
      <c r="Y74" s="337"/>
    </row>
    <row r="75" spans="1:25" s="333" customFormat="1" ht="25.5">
      <c r="A75" s="353" t="s">
        <v>732</v>
      </c>
      <c r="B75" s="393"/>
      <c r="C75" s="62"/>
      <c r="D75" s="331"/>
      <c r="E75" s="115"/>
      <c r="F75" s="116"/>
      <c r="G75" s="115"/>
      <c r="I75" s="1493" t="str">
        <f t="shared" si="5"/>
        <v>IAS 1.7 Disclosure, IAS 1.91 b Disclosure</v>
      </c>
      <c r="P75" s="648" t="s">
        <v>4035</v>
      </c>
      <c r="R75" s="353" t="s">
        <v>3589</v>
      </c>
      <c r="S75" s="393"/>
      <c r="T75" s="697"/>
      <c r="U75" s="331"/>
      <c r="V75" s="335">
        <f t="shared" si="8"/>
        <v>0</v>
      </c>
      <c r="W75" s="551"/>
      <c r="X75" s="335">
        <f t="shared" si="9"/>
        <v>0</v>
      </c>
      <c r="Y75" s="337"/>
    </row>
    <row r="76" spans="1:25" s="333" customFormat="1" ht="14.25">
      <c r="A76" s="404" t="s">
        <v>522</v>
      </c>
      <c r="B76" s="393"/>
      <c r="C76" s="60"/>
      <c r="D76" s="331"/>
      <c r="E76" s="60">
        <f>SUM(E77:E78)</f>
        <v>0</v>
      </c>
      <c r="F76" s="111"/>
      <c r="G76" s="60">
        <f>SUM(G77:G78)</f>
        <v>0</v>
      </c>
      <c r="I76" s="1493">
        <f t="shared" si="5"/>
        <v>0</v>
      </c>
      <c r="P76" s="648"/>
      <c r="R76" s="353" t="s">
        <v>3607</v>
      </c>
      <c r="S76" s="393"/>
      <c r="T76" s="335"/>
      <c r="U76" s="331"/>
      <c r="V76" s="335">
        <f t="shared" si="8"/>
        <v>0</v>
      </c>
      <c r="W76" s="551"/>
      <c r="X76" s="335">
        <f t="shared" si="9"/>
        <v>0</v>
      </c>
      <c r="Y76" s="337"/>
    </row>
    <row r="77" spans="1:25" s="333" customFormat="1" ht="25.5">
      <c r="A77" s="405" t="s">
        <v>733</v>
      </c>
      <c r="B77" s="393"/>
      <c r="C77" s="60" t="s">
        <v>27</v>
      </c>
      <c r="D77" s="331"/>
      <c r="E77" s="60"/>
      <c r="F77" s="111"/>
      <c r="G77" s="60"/>
      <c r="I77" s="1493" t="str">
        <f t="shared" si="5"/>
        <v>Expiry date 2015-01-01 IAS 1.91 b Disclosure, Expiry date 2015-01-01 IFRS 7.20 a (ii) Disclosure</v>
      </c>
      <c r="P77" s="701" t="s">
        <v>4041</v>
      </c>
      <c r="R77" s="645" t="s">
        <v>3590</v>
      </c>
      <c r="S77" s="393"/>
      <c r="T77" s="335" t="s">
        <v>27</v>
      </c>
      <c r="U77" s="331"/>
      <c r="V77" s="335">
        <f t="shared" si="8"/>
        <v>0</v>
      </c>
      <c r="W77" s="551"/>
      <c r="X77" s="335">
        <f t="shared" si="9"/>
        <v>0</v>
      </c>
      <c r="Y77" s="337"/>
    </row>
    <row r="78" spans="1:25" s="333" customFormat="1" ht="25.5">
      <c r="A78" s="405" t="s">
        <v>734</v>
      </c>
      <c r="B78" s="393"/>
      <c r="C78" s="60"/>
      <c r="D78" s="331"/>
      <c r="E78" s="60"/>
      <c r="F78" s="111"/>
      <c r="G78" s="60"/>
      <c r="I78" s="1493" t="str">
        <f t="shared" si="5"/>
        <v>Expiry date 2015-01-01 IAS 1.92 Disclosure, Expiry date 2015-01-01 IFRS 7.20 a (ii) Disclosure</v>
      </c>
      <c r="P78" s="701" t="s">
        <v>4042</v>
      </c>
      <c r="R78" s="645" t="s">
        <v>3591</v>
      </c>
      <c r="S78" s="393"/>
      <c r="T78" s="335"/>
      <c r="U78" s="331"/>
      <c r="V78" s="335">
        <f t="shared" si="8"/>
        <v>0</v>
      </c>
      <c r="W78" s="551"/>
      <c r="X78" s="335">
        <f t="shared" si="9"/>
        <v>0</v>
      </c>
      <c r="Y78" s="337"/>
    </row>
    <row r="79" spans="1:25" s="333" customFormat="1" ht="14.25">
      <c r="A79" s="404" t="s">
        <v>563</v>
      </c>
      <c r="B79" s="394"/>
      <c r="C79" s="58"/>
      <c r="D79" s="334"/>
      <c r="E79" s="60">
        <f>SUM(E80:E82)</f>
        <v>0</v>
      </c>
      <c r="F79" s="111"/>
      <c r="G79" s="60">
        <f>SUM(G80:G82)</f>
        <v>0</v>
      </c>
      <c r="I79" s="1493">
        <f t="shared" si="5"/>
        <v>0</v>
      </c>
      <c r="P79" s="648"/>
      <c r="R79" s="353" t="s">
        <v>3606</v>
      </c>
      <c r="S79" s="394"/>
      <c r="T79" s="334"/>
      <c r="U79" s="334"/>
      <c r="V79" s="335">
        <f t="shared" si="8"/>
        <v>0</v>
      </c>
      <c r="W79" s="551"/>
      <c r="X79" s="335">
        <f t="shared" si="9"/>
        <v>0</v>
      </c>
      <c r="Y79" s="337"/>
    </row>
    <row r="80" spans="1:25" s="333" customFormat="1" ht="14.25">
      <c r="A80" s="354" t="s">
        <v>735</v>
      </c>
      <c r="B80" s="393"/>
      <c r="C80" s="62"/>
      <c r="D80" s="331"/>
      <c r="E80" s="115"/>
      <c r="F80" s="116"/>
      <c r="G80" s="115"/>
      <c r="I80" s="1493" t="str">
        <f t="shared" si="5"/>
        <v>IAS 1.91 b Disclosure, IFRS 7.23 c Disclosure</v>
      </c>
      <c r="P80" s="648" t="s">
        <v>4043</v>
      </c>
      <c r="R80" s="645" t="s">
        <v>3592</v>
      </c>
      <c r="S80" s="393"/>
      <c r="T80" s="697"/>
      <c r="U80" s="331"/>
      <c r="V80" s="335">
        <f t="shared" si="8"/>
        <v>0</v>
      </c>
      <c r="W80" s="551"/>
      <c r="X80" s="335">
        <f t="shared" si="9"/>
        <v>0</v>
      </c>
      <c r="Y80" s="337"/>
    </row>
    <row r="81" spans="1:25" s="333" customFormat="1" ht="14.25">
      <c r="A81" s="353" t="s">
        <v>736</v>
      </c>
      <c r="B81" s="393"/>
      <c r="C81" s="62"/>
      <c r="D81" s="331"/>
      <c r="E81" s="115"/>
      <c r="F81" s="116"/>
      <c r="G81" s="115"/>
      <c r="I81" s="1493" t="str">
        <f t="shared" si="5"/>
        <v>IAS 1.92 Disclosure, IFRS 7.23 d Disclosure</v>
      </c>
      <c r="P81" s="648" t="s">
        <v>4044</v>
      </c>
      <c r="R81" s="645" t="s">
        <v>3593</v>
      </c>
      <c r="S81" s="393"/>
      <c r="T81" s="697"/>
      <c r="U81" s="331"/>
      <c r="V81" s="335">
        <f t="shared" si="8"/>
        <v>0</v>
      </c>
      <c r="W81" s="551"/>
      <c r="X81" s="335">
        <f t="shared" si="9"/>
        <v>0</v>
      </c>
      <c r="Y81" s="337"/>
    </row>
    <row r="82" spans="1:25" s="333" customFormat="1" ht="63.75">
      <c r="A82" s="353" t="s">
        <v>737</v>
      </c>
      <c r="B82" s="393"/>
      <c r="C82" s="62"/>
      <c r="D82" s="331"/>
      <c r="E82" s="115"/>
      <c r="F82" s="116"/>
      <c r="G82" s="115"/>
      <c r="I82" s="1493" t="str">
        <f t="shared" si="5"/>
        <v>IFRS 7.23 e Disclosure</v>
      </c>
      <c r="P82" s="648" t="s">
        <v>3608</v>
      </c>
      <c r="R82" s="645" t="s">
        <v>3594</v>
      </c>
      <c r="S82" s="393"/>
      <c r="T82" s="697"/>
      <c r="U82" s="331"/>
      <c r="V82" s="335">
        <f t="shared" si="8"/>
        <v>0</v>
      </c>
      <c r="W82" s="551"/>
      <c r="X82" s="335">
        <f t="shared" si="9"/>
        <v>0</v>
      </c>
      <c r="Y82" s="337"/>
    </row>
    <row r="83" spans="1:25" s="333" customFormat="1" ht="14.25">
      <c r="A83" s="351" t="s">
        <v>738</v>
      </c>
      <c r="B83" s="393"/>
      <c r="C83" s="62"/>
      <c r="D83" s="331"/>
      <c r="E83" s="60">
        <f>SUM(E84:E85)</f>
        <v>0</v>
      </c>
      <c r="F83" s="116"/>
      <c r="G83" s="60">
        <f>SUM(G84:G85)</f>
        <v>0</v>
      </c>
      <c r="I83" s="1493">
        <f t="shared" si="5"/>
        <v>0</v>
      </c>
      <c r="P83" s="648"/>
      <c r="R83" s="353" t="s">
        <v>3595</v>
      </c>
      <c r="S83" s="393"/>
      <c r="T83" s="697"/>
      <c r="U83" s="331"/>
      <c r="V83" s="335">
        <f t="shared" si="8"/>
        <v>0</v>
      </c>
      <c r="W83" s="551"/>
      <c r="X83" s="335">
        <f t="shared" si="9"/>
        <v>0</v>
      </c>
      <c r="Y83" s="337"/>
    </row>
    <row r="84" spans="1:25" s="333" customFormat="1" ht="25.5">
      <c r="A84" s="353" t="s">
        <v>739</v>
      </c>
      <c r="B84" s="393"/>
      <c r="C84" s="62"/>
      <c r="D84" s="331"/>
      <c r="E84" s="115"/>
      <c r="F84" s="116"/>
      <c r="G84" s="115"/>
      <c r="I84" s="1493" t="str">
        <f t="shared" si="5"/>
        <v>IAS 1.91 b Disclosure, IAS 39.102 a Disclosure</v>
      </c>
      <c r="P84" s="648" t="s">
        <v>4045</v>
      </c>
      <c r="R84" s="645" t="s">
        <v>3596</v>
      </c>
      <c r="S84" s="393"/>
      <c r="T84" s="697"/>
      <c r="U84" s="331"/>
      <c r="V84" s="335">
        <f t="shared" si="8"/>
        <v>0</v>
      </c>
      <c r="W84" s="551"/>
      <c r="X84" s="335">
        <f t="shared" si="9"/>
        <v>0</v>
      </c>
      <c r="Y84" s="337"/>
    </row>
    <row r="85" spans="1:25" s="333" customFormat="1" ht="25.5">
      <c r="A85" s="353" t="s">
        <v>740</v>
      </c>
      <c r="B85" s="393"/>
      <c r="C85" s="62"/>
      <c r="D85" s="331"/>
      <c r="E85" s="115"/>
      <c r="F85" s="116"/>
      <c r="G85" s="115"/>
      <c r="I85" s="1493" t="str">
        <f t="shared" si="5"/>
        <v>IAS 1.92 Disclosure, IAS 39.102 Disclosure</v>
      </c>
      <c r="P85" s="648" t="s">
        <v>4046</v>
      </c>
      <c r="R85" s="645" t="s">
        <v>3597</v>
      </c>
      <c r="S85" s="393"/>
      <c r="T85" s="697"/>
      <c r="U85" s="331"/>
      <c r="V85" s="335">
        <f t="shared" si="8"/>
        <v>0</v>
      </c>
      <c r="W85" s="551"/>
      <c r="X85" s="335">
        <f t="shared" si="9"/>
        <v>0</v>
      </c>
      <c r="Y85" s="337"/>
    </row>
    <row r="86" spans="1:25" s="333" customFormat="1" ht="57">
      <c r="A86" s="351" t="s">
        <v>741</v>
      </c>
      <c r="B86" s="393"/>
      <c r="C86" s="62"/>
      <c r="D86" s="331"/>
      <c r="E86" s="115"/>
      <c r="F86" s="116"/>
      <c r="G86" s="115"/>
      <c r="I86" s="1493" t="str">
        <f t="shared" si="5"/>
        <v>IAS 1.91 b Disclosure, IAS 39.102 a Disclosure</v>
      </c>
      <c r="P86" s="648" t="s">
        <v>4045</v>
      </c>
      <c r="R86" s="353" t="s">
        <v>3598</v>
      </c>
      <c r="S86" s="393"/>
      <c r="T86" s="697"/>
      <c r="U86" s="331"/>
      <c r="V86" s="335">
        <f t="shared" si="8"/>
        <v>0</v>
      </c>
      <c r="W86" s="551"/>
      <c r="X86" s="335">
        <f t="shared" si="9"/>
        <v>0</v>
      </c>
      <c r="Y86" s="337"/>
    </row>
    <row r="87" spans="1:25" s="333" customFormat="1" ht="38.25">
      <c r="A87" s="352" t="s">
        <v>2022</v>
      </c>
      <c r="B87" s="393"/>
      <c r="C87" s="62"/>
      <c r="D87" s="331"/>
      <c r="E87" s="550">
        <f>E73+E76+E79+E83+E86</f>
        <v>0</v>
      </c>
      <c r="F87" s="334"/>
      <c r="G87" s="550">
        <f>G73+G76+G79+G83+G86</f>
        <v>0</v>
      </c>
      <c r="I87" s="1493" t="str">
        <f t="shared" si="5"/>
        <v>Effective 2012-07-01 IAS 1.IG6 Common practice</v>
      </c>
      <c r="P87" s="648" t="s">
        <v>3586</v>
      </c>
      <c r="R87" s="352" t="s">
        <v>3599</v>
      </c>
      <c r="S87" s="393"/>
      <c r="T87" s="697"/>
      <c r="U87" s="331"/>
      <c r="V87" s="550">
        <f>V73+V76+V79+V83+V86</f>
        <v>0</v>
      </c>
      <c r="W87" s="334"/>
      <c r="X87" s="550">
        <f>X73+X76+X79+X83+X86</f>
        <v>0</v>
      </c>
      <c r="Y87" s="337"/>
    </row>
    <row r="88" spans="1:25" s="333" customFormat="1" ht="42.75">
      <c r="A88" s="355" t="s">
        <v>744</v>
      </c>
      <c r="B88" s="393"/>
      <c r="C88" s="62"/>
      <c r="D88" s="331"/>
      <c r="E88" s="115"/>
      <c r="F88" s="116"/>
      <c r="G88" s="115"/>
      <c r="I88" s="1493" t="str">
        <f t="shared" si="5"/>
        <v>Expiry date 2013-01-01 IAS 12.81 ab Disclosure, Expiry date 2013-01-01 IAS 1.90 Disclosure</v>
      </c>
      <c r="P88" s="701" t="s">
        <v>4047</v>
      </c>
      <c r="R88" s="353" t="s">
        <v>3611</v>
      </c>
      <c r="S88" s="393"/>
      <c r="T88" s="697"/>
      <c r="U88" s="331"/>
      <c r="V88" s="335">
        <f>E88</f>
        <v>0</v>
      </c>
      <c r="W88" s="551"/>
      <c r="X88" s="335">
        <f>G88</f>
        <v>0</v>
      </c>
      <c r="Y88" s="337"/>
    </row>
    <row r="89" spans="1:25" s="333" customFormat="1" ht="42.75">
      <c r="A89" s="355" t="s">
        <v>745</v>
      </c>
      <c r="B89" s="393"/>
      <c r="C89" s="62"/>
      <c r="D89" s="331"/>
      <c r="E89" s="115"/>
      <c r="F89" s="116"/>
      <c r="G89" s="115"/>
      <c r="I89" s="1493" t="str">
        <f t="shared" si="5"/>
        <v>Effective 2012-07-01 IAS 1.91 Disclosure</v>
      </c>
      <c r="P89" s="648" t="s">
        <v>3613</v>
      </c>
      <c r="R89" s="353" t="s">
        <v>3612</v>
      </c>
      <c r="S89" s="393"/>
      <c r="T89" s="697"/>
      <c r="U89" s="331"/>
      <c r="V89" s="335">
        <f>E89</f>
        <v>0</v>
      </c>
      <c r="W89" s="551"/>
      <c r="X89" s="335">
        <f>G89</f>
        <v>0</v>
      </c>
      <c r="Y89" s="337"/>
    </row>
    <row r="90" spans="1:25" s="333" customFormat="1" ht="28.5">
      <c r="A90" s="345" t="s">
        <v>567</v>
      </c>
      <c r="B90" s="326"/>
      <c r="C90" s="60"/>
      <c r="D90" s="331"/>
      <c r="E90" s="550">
        <f>E88+E89</f>
        <v>0</v>
      </c>
      <c r="F90" s="334"/>
      <c r="G90" s="550">
        <f>G88+G89</f>
        <v>0</v>
      </c>
      <c r="I90" s="1493">
        <f t="shared" si="5"/>
        <v>0</v>
      </c>
      <c r="P90" s="648"/>
      <c r="R90" s="345" t="s">
        <v>3619</v>
      </c>
      <c r="S90" s="393"/>
      <c r="T90" s="335"/>
      <c r="U90" s="331"/>
      <c r="V90" s="550">
        <f>V88+V89</f>
        <v>0</v>
      </c>
      <c r="W90" s="334"/>
      <c r="X90" s="550">
        <f>X88+X89</f>
        <v>0</v>
      </c>
      <c r="Y90" s="337"/>
    </row>
    <row r="91" spans="1:25" s="333" customFormat="1" ht="12" customHeight="1">
      <c r="A91" s="404"/>
      <c r="B91" s="326"/>
      <c r="C91" s="60"/>
      <c r="D91" s="331"/>
      <c r="E91" s="335"/>
      <c r="F91" s="551"/>
      <c r="G91" s="335"/>
      <c r="I91" s="1493">
        <f t="shared" si="5"/>
        <v>0</v>
      </c>
      <c r="P91" s="648"/>
      <c r="R91" s="353"/>
      <c r="S91" s="393"/>
      <c r="T91" s="335"/>
      <c r="U91" s="331"/>
      <c r="V91" s="335"/>
      <c r="W91" s="551"/>
      <c r="X91" s="335"/>
      <c r="Y91" s="337"/>
    </row>
    <row r="92" spans="1:25" s="333" customFormat="1" ht="15" thickBot="1">
      <c r="A92" s="406" t="s">
        <v>568</v>
      </c>
      <c r="B92" s="326"/>
      <c r="C92" s="70"/>
      <c r="D92" s="331"/>
      <c r="E92" s="554">
        <f>E90+E64</f>
        <v>0</v>
      </c>
      <c r="F92" s="555"/>
      <c r="G92" s="554">
        <f>G90+G64</f>
        <v>0</v>
      </c>
      <c r="I92" s="1493" t="str">
        <f t="shared" si="5"/>
        <v xml:space="preserve">AS 1.91 aDisclosure, IAS 1.106 d (ii)Disclosure, IFRS 12.B12 b (viii)Disclosure , IAS 1.81A bDisclosure </v>
      </c>
      <c r="P92" s="648" t="s">
        <v>4061</v>
      </c>
      <c r="R92" s="406" t="s">
        <v>3616</v>
      </c>
      <c r="S92" s="326"/>
      <c r="T92" s="695"/>
      <c r="U92" s="331"/>
      <c r="V92" s="554">
        <f>V90+V64</f>
        <v>0</v>
      </c>
      <c r="W92" s="555"/>
      <c r="X92" s="554">
        <f>X90+X64</f>
        <v>0</v>
      </c>
      <c r="Y92" s="339"/>
    </row>
    <row r="93" spans="1:25" s="333" customFormat="1" ht="9.9499999999999993" customHeight="1" thickTop="1">
      <c r="A93" s="404"/>
      <c r="B93" s="393"/>
      <c r="C93" s="60"/>
      <c r="D93" s="331"/>
      <c r="E93" s="335"/>
      <c r="F93" s="551"/>
      <c r="G93" s="335"/>
      <c r="I93" s="1493">
        <f t="shared" si="5"/>
        <v>0</v>
      </c>
      <c r="P93" s="648"/>
      <c r="R93" s="404"/>
      <c r="S93" s="326"/>
      <c r="T93" s="335"/>
      <c r="U93" s="331"/>
      <c r="V93" s="335"/>
      <c r="W93" s="551"/>
      <c r="X93" s="335"/>
      <c r="Y93" s="339"/>
    </row>
    <row r="94" spans="1:25" s="333" customFormat="1" ht="15" thickBot="1">
      <c r="A94" s="406" t="s">
        <v>569</v>
      </c>
      <c r="B94" s="326"/>
      <c r="C94" s="70"/>
      <c r="D94" s="331"/>
      <c r="E94" s="554">
        <f>E92+E60</f>
        <v>-33</v>
      </c>
      <c r="F94" s="555"/>
      <c r="G94" s="554">
        <f>G92+G60</f>
        <v>-263</v>
      </c>
      <c r="I94" s="1493" t="str">
        <f t="shared" si="5"/>
        <v xml:space="preserve">IAS 1.106 aDisclosure, IFRS 1.24 bDisclosure,  IFRS 1.32 a (ii)Disclosure, IAS 1.81A cDisclosure , IFRS 12.B12 b (ix)Disclosure , IFRS 12.B10 bExample </v>
      </c>
      <c r="P94" s="648" t="s">
        <v>4062</v>
      </c>
      <c r="R94" s="406" t="s">
        <v>3615</v>
      </c>
      <c r="S94" s="326"/>
      <c r="T94" s="695"/>
      <c r="U94" s="331"/>
      <c r="V94" s="554">
        <f>V92+V60</f>
        <v>-33</v>
      </c>
      <c r="W94" s="555"/>
      <c r="X94" s="554">
        <f>X92+X60</f>
        <v>225</v>
      </c>
      <c r="Y94" s="339"/>
    </row>
    <row r="95" spans="1:25" s="333" customFormat="1" ht="15" thickTop="1">
      <c r="A95" s="401" t="s">
        <v>5898</v>
      </c>
      <c r="B95" s="400"/>
      <c r="C95" s="58"/>
      <c r="D95" s="331"/>
      <c r="E95" s="382"/>
      <c r="F95" s="383"/>
      <c r="G95" s="382"/>
      <c r="I95" s="1493" t="str">
        <f t="shared" si="5"/>
        <v xml:space="preserve">IAS 1.106 aDisclosure, IAS 1.81B b (ii)Disclosure </v>
      </c>
      <c r="P95" s="648" t="s">
        <v>4063</v>
      </c>
      <c r="R95" s="401" t="s">
        <v>3617</v>
      </c>
      <c r="S95" s="393"/>
      <c r="T95" s="334"/>
      <c r="U95" s="331"/>
      <c r="V95" s="699">
        <f>E95</f>
        <v>0</v>
      </c>
      <c r="W95" s="347"/>
      <c r="X95" s="699">
        <f>G95</f>
        <v>0</v>
      </c>
      <c r="Y95" s="339"/>
    </row>
    <row r="96" spans="1:25" s="333" customFormat="1" ht="29.25" customHeight="1">
      <c r="A96" s="402" t="s">
        <v>5899</v>
      </c>
      <c r="B96" s="400"/>
      <c r="C96" s="58"/>
      <c r="D96" s="331"/>
      <c r="E96" s="382"/>
      <c r="F96" s="383"/>
      <c r="G96" s="382"/>
      <c r="I96" s="1493" t="str">
        <f t="shared" si="5"/>
        <v xml:space="preserve">IAS 1.106 aDisclosure,  IAS 1.81B b (i)Disclosure </v>
      </c>
      <c r="P96" s="648" t="s">
        <v>4064</v>
      </c>
      <c r="R96" s="402" t="s">
        <v>3618</v>
      </c>
      <c r="S96" s="326"/>
      <c r="T96" s="334"/>
      <c r="U96" s="331"/>
      <c r="V96" s="699">
        <f>E96</f>
        <v>0</v>
      </c>
      <c r="W96" s="347"/>
      <c r="X96" s="699">
        <f>G96</f>
        <v>0</v>
      </c>
      <c r="Y96" s="346"/>
    </row>
    <row r="97" spans="1:25" s="333" customFormat="1" ht="9.9499999999999993" customHeight="1">
      <c r="A97" s="398"/>
      <c r="B97" s="400"/>
      <c r="C97" s="58"/>
      <c r="D97" s="331"/>
      <c r="E97" s="115"/>
      <c r="F97" s="383"/>
      <c r="G97" s="115"/>
      <c r="I97" s="1493" t="str">
        <f t="shared" si="5"/>
        <v/>
      </c>
      <c r="P97" s="648" t="s">
        <v>27</v>
      </c>
      <c r="R97" s="398"/>
      <c r="S97" s="400"/>
      <c r="T97" s="334"/>
      <c r="U97" s="331"/>
      <c r="V97" s="700"/>
      <c r="W97" s="347"/>
      <c r="X97" s="700"/>
      <c r="Y97" s="339"/>
    </row>
    <row r="98" spans="1:25" s="333" customFormat="1" ht="15.75" thickBot="1">
      <c r="A98" s="407" t="s">
        <v>801</v>
      </c>
      <c r="B98" s="400"/>
      <c r="C98" s="70" t="str">
        <f>'More information'!A96</f>
        <v>1.2.17.</v>
      </c>
      <c r="D98" s="331"/>
      <c r="E98" s="554">
        <f>E99+E100</f>
        <v>0</v>
      </c>
      <c r="F98" s="555"/>
      <c r="G98" s="554">
        <f>G99+G100</f>
        <v>0</v>
      </c>
      <c r="I98" s="1493" t="str">
        <f t="shared" si="5"/>
        <v>IAS33p66;67;67A</v>
      </c>
      <c r="P98" s="648" t="s">
        <v>3387</v>
      </c>
      <c r="R98" s="407" t="s">
        <v>3386</v>
      </c>
      <c r="S98" s="400"/>
      <c r="T98" s="695" t="str">
        <f>C98</f>
        <v>1.2.17.</v>
      </c>
      <c r="U98" s="331"/>
      <c r="V98" s="554">
        <f>V99+V100</f>
        <v>0</v>
      </c>
      <c r="W98" s="555"/>
      <c r="X98" s="554">
        <f>X99+X100</f>
        <v>0</v>
      </c>
      <c r="Y98" s="339"/>
    </row>
    <row r="99" spans="1:25" s="333" customFormat="1" ht="15" thickTop="1">
      <c r="A99" s="401" t="s">
        <v>722</v>
      </c>
      <c r="B99" s="400"/>
      <c r="C99" s="115"/>
      <c r="D99" s="331"/>
      <c r="E99" s="384">
        <v>0</v>
      </c>
      <c r="F99" s="383"/>
      <c r="G99" s="382">
        <v>0</v>
      </c>
      <c r="I99" s="1493" t="str">
        <f t="shared" si="5"/>
        <v>IAS33p66;67;67A</v>
      </c>
      <c r="P99" s="648" t="s">
        <v>3387</v>
      </c>
      <c r="R99" s="401" t="s">
        <v>3416</v>
      </c>
      <c r="S99" s="400"/>
      <c r="T99" s="700"/>
      <c r="U99" s="331"/>
      <c r="V99" s="699">
        <f>E99</f>
        <v>0</v>
      </c>
      <c r="W99" s="347"/>
      <c r="X99" s="699">
        <f>G99</f>
        <v>0</v>
      </c>
      <c r="Y99" s="339"/>
    </row>
    <row r="100" spans="1:25" s="333" customFormat="1" ht="14.25">
      <c r="A100" s="402" t="s">
        <v>721</v>
      </c>
      <c r="B100" s="400"/>
      <c r="C100" s="115"/>
      <c r="D100" s="331"/>
      <c r="E100" s="385">
        <v>0</v>
      </c>
      <c r="F100" s="383"/>
      <c r="G100" s="385">
        <v>0</v>
      </c>
      <c r="I100" s="1493" t="str">
        <f t="shared" si="5"/>
        <v>IAS33p68;68A</v>
      </c>
      <c r="P100" s="648" t="s">
        <v>3388</v>
      </c>
      <c r="R100" s="402" t="s">
        <v>3417</v>
      </c>
      <c r="S100" s="400"/>
      <c r="T100" s="700"/>
      <c r="U100" s="331"/>
      <c r="V100" s="699">
        <f>E100</f>
        <v>0</v>
      </c>
      <c r="W100" s="347"/>
      <c r="X100" s="699">
        <f>G100</f>
        <v>0</v>
      </c>
      <c r="Y100" s="339"/>
    </row>
    <row r="101" spans="1:25" s="333" customFormat="1" ht="11.45" customHeight="1">
      <c r="A101" s="398"/>
      <c r="B101" s="400"/>
      <c r="C101" s="58"/>
      <c r="D101" s="331"/>
      <c r="E101" s="115"/>
      <c r="F101" s="383"/>
      <c r="G101" s="115"/>
      <c r="I101" s="1493" t="str">
        <f t="shared" si="5"/>
        <v/>
      </c>
      <c r="P101" s="648" t="s">
        <v>27</v>
      </c>
      <c r="R101" s="398"/>
      <c r="S101" s="400"/>
      <c r="T101" s="334"/>
      <c r="U101" s="331"/>
      <c r="V101" s="700"/>
      <c r="W101" s="347"/>
      <c r="X101" s="700"/>
      <c r="Y101" s="339"/>
    </row>
    <row r="102" spans="1:25" s="333" customFormat="1" ht="15.75" thickBot="1">
      <c r="A102" s="407" t="s">
        <v>802</v>
      </c>
      <c r="B102" s="400"/>
      <c r="C102" s="70" t="str">
        <f>'More information'!A96</f>
        <v>1.2.17.</v>
      </c>
      <c r="D102" s="331"/>
      <c r="E102" s="556">
        <f>E103+E104</f>
        <v>0</v>
      </c>
      <c r="F102" s="555"/>
      <c r="G102" s="556">
        <f>G103+G104</f>
        <v>0</v>
      </c>
      <c r="I102" s="1493" t="str">
        <f t="shared" si="5"/>
        <v>IAS33p66;67;67A</v>
      </c>
      <c r="K102" s="317" t="s">
        <v>1106</v>
      </c>
      <c r="P102" s="648" t="s">
        <v>3387</v>
      </c>
      <c r="R102" s="407" t="s">
        <v>3415</v>
      </c>
      <c r="S102" s="400"/>
      <c r="T102" s="695" t="str">
        <f>C102</f>
        <v>1.2.17.</v>
      </c>
      <c r="U102" s="331"/>
      <c r="V102" s="556">
        <f>V103+V104</f>
        <v>0</v>
      </c>
      <c r="W102" s="555"/>
      <c r="X102" s="556">
        <f>X103+X104</f>
        <v>0</v>
      </c>
      <c r="Y102" s="339"/>
    </row>
    <row r="103" spans="1:25" s="333" customFormat="1" ht="15" thickTop="1">
      <c r="A103" s="401" t="s">
        <v>722</v>
      </c>
      <c r="B103" s="400"/>
      <c r="C103" s="115"/>
      <c r="D103" s="331"/>
      <c r="E103" s="382"/>
      <c r="F103" s="383"/>
      <c r="G103" s="382"/>
      <c r="I103" s="1493" t="e">
        <f>#REF!</f>
        <v>#REF!</v>
      </c>
      <c r="P103" s="648" t="s">
        <v>3388</v>
      </c>
      <c r="R103" s="401" t="s">
        <v>3416</v>
      </c>
      <c r="S103" s="400"/>
      <c r="T103" s="700"/>
      <c r="U103" s="331"/>
      <c r="V103" s="699">
        <f>E103</f>
        <v>0</v>
      </c>
      <c r="W103" s="347"/>
      <c r="X103" s="699">
        <f>G103</f>
        <v>0</v>
      </c>
      <c r="Y103" s="339"/>
    </row>
    <row r="104" spans="1:25" s="333" customFormat="1" ht="14.25">
      <c r="A104" s="402" t="s">
        <v>721</v>
      </c>
      <c r="B104" s="400"/>
      <c r="C104" s="115"/>
      <c r="D104" s="331"/>
      <c r="E104" s="382"/>
      <c r="F104" s="383"/>
      <c r="G104" s="382"/>
      <c r="I104" s="1493" t="str">
        <f>P104</f>
        <v>IAS33p66;67;67A</v>
      </c>
      <c r="P104" s="648" t="s">
        <v>3387</v>
      </c>
      <c r="R104" s="402" t="s">
        <v>3417</v>
      </c>
      <c r="S104" s="400"/>
      <c r="T104" s="700"/>
      <c r="U104" s="331"/>
      <c r="V104" s="699">
        <f>E104</f>
        <v>0</v>
      </c>
      <c r="W104" s="347"/>
      <c r="X104" s="699">
        <f>G104</f>
        <v>0</v>
      </c>
      <c r="Y104" s="339"/>
    </row>
    <row r="105" spans="1:25" s="333" customFormat="1" ht="15" customHeight="1">
      <c r="A105" s="2079" t="str">
        <f>IF(AND(E$105="",G$105=""),"","Разлика в резултата между ОПР и БАЛАНСА!")</f>
        <v/>
      </c>
      <c r="B105" s="2079"/>
      <c r="C105" s="2079"/>
      <c r="D105" s="343"/>
      <c r="E105" s="356" t="str">
        <f>IF(E60=баланс!E86,"",'P&amp;L ОД'!E60-баланс!E86)</f>
        <v/>
      </c>
      <c r="F105" s="343"/>
      <c r="G105" s="356" t="str">
        <f>IF(НАЧАЛО!AB$3=1,IF(G$60=баланс!G$86,"",'P&amp;L ОД'!G60-баланс!G$86),"")</f>
        <v/>
      </c>
      <c r="I105" s="1494"/>
      <c r="P105" s="1727"/>
      <c r="R105" s="655" t="str">
        <f>IF(AND(V$107="",X$107=""),"","Разлика в резултата между ОПР и БАЛАНСА!")</f>
        <v/>
      </c>
      <c r="S105" s="400"/>
      <c r="T105" s="655"/>
      <c r="U105" s="331"/>
      <c r="V105" s="356"/>
      <c r="W105" s="343"/>
      <c r="X105" s="356"/>
      <c r="Y105" s="356"/>
    </row>
    <row r="106" spans="1:25" ht="15">
      <c r="A106" s="2540" t="str">
        <f>CONCATENATE("Приложенията от страница ",НАЧАЛО!O44," до страница ",НАЧАЛО!Q44," са неразделна част от финансовия отчет.")</f>
        <v>Приложенията от страница 0 до страница 0 са неразделна част от финансовия отчет.</v>
      </c>
      <c r="B106" s="2541"/>
      <c r="C106" s="2541"/>
      <c r="D106" s="2541"/>
      <c r="E106" s="2541"/>
      <c r="F106" s="2541"/>
      <c r="G106" s="2541"/>
      <c r="I106" s="1491"/>
      <c r="P106" s="1727" t="s">
        <v>27</v>
      </c>
      <c r="R106" s="2542" t="str">
        <f>CONCATENATE("Notes from page ",'Cover page'!O44,"  to page ",'Cover page'!Q44," are inseparable part of the financial statement.")</f>
        <v>Notes from page 0  to page 0 are inseparable part of the financial statement.</v>
      </c>
      <c r="S106" s="2542"/>
      <c r="T106" s="2542"/>
      <c r="U106" s="2542"/>
      <c r="V106" s="2542"/>
      <c r="W106" s="2542"/>
      <c r="X106" s="2542"/>
      <c r="Y106" s="356"/>
    </row>
    <row r="107" spans="1:25" ht="14.25">
      <c r="A107" s="2075" t="str">
        <f>IF(AND(E$105="",G$105=""),"","Резултат в БАЛАНСА:")</f>
        <v/>
      </c>
      <c r="B107" s="2075"/>
      <c r="C107" s="2075"/>
      <c r="D107" s="359"/>
      <c r="E107" s="360" t="str">
        <f>IF(E$60=баланс!E$86,"",баланс!E$86)</f>
        <v/>
      </c>
      <c r="F107" s="359"/>
      <c r="G107" s="360" t="str">
        <f>IF(НАЧАЛО!AB$3=1,IF(G$60=баланс!G$86,"",баланс!G$86),"")</f>
        <v/>
      </c>
      <c r="I107" s="1491"/>
      <c r="P107" s="1727"/>
      <c r="R107" s="654" t="str">
        <f>IF(AND(V$107="",X$107=""),"","Резултат в БАЛАНСА:")</f>
        <v/>
      </c>
      <c r="S107" s="655"/>
      <c r="T107" s="654"/>
      <c r="U107" s="343"/>
      <c r="V107" s="356" t="str">
        <f>IF(V60=баланс!X86,"",'P&amp;L ОД'!V60-баланс!X86)</f>
        <v/>
      </c>
      <c r="W107" s="343"/>
      <c r="X107" s="356" t="str">
        <f>IF(НАЧАЛО!AQ$3=1,IF(X$60=баланс!Z$86,"",'P&amp;L ОД'!X60-баланс!Z$86),"")</f>
        <v/>
      </c>
      <c r="Y107" s="357"/>
    </row>
    <row r="108" spans="1:25" ht="14.25">
      <c r="A108" s="361" t="str">
        <f>НАЧАЛО!$A$44</f>
        <v>Представляващи:</v>
      </c>
      <c r="B108" s="362"/>
      <c r="C108" s="363"/>
      <c r="D108" s="358"/>
      <c r="E108" s="358"/>
      <c r="F108" s="358"/>
      <c r="G108" s="358"/>
      <c r="I108" s="1491"/>
      <c r="P108" s="1727"/>
      <c r="R108" s="361" t="str">
        <f>'Cover page'!A44</f>
        <v>Representatives:</v>
      </c>
      <c r="S108" s="640"/>
      <c r="T108" s="363"/>
      <c r="U108" s="640"/>
      <c r="V108" s="640"/>
      <c r="W108" s="640"/>
      <c r="X108" s="640"/>
      <c r="Y108" s="358"/>
    </row>
    <row r="109" spans="1:25" ht="14.25">
      <c r="A109" s="364" t="str">
        <f>НАЧАЛО!$A$46</f>
        <v>ВЕСЕЛИНА СПАСОВА</v>
      </c>
      <c r="B109" s="365"/>
      <c r="C109" s="358"/>
      <c r="D109" s="358"/>
      <c r="E109" s="358"/>
      <c r="F109" s="358"/>
      <c r="G109" s="358"/>
      <c r="I109" s="1491"/>
      <c r="P109" s="1727"/>
      <c r="R109" s="364" t="str">
        <f>НАЧАЛО!$A$46</f>
        <v>ВЕСЕЛИНА СПАСОВА</v>
      </c>
      <c r="S109" s="654"/>
      <c r="T109" s="358"/>
      <c r="U109" s="359"/>
      <c r="V109" s="360" t="str">
        <f>IF(V$60=баланс!X$86,"",баланс!X$86)</f>
        <v/>
      </c>
      <c r="W109" s="359"/>
      <c r="X109" s="360" t="str">
        <f>IF(НАЧАЛО!AQ$3=1,IF(X$60=баланс!Z$86,"",баланс!Z$86),"")</f>
        <v/>
      </c>
      <c r="Y109" s="358"/>
    </row>
    <row r="110" spans="1:25" ht="14.25">
      <c r="A110" s="364"/>
      <c r="B110" s="365"/>
      <c r="C110" s="358"/>
      <c r="D110" s="358"/>
      <c r="E110" s="358"/>
      <c r="F110" s="358"/>
      <c r="G110" s="358"/>
      <c r="I110" s="1491"/>
      <c r="P110" s="1727"/>
      <c r="R110" s="364"/>
      <c r="S110" s="362"/>
      <c r="T110" s="358"/>
      <c r="U110" s="358"/>
      <c r="V110" s="358"/>
      <c r="W110" s="358"/>
      <c r="X110" s="358"/>
      <c r="Y110" s="358"/>
    </row>
    <row r="111" spans="1:25" ht="14.25">
      <c r="A111" s="364" t="s">
        <v>27</v>
      </c>
      <c r="B111" s="358"/>
      <c r="C111" s="358"/>
      <c r="D111" s="358"/>
      <c r="E111" s="358"/>
      <c r="F111" s="358"/>
      <c r="G111" s="358"/>
      <c r="I111" s="1491"/>
      <c r="P111" s="1727"/>
      <c r="R111" s="364" t="s">
        <v>27</v>
      </c>
      <c r="S111" s="365"/>
      <c r="T111" s="358"/>
      <c r="U111" s="358"/>
      <c r="V111" s="358"/>
      <c r="W111" s="358"/>
      <c r="X111" s="358"/>
      <c r="Y111" s="358"/>
    </row>
    <row r="112" spans="1:25" ht="14.25">
      <c r="A112" s="364"/>
      <c r="B112" s="358"/>
      <c r="C112" s="358"/>
      <c r="D112" s="358"/>
      <c r="E112" s="358"/>
      <c r="F112" s="358"/>
      <c r="G112" s="358"/>
      <c r="I112" s="1491"/>
      <c r="P112" s="1727"/>
      <c r="R112" s="364"/>
      <c r="S112" s="365"/>
      <c r="T112" s="358"/>
      <c r="U112" s="358"/>
      <c r="V112" s="358"/>
      <c r="W112" s="358"/>
      <c r="X112" s="358"/>
      <c r="Y112" s="358"/>
    </row>
    <row r="113" spans="1:25" ht="14.25">
      <c r="A113" s="366" t="str">
        <f>НАЧАЛО!$F$44</f>
        <v>Съставител:</v>
      </c>
      <c r="B113" s="366"/>
      <c r="C113" s="367"/>
      <c r="D113" s="367"/>
      <c r="E113" s="368"/>
      <c r="F113" s="358"/>
      <c r="G113" s="368"/>
      <c r="I113" s="1491"/>
      <c r="P113" s="1727"/>
      <c r="R113" s="366" t="str">
        <f>'Cover page'!F44</f>
        <v>Prepared by:</v>
      </c>
      <c r="S113" s="358"/>
      <c r="T113" s="367"/>
      <c r="U113" s="358"/>
      <c r="V113" s="358"/>
      <c r="W113" s="358"/>
      <c r="X113" s="358"/>
      <c r="Y113" s="358"/>
    </row>
    <row r="114" spans="1:25" ht="14.25">
      <c r="A114" s="369" t="str">
        <f>НАЧАЛО!$F$46</f>
        <v>БОНКА СИРАШКА</v>
      </c>
      <c r="B114" s="370"/>
      <c r="C114" s="367"/>
      <c r="D114" s="367"/>
      <c r="E114" s="368"/>
      <c r="F114" s="358"/>
      <c r="G114" s="368"/>
      <c r="I114" s="1491"/>
      <c r="P114" s="1727"/>
      <c r="R114" s="369" t="str">
        <f>НАЧАЛО!$F$46</f>
        <v>БОНКА СИРАШКА</v>
      </c>
      <c r="S114" s="358"/>
      <c r="T114" s="367"/>
      <c r="U114" s="358"/>
      <c r="V114" s="358"/>
      <c r="W114" s="358"/>
      <c r="X114" s="358"/>
      <c r="Y114" s="358"/>
    </row>
    <row r="115" spans="1:25" ht="14.25">
      <c r="A115" s="366"/>
      <c r="B115" s="366"/>
      <c r="C115" s="367"/>
      <c r="D115" s="367"/>
      <c r="E115" s="368"/>
      <c r="F115" s="358"/>
      <c r="G115" s="368"/>
      <c r="I115" s="1491"/>
      <c r="P115" s="1727"/>
      <c r="R115" s="366"/>
      <c r="S115" s="366"/>
      <c r="T115" s="367"/>
      <c r="U115" s="367"/>
      <c r="V115" s="368"/>
      <c r="W115" s="358"/>
      <c r="X115" s="368"/>
      <c r="Y115" s="358"/>
    </row>
    <row r="116" spans="1:25" ht="14.25">
      <c r="A116" s="369" t="str">
        <f>НАЧАЛО!$D$50</f>
        <v>Заверил:</v>
      </c>
      <c r="B116" s="370"/>
      <c r="C116" s="367"/>
      <c r="D116" s="367"/>
      <c r="E116" s="368"/>
      <c r="F116" s="358"/>
      <c r="G116" s="368"/>
      <c r="I116" s="1491"/>
      <c r="P116" s="1727"/>
      <c r="R116" s="369" t="str">
        <f>'Cover page'!D50</f>
        <v>Audited by:</v>
      </c>
      <c r="S116" s="370"/>
      <c r="T116" s="367"/>
      <c r="U116" s="367"/>
      <c r="V116" s="368"/>
      <c r="W116" s="358"/>
      <c r="X116" s="368"/>
      <c r="Y116" s="358"/>
    </row>
    <row r="117" spans="1:25" ht="14.25">
      <c r="A117" s="364" t="str">
        <f>НАЧАЛО!$C$52</f>
        <v>ОДИТОРИ И КО ООД</v>
      </c>
      <c r="B117" s="358"/>
      <c r="C117" s="367"/>
      <c r="D117" s="367"/>
      <c r="E117" s="368"/>
      <c r="F117" s="358"/>
      <c r="G117" s="368"/>
      <c r="I117" s="1491"/>
      <c r="P117" s="646"/>
      <c r="R117" s="364" t="str">
        <f>'Cover page'!C52</f>
        <v>…………………….</v>
      </c>
      <c r="S117" s="366"/>
      <c r="T117" s="367"/>
      <c r="U117" s="367"/>
      <c r="V117" s="368"/>
      <c r="W117" s="358"/>
      <c r="X117" s="368"/>
      <c r="Y117" s="358"/>
    </row>
    <row r="118" spans="1:25" ht="12.75" customHeight="1">
      <c r="A118" s="371"/>
      <c r="B118" s="372"/>
      <c r="C118" s="367"/>
      <c r="D118" s="367"/>
      <c r="E118" s="368"/>
      <c r="F118" s="358"/>
      <c r="G118" s="368"/>
      <c r="I118" s="1491"/>
      <c r="P118" s="646"/>
      <c r="R118" s="371"/>
      <c r="S118" s="370"/>
      <c r="T118" s="370"/>
      <c r="U118" s="367"/>
      <c r="V118" s="368"/>
      <c r="W118" s="358"/>
      <c r="X118" s="368"/>
      <c r="Y118" s="358"/>
    </row>
    <row r="119" spans="1:25" ht="14.25">
      <c r="A119" s="364" t="str">
        <f>НАЧАЛО!$C$58</f>
        <v>ЛОВЕЧ, 14 април 2014 г.</v>
      </c>
      <c r="B119" s="358"/>
      <c r="C119" s="367"/>
      <c r="D119" s="367"/>
      <c r="E119" s="368"/>
      <c r="F119" s="358"/>
      <c r="G119" s="368"/>
      <c r="I119" s="1491"/>
      <c r="P119" s="646"/>
      <c r="R119" s="364" t="str">
        <f>'Cover page'!C58</f>
        <v>Sofia, 28 February 2014</v>
      </c>
      <c r="S119" s="358"/>
      <c r="T119" s="370"/>
      <c r="U119" s="367"/>
      <c r="V119" s="368"/>
      <c r="W119" s="358"/>
      <c r="X119" s="368"/>
      <c r="Y119" s="358"/>
    </row>
    <row r="120" spans="1:25" ht="14.25">
      <c r="A120" s="373"/>
      <c r="B120" s="373"/>
      <c r="R120" s="373"/>
      <c r="U120" s="316"/>
      <c r="V120" s="316"/>
      <c r="X120" s="316"/>
    </row>
    <row r="121" spans="1:25">
      <c r="U121" s="316"/>
      <c r="V121" s="316"/>
      <c r="X121" s="316"/>
    </row>
    <row r="122" spans="1:25" ht="14.25">
      <c r="A122" s="376"/>
      <c r="B122" s="376"/>
      <c r="R122" s="376"/>
      <c r="S122" s="373"/>
    </row>
    <row r="124" spans="1:25" ht="14.25">
      <c r="S124" s="376"/>
    </row>
  </sheetData>
  <sheetProtection insertColumns="0" insertRows="0"/>
  <mergeCells count="8">
    <mergeCell ref="R1:X1"/>
    <mergeCell ref="R2:X2"/>
    <mergeCell ref="A107:C107"/>
    <mergeCell ref="A1:G1"/>
    <mergeCell ref="A2:G2"/>
    <mergeCell ref="A106:G106"/>
    <mergeCell ref="A105:C105"/>
    <mergeCell ref="R106:X106"/>
  </mergeCells>
  <phoneticPr fontId="0" type="noConversion"/>
  <hyperlinks>
    <hyperlink ref="K18" location="'P&amp;L финансови сделки'!A1" display="'P&amp;L финансови сделки'!A1"/>
    <hyperlink ref="K8" location="'P&amp;L приходи'!A1" display="'P&amp;L приходи'!A1"/>
    <hyperlink ref="K22" location="'P&amp;L разходи'!A1" display="'P&amp;L разходи'!A1"/>
    <hyperlink ref="K36" location="'P&amp;L финансови сделки'!A1" display="'P&amp;L финансови сделки'!A1"/>
    <hyperlink ref="K102" location="'P&amp;L доход на акция'!A1" display="'P&amp;L доход на акция'!A1"/>
    <hyperlink ref="K14" location="'P&amp;L обезц,провиз,прибл.оценки'!A1" display="'P&amp;L обезц,провиз,прибл.оценки'!A1"/>
    <hyperlink ref="K28" location="'P&amp;L обезц,провиз,прибл.оценки'!A1" display="'P&amp;L обезц,провиз,прибл.оценки'!A1"/>
    <hyperlink ref="N18" location="'P&amp;L лизинг'!A1" display="'P&amp;L лизинг'!A1"/>
    <hyperlink ref="K27" location="'P&amp;L обезц,провиз,прибл.оценки'!A1" display="'P&amp;L обезц,провиз,прибл.оценки'!A1"/>
    <hyperlink ref="K38" location="'P&amp;L разходи'!A1" display="'P&amp;L разходи'!A1"/>
    <hyperlink ref="K1" location="'Съдържание 1'!A1" display="'Съдържание 1'!A1"/>
    <hyperlink ref="K64" location="'P&amp;L разходи'!A1" display="'P&amp;L разходи'!A1"/>
    <hyperlink ref="K20" location="'P&amp;L приходи'!A1" display="'P&amp;L приходи'!A1"/>
    <hyperlink ref="P66" r:id="rId1" display="http://eifrs.ifrs.org/eifrs/XBRL?type=IAS&amp;num=1&amp;date=2012-03-27&amp;anchor=para_7&amp;doctype=Standard"/>
    <hyperlink ref="P69" r:id="rId2" display="http://eifrs.ifrs.org/eifrs/XBRL?type=IAS&amp;num=1&amp;date=2012-03-27&amp;anchor=para_7&amp;doctype=Standard"/>
    <hyperlink ref="P70" r:id="rId3" display="http://eifrs.ifrs.org/eifrs/XBRL?type=IAS&amp;num=1&amp;date=2012-03-27&amp;anchor=para_82A_a&amp;doctype=Standard"/>
    <hyperlink ref="P71" r:id="rId4" display="http://eifrs.ifrs.org/eifrs/XBRL?type=IAS&amp;num=1&amp;date=2012-03-27&amp;anchor=para_IG6&amp;doctype=Implementation%20Guidance"/>
    <hyperlink ref="P73" r:id="rId5" display="http://eifrs.ifrs.org/eifrs/XBRL?type=IAS&amp;num=1&amp;date=2012-03-27&amp;anchor=para_91_b&amp;doctype=Standard"/>
    <hyperlink ref="P82" r:id="rId6" display="http://eifrs.ifrs.org/eifrs/XBRL?type=IFRS&amp;num=7&amp;date=2012-03-27&amp;anchor=para_23_e&amp;doctype=Standard"/>
    <hyperlink ref="P87" r:id="rId7" display="http://eifrs.ifrs.org/eifrs/XBRL?type=IAS&amp;num=1&amp;date=2012-03-27&amp;anchor=para_IG6&amp;doctype=Implementation%20Guidance"/>
    <hyperlink ref="P89" r:id="rId8" display="http://eifrs.ifrs.org/eifrs/XBRL?type=IAS&amp;num=1&amp;date=2012-03-27&amp;anchor=para_91&amp;doctype=Standard"/>
    <hyperlink ref="P36" r:id="rId9" display="http://eifrs.ifrs.org/eifrs/XBRL?type=IAS&amp;num=1&amp;date=2012-03-27&amp;anchor=para_82_b&amp;doctype=Standard"/>
    <hyperlink ref="P18" r:id="rId10" display="http://eifrs.ifrs.org/eifrs/XBRL?type=IAS&amp;num=1&amp;date=2012-03-27&amp;anchor=para_85&amp;doctype=Standard"/>
    <hyperlink ref="P42" r:id="rId11" display="http://eifrs.ifrs.org/eifrs/XBRL?type=IAS&amp;num=29&amp;date=2012-03-27&amp;anchor=para_9&amp;doctype=Standard"/>
    <hyperlink ref="P40" r:id="rId12" display="http://eifrs.ifrs.org/eifrs/XBRL?type=IAS&amp;num=32&amp;date=2012-03-27&amp;anchor=para_IE33&amp;doctype=Illustrative%20Examples"/>
    <hyperlink ref="P32" r:id="rId13" display="http://eifrs.ifrs.org/eifrs/XBRL?type=IAS&amp;num=1&amp;date=2012-03-27&amp;anchor=para_IG6&amp;doctype=Implementation%20Guidance"/>
    <hyperlink ref="P27" r:id="rId14" display="http://eifrs.ifrs.org/eifrs/XBRL?type=IAS&amp;num=7&amp;date=2012-03-27&amp;anchor=para_20_b&amp;doctype=Standard"/>
    <hyperlink ref="P16" r:id="rId15" display="http://eifrs.ifrs.org/eifrs/XBRL?type=IAS&amp;num=20&amp;date=2012-03-27&amp;anchor=para_28&amp;doctype=Standard"/>
    <hyperlink ref="K16" location="'P&amp;L приходи'!A45" display="P&amp;L приходи'!A1"/>
    <hyperlink ref="K13" location="'P&amp;L разходи'!A1" display="'P&amp;L разходи'!A1"/>
    <hyperlink ref="K58" location="'P&amp;L разходи'!B116" display="'P&amp;L разходи'!B116"/>
  </hyperlinks>
  <printOptions horizontalCentered="1"/>
  <pageMargins left="0.74803149606299213" right="0.74803149606299213" top="0.47244094488188981" bottom="0.70866141732283472" header="0.39370078740157483" footer="0.78740157480314965"/>
  <pageSetup paperSize="9" scale="35" orientation="portrait" useFirstPageNumber="1" r:id="rId16"/>
  <headerFooter alignWithMargins="0"/>
  <colBreaks count="1" manualBreakCount="1">
    <brk id="7" max="59" man="1"/>
  </colBreaks>
  <ignoredErrors>
    <ignoredError sqref="E60" unlockedFormula="1"/>
  </ignoredErrors>
  <legacyDrawing r:id="rId17"/>
</worksheet>
</file>

<file path=xl/worksheets/sheet88.xml><?xml version="1.0" encoding="utf-8"?>
<worksheet xmlns="http://schemas.openxmlformats.org/spreadsheetml/2006/main" xmlns:r="http://schemas.openxmlformats.org/officeDocument/2006/relationships">
  <sheetPr codeName="Sheet4">
    <tabColor theme="4" tint="-0.249977111117893"/>
  </sheetPr>
  <dimension ref="A1:AC171"/>
  <sheetViews>
    <sheetView zoomScale="84" zoomScaleNormal="84" zoomScaleSheetLayoutView="88" workbookViewId="0">
      <pane ySplit="1" topLeftCell="A125" activePane="bottomLeft" state="frozen"/>
      <selection pane="bottomLeft" activeCell="M116" sqref="M116"/>
    </sheetView>
  </sheetViews>
  <sheetFormatPr defaultRowHeight="14.25"/>
  <cols>
    <col min="1" max="1" width="52.140625" style="333" customWidth="1"/>
    <col min="2" max="2" width="1.7109375" style="333" customWidth="1"/>
    <col min="3" max="3" width="10.28515625" style="451" customWidth="1"/>
    <col min="4" max="4" width="1.7109375" style="452" customWidth="1"/>
    <col min="5" max="5" width="17.28515625" style="333" customWidth="1"/>
    <col min="6" max="6" width="1.7109375" style="333" customWidth="1"/>
    <col min="7" max="7" width="16.42578125" style="333" customWidth="1"/>
    <col min="8" max="8" width="2" style="333" customWidth="1"/>
    <col min="9" max="9" width="14.28515625" style="380" customWidth="1"/>
    <col min="10" max="10" width="2.7109375" style="333" customWidth="1"/>
    <col min="11" max="11" width="9.140625" style="1499"/>
    <col min="12" max="14" width="9.140625" style="333"/>
    <col min="15" max="15" width="9.5703125" style="333" customWidth="1"/>
    <col min="16" max="16" width="9.140625" style="333"/>
    <col min="17" max="17" width="35.5703125" style="333" customWidth="1"/>
    <col min="18" max="18" width="9.140625" style="639"/>
    <col min="19" max="19" width="2.42578125" style="333" customWidth="1"/>
    <col min="20" max="20" width="52.140625" style="333" customWidth="1"/>
    <col min="21" max="21" width="1.7109375" style="333" customWidth="1"/>
    <col min="22" max="22" width="10.28515625" style="451" customWidth="1"/>
    <col min="23" max="23" width="1.7109375" style="452" customWidth="1"/>
    <col min="24" max="24" width="16.5703125" style="333" customWidth="1"/>
    <col min="25" max="25" width="1.7109375" style="333" customWidth="1"/>
    <col min="26" max="26" width="14.28515625" style="333" customWidth="1"/>
    <col min="27" max="27" width="2" style="333" customWidth="1"/>
    <col min="28" max="28" width="14.28515625" style="333" customWidth="1"/>
    <col min="29" max="29" width="3" style="333" customWidth="1"/>
    <col min="30" max="16384" width="9.140625" style="333"/>
  </cols>
  <sheetData>
    <row r="1" spans="1:29">
      <c r="A1" s="2077" t="str">
        <f>'P&amp;L ОД'!A1:G1</f>
        <v>ЛОВЕЧТУРС АД</v>
      </c>
      <c r="B1" s="2077"/>
      <c r="C1" s="2077"/>
      <c r="D1" s="2077"/>
      <c r="E1" s="2077"/>
      <c r="F1" s="2077"/>
      <c r="G1" s="2077"/>
      <c r="H1" s="408"/>
      <c r="I1" s="491"/>
      <c r="K1" s="1496"/>
      <c r="M1" s="458" t="s">
        <v>1323</v>
      </c>
      <c r="R1" s="651" t="s">
        <v>3382</v>
      </c>
      <c r="T1" s="2077" t="str">
        <f>'P&amp;L ОД'!R1</f>
        <v>АБС Ltd.</v>
      </c>
      <c r="U1" s="2077"/>
      <c r="V1" s="2077"/>
      <c r="W1" s="2077"/>
      <c r="X1" s="2077"/>
      <c r="Y1" s="2077"/>
      <c r="Z1" s="2077"/>
      <c r="AA1" s="408"/>
      <c r="AB1" s="408"/>
      <c r="AC1" s="337"/>
    </row>
    <row r="2" spans="1:29" s="410" customFormat="1">
      <c r="A2" s="2071" t="str">
        <f>CONCATENATE("ОТЧЕТ ЗА ФИНАНСОВОТО СЪСТОЯНИЕ ","към ",DAY(НАЧАЛО!AA$2),".",MONTH(НАЧАЛО!AA$2),".",YEAR(НАЧАЛО!AA$2)," г.")</f>
        <v>ОТЧЕТ ЗА ФИНАНСОВОТО СЪСТОЯНИЕ към 31.12.2013 г.</v>
      </c>
      <c r="B2" s="2071"/>
      <c r="C2" s="2071"/>
      <c r="D2" s="2071"/>
      <c r="E2" s="2071"/>
      <c r="F2" s="2071"/>
      <c r="G2" s="2071"/>
      <c r="H2" s="408"/>
      <c r="I2" s="492"/>
      <c r="J2" s="319"/>
      <c r="K2" s="1496"/>
      <c r="L2" s="319"/>
      <c r="M2" s="319"/>
      <c r="N2" s="319"/>
      <c r="O2" s="319"/>
      <c r="P2" s="319"/>
      <c r="Q2" s="319"/>
      <c r="R2" s="651"/>
      <c r="S2" s="319"/>
      <c r="T2" s="2543" t="str">
        <f>CONCATENATE("STATEMENT OF FINANCIAL POSITION ","AT ",DAY('Cover page'!AA1),".",MONTH('Cover page'!AB1),".",YEAR('Cover page'!AC1)," ")</f>
        <v xml:space="preserve">STATEMENT OF FINANCIAL POSITION AT 31.1.1905 </v>
      </c>
      <c r="U2" s="2543"/>
      <c r="V2" s="2543"/>
      <c r="W2" s="2543"/>
      <c r="X2" s="2543"/>
      <c r="Y2" s="2543"/>
      <c r="Z2" s="2543"/>
      <c r="AA2" s="408"/>
      <c r="AB2" s="653"/>
      <c r="AC2" s="409"/>
    </row>
    <row r="3" spans="1:29" ht="15" customHeight="1">
      <c r="A3" s="411"/>
      <c r="B3" s="411"/>
      <c r="C3" s="412"/>
      <c r="D3" s="411"/>
      <c r="E3" s="413"/>
      <c r="F3" s="411"/>
      <c r="G3" s="413"/>
      <c r="H3" s="413"/>
      <c r="I3" s="493"/>
      <c r="J3" s="316"/>
      <c r="K3" s="1496"/>
      <c r="L3" s="316"/>
      <c r="M3" s="316"/>
      <c r="N3" s="316"/>
      <c r="O3" s="316"/>
      <c r="P3" s="316"/>
      <c r="Q3" s="316"/>
      <c r="R3" s="651"/>
      <c r="S3" s="316"/>
      <c r="T3" s="411"/>
      <c r="U3" s="411"/>
      <c r="V3" s="412"/>
      <c r="W3" s="411"/>
      <c r="X3" s="413"/>
      <c r="Y3" s="411"/>
      <c r="Z3" s="413"/>
      <c r="AA3" s="413"/>
      <c r="AB3" s="413"/>
      <c r="AC3" s="337"/>
    </row>
    <row r="4" spans="1:29" s="418" customFormat="1" ht="28.5">
      <c r="A4" s="414"/>
      <c r="B4" s="414"/>
      <c r="C4" s="415" t="s">
        <v>0</v>
      </c>
      <c r="D4" s="408"/>
      <c r="E4" s="416">
        <f>НАЧАЛО!AA2</f>
        <v>41639</v>
      </c>
      <c r="F4" s="415"/>
      <c r="G4" s="416" t="str">
        <f>CONCATENATE("31.12.",YEAR(НАЧАЛО!AA2)-1," г.")</f>
        <v>31.12.2012 г.</v>
      </c>
      <c r="H4" s="416"/>
      <c r="I4" s="494" t="str">
        <f>CONCATENATE("1.1.",YEAR(НАЧАЛО!AA2)-1," г.")</f>
        <v>1.1.2012 г.</v>
      </c>
      <c r="J4" s="316"/>
      <c r="K4" s="1496"/>
      <c r="L4" s="319"/>
      <c r="M4" s="319"/>
      <c r="N4" s="316"/>
      <c r="O4" s="316"/>
      <c r="P4" s="316"/>
      <c r="Q4" s="316"/>
      <c r="R4" s="651"/>
      <c r="S4" s="316"/>
      <c r="T4" s="414"/>
      <c r="U4" s="414"/>
      <c r="V4" s="703" t="s">
        <v>3678</v>
      </c>
      <c r="W4" s="408"/>
      <c r="X4" s="416" t="str">
        <f>'P&amp;L ОД'!V4</f>
        <v xml:space="preserve">2013 </v>
      </c>
      <c r="Y4" s="415"/>
      <c r="Z4" s="416" t="str">
        <f>'P&amp;L ОД'!X4</f>
        <v xml:space="preserve">2012 </v>
      </c>
      <c r="AA4" s="416"/>
      <c r="AB4" s="416" t="str">
        <f>CONCATENATE("1.1.",YEAR(НАЧАЛО!AA2)-1,"")</f>
        <v>1.1.2012</v>
      </c>
      <c r="AC4" s="417"/>
    </row>
    <row r="5" spans="1:29" ht="18" customHeight="1">
      <c r="A5" s="326" t="s">
        <v>4</v>
      </c>
      <c r="B5" s="326"/>
      <c r="C5" s="412"/>
      <c r="D5" s="411"/>
      <c r="E5" s="419" t="s">
        <v>13</v>
      </c>
      <c r="F5" s="420"/>
      <c r="G5" s="419" t="s">
        <v>13</v>
      </c>
      <c r="H5" s="419"/>
      <c r="I5" s="495" t="s">
        <v>13</v>
      </c>
      <c r="K5" s="1496"/>
      <c r="R5" s="651"/>
      <c r="T5" s="326" t="s">
        <v>3437</v>
      </c>
      <c r="U5" s="326"/>
      <c r="V5" s="412"/>
      <c r="W5" s="411"/>
      <c r="X5" s="419" t="s">
        <v>13</v>
      </c>
      <c r="Y5" s="420"/>
      <c r="Z5" s="419" t="s">
        <v>13</v>
      </c>
      <c r="AA5" s="419"/>
      <c r="AB5" s="419" t="s">
        <v>13</v>
      </c>
      <c r="AC5" s="337"/>
    </row>
    <row r="6" spans="1:29" ht="9" customHeight="1">
      <c r="A6" s="421"/>
      <c r="B6" s="421"/>
      <c r="C6" s="412"/>
      <c r="D6" s="411"/>
      <c r="E6" s="419"/>
      <c r="F6" s="420"/>
      <c r="G6" s="419"/>
      <c r="H6" s="419"/>
      <c r="I6" s="495"/>
      <c r="K6" s="1496"/>
      <c r="R6" s="651"/>
      <c r="T6" s="421"/>
      <c r="U6" s="421"/>
      <c r="V6" s="412"/>
      <c r="W6" s="411"/>
      <c r="X6" s="419"/>
      <c r="Y6" s="420"/>
      <c r="Z6" s="419"/>
      <c r="AA6" s="419"/>
      <c r="AB6" s="419"/>
      <c r="AC6" s="337"/>
    </row>
    <row r="7" spans="1:29" ht="16.5" customHeight="1">
      <c r="A7" s="459" t="s">
        <v>388</v>
      </c>
      <c r="B7" s="421"/>
      <c r="C7" s="412"/>
      <c r="D7" s="411"/>
      <c r="E7" s="419"/>
      <c r="F7" s="420"/>
      <c r="G7" s="419"/>
      <c r="H7" s="419"/>
      <c r="I7" s="495"/>
      <c r="K7" s="1496"/>
      <c r="R7" s="651"/>
      <c r="T7" s="459" t="s">
        <v>1369</v>
      </c>
      <c r="U7" s="421"/>
      <c r="V7" s="412"/>
      <c r="W7" s="411"/>
      <c r="X7" s="419"/>
      <c r="Y7" s="420"/>
      <c r="Z7" s="419"/>
      <c r="AA7" s="419"/>
      <c r="AB7" s="419"/>
      <c r="AC7" s="337"/>
    </row>
    <row r="8" spans="1:29" ht="9" customHeight="1">
      <c r="A8" s="326"/>
      <c r="B8" s="326"/>
      <c r="C8" s="460"/>
      <c r="D8" s="331"/>
      <c r="E8" s="337"/>
      <c r="F8" s="338"/>
      <c r="G8" s="337"/>
      <c r="H8" s="337"/>
      <c r="I8" s="381"/>
      <c r="K8" s="1496"/>
      <c r="R8" s="651"/>
      <c r="T8" s="326"/>
      <c r="U8" s="326"/>
      <c r="V8" s="460"/>
      <c r="W8" s="331"/>
      <c r="X8" s="337"/>
      <c r="Y8" s="338"/>
      <c r="Z8" s="337"/>
      <c r="AA8" s="337"/>
      <c r="AB8" s="337"/>
      <c r="AC8" s="337"/>
    </row>
    <row r="9" spans="1:29" ht="15.75" customHeight="1">
      <c r="A9" s="428" t="s">
        <v>3817</v>
      </c>
      <c r="B9" s="424"/>
      <c r="C9" s="122" t="str">
        <f>'More information'!A107</f>
        <v>2.1.</v>
      </c>
      <c r="D9" s="334"/>
      <c r="E9" s="425">
        <f>'Имоти, Машини и съоръжения'!T62</f>
        <v>1</v>
      </c>
      <c r="F9" s="426"/>
      <c r="G9" s="425">
        <f>'Имоти, Машини и съоръжения'!T61</f>
        <v>1</v>
      </c>
      <c r="H9" s="427"/>
      <c r="I9" s="123" t="s">
        <v>27</v>
      </c>
      <c r="K9" s="1497" t="str">
        <f>R9</f>
        <v>IAS1p54(a)</v>
      </c>
      <c r="M9" s="461" t="s">
        <v>906</v>
      </c>
      <c r="R9" s="649" t="s">
        <v>3423</v>
      </c>
      <c r="T9" s="428" t="s">
        <v>3424</v>
      </c>
      <c r="U9" s="424"/>
      <c r="V9" s="704" t="str">
        <f>C9</f>
        <v>2.1.</v>
      </c>
      <c r="W9" s="334"/>
      <c r="X9" s="425">
        <f>E9</f>
        <v>1</v>
      </c>
      <c r="Y9" s="426"/>
      <c r="Z9" s="425">
        <f>G9</f>
        <v>1</v>
      </c>
      <c r="AA9" s="427"/>
      <c r="AB9" s="425" t="str">
        <f>I9</f>
        <v/>
      </c>
      <c r="AC9" s="337"/>
    </row>
    <row r="10" spans="1:29" ht="9" customHeight="1">
      <c r="A10" s="409"/>
      <c r="B10" s="394"/>
      <c r="C10" s="72"/>
      <c r="D10" s="334"/>
      <c r="E10" s="422"/>
      <c r="F10" s="423"/>
      <c r="G10" s="422"/>
      <c r="H10" s="422"/>
      <c r="I10" s="496"/>
      <c r="K10" s="1498"/>
      <c r="R10" s="652"/>
      <c r="T10" s="409"/>
      <c r="U10" s="394"/>
      <c r="V10" s="342"/>
      <c r="W10" s="334"/>
      <c r="X10" s="422"/>
      <c r="Y10" s="423"/>
      <c r="Z10" s="422"/>
      <c r="AA10" s="422"/>
      <c r="AB10" s="422"/>
      <c r="AC10" s="337"/>
    </row>
    <row r="11" spans="1:29" ht="15.75" customHeight="1">
      <c r="A11" s="428" t="s">
        <v>33</v>
      </c>
      <c r="B11" s="424"/>
      <c r="C11" s="122" t="str">
        <f>'More information'!A113</f>
        <v>2.2.</v>
      </c>
      <c r="D11" s="334"/>
      <c r="E11" s="425">
        <f>'Инвестиционни имоти'!G56</f>
        <v>0</v>
      </c>
      <c r="F11" s="426"/>
      <c r="G11" s="425">
        <f>'Инвестиционни имоти'!G55</f>
        <v>0</v>
      </c>
      <c r="H11" s="427"/>
      <c r="I11" s="123" t="s">
        <v>27</v>
      </c>
      <c r="K11" s="1497" t="str">
        <f>R11</f>
        <v>IAS 1.54 b Disclosure, IAS 40.76 Disclosure, IAS 40.79 d Disclosure</v>
      </c>
      <c r="M11" s="461" t="s">
        <v>907</v>
      </c>
      <c r="R11" s="649" t="s">
        <v>3527</v>
      </c>
      <c r="T11" s="428" t="s">
        <v>3490</v>
      </c>
      <c r="U11" s="424"/>
      <c r="V11" s="704" t="str">
        <f>C11</f>
        <v>2.2.</v>
      </c>
      <c r="W11" s="334"/>
      <c r="X11" s="425">
        <f>E11</f>
        <v>0</v>
      </c>
      <c r="Y11" s="426"/>
      <c r="Z11" s="425">
        <f>G11</f>
        <v>0</v>
      </c>
      <c r="AA11" s="427"/>
      <c r="AB11" s="425" t="str">
        <f>I11</f>
        <v/>
      </c>
      <c r="AC11" s="337"/>
    </row>
    <row r="12" spans="1:29" ht="9" customHeight="1">
      <c r="A12" s="394"/>
      <c r="B12" s="394"/>
      <c r="C12" s="72"/>
      <c r="D12" s="334"/>
      <c r="E12" s="422"/>
      <c r="F12" s="423"/>
      <c r="G12" s="422"/>
      <c r="H12" s="422"/>
      <c r="I12" s="496"/>
      <c r="K12" s="1498"/>
      <c r="R12" s="652"/>
      <c r="T12" s="394"/>
      <c r="U12" s="394"/>
      <c r="V12" s="342"/>
      <c r="W12" s="334"/>
      <c r="X12" s="422"/>
      <c r="Y12" s="423"/>
      <c r="Z12" s="422"/>
      <c r="AA12" s="422"/>
      <c r="AB12" s="422"/>
      <c r="AC12" s="337"/>
    </row>
    <row r="13" spans="1:29" ht="15" customHeight="1">
      <c r="A13" s="428" t="s">
        <v>381</v>
      </c>
      <c r="B13" s="394"/>
      <c r="C13" s="122" t="str">
        <f>'More information'!A117</f>
        <v>2.3.</v>
      </c>
      <c r="D13" s="334"/>
      <c r="E13" s="425">
        <f>Репутация!C28</f>
        <v>0</v>
      </c>
      <c r="F13" s="426"/>
      <c r="G13" s="425">
        <f>Репутация!D28</f>
        <v>0</v>
      </c>
      <c r="H13" s="127"/>
      <c r="I13" s="123"/>
      <c r="K13" s="1497" t="str">
        <f>R13</f>
        <v>IAS 1.54 c Disclosure, IAS 36.134 a Disclosure, IAS 36.135 a Disclosure, IFRS 3.B67 d Disclosure</v>
      </c>
      <c r="M13" s="429" t="s">
        <v>1862</v>
      </c>
      <c r="R13" s="649" t="s">
        <v>3528</v>
      </c>
      <c r="T13" s="463" t="s">
        <v>2967</v>
      </c>
      <c r="U13" s="394"/>
      <c r="V13" s="704" t="str">
        <f>C13</f>
        <v>2.3.</v>
      </c>
      <c r="W13" s="334"/>
      <c r="X13" s="425">
        <f>E13</f>
        <v>0</v>
      </c>
      <c r="Y13" s="426"/>
      <c r="Z13" s="425">
        <f>G13</f>
        <v>0</v>
      </c>
      <c r="AA13" s="427"/>
      <c r="AB13" s="425">
        <f>I13</f>
        <v>0</v>
      </c>
      <c r="AC13" s="337"/>
    </row>
    <row r="14" spans="1:29" ht="8.25" customHeight="1">
      <c r="A14" s="326"/>
      <c r="B14" s="326"/>
      <c r="C14" s="72"/>
      <c r="D14" s="334"/>
      <c r="E14" s="430"/>
      <c r="F14" s="426"/>
      <c r="G14" s="427"/>
      <c r="H14" s="427"/>
      <c r="I14" s="127"/>
      <c r="K14" s="1498"/>
      <c r="R14" s="652"/>
      <c r="T14" s="326"/>
      <c r="U14" s="326"/>
      <c r="V14" s="342"/>
      <c r="W14" s="334"/>
      <c r="X14" s="430"/>
      <c r="Y14" s="426"/>
      <c r="Z14" s="427"/>
      <c r="AA14" s="427"/>
      <c r="AB14" s="427"/>
      <c r="AC14" s="337"/>
    </row>
    <row r="15" spans="1:29">
      <c r="A15" s="428" t="s">
        <v>751</v>
      </c>
      <c r="B15" s="424"/>
      <c r="C15" s="122" t="str">
        <f>'More information'!A128</f>
        <v>2.4.</v>
      </c>
      <c r="D15" s="334"/>
      <c r="E15" s="425">
        <f>'Нематериални  активи '!M62</f>
        <v>0</v>
      </c>
      <c r="F15" s="426"/>
      <c r="G15" s="425">
        <f>'Нематериални  активи '!M61</f>
        <v>0</v>
      </c>
      <c r="H15" s="427"/>
      <c r="I15" s="123" t="s">
        <v>27</v>
      </c>
      <c r="K15" s="1497" t="str">
        <f>R15</f>
        <v xml:space="preserve">IAS 38.118 eDisclosure, IAS 1.54 cDisclosure, </v>
      </c>
      <c r="M15" s="462" t="s">
        <v>1268</v>
      </c>
      <c r="R15" s="649" t="s">
        <v>4065</v>
      </c>
      <c r="T15" s="463" t="s">
        <v>3425</v>
      </c>
      <c r="U15" s="424"/>
      <c r="V15" s="704" t="str">
        <f>C15</f>
        <v>2.4.</v>
      </c>
      <c r="W15" s="334"/>
      <c r="X15" s="425">
        <f>E15</f>
        <v>0</v>
      </c>
      <c r="Y15" s="426"/>
      <c r="Z15" s="425">
        <f>G15</f>
        <v>0</v>
      </c>
      <c r="AA15" s="427"/>
      <c r="AB15" s="425" t="str">
        <f>I15</f>
        <v/>
      </c>
      <c r="AC15" s="337"/>
    </row>
    <row r="16" spans="1:29" ht="9" customHeight="1">
      <c r="A16" s="394"/>
      <c r="B16" s="394"/>
      <c r="C16" s="72"/>
      <c r="D16" s="334"/>
      <c r="E16" s="422"/>
      <c r="F16" s="423"/>
      <c r="G16" s="422"/>
      <c r="H16" s="422"/>
      <c r="I16" s="496"/>
      <c r="K16" s="1498"/>
      <c r="R16" s="652"/>
      <c r="T16" s="394"/>
      <c r="U16" s="394"/>
      <c r="V16" s="342"/>
      <c r="W16" s="334"/>
      <c r="X16" s="422"/>
      <c r="Y16" s="423"/>
      <c r="Z16" s="422"/>
      <c r="AA16" s="422"/>
      <c r="AB16" s="422"/>
      <c r="AC16" s="337"/>
    </row>
    <row r="17" spans="1:29" ht="28.5">
      <c r="A17" s="463" t="s">
        <v>752</v>
      </c>
      <c r="B17" s="424"/>
      <c r="C17" s="122" t="str">
        <f>'More information'!A132</f>
        <v>2.5.</v>
      </c>
      <c r="D17" s="334"/>
      <c r="E17" s="425">
        <f>'Инв.по мет.собств.к-ал'!F7</f>
        <v>0</v>
      </c>
      <c r="F17" s="426"/>
      <c r="G17" s="425">
        <f>'Инв.по мет.собств.к-ал'!G7</f>
        <v>0</v>
      </c>
      <c r="H17" s="427"/>
      <c r="I17" s="123"/>
      <c r="K17" s="1497" t="str">
        <f>R17</f>
        <v xml:space="preserve">IAS 1.54 e Disclosure, IFRS 8.24 a Disclosure, IFRS 12.B16Disclosure </v>
      </c>
      <c r="M17" s="317" t="s">
        <v>1778</v>
      </c>
      <c r="R17" s="649" t="s">
        <v>4066</v>
      </c>
      <c r="T17" s="464" t="s">
        <v>3491</v>
      </c>
      <c r="U17" s="424"/>
      <c r="V17" s="704" t="str">
        <f>C17</f>
        <v>2.5.</v>
      </c>
      <c r="W17" s="334"/>
      <c r="X17" s="425">
        <f>E17</f>
        <v>0</v>
      </c>
      <c r="Y17" s="426"/>
      <c r="Z17" s="425">
        <f>G17</f>
        <v>0</v>
      </c>
      <c r="AA17" s="427"/>
      <c r="AB17" s="425">
        <f>I17</f>
        <v>0</v>
      </c>
      <c r="AC17" s="337"/>
    </row>
    <row r="18" spans="1:29" ht="9" customHeight="1">
      <c r="A18" s="394"/>
      <c r="B18" s="394"/>
      <c r="C18" s="72"/>
      <c r="D18" s="334"/>
      <c r="E18" s="422"/>
      <c r="F18" s="423"/>
      <c r="G18" s="422"/>
      <c r="H18" s="422"/>
      <c r="I18" s="496"/>
      <c r="K18" s="1498"/>
      <c r="R18" s="652"/>
      <c r="T18" s="394"/>
      <c r="U18" s="394"/>
      <c r="V18" s="342"/>
      <c r="W18" s="334"/>
      <c r="X18" s="422"/>
      <c r="Y18" s="423"/>
      <c r="Z18" s="422"/>
      <c r="AA18" s="422"/>
      <c r="AB18" s="422"/>
      <c r="AC18" s="337"/>
    </row>
    <row r="19" spans="1:29" ht="28.5">
      <c r="A19" s="464" t="s">
        <v>753</v>
      </c>
      <c r="B19" s="424"/>
      <c r="C19" s="122" t="str">
        <f>'More information'!A137</f>
        <v>2.6.</v>
      </c>
      <c r="D19" s="334"/>
      <c r="E19" s="425">
        <f>'Инвест в дъщ,асоц,съвместни'!E6</f>
        <v>0</v>
      </c>
      <c r="F19" s="426"/>
      <c r="G19" s="425">
        <f>'Инвест в дъщ,асоц,съвместни'!F6</f>
        <v>0</v>
      </c>
      <c r="H19" s="427"/>
      <c r="I19" s="123" t="s">
        <v>27</v>
      </c>
      <c r="K19" s="1497" t="str">
        <f>R19</f>
        <v>IAS1p54(e)</v>
      </c>
      <c r="M19" s="317" t="s">
        <v>1269</v>
      </c>
      <c r="R19" s="649" t="s">
        <v>3426</v>
      </c>
      <c r="T19" s="464" t="s">
        <v>3427</v>
      </c>
      <c r="U19" s="424"/>
      <c r="V19" s="704" t="str">
        <f>C19</f>
        <v>2.6.</v>
      </c>
      <c r="W19" s="334"/>
      <c r="X19" s="425">
        <f>E19</f>
        <v>0</v>
      </c>
      <c r="Y19" s="426"/>
      <c r="Z19" s="425">
        <f>G19</f>
        <v>0</v>
      </c>
      <c r="AA19" s="427"/>
      <c r="AB19" s="425" t="str">
        <f>I19</f>
        <v/>
      </c>
      <c r="AC19" s="337"/>
    </row>
    <row r="20" spans="1:29" ht="9" customHeight="1">
      <c r="A20" s="394"/>
      <c r="B20" s="394"/>
      <c r="C20" s="72"/>
      <c r="D20" s="334"/>
      <c r="E20" s="422"/>
      <c r="F20" s="423"/>
      <c r="G20" s="422"/>
      <c r="H20" s="422"/>
      <c r="I20" s="496"/>
      <c r="K20" s="1498"/>
      <c r="R20" s="652"/>
      <c r="T20" s="394"/>
      <c r="U20" s="394"/>
      <c r="V20" s="342"/>
      <c r="W20" s="334"/>
      <c r="X20" s="422"/>
      <c r="Y20" s="423"/>
      <c r="Z20" s="422"/>
      <c r="AA20" s="422"/>
      <c r="AB20" s="422"/>
      <c r="AC20" s="337"/>
    </row>
    <row r="21" spans="1:29">
      <c r="A21" s="464" t="s">
        <v>754</v>
      </c>
      <c r="B21" s="424"/>
      <c r="C21" s="122" t="str">
        <f>'More information'!A144</f>
        <v>2.7.</v>
      </c>
      <c r="D21" s="334"/>
      <c r="E21" s="425">
        <f>'Биологични активи'!F50</f>
        <v>0</v>
      </c>
      <c r="F21" s="426"/>
      <c r="G21" s="425">
        <f>'Биологични активи'!F49</f>
        <v>0</v>
      </c>
      <c r="H21" s="427"/>
      <c r="I21" s="123" t="s">
        <v>27</v>
      </c>
      <c r="K21" s="1497" t="str">
        <f>R21</f>
        <v>IAS 1.54 f Disclosure</v>
      </c>
      <c r="M21" s="462" t="s">
        <v>1270</v>
      </c>
      <c r="R21" s="649" t="s">
        <v>3493</v>
      </c>
      <c r="T21" s="465" t="s">
        <v>3492</v>
      </c>
      <c r="U21" s="424"/>
      <c r="V21" s="704" t="str">
        <f>C21</f>
        <v>2.7.</v>
      </c>
      <c r="W21" s="334"/>
      <c r="X21" s="425">
        <f>E21</f>
        <v>0</v>
      </c>
      <c r="Y21" s="426"/>
      <c r="Z21" s="425">
        <f>G21</f>
        <v>0</v>
      </c>
      <c r="AA21" s="427"/>
      <c r="AB21" s="425" t="str">
        <f>I21</f>
        <v/>
      </c>
      <c r="AC21" s="337"/>
    </row>
    <row r="22" spans="1:29" ht="9" customHeight="1">
      <c r="A22" s="394"/>
      <c r="B22" s="394"/>
      <c r="C22" s="72"/>
      <c r="D22" s="334"/>
      <c r="E22" s="342"/>
      <c r="F22" s="342"/>
      <c r="G22" s="342"/>
      <c r="H22" s="342"/>
      <c r="I22" s="72"/>
      <c r="K22" s="1498"/>
      <c r="R22" s="652"/>
      <c r="T22" s="394"/>
      <c r="U22" s="394"/>
      <c r="V22" s="342"/>
      <c r="W22" s="334"/>
      <c r="X22" s="342"/>
      <c r="Y22" s="342"/>
      <c r="Z22" s="342"/>
      <c r="AA22" s="342"/>
      <c r="AB22" s="342"/>
      <c r="AC22" s="337"/>
    </row>
    <row r="23" spans="1:29">
      <c r="A23" s="465" t="s">
        <v>755</v>
      </c>
      <c r="B23" s="424"/>
      <c r="C23" s="122" t="str">
        <f>'More information'!A149</f>
        <v>2.8.</v>
      </c>
      <c r="D23" s="334"/>
      <c r="E23" s="425">
        <f>вземания!C21+'правителствени дарения'!C19</f>
        <v>0</v>
      </c>
      <c r="F23" s="426"/>
      <c r="G23" s="425">
        <f>вземания!D21+'правителствени дарения'!D19</f>
        <v>0</v>
      </c>
      <c r="H23" s="427"/>
      <c r="I23" s="123"/>
      <c r="J23" s="317"/>
      <c r="K23" s="1497" t="str">
        <f>R23</f>
        <v>IAS 1.54 h Disclosure, IAS 1.78 b Disclosure</v>
      </c>
      <c r="M23" s="466" t="s">
        <v>581</v>
      </c>
      <c r="O23" s="317" t="s">
        <v>1276</v>
      </c>
      <c r="R23" s="649" t="s">
        <v>3529</v>
      </c>
      <c r="T23" s="467" t="s">
        <v>3494</v>
      </c>
      <c r="U23" s="424"/>
      <c r="V23" s="704" t="str">
        <f>C23</f>
        <v>2.8.</v>
      </c>
      <c r="W23" s="334"/>
      <c r="X23" s="425">
        <f>E23</f>
        <v>0</v>
      </c>
      <c r="Y23" s="426"/>
      <c r="Z23" s="425">
        <f>G23</f>
        <v>0</v>
      </c>
      <c r="AA23" s="427"/>
      <c r="AB23" s="425">
        <f>I23</f>
        <v>0</v>
      </c>
      <c r="AC23" s="337"/>
    </row>
    <row r="24" spans="1:29" ht="9" customHeight="1">
      <c r="A24" s="394"/>
      <c r="B24" s="394"/>
      <c r="C24" s="72"/>
      <c r="D24" s="334"/>
      <c r="E24" s="342"/>
      <c r="F24" s="342"/>
      <c r="G24" s="342"/>
      <c r="H24" s="342"/>
      <c r="I24" s="72"/>
      <c r="K24" s="1498"/>
      <c r="R24" s="652"/>
      <c r="T24" s="394"/>
      <c r="U24" s="394"/>
      <c r="V24" s="342"/>
      <c r="W24" s="334"/>
      <c r="X24" s="342"/>
      <c r="Y24" s="342"/>
      <c r="Z24" s="342"/>
      <c r="AA24" s="342"/>
      <c r="AB24" s="342"/>
      <c r="AC24" s="337"/>
    </row>
    <row r="25" spans="1:29">
      <c r="A25" s="465" t="s">
        <v>756</v>
      </c>
      <c r="B25" s="424"/>
      <c r="C25" s="122" t="str">
        <f>'More information'!A156</f>
        <v>2.9.</v>
      </c>
      <c r="D25" s="334"/>
      <c r="E25" s="425">
        <f>'материални запаси'!C10</f>
        <v>0</v>
      </c>
      <c r="F25" s="426"/>
      <c r="G25" s="425">
        <f>'материални запаси'!D10</f>
        <v>0</v>
      </c>
      <c r="H25" s="427"/>
      <c r="I25" s="123"/>
      <c r="K25" s="1497" t="str">
        <f>R25</f>
        <v>IAS 1.54 g Disclosure</v>
      </c>
      <c r="M25" s="462" t="s">
        <v>582</v>
      </c>
      <c r="R25" s="649" t="s">
        <v>3496</v>
      </c>
      <c r="T25" s="467" t="s">
        <v>3495</v>
      </c>
      <c r="U25" s="424"/>
      <c r="V25" s="704" t="str">
        <f>C25</f>
        <v>2.9.</v>
      </c>
      <c r="W25" s="334"/>
      <c r="X25" s="425">
        <f>E25</f>
        <v>0</v>
      </c>
      <c r="Y25" s="426"/>
      <c r="Z25" s="425">
        <f>G25</f>
        <v>0</v>
      </c>
      <c r="AA25" s="427"/>
      <c r="AB25" s="425">
        <f>I25</f>
        <v>0</v>
      </c>
      <c r="AC25" s="337"/>
    </row>
    <row r="26" spans="1:29" ht="9" customHeight="1">
      <c r="A26" s="394"/>
      <c r="B26" s="394"/>
      <c r="C26" s="72"/>
      <c r="D26" s="334"/>
      <c r="E26" s="342"/>
      <c r="F26" s="342"/>
      <c r="G26" s="342"/>
      <c r="H26" s="342"/>
      <c r="I26" s="72"/>
      <c r="K26" s="1498"/>
      <c r="R26" s="652"/>
      <c r="T26" s="394"/>
      <c r="U26" s="394"/>
      <c r="V26" s="342"/>
      <c r="W26" s="334"/>
      <c r="X26" s="342"/>
      <c r="Y26" s="342"/>
      <c r="Z26" s="342"/>
      <c r="AA26" s="342"/>
      <c r="AB26" s="342"/>
      <c r="AC26" s="337"/>
    </row>
    <row r="27" spans="1:29">
      <c r="A27" s="465" t="s">
        <v>32</v>
      </c>
      <c r="B27" s="424"/>
      <c r="C27" s="122" t="str">
        <f>'More information'!A160</f>
        <v>2.10.</v>
      </c>
      <c r="D27" s="334"/>
      <c r="E27" s="425">
        <f>IF('Отсрочен данъчен актив и пасив'!C34&gt;0,'Отсрочен данъчен актив и пасив'!C34,0)</f>
        <v>0</v>
      </c>
      <c r="F27" s="426"/>
      <c r="G27" s="425">
        <f>IF('Отсрочен данъчен актив и пасив'!D34&gt;0,'Отсрочен данъчен актив и пасив'!D34,0)</f>
        <v>0</v>
      </c>
      <c r="H27" s="127"/>
      <c r="I27" s="123" t="s">
        <v>27</v>
      </c>
      <c r="K27" s="1497" t="str">
        <f>R27</f>
        <v>IAS1p54(o);56</v>
      </c>
      <c r="M27" s="317" t="s">
        <v>1271</v>
      </c>
      <c r="R27" s="649" t="s">
        <v>3428</v>
      </c>
      <c r="T27" s="467" t="s">
        <v>3429</v>
      </c>
      <c r="U27" s="424"/>
      <c r="V27" s="704" t="str">
        <f>C27</f>
        <v>2.10.</v>
      </c>
      <c r="W27" s="334"/>
      <c r="X27" s="425">
        <f>E27</f>
        <v>0</v>
      </c>
      <c r="Y27" s="426"/>
      <c r="Z27" s="425">
        <f>G27</f>
        <v>0</v>
      </c>
      <c r="AA27" s="427"/>
      <c r="AB27" s="425" t="str">
        <f>I27</f>
        <v/>
      </c>
      <c r="AC27" s="337"/>
    </row>
    <row r="28" spans="1:29" ht="8.25" customHeight="1">
      <c r="A28" s="394"/>
      <c r="B28" s="394"/>
      <c r="C28" s="72"/>
      <c r="D28" s="334"/>
      <c r="E28" s="427"/>
      <c r="F28" s="426"/>
      <c r="G28" s="427"/>
      <c r="H28" s="427"/>
      <c r="I28" s="127"/>
      <c r="K28" s="1498"/>
      <c r="R28" s="652"/>
      <c r="T28" s="394"/>
      <c r="U28" s="394"/>
      <c r="V28" s="342"/>
      <c r="W28" s="334"/>
      <c r="X28" s="427"/>
      <c r="Y28" s="426"/>
      <c r="Z28" s="427"/>
      <c r="AA28" s="427"/>
      <c r="AB28" s="427"/>
      <c r="AC28" s="337"/>
    </row>
    <row r="29" spans="1:29">
      <c r="A29" s="467" t="s">
        <v>3878</v>
      </c>
      <c r="B29" s="424"/>
      <c r="C29" s="122" t="str">
        <f>'More information'!A164</f>
        <v>2.11.</v>
      </c>
      <c r="D29" s="334"/>
      <c r="E29" s="425">
        <f>'Данъци върху дохода'!E8</f>
        <v>0</v>
      </c>
      <c r="F29" s="426"/>
      <c r="G29" s="425">
        <f>'Данъци върху дохода'!H8</f>
        <v>0</v>
      </c>
      <c r="H29" s="427"/>
      <c r="I29" s="123"/>
      <c r="K29" s="1497" t="str">
        <f>R29</f>
        <v>IAS 1.54 n Disclosure</v>
      </c>
      <c r="M29" s="317" t="s">
        <v>1272</v>
      </c>
      <c r="R29" s="649" t="s">
        <v>3498</v>
      </c>
      <c r="T29" s="467" t="s">
        <v>3497</v>
      </c>
      <c r="U29" s="424"/>
      <c r="V29" s="704" t="str">
        <f>C29</f>
        <v>2.11.</v>
      </c>
      <c r="W29" s="334"/>
      <c r="X29" s="425">
        <f>E29</f>
        <v>0</v>
      </c>
      <c r="Y29" s="426"/>
      <c r="Z29" s="425">
        <f>G29</f>
        <v>0</v>
      </c>
      <c r="AA29" s="427"/>
      <c r="AB29" s="425">
        <f>I29</f>
        <v>0</v>
      </c>
      <c r="AC29" s="337"/>
    </row>
    <row r="30" spans="1:29" ht="9" customHeight="1">
      <c r="A30" s="394"/>
      <c r="B30" s="394"/>
      <c r="C30" s="72"/>
      <c r="D30" s="334"/>
      <c r="E30" s="342"/>
      <c r="F30" s="342"/>
      <c r="G30" s="342"/>
      <c r="H30" s="342"/>
      <c r="I30" s="72"/>
      <c r="K30" s="1498"/>
      <c r="R30" s="652"/>
      <c r="T30" s="394"/>
      <c r="U30" s="394"/>
      <c r="V30" s="342"/>
      <c r="W30" s="334"/>
      <c r="X30" s="342"/>
      <c r="Y30" s="342"/>
      <c r="Z30" s="342"/>
      <c r="AA30" s="342"/>
      <c r="AB30" s="342"/>
      <c r="AC30" s="337"/>
    </row>
    <row r="31" spans="1:29">
      <c r="A31" s="467" t="s">
        <v>383</v>
      </c>
      <c r="B31" s="424"/>
      <c r="C31" s="122" t="str">
        <f>'More information'!A168</f>
        <v>2.12.</v>
      </c>
      <c r="D31" s="334"/>
      <c r="E31" s="425">
        <f>'Финансови активи - представяне'!C10</f>
        <v>0</v>
      </c>
      <c r="F31" s="426"/>
      <c r="G31" s="425">
        <f>'Финансови активи - представяне'!D10</f>
        <v>0</v>
      </c>
      <c r="H31" s="427"/>
      <c r="I31" s="123" t="s">
        <v>27</v>
      </c>
      <c r="K31" s="1497" t="str">
        <f>R31</f>
        <v>IAS 1.54 d Disclosure</v>
      </c>
      <c r="M31" s="317" t="s">
        <v>1675</v>
      </c>
      <c r="R31" s="649" t="s">
        <v>3500</v>
      </c>
      <c r="T31" s="500" t="s">
        <v>3499</v>
      </c>
      <c r="U31" s="424"/>
      <c r="V31" s="704" t="str">
        <f>C31</f>
        <v>2.12.</v>
      </c>
      <c r="W31" s="334"/>
      <c r="X31" s="425">
        <f>E31</f>
        <v>0</v>
      </c>
      <c r="Y31" s="426"/>
      <c r="Z31" s="425">
        <f>G31</f>
        <v>0</v>
      </c>
      <c r="AA31" s="427"/>
      <c r="AB31" s="425" t="str">
        <f>I31</f>
        <v/>
      </c>
      <c r="AC31" s="337"/>
    </row>
    <row r="32" spans="1:29" ht="9" customHeight="1">
      <c r="A32" s="394"/>
      <c r="B32" s="394"/>
      <c r="C32" s="72"/>
      <c r="D32" s="334"/>
      <c r="E32" s="422"/>
      <c r="F32" s="423"/>
      <c r="G32" s="422"/>
      <c r="H32" s="422"/>
      <c r="I32" s="496"/>
      <c r="K32" s="1498"/>
      <c r="R32" s="652"/>
      <c r="T32" s="394"/>
      <c r="U32" s="394"/>
      <c r="V32" s="342"/>
      <c r="W32" s="334"/>
      <c r="X32" s="422"/>
      <c r="Y32" s="423"/>
      <c r="Z32" s="422"/>
      <c r="AA32" s="422"/>
      <c r="AB32" s="422"/>
      <c r="AC32" s="337"/>
    </row>
    <row r="33" spans="1:29">
      <c r="A33" s="500" t="s">
        <v>806</v>
      </c>
      <c r="B33" s="424"/>
      <c r="C33" s="122" t="str">
        <f>'More information'!A172</f>
        <v>2.13.</v>
      </c>
      <c r="D33" s="334"/>
      <c r="E33" s="425"/>
      <c r="F33" s="426"/>
      <c r="G33" s="425"/>
      <c r="H33" s="427"/>
      <c r="I33" s="123"/>
      <c r="K33" s="1497" t="str">
        <f>R33</f>
        <v>IAS 1.55 Common practice</v>
      </c>
      <c r="R33" s="649" t="s">
        <v>3503</v>
      </c>
      <c r="T33" s="500" t="s">
        <v>3501</v>
      </c>
      <c r="U33" s="424"/>
      <c r="V33" s="704" t="str">
        <f>C33</f>
        <v>2.13.</v>
      </c>
      <c r="W33" s="334"/>
      <c r="X33" s="425">
        <f>E33</f>
        <v>0</v>
      </c>
      <c r="Y33" s="426"/>
      <c r="Z33" s="425">
        <f>G33</f>
        <v>0</v>
      </c>
      <c r="AA33" s="427"/>
      <c r="AB33" s="425">
        <f>I33</f>
        <v>0</v>
      </c>
      <c r="AC33" s="337"/>
    </row>
    <row r="34" spans="1:29" ht="8.25" customHeight="1">
      <c r="A34" s="436"/>
      <c r="B34" s="326"/>
      <c r="C34" s="72"/>
      <c r="D34" s="334"/>
      <c r="E34" s="430"/>
      <c r="F34" s="426"/>
      <c r="G34" s="427"/>
      <c r="H34" s="427"/>
      <c r="I34" s="127"/>
      <c r="K34" s="1498"/>
      <c r="R34" s="652"/>
      <c r="T34" s="436"/>
      <c r="U34" s="326"/>
      <c r="V34" s="342"/>
      <c r="W34" s="334"/>
      <c r="X34" s="430"/>
      <c r="Y34" s="426"/>
      <c r="Z34" s="427"/>
      <c r="AA34" s="427"/>
      <c r="AB34" s="427"/>
      <c r="AC34" s="337"/>
    </row>
    <row r="35" spans="1:29" ht="57">
      <c r="A35" s="501" t="s">
        <v>757</v>
      </c>
      <c r="B35" s="424"/>
      <c r="C35" s="122" t="str">
        <f>'More information'!A174</f>
        <v>2.14.</v>
      </c>
      <c r="D35" s="334"/>
      <c r="E35" s="123"/>
      <c r="F35" s="426"/>
      <c r="G35" s="425"/>
      <c r="H35" s="427"/>
      <c r="I35" s="123"/>
      <c r="K35" s="1497" t="str">
        <f>R35</f>
        <v>Expiry date 2015-01-01 IAS 39.37 a Disclosure, Effective 2015-01-01 IFRS 9.3.2.23 a Disclosure</v>
      </c>
      <c r="R35" s="649" t="s">
        <v>3504</v>
      </c>
      <c r="T35" s="463" t="s">
        <v>3502</v>
      </c>
      <c r="U35" s="424"/>
      <c r="V35" s="704" t="str">
        <f>C35</f>
        <v>2.14.</v>
      </c>
      <c r="W35" s="334"/>
      <c r="X35" s="425">
        <f>E35</f>
        <v>0</v>
      </c>
      <c r="Y35" s="426"/>
      <c r="Z35" s="425">
        <f>G35</f>
        <v>0</v>
      </c>
      <c r="AA35" s="427"/>
      <c r="AB35" s="425">
        <f>I35</f>
        <v>0</v>
      </c>
      <c r="AC35" s="337"/>
    </row>
    <row r="36" spans="1:29" ht="8.25" customHeight="1">
      <c r="A36" s="326"/>
      <c r="B36" s="326"/>
      <c r="C36" s="72"/>
      <c r="D36" s="334"/>
      <c r="E36" s="430"/>
      <c r="F36" s="426"/>
      <c r="G36" s="427"/>
      <c r="H36" s="427"/>
      <c r="I36" s="127"/>
      <c r="K36" s="1498"/>
      <c r="R36" s="652"/>
      <c r="T36" s="326"/>
      <c r="U36" s="326"/>
      <c r="V36" s="342"/>
      <c r="W36" s="334"/>
      <c r="X36" s="430"/>
      <c r="Y36" s="426"/>
      <c r="Z36" s="427"/>
      <c r="AA36" s="427"/>
      <c r="AB36" s="427"/>
      <c r="AC36" s="337"/>
    </row>
    <row r="37" spans="1:29">
      <c r="A37" s="468" t="s">
        <v>380</v>
      </c>
      <c r="B37" s="326"/>
      <c r="C37" s="232"/>
      <c r="D37" s="331"/>
      <c r="E37" s="609">
        <f>SUM(E9:E35)</f>
        <v>1</v>
      </c>
      <c r="F37" s="338"/>
      <c r="G37" s="609">
        <f>SUM(G9:G35)</f>
        <v>1</v>
      </c>
      <c r="H37" s="469"/>
      <c r="I37" s="609">
        <f>SUM(I9:I35)</f>
        <v>0</v>
      </c>
      <c r="K37" s="1497" t="str">
        <f>R37</f>
        <v xml:space="preserve">IAS 1.66Disclosure, FRS 12.B12 b (ii)Disclosure , IFRS 12.B10 bExample </v>
      </c>
      <c r="R37" s="1729" t="s">
        <v>4067</v>
      </c>
      <c r="T37" s="468" t="s">
        <v>3445</v>
      </c>
      <c r="U37" s="326"/>
      <c r="V37" s="706"/>
      <c r="W37" s="331"/>
      <c r="X37" s="609">
        <f>SUM(X9:X35)</f>
        <v>1</v>
      </c>
      <c r="Y37" s="338"/>
      <c r="Z37" s="609">
        <f>SUM(Z9:Z35)</f>
        <v>1</v>
      </c>
      <c r="AA37" s="469"/>
      <c r="AB37" s="609">
        <f>SUM(AB9:AB35)</f>
        <v>0</v>
      </c>
      <c r="AC37" s="337"/>
    </row>
    <row r="38" spans="1:29" ht="9" customHeight="1">
      <c r="A38" s="326"/>
      <c r="B38" s="326"/>
      <c r="C38" s="126"/>
      <c r="D38" s="331"/>
      <c r="E38" s="488"/>
      <c r="F38" s="488"/>
      <c r="G38" s="488"/>
      <c r="H38" s="431"/>
      <c r="I38" s="137"/>
      <c r="K38" s="1498"/>
      <c r="R38" s="652"/>
      <c r="T38" s="326"/>
      <c r="U38" s="326"/>
      <c r="V38" s="460"/>
      <c r="W38" s="331"/>
      <c r="X38" s="431"/>
      <c r="Y38" s="431"/>
      <c r="Z38" s="431"/>
      <c r="AA38" s="431"/>
      <c r="AB38" s="431"/>
      <c r="AC38" s="337"/>
    </row>
    <row r="39" spans="1:29" ht="16.5" customHeight="1">
      <c r="A39" s="326" t="s">
        <v>29</v>
      </c>
      <c r="B39" s="326"/>
      <c r="C39" s="126"/>
      <c r="D39" s="331"/>
      <c r="E39" s="488"/>
      <c r="F39" s="488"/>
      <c r="G39" s="488"/>
      <c r="H39" s="431"/>
      <c r="I39" s="137"/>
      <c r="K39" s="1498"/>
      <c r="R39" s="652"/>
      <c r="T39" s="326" t="s">
        <v>3444</v>
      </c>
      <c r="U39" s="326"/>
      <c r="V39" s="460"/>
      <c r="W39" s="331"/>
      <c r="X39" s="431"/>
      <c r="Y39" s="431"/>
      <c r="Z39" s="431"/>
      <c r="AA39" s="431"/>
      <c r="AB39" s="431"/>
      <c r="AC39" s="337"/>
    </row>
    <row r="40" spans="1:29" ht="9" customHeight="1">
      <c r="A40" s="326"/>
      <c r="B40" s="326"/>
      <c r="C40" s="126"/>
      <c r="D40" s="331"/>
      <c r="E40" s="488"/>
      <c r="F40" s="488"/>
      <c r="G40" s="488"/>
      <c r="H40" s="431"/>
      <c r="I40" s="137"/>
      <c r="K40" s="1498"/>
      <c r="R40" s="652"/>
      <c r="T40" s="326"/>
      <c r="U40" s="326"/>
      <c r="V40" s="460"/>
      <c r="W40" s="331"/>
      <c r="X40" s="431"/>
      <c r="Y40" s="431"/>
      <c r="Z40" s="431"/>
      <c r="AA40" s="431"/>
      <c r="AB40" s="431"/>
      <c r="AC40" s="337"/>
    </row>
    <row r="41" spans="1:29">
      <c r="A41" s="467" t="s">
        <v>758</v>
      </c>
      <c r="B41" s="424"/>
      <c r="C41" s="139" t="str">
        <f>'More information'!A178</f>
        <v>2.15.</v>
      </c>
      <c r="D41" s="334"/>
      <c r="E41" s="425">
        <f>'материални запаси'!C38</f>
        <v>0</v>
      </c>
      <c r="F41" s="426"/>
      <c r="G41" s="425">
        <f>'материални запаси'!D38</f>
        <v>0</v>
      </c>
      <c r="H41" s="427"/>
      <c r="I41" s="123" t="s">
        <v>27</v>
      </c>
      <c r="K41" s="1497" t="str">
        <f>R41</f>
        <v>IAS1p54(g)</v>
      </c>
      <c r="M41" s="470" t="s">
        <v>582</v>
      </c>
      <c r="R41" s="649" t="s">
        <v>3430</v>
      </c>
      <c r="T41" s="500" t="s">
        <v>3431</v>
      </c>
      <c r="U41" s="424"/>
      <c r="V41" s="704" t="str">
        <f>C41</f>
        <v>2.15.</v>
      </c>
      <c r="W41" s="334"/>
      <c r="X41" s="425">
        <f>E41</f>
        <v>0</v>
      </c>
      <c r="Y41" s="426"/>
      <c r="Z41" s="425">
        <f>G41</f>
        <v>0</v>
      </c>
      <c r="AA41" s="427"/>
      <c r="AB41" s="425" t="str">
        <f>I41</f>
        <v/>
      </c>
      <c r="AC41" s="337"/>
    </row>
    <row r="42" spans="1:29" ht="9" customHeight="1">
      <c r="A42" s="394"/>
      <c r="B42" s="424"/>
      <c r="C42" s="72"/>
      <c r="D42" s="334"/>
      <c r="E42" s="427"/>
      <c r="F42" s="426"/>
      <c r="G42" s="427"/>
      <c r="H42" s="427"/>
      <c r="I42" s="127"/>
      <c r="K42" s="1498"/>
      <c r="R42" s="652"/>
      <c r="T42" s="500"/>
      <c r="U42" s="424"/>
      <c r="V42" s="342"/>
      <c r="W42" s="334"/>
      <c r="X42" s="427"/>
      <c r="Y42" s="426"/>
      <c r="Z42" s="427"/>
      <c r="AA42" s="427"/>
      <c r="AB42" s="427"/>
      <c r="AC42" s="337"/>
    </row>
    <row r="43" spans="1:29">
      <c r="A43" s="467" t="s">
        <v>382</v>
      </c>
      <c r="B43" s="424"/>
      <c r="C43" s="140" t="str">
        <f>'More information'!A182</f>
        <v>2.16.</v>
      </c>
      <c r="D43" s="334"/>
      <c r="E43" s="425">
        <f>вземания!C55+'правителствени дарения'!C23</f>
        <v>5</v>
      </c>
      <c r="F43" s="426"/>
      <c r="G43" s="425">
        <f>вземания!D55+'правителствени дарения'!D23</f>
        <v>33</v>
      </c>
      <c r="H43" s="427"/>
      <c r="I43" s="123" t="s">
        <v>27</v>
      </c>
      <c r="J43" s="317"/>
      <c r="K43" s="1497" t="str">
        <f>R43</f>
        <v>IAS1p54(h)</v>
      </c>
      <c r="M43" s="461" t="s">
        <v>581</v>
      </c>
      <c r="O43" s="317" t="s">
        <v>1276</v>
      </c>
      <c r="R43" s="649" t="s">
        <v>3432</v>
      </c>
      <c r="T43" s="500" t="s">
        <v>3433</v>
      </c>
      <c r="U43" s="424"/>
      <c r="V43" s="704" t="str">
        <f>C43</f>
        <v>2.16.</v>
      </c>
      <c r="W43" s="334"/>
      <c r="X43" s="425">
        <f>E43</f>
        <v>5</v>
      </c>
      <c r="Y43" s="426"/>
      <c r="Z43" s="425">
        <f>G43</f>
        <v>33</v>
      </c>
      <c r="AA43" s="427"/>
      <c r="AB43" s="425" t="str">
        <f>I43</f>
        <v/>
      </c>
      <c r="AC43" s="337"/>
    </row>
    <row r="44" spans="1:29" ht="9" customHeight="1">
      <c r="A44" s="326"/>
      <c r="B44" s="326"/>
      <c r="C44" s="126"/>
      <c r="D44" s="331"/>
      <c r="E44" s="431"/>
      <c r="F44" s="431"/>
      <c r="G44" s="431"/>
      <c r="H44" s="431"/>
      <c r="I44" s="137"/>
      <c r="K44" s="1498"/>
      <c r="R44" s="652"/>
      <c r="T44" s="500"/>
      <c r="U44" s="326"/>
      <c r="V44" s="460"/>
      <c r="W44" s="331"/>
      <c r="X44" s="431"/>
      <c r="Y44" s="431"/>
      <c r="Z44" s="431"/>
      <c r="AA44" s="431"/>
      <c r="AB44" s="431"/>
      <c r="AC44" s="337"/>
    </row>
    <row r="45" spans="1:29">
      <c r="A45" s="467" t="s">
        <v>1957</v>
      </c>
      <c r="B45" s="424"/>
      <c r="C45" s="140" t="str">
        <f>'More information'!A189</f>
        <v>2.17.</v>
      </c>
      <c r="D45" s="334"/>
      <c r="E45" s="425">
        <f>'Данъци върху дохода'!D8</f>
        <v>0</v>
      </c>
      <c r="F45" s="426"/>
      <c r="G45" s="425">
        <f>'Данъци върху дохода'!G8</f>
        <v>0</v>
      </c>
      <c r="H45" s="427"/>
      <c r="I45" s="123"/>
      <c r="K45" s="1497" t="str">
        <f>R45</f>
        <v>IAS 1.54 n Disclosure</v>
      </c>
      <c r="M45" s="317" t="s">
        <v>1272</v>
      </c>
      <c r="R45" s="649" t="s">
        <v>3498</v>
      </c>
      <c r="T45" s="500" t="s">
        <v>3505</v>
      </c>
      <c r="U45" s="424"/>
      <c r="V45" s="704" t="str">
        <f>C45</f>
        <v>2.17.</v>
      </c>
      <c r="W45" s="334"/>
      <c r="X45" s="425">
        <f>E45</f>
        <v>0</v>
      </c>
      <c r="Y45" s="426"/>
      <c r="Z45" s="425">
        <f>G45</f>
        <v>0</v>
      </c>
      <c r="AA45" s="427"/>
      <c r="AB45" s="425">
        <f>I45</f>
        <v>0</v>
      </c>
      <c r="AC45" s="337"/>
    </row>
    <row r="46" spans="1:29" ht="9" customHeight="1">
      <c r="A46" s="326"/>
      <c r="B46" s="326"/>
      <c r="C46" s="126"/>
      <c r="D46" s="331"/>
      <c r="E46" s="431"/>
      <c r="F46" s="431"/>
      <c r="G46" s="431"/>
      <c r="H46" s="431"/>
      <c r="I46" s="137"/>
      <c r="K46" s="1498"/>
      <c r="R46" s="652"/>
      <c r="T46" s="500"/>
      <c r="U46" s="326"/>
      <c r="V46" s="460"/>
      <c r="W46" s="331"/>
      <c r="X46" s="431"/>
      <c r="Y46" s="431"/>
      <c r="Z46" s="431"/>
      <c r="AA46" s="431"/>
      <c r="AB46" s="431"/>
      <c r="AC46" s="337"/>
    </row>
    <row r="47" spans="1:29">
      <c r="A47" s="467" t="s">
        <v>759</v>
      </c>
      <c r="B47" s="424"/>
      <c r="C47" s="140" t="str">
        <f>'More information'!A193</f>
        <v>2.18.</v>
      </c>
      <c r="D47" s="334"/>
      <c r="E47" s="425">
        <f>'Биологични активи'!C60</f>
        <v>0</v>
      </c>
      <c r="F47" s="426"/>
      <c r="G47" s="425">
        <f>'Биологични активи'!D60</f>
        <v>0</v>
      </c>
      <c r="H47" s="427"/>
      <c r="I47" s="123"/>
      <c r="K47" s="1497" t="str">
        <f>R47</f>
        <v>IAS 1.54 f Disclosure</v>
      </c>
      <c r="M47" s="317" t="s">
        <v>1270</v>
      </c>
      <c r="R47" s="649" t="s">
        <v>3493</v>
      </c>
      <c r="T47" s="500" t="s">
        <v>3506</v>
      </c>
      <c r="U47" s="424"/>
      <c r="V47" s="704" t="str">
        <f>C47</f>
        <v>2.18.</v>
      </c>
      <c r="W47" s="334"/>
      <c r="X47" s="425">
        <f>E47</f>
        <v>0</v>
      </c>
      <c r="Y47" s="426"/>
      <c r="Z47" s="425">
        <f>G47</f>
        <v>0</v>
      </c>
      <c r="AA47" s="427"/>
      <c r="AB47" s="425">
        <f>I47</f>
        <v>0</v>
      </c>
      <c r="AC47" s="337"/>
    </row>
    <row r="48" spans="1:29" ht="9" customHeight="1">
      <c r="A48" s="326"/>
      <c r="B48" s="326"/>
      <c r="C48" s="126"/>
      <c r="D48" s="331"/>
      <c r="E48" s="431"/>
      <c r="F48" s="431"/>
      <c r="G48" s="431"/>
      <c r="H48" s="431"/>
      <c r="I48" s="137"/>
      <c r="K48" s="1498"/>
      <c r="R48" s="652"/>
      <c r="T48" s="500"/>
      <c r="U48" s="326"/>
      <c r="V48" s="460"/>
      <c r="W48" s="331"/>
      <c r="X48" s="431"/>
      <c r="Y48" s="431"/>
      <c r="Z48" s="431"/>
      <c r="AA48" s="431"/>
      <c r="AB48" s="431"/>
      <c r="AC48" s="337"/>
    </row>
    <row r="49" spans="1:29">
      <c r="A49" s="467" t="s">
        <v>400</v>
      </c>
      <c r="B49" s="424"/>
      <c r="C49" s="140" t="str">
        <f>'More information'!A197</f>
        <v>2.19.</v>
      </c>
      <c r="D49" s="334"/>
      <c r="E49" s="425">
        <f>'Финансови активи - представяне'!C162</f>
        <v>0</v>
      </c>
      <c r="F49" s="426"/>
      <c r="G49" s="425">
        <f>'Финансови активи - представяне'!D162</f>
        <v>0</v>
      </c>
      <c r="H49" s="427"/>
      <c r="I49" s="123"/>
      <c r="K49" s="1497" t="str">
        <f>R49</f>
        <v>IAS 1.54 d Disclosure</v>
      </c>
      <c r="M49" s="317" t="s">
        <v>1675</v>
      </c>
      <c r="R49" s="649" t="s">
        <v>3500</v>
      </c>
      <c r="T49" s="500" t="s">
        <v>3507</v>
      </c>
      <c r="U49" s="424"/>
      <c r="V49" s="704" t="str">
        <f>C49</f>
        <v>2.19.</v>
      </c>
      <c r="W49" s="334"/>
      <c r="X49" s="425">
        <f>E49</f>
        <v>0</v>
      </c>
      <c r="Y49" s="426"/>
      <c r="Z49" s="425">
        <f>G49</f>
        <v>0</v>
      </c>
      <c r="AA49" s="427"/>
      <c r="AB49" s="425">
        <f>I49</f>
        <v>0</v>
      </c>
      <c r="AC49" s="337"/>
    </row>
    <row r="50" spans="1:29" ht="9" customHeight="1">
      <c r="A50" s="326"/>
      <c r="B50" s="326"/>
      <c r="C50" s="126"/>
      <c r="D50" s="331"/>
      <c r="E50" s="431"/>
      <c r="F50" s="431"/>
      <c r="G50" s="431"/>
      <c r="H50" s="431"/>
      <c r="I50" s="137"/>
      <c r="K50" s="1498"/>
      <c r="R50" s="652"/>
      <c r="T50" s="500"/>
      <c r="U50" s="326"/>
      <c r="V50" s="460"/>
      <c r="W50" s="331"/>
      <c r="X50" s="431"/>
      <c r="Y50" s="431"/>
      <c r="Z50" s="431"/>
      <c r="AA50" s="431"/>
      <c r="AB50" s="431"/>
      <c r="AC50" s="337"/>
    </row>
    <row r="51" spans="1:29">
      <c r="A51" s="500" t="s">
        <v>805</v>
      </c>
      <c r="B51" s="424"/>
      <c r="C51" s="122" t="str">
        <f>'More information'!A203</f>
        <v>2.20.</v>
      </c>
      <c r="D51" s="334"/>
      <c r="E51" s="123"/>
      <c r="F51" s="124"/>
      <c r="G51" s="123"/>
      <c r="H51" s="427"/>
      <c r="I51" s="123"/>
      <c r="K51" s="1497" t="str">
        <f>R51</f>
        <v>IAS 1.55 Common practice</v>
      </c>
      <c r="R51" s="649" t="s">
        <v>3503</v>
      </c>
      <c r="T51" s="500" t="s">
        <v>3508</v>
      </c>
      <c r="U51" s="424"/>
      <c r="V51" s="704" t="str">
        <f>C51</f>
        <v>2.20.</v>
      </c>
      <c r="W51" s="334"/>
      <c r="X51" s="425">
        <f>E51</f>
        <v>0</v>
      </c>
      <c r="Y51" s="426"/>
      <c r="Z51" s="425">
        <f>G51</f>
        <v>0</v>
      </c>
      <c r="AA51" s="427"/>
      <c r="AB51" s="425">
        <f>I51</f>
        <v>0</v>
      </c>
      <c r="AC51" s="337"/>
    </row>
    <row r="52" spans="1:29" ht="9" customHeight="1">
      <c r="A52" s="436"/>
      <c r="B52" s="326"/>
      <c r="C52" s="126"/>
      <c r="D52" s="331"/>
      <c r="E52" s="431"/>
      <c r="F52" s="431"/>
      <c r="G52" s="431"/>
      <c r="H52" s="431"/>
      <c r="I52" s="137"/>
      <c r="K52" s="1498"/>
      <c r="R52" s="652"/>
      <c r="T52" s="436"/>
      <c r="U52" s="326"/>
      <c r="V52" s="460"/>
      <c r="W52" s="331"/>
      <c r="X52" s="431"/>
      <c r="Y52" s="431"/>
      <c r="Z52" s="431"/>
      <c r="AA52" s="431"/>
      <c r="AB52" s="431"/>
      <c r="AC52" s="337"/>
    </row>
    <row r="53" spans="1:29">
      <c r="A53" s="502" t="s">
        <v>25</v>
      </c>
      <c r="B53" s="424"/>
      <c r="C53" s="122" t="str">
        <f>'More information'!A206</f>
        <v>2.21.</v>
      </c>
      <c r="D53" s="334"/>
      <c r="E53" s="425">
        <f>'парични средства'!C12</f>
        <v>32</v>
      </c>
      <c r="F53" s="426"/>
      <c r="G53" s="425">
        <f>'парични средства'!D12</f>
        <v>32</v>
      </c>
      <c r="H53" s="427"/>
      <c r="I53" s="123"/>
      <c r="K53" s="1497" t="str">
        <f>R53</f>
        <v xml:space="preserve">AS 7.45Disclosure, IAS 1.54 iDisclosure, IFRS 12.B13 aDisclosure </v>
      </c>
      <c r="M53" s="317" t="s">
        <v>1273</v>
      </c>
      <c r="R53" s="649" t="s">
        <v>4068</v>
      </c>
      <c r="T53" s="500" t="s">
        <v>3171</v>
      </c>
      <c r="U53" s="424"/>
      <c r="V53" s="704" t="str">
        <f>C53</f>
        <v>2.21.</v>
      </c>
      <c r="W53" s="334"/>
      <c r="X53" s="425">
        <f>E53</f>
        <v>32</v>
      </c>
      <c r="Y53" s="426"/>
      <c r="Z53" s="425">
        <f>G53</f>
        <v>32</v>
      </c>
      <c r="AA53" s="427"/>
      <c r="AB53" s="425">
        <f>I53</f>
        <v>0</v>
      </c>
      <c r="AC53" s="337"/>
    </row>
    <row r="54" spans="1:29" ht="9" customHeight="1">
      <c r="A54" s="436"/>
      <c r="B54" s="326"/>
      <c r="C54" s="126"/>
      <c r="D54" s="331"/>
      <c r="E54" s="431"/>
      <c r="F54" s="431"/>
      <c r="G54" s="431"/>
      <c r="H54" s="431"/>
      <c r="I54" s="137"/>
      <c r="K54" s="1498"/>
      <c r="R54" s="652"/>
      <c r="T54" s="436"/>
      <c r="U54" s="326"/>
      <c r="V54" s="460"/>
      <c r="W54" s="331"/>
      <c r="X54" s="431"/>
      <c r="Y54" s="431"/>
      <c r="Z54" s="431"/>
      <c r="AA54" s="431"/>
      <c r="AB54" s="431"/>
      <c r="AC54" s="337"/>
    </row>
    <row r="55" spans="1:29" ht="57">
      <c r="A55" s="501" t="s">
        <v>760</v>
      </c>
      <c r="B55" s="424"/>
      <c r="C55" s="122" t="str">
        <f>'More information'!A210</f>
        <v>2.22.</v>
      </c>
      <c r="D55" s="334"/>
      <c r="E55" s="123"/>
      <c r="F55" s="124"/>
      <c r="G55" s="123"/>
      <c r="H55" s="427"/>
      <c r="I55" s="123"/>
      <c r="K55" s="1497" t="str">
        <f>R55</f>
        <v>Expiry date 2015-01-01 IAS 39.37 a Disclosure, Effective 2015-01-01 IFRS 9.3.2.23 a Disclosure</v>
      </c>
      <c r="R55" s="649" t="s">
        <v>3504</v>
      </c>
      <c r="T55" s="463" t="s">
        <v>3509</v>
      </c>
      <c r="U55" s="424"/>
      <c r="V55" s="704" t="str">
        <f>C55</f>
        <v>2.22.</v>
      </c>
      <c r="W55" s="334"/>
      <c r="X55" s="425">
        <f>E55</f>
        <v>0</v>
      </c>
      <c r="Y55" s="426"/>
      <c r="Z55" s="425">
        <f>G55</f>
        <v>0</v>
      </c>
      <c r="AA55" s="427"/>
      <c r="AB55" s="425">
        <f>I55</f>
        <v>0</v>
      </c>
      <c r="AC55" s="337"/>
    </row>
    <row r="56" spans="1:29" ht="9" customHeight="1">
      <c r="A56" s="326"/>
      <c r="B56" s="326"/>
      <c r="C56" s="126"/>
      <c r="D56" s="331"/>
      <c r="E56" s="431"/>
      <c r="F56" s="431"/>
      <c r="G56" s="431"/>
      <c r="H56" s="431"/>
      <c r="I56" s="137"/>
      <c r="K56" s="1498"/>
      <c r="R56" s="652"/>
      <c r="T56" s="326"/>
      <c r="U56" s="326"/>
      <c r="V56" s="460"/>
      <c r="W56" s="331"/>
      <c r="X56" s="431"/>
      <c r="Y56" s="431"/>
      <c r="Z56" s="431"/>
      <c r="AA56" s="431"/>
      <c r="AB56" s="431"/>
      <c r="AC56" s="337"/>
    </row>
    <row r="57" spans="1:29" ht="71.25">
      <c r="A57" s="471" t="s">
        <v>761</v>
      </c>
      <c r="B57" s="424"/>
      <c r="C57" s="122" t="str">
        <f>'More information'!A214</f>
        <v>2.23.</v>
      </c>
      <c r="D57" s="334"/>
      <c r="E57" s="425">
        <f>'активи_пасиви за продажба'!C20</f>
        <v>0</v>
      </c>
      <c r="F57" s="426"/>
      <c r="G57" s="425">
        <f>'активи_пасиви за продажба'!D20</f>
        <v>0</v>
      </c>
      <c r="H57" s="427"/>
      <c r="I57" s="123"/>
      <c r="K57" s="1497" t="str">
        <f>R57</f>
        <v xml:space="preserve">IAS 1.66Disclosure,  IFRS 12.B10 bExample , IFRS 12.B12 b (i)Disclosure </v>
      </c>
      <c r="R57" s="649" t="s">
        <v>4069</v>
      </c>
      <c r="T57" s="463" t="s">
        <v>3510</v>
      </c>
      <c r="U57" s="424"/>
      <c r="V57" s="704" t="str">
        <f>C57</f>
        <v>2.23.</v>
      </c>
      <c r="W57" s="334"/>
      <c r="X57" s="425">
        <f>E57</f>
        <v>0</v>
      </c>
      <c r="Y57" s="426"/>
      <c r="Z57" s="425">
        <f>G57</f>
        <v>0</v>
      </c>
      <c r="AA57" s="427"/>
      <c r="AB57" s="425">
        <f>I57</f>
        <v>0</v>
      </c>
      <c r="AC57" s="337"/>
    </row>
    <row r="58" spans="1:29" ht="9" customHeight="1">
      <c r="A58" s="326"/>
      <c r="B58" s="326"/>
      <c r="C58" s="126"/>
      <c r="D58" s="331"/>
      <c r="E58" s="431"/>
      <c r="F58" s="431"/>
      <c r="G58" s="431"/>
      <c r="H58" s="431"/>
      <c r="I58" s="137"/>
      <c r="K58" s="1498"/>
      <c r="R58" s="652"/>
      <c r="T58" s="326"/>
      <c r="U58" s="326"/>
      <c r="V58" s="460"/>
      <c r="W58" s="331"/>
      <c r="X58" s="431"/>
      <c r="Y58" s="431"/>
      <c r="Z58" s="431"/>
      <c r="AA58" s="431"/>
      <c r="AB58" s="431"/>
      <c r="AC58" s="337"/>
    </row>
    <row r="59" spans="1:29" ht="57">
      <c r="A59" s="471" t="s">
        <v>762</v>
      </c>
      <c r="B59" s="424"/>
      <c r="C59" s="122" t="str">
        <f>'More information'!A218</f>
        <v>2.24.</v>
      </c>
      <c r="D59" s="334"/>
      <c r="E59" s="425">
        <f>'активи_пасиви за продажба'!C13</f>
        <v>0</v>
      </c>
      <c r="F59" s="426"/>
      <c r="G59" s="425">
        <f>'активи_пасиви за продажба'!D13</f>
        <v>0</v>
      </c>
      <c r="H59" s="427"/>
      <c r="I59" s="123"/>
      <c r="K59" s="1497" t="str">
        <f>R59</f>
        <v>IAS1p54(j)</v>
      </c>
      <c r="M59" s="462" t="s">
        <v>1202</v>
      </c>
      <c r="R59" s="649" t="s">
        <v>3434</v>
      </c>
      <c r="T59" s="471" t="s">
        <v>3435</v>
      </c>
      <c r="U59" s="424"/>
      <c r="V59" s="704" t="str">
        <f>C59</f>
        <v>2.24.</v>
      </c>
      <c r="W59" s="334"/>
      <c r="X59" s="425">
        <f>E59</f>
        <v>0</v>
      </c>
      <c r="Y59" s="426"/>
      <c r="Z59" s="425">
        <f>G59</f>
        <v>0</v>
      </c>
      <c r="AA59" s="427"/>
      <c r="AB59" s="425">
        <f>I59</f>
        <v>0</v>
      </c>
      <c r="AC59" s="337"/>
    </row>
    <row r="60" spans="1:29" ht="9" customHeight="1">
      <c r="A60" s="394"/>
      <c r="B60" s="394"/>
      <c r="C60" s="72"/>
      <c r="D60" s="334"/>
      <c r="E60" s="434"/>
      <c r="F60" s="434"/>
      <c r="G60" s="434"/>
      <c r="H60" s="434"/>
      <c r="I60" s="497"/>
      <c r="K60" s="1497"/>
      <c r="R60" s="649"/>
      <c r="T60" s="394"/>
      <c r="U60" s="394"/>
      <c r="V60" s="342"/>
      <c r="W60" s="334"/>
      <c r="X60" s="434"/>
      <c r="Y60" s="434"/>
      <c r="Z60" s="434"/>
      <c r="AA60" s="434"/>
      <c r="AB60" s="434"/>
      <c r="AC60" s="337"/>
    </row>
    <row r="61" spans="1:29" ht="16.5" customHeight="1" thickBot="1">
      <c r="A61" s="468" t="s">
        <v>379</v>
      </c>
      <c r="B61" s="326"/>
      <c r="C61" s="232"/>
      <c r="D61" s="331"/>
      <c r="E61" s="609">
        <f>SUM(E41:E59)</f>
        <v>37</v>
      </c>
      <c r="F61" s="338"/>
      <c r="G61" s="609">
        <f>SUM(G41:G59)</f>
        <v>65</v>
      </c>
      <c r="H61" s="469"/>
      <c r="I61" s="609">
        <f>SUM(I41:I59)</f>
        <v>0</v>
      </c>
      <c r="K61" s="1497" t="str">
        <f>R61</f>
        <v xml:space="preserve">IAS 1.66Disclosure,  IFRS 12.B10 bExample , IFRS 12.B12 b (i)Disclosure </v>
      </c>
      <c r="R61" s="649" t="s">
        <v>4069</v>
      </c>
      <c r="T61" s="437" t="s">
        <v>3446</v>
      </c>
      <c r="U61" s="326"/>
      <c r="V61" s="706"/>
      <c r="W61" s="331"/>
      <c r="X61" s="609">
        <f>SUM(X41:Y59)</f>
        <v>37</v>
      </c>
      <c r="Y61" s="338"/>
      <c r="Z61" s="609">
        <f>SUM(Z41:AC59)</f>
        <v>65</v>
      </c>
      <c r="AA61" s="469"/>
      <c r="AB61" s="609">
        <f>SUM(AB41:AE59)</f>
        <v>0</v>
      </c>
      <c r="AC61" s="337"/>
    </row>
    <row r="62" spans="1:29" ht="8.25" customHeight="1" thickTop="1">
      <c r="A62" s="409"/>
      <c r="B62" s="409"/>
      <c r="C62" s="128"/>
      <c r="D62" s="435"/>
      <c r="E62" s="427"/>
      <c r="F62" s="427"/>
      <c r="G62" s="427"/>
      <c r="H62" s="427"/>
      <c r="I62" s="427"/>
      <c r="K62" s="1497"/>
      <c r="R62" s="649"/>
      <c r="T62" s="409"/>
      <c r="U62" s="409"/>
      <c r="V62" s="707"/>
      <c r="W62" s="435"/>
      <c r="X62" s="427"/>
      <c r="Y62" s="427"/>
      <c r="Z62" s="427"/>
      <c r="AA62" s="427"/>
      <c r="AB62" s="427"/>
      <c r="AC62" s="337"/>
    </row>
    <row r="63" spans="1:29" ht="16.5" customHeight="1" thickBot="1">
      <c r="A63" s="437" t="s">
        <v>1959</v>
      </c>
      <c r="B63" s="436"/>
      <c r="C63" s="233"/>
      <c r="D63" s="347"/>
      <c r="E63" s="438">
        <f>E37+E61</f>
        <v>38</v>
      </c>
      <c r="F63" s="431"/>
      <c r="G63" s="438">
        <f>G37+G61</f>
        <v>66</v>
      </c>
      <c r="H63" s="431"/>
      <c r="I63" s="438">
        <f>I37+I61</f>
        <v>0</v>
      </c>
      <c r="K63" s="1497" t="str">
        <f>R63</f>
        <v xml:space="preserve">IAS 1.55Disclosure, IFRS 8.23Disclosure, IFRS 8.28 cDisclosure,  IFRS 13.93 bDisclosure , IFRS 13.93 eDisclosure , IFRS 13.93 aDisclosure </v>
      </c>
      <c r="R63" s="649" t="s">
        <v>4070</v>
      </c>
      <c r="T63" s="437" t="s">
        <v>3436</v>
      </c>
      <c r="U63" s="436"/>
      <c r="V63" s="438"/>
      <c r="W63" s="347"/>
      <c r="X63" s="438">
        <f>X37+X61</f>
        <v>38</v>
      </c>
      <c r="Y63" s="431"/>
      <c r="Z63" s="438">
        <f>Z37+Z61</f>
        <v>66</v>
      </c>
      <c r="AA63" s="431"/>
      <c r="AB63" s="438">
        <f>AB37+AB61</f>
        <v>0</v>
      </c>
      <c r="AC63" s="337"/>
    </row>
    <row r="64" spans="1:29" ht="15" thickTop="1">
      <c r="A64" s="394"/>
      <c r="B64" s="394"/>
      <c r="C64" s="342"/>
      <c r="D64" s="334"/>
      <c r="E64" s="422"/>
      <c r="F64" s="422"/>
      <c r="G64" s="422"/>
      <c r="H64" s="422"/>
      <c r="I64" s="496"/>
      <c r="K64" s="1497"/>
      <c r="R64" s="649"/>
      <c r="T64" s="394"/>
      <c r="U64" s="394"/>
      <c r="V64" s="342"/>
      <c r="W64" s="334"/>
      <c r="X64" s="422"/>
      <c r="Y64" s="422"/>
      <c r="Z64" s="422"/>
      <c r="AA64" s="422"/>
      <c r="AB64" s="422"/>
      <c r="AC64" s="337"/>
    </row>
    <row r="65" spans="1:29">
      <c r="A65" s="338"/>
      <c r="B65" s="338"/>
      <c r="C65" s="342"/>
      <c r="D65" s="334"/>
      <c r="E65" s="337"/>
      <c r="F65" s="338"/>
      <c r="G65" s="337"/>
      <c r="H65" s="337"/>
      <c r="I65" s="381"/>
      <c r="K65" s="1497"/>
      <c r="R65" s="649"/>
      <c r="T65" s="338"/>
      <c r="U65" s="338"/>
      <c r="V65" s="342"/>
      <c r="W65" s="334"/>
      <c r="X65" s="337"/>
      <c r="Y65" s="338"/>
      <c r="Z65" s="337"/>
      <c r="AA65" s="337"/>
      <c r="AB65" s="337"/>
      <c r="AC65" s="337"/>
    </row>
    <row r="66" spans="1:29">
      <c r="A66" s="338"/>
      <c r="B66" s="338"/>
      <c r="C66" s="342"/>
      <c r="D66" s="334"/>
      <c r="E66" s="337"/>
      <c r="F66" s="338"/>
      <c r="G66" s="337"/>
      <c r="H66" s="337"/>
      <c r="I66" s="381"/>
      <c r="K66" s="1497"/>
      <c r="R66" s="649"/>
      <c r="T66" s="338"/>
      <c r="U66" s="338"/>
      <c r="V66" s="342"/>
      <c r="W66" s="334"/>
      <c r="X66" s="337"/>
      <c r="Y66" s="338"/>
      <c r="Z66" s="337"/>
      <c r="AA66" s="337"/>
      <c r="AB66" s="337"/>
      <c r="AC66" s="337"/>
    </row>
    <row r="67" spans="1:29">
      <c r="A67" s="2077" t="str">
        <f>A1</f>
        <v>ЛОВЕЧТУРС АД</v>
      </c>
      <c r="B67" s="2077"/>
      <c r="C67" s="2077"/>
      <c r="D67" s="2077"/>
      <c r="E67" s="2077"/>
      <c r="F67" s="2077"/>
      <c r="G67" s="2077"/>
      <c r="H67" s="408"/>
      <c r="I67" s="491"/>
      <c r="K67" s="1497"/>
      <c r="R67" s="649"/>
      <c r="T67" s="2077" t="str">
        <f>T1</f>
        <v>АБС Ltd.</v>
      </c>
      <c r="U67" s="2077"/>
      <c r="V67" s="2077"/>
      <c r="W67" s="2077"/>
      <c r="X67" s="2077"/>
      <c r="Y67" s="2077"/>
      <c r="Z67" s="2077"/>
      <c r="AA67" s="408"/>
      <c r="AB67" s="408"/>
      <c r="AC67" s="337"/>
    </row>
    <row r="68" spans="1:29">
      <c r="A68" s="2071" t="str">
        <f>CONCATENATE("ОТЧЕТ ЗА ФИНАНСОВОТО СЪСТОЯНИЕ ","към ",DAY(НАЧАЛО!AA$2),".",MONTH(НАЧАЛО!AA$2),".",YEAR(НАЧАЛО!AA$2)," г."," - продължение")</f>
        <v>ОТЧЕТ ЗА ФИНАНСОВОТО СЪСТОЯНИЕ към 31.12.2013 г. - продължение</v>
      </c>
      <c r="B68" s="2071"/>
      <c r="C68" s="2071"/>
      <c r="D68" s="2071"/>
      <c r="E68" s="2071"/>
      <c r="F68" s="2071"/>
      <c r="G68" s="2071"/>
      <c r="H68" s="408"/>
      <c r="I68" s="492"/>
      <c r="K68" s="1497"/>
      <c r="R68" s="649"/>
      <c r="T68" s="2071" t="str">
        <f>T2</f>
        <v xml:space="preserve">STATEMENT OF FINANCIAL POSITION AT 31.1.1905 </v>
      </c>
      <c r="U68" s="2071"/>
      <c r="V68" s="2071"/>
      <c r="W68" s="2071"/>
      <c r="X68" s="2071"/>
      <c r="Y68" s="2071"/>
      <c r="Z68" s="2071"/>
      <c r="AA68" s="408"/>
      <c r="AB68" s="653"/>
      <c r="AC68" s="337"/>
    </row>
    <row r="69" spans="1:29">
      <c r="A69" s="394"/>
      <c r="B69" s="394"/>
      <c r="C69" s="342"/>
      <c r="D69" s="334"/>
      <c r="E69" s="337"/>
      <c r="F69" s="338"/>
      <c r="G69" s="337"/>
      <c r="H69" s="337"/>
      <c r="I69" s="381"/>
      <c r="K69" s="1497"/>
      <c r="R69" s="649"/>
      <c r="T69" s="394"/>
      <c r="U69" s="394"/>
      <c r="V69" s="342"/>
      <c r="W69" s="334"/>
      <c r="X69" s="337"/>
      <c r="Y69" s="338"/>
      <c r="Z69" s="337"/>
      <c r="AA69" s="337"/>
      <c r="AB69" s="337"/>
      <c r="AC69" s="337"/>
    </row>
    <row r="70" spans="1:29" ht="28.5">
      <c r="A70" s="414"/>
      <c r="B70" s="414"/>
      <c r="C70" s="415" t="s">
        <v>0</v>
      </c>
      <c r="D70" s="408"/>
      <c r="E70" s="416">
        <f>E4</f>
        <v>41639</v>
      </c>
      <c r="F70" s="415"/>
      <c r="G70" s="416" t="str">
        <f>G4</f>
        <v>31.12.2012 г.</v>
      </c>
      <c r="H70" s="416"/>
      <c r="I70" s="494" t="str">
        <f>CONCATENATE("1.1.",YEAR(НАЧАЛО!AA2)-1," г.")</f>
        <v>1.1.2012 г.</v>
      </c>
      <c r="K70" s="1497"/>
      <c r="R70" s="649"/>
      <c r="T70" s="414"/>
      <c r="U70" s="414"/>
      <c r="V70" s="415" t="s">
        <v>3678</v>
      </c>
      <c r="W70" s="408"/>
      <c r="X70" s="416" t="str">
        <f>X4</f>
        <v xml:space="preserve">2013 </v>
      </c>
      <c r="Y70" s="415"/>
      <c r="Z70" s="416" t="str">
        <f>Z4</f>
        <v xml:space="preserve">2012 </v>
      </c>
      <c r="AA70" s="416"/>
      <c r="AB70" s="416" t="str">
        <f>AB4</f>
        <v>1.1.2012</v>
      </c>
      <c r="AC70" s="337"/>
    </row>
    <row r="71" spans="1:29">
      <c r="A71" s="326" t="s">
        <v>1979</v>
      </c>
      <c r="B71" s="326"/>
      <c r="C71" s="412"/>
      <c r="D71" s="411"/>
      <c r="E71" s="419"/>
      <c r="F71" s="420"/>
      <c r="G71" s="419"/>
      <c r="H71" s="419"/>
      <c r="I71" s="495"/>
      <c r="K71" s="1497"/>
      <c r="R71" s="649"/>
      <c r="T71" s="326" t="s">
        <v>3438</v>
      </c>
      <c r="U71" s="326"/>
      <c r="V71" s="412"/>
      <c r="W71" s="411"/>
      <c r="X71" s="419"/>
      <c r="Y71" s="420"/>
      <c r="Z71" s="419"/>
      <c r="AA71" s="419"/>
      <c r="AB71" s="419"/>
      <c r="AC71" s="337"/>
    </row>
    <row r="72" spans="1:29" ht="9" customHeight="1">
      <c r="A72" s="421"/>
      <c r="B72" s="421"/>
      <c r="C72" s="412"/>
      <c r="D72" s="411"/>
      <c r="E72" s="419"/>
      <c r="F72" s="420"/>
      <c r="G72" s="419"/>
      <c r="H72" s="419"/>
      <c r="I72" s="495"/>
      <c r="K72" s="1497"/>
      <c r="R72" s="649"/>
      <c r="T72" s="421"/>
      <c r="U72" s="421"/>
      <c r="V72" s="412"/>
      <c r="W72" s="411"/>
      <c r="X72" s="419"/>
      <c r="Y72" s="420"/>
      <c r="Z72" s="419"/>
      <c r="AA72" s="419"/>
      <c r="AB72" s="419"/>
      <c r="AC72" s="337"/>
    </row>
    <row r="73" spans="1:29" ht="15" customHeight="1">
      <c r="A73" s="472" t="s">
        <v>18</v>
      </c>
      <c r="B73" s="436"/>
      <c r="C73" s="129" t="str">
        <f>'More information'!A222</f>
        <v>2.25.</v>
      </c>
      <c r="D73" s="347"/>
      <c r="E73" s="431"/>
      <c r="F73" s="433"/>
      <c r="G73" s="431"/>
      <c r="H73" s="431"/>
      <c r="I73" s="137"/>
      <c r="K73" s="1497"/>
      <c r="M73" s="462" t="s">
        <v>1134</v>
      </c>
      <c r="R73" s="649"/>
      <c r="T73" s="394" t="s">
        <v>3511</v>
      </c>
      <c r="U73" s="436"/>
      <c r="V73" s="704" t="str">
        <f>C73</f>
        <v>2.25.</v>
      </c>
      <c r="W73" s="334"/>
      <c r="X73" s="425">
        <f>E73</f>
        <v>0</v>
      </c>
      <c r="Y73" s="426"/>
      <c r="Z73" s="425">
        <f>G73</f>
        <v>0</v>
      </c>
      <c r="AA73" s="427"/>
      <c r="AB73" s="425">
        <f>I73</f>
        <v>0</v>
      </c>
      <c r="AC73" s="337"/>
    </row>
    <row r="74" spans="1:29" ht="6" customHeight="1">
      <c r="A74" s="326"/>
      <c r="B74" s="326"/>
      <c r="C74" s="126"/>
      <c r="D74" s="331"/>
      <c r="E74" s="433"/>
      <c r="F74" s="433"/>
      <c r="G74" s="433"/>
      <c r="H74" s="433"/>
      <c r="I74" s="133"/>
      <c r="K74" s="1497"/>
      <c r="R74" s="649"/>
      <c r="T74" s="326"/>
      <c r="U74" s="326"/>
      <c r="V74" s="460"/>
      <c r="W74" s="331"/>
      <c r="X74" s="433"/>
      <c r="Y74" s="433"/>
      <c r="Z74" s="433"/>
      <c r="AA74" s="433"/>
      <c r="AB74" s="433"/>
      <c r="AC74" s="337"/>
    </row>
    <row r="75" spans="1:29">
      <c r="A75" s="473" t="s">
        <v>19</v>
      </c>
      <c r="B75" s="326"/>
      <c r="C75" s="129" t="str">
        <f>'More information'!A224</f>
        <v>2.25.1.</v>
      </c>
      <c r="D75" s="334"/>
      <c r="E75" s="610">
        <f>SUM(E76:E78)</f>
        <v>110</v>
      </c>
      <c r="F75" s="433"/>
      <c r="G75" s="610">
        <f>SUM(G76:G78)</f>
        <v>110</v>
      </c>
      <c r="H75" s="433"/>
      <c r="I75" s="610">
        <f>SUM(I76:I78)</f>
        <v>0</v>
      </c>
      <c r="K75" s="1498"/>
      <c r="R75" s="652"/>
      <c r="T75" s="473" t="s">
        <v>3876</v>
      </c>
      <c r="U75" s="326"/>
      <c r="V75" s="708">
        <f>'More information'!R224</f>
        <v>0</v>
      </c>
      <c r="W75" s="334"/>
      <c r="X75" s="610">
        <f>SUM(X76:X78)</f>
        <v>110</v>
      </c>
      <c r="Y75" s="433"/>
      <c r="Z75" s="610">
        <f>SUM(Z76:Z78)</f>
        <v>110</v>
      </c>
      <c r="AA75" s="433"/>
      <c r="AB75" s="610">
        <f>SUM(AB76:AB78)</f>
        <v>0</v>
      </c>
      <c r="AC75" s="337"/>
    </row>
    <row r="76" spans="1:29">
      <c r="A76" s="397" t="s">
        <v>50</v>
      </c>
      <c r="B76" s="326"/>
      <c r="C76" s="131"/>
      <c r="D76" s="331"/>
      <c r="E76" s="132">
        <v>110</v>
      </c>
      <c r="F76" s="133"/>
      <c r="G76" s="132">
        <v>110</v>
      </c>
      <c r="H76" s="132"/>
      <c r="I76" s="132"/>
      <c r="K76" s="1497" t="str">
        <f>R76</f>
        <v xml:space="preserve">IAS1p54(r) </v>
      </c>
      <c r="R76" s="649" t="s">
        <v>3439</v>
      </c>
      <c r="T76" s="394" t="s">
        <v>3512</v>
      </c>
      <c r="U76" s="326"/>
      <c r="V76" s="709" t="str">
        <f>C75</f>
        <v>2.25.1.</v>
      </c>
      <c r="W76" s="334"/>
      <c r="X76" s="425">
        <f>E76</f>
        <v>110</v>
      </c>
      <c r="Y76" s="426"/>
      <c r="Z76" s="425">
        <f>G76</f>
        <v>110</v>
      </c>
      <c r="AA76" s="427"/>
      <c r="AB76" s="425">
        <f>I76</f>
        <v>0</v>
      </c>
      <c r="AC76" s="337"/>
    </row>
    <row r="77" spans="1:29">
      <c r="A77" s="394" t="s">
        <v>51</v>
      </c>
      <c r="B77" s="326"/>
      <c r="C77" s="131"/>
      <c r="D77" s="331"/>
      <c r="E77" s="132"/>
      <c r="F77" s="133"/>
      <c r="G77" s="132"/>
      <c r="H77" s="132"/>
      <c r="I77" s="132"/>
      <c r="K77" s="1498"/>
      <c r="R77" s="652"/>
      <c r="T77" s="394" t="s">
        <v>3517</v>
      </c>
      <c r="U77" s="326"/>
      <c r="V77" s="704" t="s">
        <v>27</v>
      </c>
      <c r="W77" s="334"/>
      <c r="X77" s="425">
        <f>E77</f>
        <v>0</v>
      </c>
      <c r="Y77" s="426"/>
      <c r="Z77" s="425">
        <f>G77</f>
        <v>0</v>
      </c>
      <c r="AA77" s="427"/>
      <c r="AB77" s="425">
        <f>I77</f>
        <v>0</v>
      </c>
      <c r="AC77" s="337"/>
    </row>
    <row r="78" spans="1:29">
      <c r="A78" s="394" t="s">
        <v>52</v>
      </c>
      <c r="B78" s="326"/>
      <c r="C78" s="131"/>
      <c r="D78" s="331"/>
      <c r="E78" s="132"/>
      <c r="F78" s="133"/>
      <c r="G78" s="132"/>
      <c r="H78" s="132"/>
      <c r="I78" s="132"/>
      <c r="K78" s="1498"/>
      <c r="R78" s="652"/>
      <c r="T78" s="394" t="s">
        <v>3514</v>
      </c>
      <c r="U78" s="326"/>
      <c r="V78" s="704" t="s">
        <v>27</v>
      </c>
      <c r="W78" s="334"/>
      <c r="X78" s="425">
        <f>E78</f>
        <v>0</v>
      </c>
      <c r="Y78" s="426"/>
      <c r="Z78" s="425">
        <f>G78</f>
        <v>0</v>
      </c>
      <c r="AA78" s="427"/>
      <c r="AB78" s="425">
        <f>I78</f>
        <v>0</v>
      </c>
      <c r="AC78" s="337"/>
    </row>
    <row r="79" spans="1:29" ht="8.25" customHeight="1">
      <c r="A79" s="326"/>
      <c r="B79" s="326"/>
      <c r="C79" s="72"/>
      <c r="D79" s="334"/>
      <c r="E79" s="134"/>
      <c r="F79" s="135"/>
      <c r="G79" s="134"/>
      <c r="H79" s="134"/>
      <c r="I79" s="134"/>
      <c r="K79" s="1498"/>
      <c r="R79" s="652"/>
      <c r="T79" s="326"/>
      <c r="U79" s="326"/>
      <c r="V79" s="342"/>
      <c r="W79" s="334"/>
      <c r="X79" s="474"/>
      <c r="Y79" s="475"/>
      <c r="Z79" s="474"/>
      <c r="AA79" s="474"/>
      <c r="AB79" s="474"/>
      <c r="AC79" s="337"/>
    </row>
    <row r="80" spans="1:29" ht="15" customHeight="1">
      <c r="A80" s="473" t="s">
        <v>454</v>
      </c>
      <c r="B80" s="326"/>
      <c r="C80" s="122" t="s">
        <v>27</v>
      </c>
      <c r="D80" s="334"/>
      <c r="E80" s="136"/>
      <c r="F80" s="135"/>
      <c r="G80" s="136"/>
      <c r="H80" s="289"/>
      <c r="I80" s="136"/>
      <c r="K80" s="1497" t="str">
        <f>R80</f>
        <v>IAS 1.78 e Example</v>
      </c>
      <c r="R80" s="649" t="s">
        <v>3516</v>
      </c>
      <c r="T80" s="473" t="s">
        <v>3515</v>
      </c>
      <c r="U80" s="326"/>
      <c r="V80" s="704" t="s">
        <v>27</v>
      </c>
      <c r="W80" s="334"/>
      <c r="X80" s="710"/>
      <c r="Y80" s="475"/>
      <c r="Z80" s="710"/>
      <c r="AA80" s="469"/>
      <c r="AB80" s="710"/>
      <c r="AC80" s="337"/>
    </row>
    <row r="81" spans="1:29" ht="9" customHeight="1">
      <c r="A81" s="326"/>
      <c r="B81" s="326"/>
      <c r="C81" s="72"/>
      <c r="D81" s="334"/>
      <c r="E81" s="474"/>
      <c r="F81" s="475"/>
      <c r="G81" s="474"/>
      <c r="H81" s="474"/>
      <c r="I81" s="134"/>
      <c r="K81" s="1498"/>
      <c r="R81" s="652"/>
      <c r="T81" s="326"/>
      <c r="U81" s="326"/>
      <c r="V81" s="342"/>
      <c r="W81" s="334"/>
      <c r="X81" s="474"/>
      <c r="Y81" s="475"/>
      <c r="Z81" s="474"/>
      <c r="AA81" s="474"/>
      <c r="AB81" s="474"/>
      <c r="AC81" s="337"/>
    </row>
    <row r="82" spans="1:29">
      <c r="A82" s="473" t="s">
        <v>22</v>
      </c>
      <c r="B82" s="326"/>
      <c r="C82" s="129" t="str">
        <f>'More information'!A229</f>
        <v>2.25.2.</v>
      </c>
      <c r="D82" s="334"/>
      <c r="E82" s="610">
        <f>резерви!J68</f>
        <v>2072</v>
      </c>
      <c r="F82" s="433"/>
      <c r="G82" s="610">
        <f>резерви!J49</f>
        <v>2072</v>
      </c>
      <c r="H82" s="433"/>
      <c r="I82" s="489">
        <v>0</v>
      </c>
      <c r="K82" s="1497" t="str">
        <f>R82</f>
        <v xml:space="preserve">IAS1p54(r) </v>
      </c>
      <c r="M82" s="466" t="s">
        <v>1135</v>
      </c>
      <c r="R82" s="649" t="s">
        <v>3439</v>
      </c>
      <c r="T82" s="473" t="s">
        <v>3440</v>
      </c>
      <c r="U82" s="326"/>
      <c r="V82" s="708" t="str">
        <f>C82</f>
        <v>2.25.2.</v>
      </c>
      <c r="W82" s="334"/>
      <c r="X82" s="610">
        <f>резерви!AA68</f>
        <v>0</v>
      </c>
      <c r="Y82" s="433"/>
      <c r="Z82" s="610">
        <f>резерви!AA49</f>
        <v>0</v>
      </c>
      <c r="AA82" s="433"/>
      <c r="AB82" s="610">
        <v>0</v>
      </c>
      <c r="AC82" s="337"/>
    </row>
    <row r="83" spans="1:29" ht="8.25" customHeight="1">
      <c r="A83" s="394"/>
      <c r="B83" s="394"/>
      <c r="C83" s="72"/>
      <c r="D83" s="334"/>
      <c r="E83" s="474"/>
      <c r="F83" s="475"/>
      <c r="G83" s="474"/>
      <c r="H83" s="474"/>
      <c r="I83" s="134"/>
      <c r="K83" s="1498"/>
      <c r="R83" s="652"/>
      <c r="T83" s="394"/>
      <c r="U83" s="394"/>
      <c r="V83" s="342"/>
      <c r="W83" s="334"/>
      <c r="X83" s="474"/>
      <c r="Y83" s="475"/>
      <c r="Z83" s="474"/>
      <c r="AA83" s="474"/>
      <c r="AB83" s="474"/>
      <c r="AC83" s="337"/>
    </row>
    <row r="84" spans="1:29">
      <c r="A84" s="473" t="s">
        <v>23</v>
      </c>
      <c r="B84" s="326"/>
      <c r="C84" s="129" t="str">
        <f>'More information'!A233</f>
        <v>2.25.3.</v>
      </c>
      <c r="D84" s="334"/>
      <c r="E84" s="610">
        <f>SUM(E85:E86)</f>
        <v>-2510</v>
      </c>
      <c r="F84" s="433"/>
      <c r="G84" s="610">
        <f>SUM(G85:G86)</f>
        <v>-2477</v>
      </c>
      <c r="H84" s="433"/>
      <c r="I84" s="610">
        <f>SUM(I85:I86)</f>
        <v>0</v>
      </c>
      <c r="K84" s="1498"/>
      <c r="R84" s="652"/>
      <c r="T84" s="473" t="s">
        <v>3877</v>
      </c>
      <c r="U84" s="326"/>
      <c r="V84" s="708" t="str">
        <f>C84</f>
        <v>2.25.3.</v>
      </c>
      <c r="W84" s="334"/>
      <c r="X84" s="610">
        <f>SUM(X85:X86)</f>
        <v>-2510</v>
      </c>
      <c r="Y84" s="433"/>
      <c r="Z84" s="610">
        <f>SUM(Z85:Z86)</f>
        <v>-2477</v>
      </c>
      <c r="AA84" s="433"/>
      <c r="AB84" s="610">
        <f>SUM(AB85:AB86)</f>
        <v>0</v>
      </c>
      <c r="AC84" s="337"/>
    </row>
    <row r="85" spans="1:29">
      <c r="A85" s="476" t="s">
        <v>763</v>
      </c>
      <c r="B85" s="476"/>
      <c r="C85" s="72"/>
      <c r="D85" s="334"/>
      <c r="E85" s="477">
        <f>'финансов резултат'!C57-E86</f>
        <v>-2477</v>
      </c>
      <c r="F85" s="477"/>
      <c r="G85" s="477">
        <f>'финансов резултат'!C56-G86</f>
        <v>-2214</v>
      </c>
      <c r="H85" s="134"/>
      <c r="I85" s="132"/>
      <c r="K85" s="1497" t="str">
        <f>R85</f>
        <v xml:space="preserve">IAS1p54(r) </v>
      </c>
      <c r="L85" s="478" t="s">
        <v>27</v>
      </c>
      <c r="M85" s="317" t="s">
        <v>1274</v>
      </c>
      <c r="R85" s="649" t="s">
        <v>3439</v>
      </c>
      <c r="T85" s="394" t="s">
        <v>3441</v>
      </c>
      <c r="U85" s="476"/>
      <c r="V85" s="342"/>
      <c r="W85" s="334"/>
      <c r="X85" s="425">
        <f>E85</f>
        <v>-2477</v>
      </c>
      <c r="Y85" s="426"/>
      <c r="Z85" s="425">
        <f>G85</f>
        <v>-2214</v>
      </c>
      <c r="AA85" s="427"/>
      <c r="AB85" s="425">
        <f>I85</f>
        <v>0</v>
      </c>
      <c r="AC85" s="337"/>
    </row>
    <row r="86" spans="1:29">
      <c r="A86" s="394" t="s">
        <v>49</v>
      </c>
      <c r="B86" s="394"/>
      <c r="C86" s="72"/>
      <c r="D86" s="334"/>
      <c r="E86" s="477">
        <f>'P&amp;L ОД'!E60</f>
        <v>-33</v>
      </c>
      <c r="F86" s="477"/>
      <c r="G86" s="477">
        <f>'P&amp;L ОД'!G60</f>
        <v>-263</v>
      </c>
      <c r="H86" s="477"/>
      <c r="I86" s="132"/>
      <c r="K86" s="1498"/>
      <c r="M86" s="479" t="s">
        <v>1107</v>
      </c>
      <c r="R86" s="652"/>
      <c r="T86" s="394" t="s">
        <v>3513</v>
      </c>
      <c r="U86" s="394"/>
      <c r="V86" s="342"/>
      <c r="W86" s="334"/>
      <c r="X86" s="425">
        <f>E86</f>
        <v>-33</v>
      </c>
      <c r="Y86" s="426"/>
      <c r="Z86" s="425">
        <f>G86</f>
        <v>-263</v>
      </c>
      <c r="AA86" s="427"/>
      <c r="AB86" s="425">
        <f>I86</f>
        <v>0</v>
      </c>
      <c r="AC86" s="337"/>
    </row>
    <row r="87" spans="1:29" ht="8.25" customHeight="1">
      <c r="A87" s="394"/>
      <c r="B87" s="394"/>
      <c r="C87" s="72"/>
      <c r="D87" s="334"/>
      <c r="E87" s="433" t="s">
        <v>27</v>
      </c>
      <c r="F87" s="433"/>
      <c r="G87" s="433"/>
      <c r="H87" s="433"/>
      <c r="I87" s="133"/>
      <c r="K87" s="1498"/>
      <c r="R87" s="652"/>
      <c r="T87" s="394"/>
      <c r="U87" s="394"/>
      <c r="V87" s="342"/>
      <c r="W87" s="334"/>
      <c r="X87" s="433" t="s">
        <v>27</v>
      </c>
      <c r="Y87" s="433"/>
      <c r="Z87" s="433"/>
      <c r="AA87" s="433"/>
      <c r="AB87" s="433"/>
      <c r="AC87" s="337"/>
    </row>
    <row r="88" spans="1:29" ht="16.5" customHeight="1" thickBot="1">
      <c r="A88" s="432" t="s">
        <v>21</v>
      </c>
      <c r="B88" s="326"/>
      <c r="C88" s="234" t="s">
        <v>27</v>
      </c>
      <c r="D88" s="331"/>
      <c r="E88" s="432">
        <f>E75+E80+E82+E84</f>
        <v>-328</v>
      </c>
      <c r="F88" s="433"/>
      <c r="G88" s="432">
        <f>G75+G82+G84</f>
        <v>-295</v>
      </c>
      <c r="H88" s="431"/>
      <c r="I88" s="432">
        <f>I75+I82+I84</f>
        <v>0</v>
      </c>
      <c r="K88" s="1497" t="str">
        <f>R88</f>
        <v xml:space="preserve">AS 1.55Disclosure, IFRS 1.24 aDisclosure, IFRS 1.32 a (i)Disclosure,  IAS 1.78 eDisclosure, IFRS 13.93 bDisclosure , IFRS 13.93 eDisclosure , IFRS 13.93 aDisclosure </v>
      </c>
      <c r="L88" s="478"/>
      <c r="R88" s="1729" t="s">
        <v>4072</v>
      </c>
      <c r="T88" s="432" t="s">
        <v>3442</v>
      </c>
      <c r="U88" s="326"/>
      <c r="V88" s="432" t="s">
        <v>27</v>
      </c>
      <c r="W88" s="331"/>
      <c r="X88" s="432">
        <f>X75+X80+X82+X84</f>
        <v>-2400</v>
      </c>
      <c r="Y88" s="433"/>
      <c r="Z88" s="432">
        <f>Z75+Z82+Z84</f>
        <v>-2367</v>
      </c>
      <c r="AA88" s="431"/>
      <c r="AB88" s="432">
        <f>AB75+AB82+AB84</f>
        <v>0</v>
      </c>
      <c r="AC88" s="337"/>
    </row>
    <row r="89" spans="1:29" ht="16.5" customHeight="1" thickTop="1">
      <c r="A89" s="305" t="s">
        <v>5898</v>
      </c>
      <c r="B89" s="436"/>
      <c r="C89" s="137"/>
      <c r="D89" s="347"/>
      <c r="E89" s="489"/>
      <c r="F89" s="133"/>
      <c r="G89" s="489"/>
      <c r="H89" s="433"/>
      <c r="I89" s="489"/>
      <c r="K89" s="1497" t="str">
        <f>R89</f>
        <v>IAS1p83(a)</v>
      </c>
      <c r="L89" s="478"/>
      <c r="R89" s="649" t="s">
        <v>3410</v>
      </c>
      <c r="T89" s="401" t="s">
        <v>3413</v>
      </c>
      <c r="U89" s="436"/>
      <c r="V89" s="704">
        <f>C89</f>
        <v>0</v>
      </c>
      <c r="W89" s="334"/>
      <c r="X89" s="425">
        <f>E89</f>
        <v>0</v>
      </c>
      <c r="Y89" s="426"/>
      <c r="Z89" s="425">
        <f>G89</f>
        <v>0</v>
      </c>
      <c r="AA89" s="427"/>
      <c r="AB89" s="425">
        <f>I89</f>
        <v>0</v>
      </c>
      <c r="AC89" s="337"/>
    </row>
    <row r="90" spans="1:29" ht="16.5" customHeight="1">
      <c r="A90" s="306" t="s">
        <v>5899</v>
      </c>
      <c r="B90" s="436"/>
      <c r="C90" s="137"/>
      <c r="D90" s="347"/>
      <c r="E90" s="489"/>
      <c r="F90" s="133"/>
      <c r="G90" s="489"/>
      <c r="H90" s="433"/>
      <c r="I90" s="489"/>
      <c r="K90" s="1497" t="str">
        <f>R90</f>
        <v xml:space="preserve">IAS 1.54 qDisclosure, IFRS 10.22Disclosure , IFRS 12.12 fDisclosure </v>
      </c>
      <c r="L90" s="478"/>
      <c r="R90" s="649" t="s">
        <v>4071</v>
      </c>
      <c r="T90" s="402" t="s">
        <v>3414</v>
      </c>
      <c r="U90" s="436"/>
      <c r="V90" s="704">
        <f>C90</f>
        <v>0</v>
      </c>
      <c r="W90" s="334"/>
      <c r="X90" s="425">
        <f>E90</f>
        <v>0</v>
      </c>
      <c r="Y90" s="426"/>
      <c r="Z90" s="425">
        <f>G90</f>
        <v>0</v>
      </c>
      <c r="AA90" s="427"/>
      <c r="AB90" s="425">
        <f>I90</f>
        <v>0</v>
      </c>
      <c r="AC90" s="337"/>
    </row>
    <row r="91" spans="1:29" ht="9" customHeight="1">
      <c r="A91" s="414"/>
      <c r="B91" s="394"/>
      <c r="C91" s="72"/>
      <c r="D91" s="334"/>
      <c r="E91" s="133"/>
      <c r="F91" s="133"/>
      <c r="G91" s="133"/>
      <c r="H91" s="433"/>
      <c r="I91" s="133"/>
      <c r="K91" s="1498"/>
      <c r="R91" s="652"/>
      <c r="T91" s="414"/>
      <c r="U91" s="394"/>
      <c r="V91" s="342"/>
      <c r="W91" s="334"/>
      <c r="X91" s="433"/>
      <c r="Y91" s="433"/>
      <c r="Z91" s="433"/>
      <c r="AA91" s="433"/>
      <c r="AB91" s="433"/>
      <c r="AC91" s="337"/>
    </row>
    <row r="92" spans="1:29" ht="15" customHeight="1">
      <c r="A92" s="431" t="s">
        <v>37</v>
      </c>
      <c r="B92" s="326"/>
      <c r="C92" s="137"/>
      <c r="D92" s="331"/>
      <c r="E92" s="137"/>
      <c r="F92" s="133"/>
      <c r="G92" s="137"/>
      <c r="H92" s="431"/>
      <c r="I92" s="137"/>
      <c r="K92" s="1497" t="str">
        <f>R92</f>
        <v>IAS1p60</v>
      </c>
      <c r="R92" s="649" t="s">
        <v>3453</v>
      </c>
      <c r="T92" s="473" t="s">
        <v>3443</v>
      </c>
      <c r="U92" s="326"/>
      <c r="V92" s="431"/>
      <c r="W92" s="331"/>
      <c r="X92" s="431"/>
      <c r="Y92" s="433"/>
      <c r="Z92" s="431"/>
      <c r="AA92" s="431"/>
      <c r="AB92" s="431"/>
      <c r="AC92" s="337"/>
    </row>
    <row r="93" spans="1:29" ht="9" customHeight="1">
      <c r="A93" s="480"/>
      <c r="B93" s="326"/>
      <c r="C93" s="126"/>
      <c r="D93" s="331"/>
      <c r="E93" s="137"/>
      <c r="F93" s="137"/>
      <c r="G93" s="137"/>
      <c r="H93" s="431"/>
      <c r="I93" s="137"/>
      <c r="K93" s="1498"/>
      <c r="R93" s="652"/>
      <c r="T93" s="480"/>
      <c r="U93" s="326"/>
      <c r="V93" s="460"/>
      <c r="W93" s="331"/>
      <c r="X93" s="431"/>
      <c r="Y93" s="431"/>
      <c r="Z93" s="431"/>
      <c r="AA93" s="431"/>
      <c r="AB93" s="431"/>
      <c r="AC93" s="337"/>
    </row>
    <row r="94" spans="1:29">
      <c r="A94" s="481" t="s">
        <v>764</v>
      </c>
      <c r="B94" s="394"/>
      <c r="C94" s="130" t="str">
        <f>'More information'!A239</f>
        <v>2.26.</v>
      </c>
      <c r="D94" s="334"/>
      <c r="E94" s="611">
        <f>провизии!C19</f>
        <v>0</v>
      </c>
      <c r="F94" s="477"/>
      <c r="G94" s="611">
        <f>провизии!D19</f>
        <v>0</v>
      </c>
      <c r="H94" s="477"/>
      <c r="I94" s="138">
        <v>0</v>
      </c>
      <c r="K94" s="1497" t="str">
        <f>R94</f>
        <v>IAS1p54(l)</v>
      </c>
      <c r="M94" s="429" t="s">
        <v>1279</v>
      </c>
      <c r="R94" s="649" t="s">
        <v>3450</v>
      </c>
      <c r="T94" s="481" t="s">
        <v>3451</v>
      </c>
      <c r="U94" s="394"/>
      <c r="V94" s="704" t="str">
        <f>C94</f>
        <v>2.26.</v>
      </c>
      <c r="W94" s="334"/>
      <c r="X94" s="425">
        <f>E94</f>
        <v>0</v>
      </c>
      <c r="Y94" s="426"/>
      <c r="Z94" s="425">
        <f>G94</f>
        <v>0</v>
      </c>
      <c r="AA94" s="427"/>
      <c r="AB94" s="425">
        <f>I94</f>
        <v>0</v>
      </c>
      <c r="AC94" s="337"/>
    </row>
    <row r="95" spans="1:29" ht="9" customHeight="1">
      <c r="A95" s="414"/>
      <c r="B95" s="394"/>
      <c r="C95" s="129"/>
      <c r="D95" s="334"/>
      <c r="E95" s="477"/>
      <c r="F95" s="477"/>
      <c r="G95" s="477"/>
      <c r="H95" s="477"/>
      <c r="I95" s="132"/>
      <c r="K95" s="1498"/>
      <c r="R95" s="652"/>
      <c r="T95" s="414"/>
      <c r="U95" s="394"/>
      <c r="V95" s="708"/>
      <c r="W95" s="334"/>
      <c r="X95" s="477"/>
      <c r="Y95" s="477"/>
      <c r="Z95" s="477"/>
      <c r="AA95" s="477"/>
      <c r="AB95" s="477"/>
      <c r="AC95" s="337"/>
    </row>
    <row r="96" spans="1:29">
      <c r="A96" s="481" t="s">
        <v>387</v>
      </c>
      <c r="B96" s="394"/>
      <c r="C96" s="130" t="str">
        <f>'More information'!A243</f>
        <v>2.27.</v>
      </c>
      <c r="D96" s="334"/>
      <c r="E96" s="611">
        <f>задължения!C14</f>
        <v>0</v>
      </c>
      <c r="F96" s="477"/>
      <c r="G96" s="611">
        <f>задължения!D14</f>
        <v>0</v>
      </c>
      <c r="H96" s="477"/>
      <c r="I96" s="138"/>
      <c r="K96" s="1497" t="str">
        <f>R96</f>
        <v>IAS1p54(k)</v>
      </c>
      <c r="M96" s="429" t="s">
        <v>1278</v>
      </c>
      <c r="R96" s="649" t="s">
        <v>3447</v>
      </c>
      <c r="T96" s="481" t="s">
        <v>3448</v>
      </c>
      <c r="U96" s="394"/>
      <c r="V96" s="704" t="str">
        <f>C96</f>
        <v>2.27.</v>
      </c>
      <c r="W96" s="334"/>
      <c r="X96" s="425">
        <f>E96</f>
        <v>0</v>
      </c>
      <c r="Y96" s="426"/>
      <c r="Z96" s="425">
        <f>G96</f>
        <v>0</v>
      </c>
      <c r="AA96" s="427"/>
      <c r="AB96" s="425">
        <f>I96</f>
        <v>0</v>
      </c>
      <c r="AC96" s="337"/>
    </row>
    <row r="97" spans="1:29" ht="9" customHeight="1">
      <c r="A97" s="414"/>
      <c r="B97" s="394"/>
      <c r="C97" s="129"/>
      <c r="D97" s="334"/>
      <c r="E97" s="477"/>
      <c r="F97" s="477"/>
      <c r="G97" s="477"/>
      <c r="H97" s="477"/>
      <c r="I97" s="132"/>
      <c r="K97" s="1498"/>
      <c r="R97" s="652"/>
      <c r="T97" s="414"/>
      <c r="U97" s="394"/>
      <c r="V97" s="708"/>
      <c r="W97" s="334"/>
      <c r="X97" s="477"/>
      <c r="Y97" s="477"/>
      <c r="Z97" s="477"/>
      <c r="AA97" s="477"/>
      <c r="AB97" s="477"/>
      <c r="AC97" s="337"/>
    </row>
    <row r="98" spans="1:29" ht="14.45" customHeight="1">
      <c r="A98" s="481" t="s">
        <v>1684</v>
      </c>
      <c r="B98" s="394"/>
      <c r="C98" s="130" t="str">
        <f>'More information'!A247</f>
        <v>2.28.</v>
      </c>
      <c r="D98" s="334"/>
      <c r="E98" s="611">
        <f>персонал!C15</f>
        <v>21</v>
      </c>
      <c r="F98" s="477"/>
      <c r="G98" s="611">
        <f>персонал!D15</f>
        <v>16</v>
      </c>
      <c r="H98" s="477"/>
      <c r="I98" s="138"/>
      <c r="K98" s="1497" t="str">
        <f>R98</f>
        <v>IAS 1.78 d Disclosure</v>
      </c>
      <c r="M98" s="429" t="s">
        <v>1277</v>
      </c>
      <c r="R98" s="649" t="s">
        <v>3519</v>
      </c>
      <c r="T98" s="481" t="s">
        <v>3518</v>
      </c>
      <c r="U98" s="394"/>
      <c r="V98" s="704" t="str">
        <f>C98</f>
        <v>2.28.</v>
      </c>
      <c r="W98" s="334"/>
      <c r="X98" s="425">
        <f>E98</f>
        <v>21</v>
      </c>
      <c r="Y98" s="426"/>
      <c r="Z98" s="425">
        <f>G98</f>
        <v>16</v>
      </c>
      <c r="AA98" s="427"/>
      <c r="AB98" s="425">
        <f>I98</f>
        <v>0</v>
      </c>
      <c r="AC98" s="337"/>
    </row>
    <row r="99" spans="1:29" ht="9" customHeight="1">
      <c r="A99" s="414"/>
      <c r="B99" s="394"/>
      <c r="C99" s="129"/>
      <c r="D99" s="334"/>
      <c r="E99" s="477"/>
      <c r="F99" s="477"/>
      <c r="G99" s="477"/>
      <c r="H99" s="477"/>
      <c r="I99" s="132"/>
      <c r="K99" s="1498"/>
      <c r="R99" s="652"/>
      <c r="T99" s="414"/>
      <c r="U99" s="394"/>
      <c r="V99" s="708"/>
      <c r="W99" s="334"/>
      <c r="X99" s="477"/>
      <c r="Y99" s="477"/>
      <c r="Z99" s="477"/>
      <c r="AA99" s="477"/>
      <c r="AB99" s="477"/>
      <c r="AC99" s="337"/>
    </row>
    <row r="100" spans="1:29">
      <c r="A100" s="481" t="s">
        <v>187</v>
      </c>
      <c r="B100" s="394"/>
      <c r="C100" s="130" t="str">
        <f>'More information'!A253</f>
        <v>2.29.</v>
      </c>
      <c r="D100" s="334"/>
      <c r="E100" s="611">
        <f>IF('Отсрочен данъчен актив и пасив'!C34&lt;0,-'Отсрочен данъчен актив и пасив'!C34,0)</f>
        <v>0</v>
      </c>
      <c r="F100" s="477"/>
      <c r="G100" s="611">
        <f>IF('Отсрочен данъчен актив и пасив'!D234&lt;0,-'Отсрочен данъчен актив и пасив'!D34,0)</f>
        <v>0</v>
      </c>
      <c r="H100" s="132"/>
      <c r="I100" s="138"/>
      <c r="K100" s="1497" t="str">
        <f>R100</f>
        <v>IAS1p54(o);56</v>
      </c>
      <c r="M100" s="317" t="s">
        <v>1271</v>
      </c>
      <c r="R100" s="649" t="s">
        <v>3428</v>
      </c>
      <c r="T100" s="481" t="s">
        <v>3449</v>
      </c>
      <c r="U100" s="394"/>
      <c r="V100" s="704" t="str">
        <f>C100</f>
        <v>2.29.</v>
      </c>
      <c r="W100" s="334"/>
      <c r="X100" s="425">
        <f>E100</f>
        <v>0</v>
      </c>
      <c r="Y100" s="426"/>
      <c r="Z100" s="425">
        <f>G100</f>
        <v>0</v>
      </c>
      <c r="AA100" s="427"/>
      <c r="AB100" s="425">
        <f>I100</f>
        <v>0</v>
      </c>
      <c r="AC100" s="337"/>
    </row>
    <row r="101" spans="1:29" ht="9" customHeight="1">
      <c r="A101" s="414"/>
      <c r="B101" s="394"/>
      <c r="C101" s="129"/>
      <c r="D101" s="334"/>
      <c r="E101" s="477"/>
      <c r="F101" s="477"/>
      <c r="G101" s="477"/>
      <c r="H101" s="477"/>
      <c r="I101" s="132"/>
      <c r="K101" s="1498"/>
      <c r="R101" s="652"/>
      <c r="T101" s="414"/>
      <c r="U101" s="394"/>
      <c r="V101" s="708"/>
      <c r="W101" s="334"/>
      <c r="X101" s="477"/>
      <c r="Y101" s="477"/>
      <c r="Z101" s="477"/>
      <c r="AA101" s="477"/>
      <c r="AB101" s="477"/>
      <c r="AC101" s="337"/>
    </row>
    <row r="102" spans="1:29">
      <c r="A102" s="481" t="s">
        <v>767</v>
      </c>
      <c r="B102" s="394"/>
      <c r="C102" s="130" t="str">
        <f>'More information'!A257</f>
        <v>2.30.</v>
      </c>
      <c r="D102" s="334"/>
      <c r="E102" s="611">
        <f>'Данъци върху дохода'!E16</f>
        <v>0</v>
      </c>
      <c r="F102" s="477"/>
      <c r="G102" s="611">
        <f>'Данъци върху дохода'!H16</f>
        <v>0</v>
      </c>
      <c r="H102" s="477"/>
      <c r="I102" s="138"/>
      <c r="K102" s="1497" t="str">
        <f>R102</f>
        <v>IAS 1.54 n Disclosure</v>
      </c>
      <c r="M102" s="317" t="s">
        <v>1272</v>
      </c>
      <c r="R102" s="649" t="s">
        <v>3498</v>
      </c>
      <c r="T102" s="481" t="s">
        <v>3520</v>
      </c>
      <c r="U102" s="394"/>
      <c r="V102" s="704" t="str">
        <f>C102</f>
        <v>2.30.</v>
      </c>
      <c r="W102" s="334"/>
      <c r="X102" s="425">
        <f>E102</f>
        <v>0</v>
      </c>
      <c r="Y102" s="426"/>
      <c r="Z102" s="425">
        <f>G102</f>
        <v>0</v>
      </c>
      <c r="AA102" s="427"/>
      <c r="AB102" s="425">
        <f>I102</f>
        <v>0</v>
      </c>
      <c r="AC102" s="337"/>
    </row>
    <row r="103" spans="1:29" ht="9" customHeight="1">
      <c r="A103" s="414"/>
      <c r="B103" s="394"/>
      <c r="C103" s="129"/>
      <c r="D103" s="334"/>
      <c r="E103" s="477"/>
      <c r="F103" s="477"/>
      <c r="G103" s="477"/>
      <c r="H103" s="477"/>
      <c r="I103" s="132"/>
      <c r="K103" s="1498"/>
      <c r="R103" s="652"/>
      <c r="T103" s="414"/>
      <c r="U103" s="394"/>
      <c r="V103" s="708"/>
      <c r="W103" s="334"/>
      <c r="X103" s="477"/>
      <c r="Y103" s="477"/>
      <c r="Z103" s="477"/>
      <c r="AA103" s="477"/>
      <c r="AB103" s="477"/>
      <c r="AC103" s="337"/>
    </row>
    <row r="104" spans="1:29">
      <c r="A104" s="481" t="s">
        <v>768</v>
      </c>
      <c r="B104" s="394"/>
      <c r="C104" s="130" t="str">
        <f>'More information'!A262</f>
        <v>2.31.</v>
      </c>
      <c r="D104" s="334"/>
      <c r="E104" s="611">
        <f>'Финансови пасиви - представяне'!C9</f>
        <v>0</v>
      </c>
      <c r="F104" s="477"/>
      <c r="G104" s="611">
        <f>'Финансови пасиви - представяне'!D9</f>
        <v>0</v>
      </c>
      <c r="H104" s="477"/>
      <c r="I104" s="138"/>
      <c r="K104" s="1498"/>
      <c r="M104" s="317" t="s">
        <v>1676</v>
      </c>
      <c r="R104" s="1729" t="s">
        <v>4073</v>
      </c>
      <c r="T104" s="503" t="s">
        <v>3452</v>
      </c>
      <c r="U104" s="394"/>
      <c r="V104" s="704" t="str">
        <f>C104</f>
        <v>2.31.</v>
      </c>
      <c r="W104" s="334"/>
      <c r="X104" s="425">
        <f>E104</f>
        <v>0</v>
      </c>
      <c r="Y104" s="426"/>
      <c r="Z104" s="425">
        <f>G104</f>
        <v>0</v>
      </c>
      <c r="AA104" s="427"/>
      <c r="AB104" s="425">
        <f>I104</f>
        <v>0</v>
      </c>
      <c r="AC104" s="337"/>
    </row>
    <row r="105" spans="1:29" ht="9" customHeight="1">
      <c r="A105" s="414"/>
      <c r="B105" s="394"/>
      <c r="C105" s="129"/>
      <c r="D105" s="334"/>
      <c r="E105" s="477"/>
      <c r="F105" s="477"/>
      <c r="G105" s="477"/>
      <c r="H105" s="477"/>
      <c r="I105" s="132"/>
      <c r="K105" s="1497"/>
      <c r="R105" s="649"/>
      <c r="T105" s="414"/>
      <c r="U105" s="394"/>
      <c r="V105" s="708"/>
      <c r="W105" s="334"/>
      <c r="X105" s="477"/>
      <c r="Y105" s="477"/>
      <c r="Z105" s="477"/>
      <c r="AA105" s="477"/>
      <c r="AB105" s="477"/>
      <c r="AC105" s="337"/>
    </row>
    <row r="106" spans="1:29">
      <c r="A106" s="503" t="s">
        <v>769</v>
      </c>
      <c r="B106" s="394"/>
      <c r="C106" s="130" t="str">
        <f>'More information'!A266</f>
        <v>2.32.</v>
      </c>
      <c r="D106" s="334"/>
      <c r="E106" s="138"/>
      <c r="F106" s="132"/>
      <c r="G106" s="138"/>
      <c r="H106" s="477"/>
      <c r="I106" s="138"/>
      <c r="K106" s="1497" t="str">
        <f>R106</f>
        <v>IAS 1.55 Common practice</v>
      </c>
      <c r="R106" s="649" t="s">
        <v>3503</v>
      </c>
      <c r="T106" s="481" t="s">
        <v>3521</v>
      </c>
      <c r="U106" s="394"/>
      <c r="V106" s="704" t="str">
        <f>C106</f>
        <v>2.32.</v>
      </c>
      <c r="W106" s="334"/>
      <c r="X106" s="425">
        <f>E106</f>
        <v>0</v>
      </c>
      <c r="Y106" s="426"/>
      <c r="Z106" s="425">
        <f>G106</f>
        <v>0</v>
      </c>
      <c r="AA106" s="427"/>
      <c r="AB106" s="425">
        <f>I106</f>
        <v>0</v>
      </c>
      <c r="AC106" s="337"/>
    </row>
    <row r="107" spans="1:29" ht="9" customHeight="1">
      <c r="A107" s="414"/>
      <c r="B107" s="394"/>
      <c r="C107" s="129"/>
      <c r="D107" s="334"/>
      <c r="E107" s="477"/>
      <c r="F107" s="477"/>
      <c r="G107" s="477"/>
      <c r="H107" s="477"/>
      <c r="I107" s="132"/>
      <c r="K107" s="1498"/>
      <c r="R107" s="652"/>
      <c r="T107" s="414"/>
      <c r="U107" s="394"/>
      <c r="V107" s="708"/>
      <c r="W107" s="334"/>
      <c r="X107" s="477"/>
      <c r="Y107" s="477"/>
      <c r="Z107" s="477"/>
      <c r="AA107" s="477"/>
      <c r="AB107" s="477"/>
      <c r="AC107" s="337"/>
    </row>
    <row r="108" spans="1:29" ht="15" customHeight="1">
      <c r="A108" s="481" t="s">
        <v>54</v>
      </c>
      <c r="B108" s="394"/>
      <c r="C108" s="130" t="str">
        <f>'More information'!A268</f>
        <v>2.33.</v>
      </c>
      <c r="D108" s="334"/>
      <c r="E108" s="611">
        <f>'правителствени дарения'!C6</f>
        <v>0</v>
      </c>
      <c r="F108" s="477"/>
      <c r="G108" s="611">
        <f>'правителствени дарения'!D6</f>
        <v>0</v>
      </c>
      <c r="H108" s="477"/>
      <c r="I108" s="138">
        <v>0</v>
      </c>
      <c r="K108" s="1498"/>
      <c r="M108" s="317" t="s">
        <v>1276</v>
      </c>
      <c r="R108" s="652"/>
      <c r="T108" s="485" t="s">
        <v>3547</v>
      </c>
      <c r="U108" s="394"/>
      <c r="V108" s="704" t="str">
        <f>C108</f>
        <v>2.33.</v>
      </c>
      <c r="W108" s="334"/>
      <c r="X108" s="425">
        <f>E108</f>
        <v>0</v>
      </c>
      <c r="Y108" s="426"/>
      <c r="Z108" s="425">
        <f>G108</f>
        <v>0</v>
      </c>
      <c r="AA108" s="427"/>
      <c r="AB108" s="425">
        <f>I108</f>
        <v>0</v>
      </c>
      <c r="AC108" s="337"/>
    </row>
    <row r="109" spans="1:29" ht="8.25" customHeight="1">
      <c r="A109" s="480"/>
      <c r="B109" s="326"/>
      <c r="C109" s="129"/>
      <c r="D109" s="334"/>
      <c r="E109" s="433"/>
      <c r="F109" s="433"/>
      <c r="G109" s="433"/>
      <c r="H109" s="433"/>
      <c r="I109" s="133"/>
      <c r="K109" s="1498"/>
      <c r="R109" s="652"/>
      <c r="T109" s="480"/>
      <c r="U109" s="326"/>
      <c r="V109" s="708"/>
      <c r="W109" s="334"/>
      <c r="X109" s="433"/>
      <c r="Y109" s="433"/>
      <c r="Z109" s="433"/>
      <c r="AA109" s="433"/>
      <c r="AB109" s="433"/>
      <c r="AC109" s="337"/>
    </row>
    <row r="110" spans="1:29" ht="16.5" customHeight="1">
      <c r="A110" s="432" t="s">
        <v>1981</v>
      </c>
      <c r="B110" s="326"/>
      <c r="C110" s="234"/>
      <c r="D110" s="331"/>
      <c r="E110" s="432">
        <f>SUM(E94:E108)</f>
        <v>21</v>
      </c>
      <c r="F110" s="433"/>
      <c r="G110" s="432">
        <f>SUM(G94:G108)</f>
        <v>16</v>
      </c>
      <c r="H110" s="431"/>
      <c r="I110" s="432">
        <f>SUM(I94:I108)</f>
        <v>0</v>
      </c>
      <c r="K110" s="1498"/>
      <c r="R110" s="1729" t="s">
        <v>4074</v>
      </c>
      <c r="T110" s="432" t="s">
        <v>3459</v>
      </c>
      <c r="U110" s="326"/>
      <c r="V110" s="432"/>
      <c r="W110" s="331"/>
      <c r="X110" s="432">
        <f>SUM(X94:X108)</f>
        <v>21</v>
      </c>
      <c r="Y110" s="433"/>
      <c r="Z110" s="432">
        <f>SUM(Z94:Z108)</f>
        <v>16</v>
      </c>
      <c r="AA110" s="431"/>
      <c r="AB110" s="432">
        <f>SUM(AB94:AB108)</f>
        <v>0</v>
      </c>
      <c r="AC110" s="337"/>
    </row>
    <row r="111" spans="1:29" ht="7.5" customHeight="1">
      <c r="A111" s="480"/>
      <c r="B111" s="326"/>
      <c r="C111" s="72"/>
      <c r="D111" s="334"/>
      <c r="E111" s="469"/>
      <c r="F111" s="482"/>
      <c r="G111" s="469"/>
      <c r="H111" s="469"/>
      <c r="I111" s="289"/>
      <c r="K111" s="1498"/>
      <c r="R111" s="652"/>
      <c r="T111" s="480"/>
      <c r="U111" s="326"/>
      <c r="V111" s="342"/>
      <c r="W111" s="334"/>
      <c r="X111" s="469"/>
      <c r="Y111" s="482"/>
      <c r="Z111" s="469"/>
      <c r="AA111" s="469"/>
      <c r="AB111" s="469"/>
      <c r="AC111" s="337"/>
    </row>
    <row r="112" spans="1:29" ht="16.5" customHeight="1">
      <c r="A112" s="431" t="s">
        <v>38</v>
      </c>
      <c r="B112" s="326"/>
      <c r="C112" s="137"/>
      <c r="D112" s="331"/>
      <c r="E112" s="431"/>
      <c r="F112" s="433"/>
      <c r="G112" s="431"/>
      <c r="H112" s="431"/>
      <c r="I112" s="137"/>
      <c r="K112" s="1497" t="str">
        <f>R112</f>
        <v>IAS1p60</v>
      </c>
      <c r="R112" s="649" t="s">
        <v>3453</v>
      </c>
      <c r="T112" s="643" t="s">
        <v>3454</v>
      </c>
      <c r="U112" s="326"/>
      <c r="V112" s="431"/>
      <c r="W112" s="331"/>
      <c r="X112" s="431"/>
      <c r="Y112" s="433"/>
      <c r="Z112" s="431"/>
      <c r="AA112" s="431"/>
      <c r="AB112" s="431"/>
      <c r="AC112" s="337"/>
    </row>
    <row r="113" spans="1:29" ht="9" customHeight="1">
      <c r="A113" s="480"/>
      <c r="B113" s="326"/>
      <c r="C113" s="126"/>
      <c r="D113" s="331"/>
      <c r="E113" s="474"/>
      <c r="F113" s="475"/>
      <c r="G113" s="474"/>
      <c r="H113" s="474"/>
      <c r="I113" s="134"/>
      <c r="K113" s="1498"/>
      <c r="R113" s="652"/>
      <c r="T113" s="480"/>
      <c r="U113" s="326"/>
      <c r="V113" s="460"/>
      <c r="W113" s="331"/>
      <c r="X113" s="474"/>
      <c r="Y113" s="475"/>
      <c r="Z113" s="474"/>
      <c r="AA113" s="474"/>
      <c r="AB113" s="474"/>
      <c r="AC113" s="337"/>
    </row>
    <row r="114" spans="1:29">
      <c r="A114" s="481" t="s">
        <v>770</v>
      </c>
      <c r="B114" s="394"/>
      <c r="C114" s="130" t="str">
        <f>'More information'!A273</f>
        <v>2.34.</v>
      </c>
      <c r="D114" s="334"/>
      <c r="E114" s="611">
        <f>провизии!C38</f>
        <v>0</v>
      </c>
      <c r="F114" s="477"/>
      <c r="G114" s="611">
        <f>провизии!D38</f>
        <v>0</v>
      </c>
      <c r="H114" s="477"/>
      <c r="I114" s="138">
        <v>0</v>
      </c>
      <c r="K114" s="1497" t="str">
        <f>R114</f>
        <v>IAS1p54(l)</v>
      </c>
      <c r="M114" s="429" t="s">
        <v>1279</v>
      </c>
      <c r="R114" s="649" t="s">
        <v>3450</v>
      </c>
      <c r="T114" s="481" t="s">
        <v>3457</v>
      </c>
      <c r="U114" s="394"/>
      <c r="V114" s="704" t="str">
        <f>C114</f>
        <v>2.34.</v>
      </c>
      <c r="W114" s="334"/>
      <c r="X114" s="425">
        <f>E114</f>
        <v>0</v>
      </c>
      <c r="Y114" s="426"/>
      <c r="Z114" s="425">
        <f>G114</f>
        <v>0</v>
      </c>
      <c r="AA114" s="427"/>
      <c r="AB114" s="425">
        <f>I114</f>
        <v>0</v>
      </c>
      <c r="AC114" s="337"/>
    </row>
    <row r="115" spans="1:29" ht="9" customHeight="1">
      <c r="A115" s="414"/>
      <c r="B115" s="394"/>
      <c r="C115" s="72"/>
      <c r="D115" s="334"/>
      <c r="E115" s="474"/>
      <c r="F115" s="475"/>
      <c r="G115" s="474"/>
      <c r="H115" s="474"/>
      <c r="I115" s="134"/>
      <c r="K115" s="1498"/>
      <c r="R115" s="652"/>
      <c r="T115" s="414"/>
      <c r="U115" s="394"/>
      <c r="V115" s="342"/>
      <c r="W115" s="334"/>
      <c r="X115" s="474"/>
      <c r="Y115" s="475"/>
      <c r="Z115" s="474"/>
      <c r="AA115" s="474"/>
      <c r="AB115" s="474"/>
      <c r="AC115" s="337"/>
    </row>
    <row r="116" spans="1:29" ht="15" customHeight="1">
      <c r="A116" s="481" t="s">
        <v>771</v>
      </c>
      <c r="B116" s="394"/>
      <c r="C116" s="130" t="str">
        <f>'More information'!A280</f>
        <v>2.35.</v>
      </c>
      <c r="D116" s="334"/>
      <c r="E116" s="611">
        <f>задължения!C31</f>
        <v>345</v>
      </c>
      <c r="F116" s="477"/>
      <c r="G116" s="611">
        <f>задължения!D31</f>
        <v>345</v>
      </c>
      <c r="H116" s="477"/>
      <c r="I116" s="138">
        <v>0</v>
      </c>
      <c r="K116" s="1497" t="str">
        <f>R116</f>
        <v>IAS1p54(k)</v>
      </c>
      <c r="M116" s="429" t="s">
        <v>1278</v>
      </c>
      <c r="R116" s="649" t="s">
        <v>3447</v>
      </c>
      <c r="T116" s="481" t="s">
        <v>3448</v>
      </c>
      <c r="U116" s="394"/>
      <c r="V116" s="704" t="str">
        <f>C116</f>
        <v>2.35.</v>
      </c>
      <c r="W116" s="334"/>
      <c r="X116" s="425">
        <f>E116</f>
        <v>345</v>
      </c>
      <c r="Y116" s="426"/>
      <c r="Z116" s="425">
        <f>G116</f>
        <v>345</v>
      </c>
      <c r="AA116" s="427"/>
      <c r="AB116" s="425">
        <f>I116</f>
        <v>0</v>
      </c>
      <c r="AC116" s="337"/>
    </row>
    <row r="117" spans="1:29" ht="9" customHeight="1">
      <c r="A117" s="414"/>
      <c r="B117" s="394"/>
      <c r="C117" s="72"/>
      <c r="D117" s="334"/>
      <c r="E117" s="474"/>
      <c r="F117" s="475"/>
      <c r="G117" s="474"/>
      <c r="H117" s="474"/>
      <c r="I117" s="134"/>
      <c r="K117" s="1498"/>
      <c r="R117" s="652"/>
      <c r="T117" s="414"/>
      <c r="U117" s="394"/>
      <c r="V117" s="342"/>
      <c r="W117" s="334"/>
      <c r="X117" s="474"/>
      <c r="Y117" s="475"/>
      <c r="Z117" s="474"/>
      <c r="AA117" s="474"/>
      <c r="AB117" s="474"/>
      <c r="AC117" s="337"/>
    </row>
    <row r="118" spans="1:29" ht="15.6" customHeight="1">
      <c r="A118" s="481" t="s">
        <v>1672</v>
      </c>
      <c r="B118" s="394"/>
      <c r="C118" s="130" t="str">
        <f>'More information'!A283</f>
        <v>2.36.</v>
      </c>
      <c r="D118" s="334"/>
      <c r="E118" s="611">
        <f>персонал!C29</f>
        <v>0</v>
      </c>
      <c r="F118" s="477"/>
      <c r="G118" s="611">
        <f>персонал!D29</f>
        <v>0</v>
      </c>
      <c r="H118" s="477"/>
      <c r="I118" s="138"/>
      <c r="K118" s="1497" t="str">
        <f>R118</f>
        <v>IAS 1.78 d Disclosure</v>
      </c>
      <c r="M118" s="429" t="s">
        <v>1277</v>
      </c>
      <c r="R118" s="649" t="s">
        <v>3519</v>
      </c>
      <c r="T118" s="481" t="s">
        <v>3524</v>
      </c>
      <c r="U118" s="394"/>
      <c r="V118" s="704" t="str">
        <f>C118</f>
        <v>2.36.</v>
      </c>
      <c r="W118" s="334"/>
      <c r="X118" s="425">
        <f>E118</f>
        <v>0</v>
      </c>
      <c r="Y118" s="426"/>
      <c r="Z118" s="425">
        <f>G118</f>
        <v>0</v>
      </c>
      <c r="AA118" s="427"/>
      <c r="AB118" s="425">
        <f>I118</f>
        <v>0</v>
      </c>
      <c r="AC118" s="337"/>
    </row>
    <row r="119" spans="1:29" ht="9" customHeight="1">
      <c r="A119" s="414"/>
      <c r="B119" s="394"/>
      <c r="C119" s="72"/>
      <c r="D119" s="334"/>
      <c r="E119" s="474"/>
      <c r="F119" s="475"/>
      <c r="G119" s="474"/>
      <c r="H119" s="474"/>
      <c r="I119" s="134"/>
      <c r="K119" s="1498"/>
      <c r="R119" s="652"/>
      <c r="T119" s="414"/>
      <c r="U119" s="394"/>
      <c r="V119" s="342"/>
      <c r="W119" s="334"/>
      <c r="X119" s="474"/>
      <c r="Y119" s="475"/>
      <c r="Z119" s="474"/>
      <c r="AA119" s="474"/>
      <c r="AB119" s="474"/>
      <c r="AC119" s="337"/>
    </row>
    <row r="120" spans="1:29">
      <c r="A120" s="481" t="s">
        <v>772</v>
      </c>
      <c r="B120" s="394"/>
      <c r="C120" s="130" t="str">
        <f>'More information'!A287</f>
        <v>2.37.</v>
      </c>
      <c r="D120" s="334"/>
      <c r="E120" s="611">
        <f>'Данъци върху дохода'!D16</f>
        <v>0</v>
      </c>
      <c r="F120" s="477"/>
      <c r="G120" s="611">
        <f>'Данъци върху дохода'!G16</f>
        <v>0</v>
      </c>
      <c r="H120" s="477"/>
      <c r="I120" s="138">
        <v>0</v>
      </c>
      <c r="K120" s="1497" t="str">
        <f>R120</f>
        <v>IAS1p54(n)</v>
      </c>
      <c r="M120" s="317" t="s">
        <v>1272</v>
      </c>
      <c r="R120" s="649" t="s">
        <v>3455</v>
      </c>
      <c r="T120" s="481" t="s">
        <v>3456</v>
      </c>
      <c r="U120" s="394"/>
      <c r="V120" s="704" t="str">
        <f>C120</f>
        <v>2.37.</v>
      </c>
      <c r="W120" s="334"/>
      <c r="X120" s="425">
        <f>E120</f>
        <v>0</v>
      </c>
      <c r="Y120" s="426"/>
      <c r="Z120" s="425">
        <f>G120</f>
        <v>0</v>
      </c>
      <c r="AA120" s="427"/>
      <c r="AB120" s="425">
        <f>I120</f>
        <v>0</v>
      </c>
      <c r="AC120" s="337"/>
    </row>
    <row r="121" spans="1:29" ht="9" customHeight="1">
      <c r="A121" s="414"/>
      <c r="B121" s="394"/>
      <c r="C121" s="72"/>
      <c r="D121" s="334"/>
      <c r="E121" s="474"/>
      <c r="F121" s="475"/>
      <c r="G121" s="474"/>
      <c r="H121" s="474"/>
      <c r="I121" s="134"/>
      <c r="K121" s="1498"/>
      <c r="R121" s="652"/>
      <c r="T121" s="414"/>
      <c r="U121" s="394"/>
      <c r="V121" s="342"/>
      <c r="W121" s="334"/>
      <c r="X121" s="474"/>
      <c r="Y121" s="475"/>
      <c r="Z121" s="474"/>
      <c r="AA121" s="474"/>
      <c r="AB121" s="474"/>
      <c r="AC121" s="337"/>
    </row>
    <row r="122" spans="1:29">
      <c r="A122" s="481" t="s">
        <v>1670</v>
      </c>
      <c r="B122" s="394"/>
      <c r="C122" s="130" t="str">
        <f>'More information'!A291</f>
        <v>2.38.</v>
      </c>
      <c r="D122" s="334"/>
      <c r="E122" s="611">
        <f>'Финансови пасиви - представяне'!C104</f>
        <v>0</v>
      </c>
      <c r="F122" s="477"/>
      <c r="G122" s="611">
        <f>'Финансови пасиви - представяне'!D104</f>
        <v>0</v>
      </c>
      <c r="H122" s="477"/>
      <c r="I122" s="138">
        <v>0</v>
      </c>
      <c r="K122" s="1497" t="str">
        <f>R122</f>
        <v xml:space="preserve">IAS 1.54 mDisclosure, IFRS 12.B13 bDisclosure </v>
      </c>
      <c r="M122" s="483" t="s">
        <v>1676</v>
      </c>
      <c r="N122" s="478"/>
      <c r="R122" s="649" t="s">
        <v>4075</v>
      </c>
      <c r="T122" s="485" t="s">
        <v>3522</v>
      </c>
      <c r="U122" s="394"/>
      <c r="V122" s="704" t="str">
        <f>C122</f>
        <v>2.38.</v>
      </c>
      <c r="W122" s="334"/>
      <c r="X122" s="425">
        <f>E122</f>
        <v>0</v>
      </c>
      <c r="Y122" s="426"/>
      <c r="Z122" s="425">
        <f>G122</f>
        <v>0</v>
      </c>
      <c r="AA122" s="427"/>
      <c r="AB122" s="425">
        <f>I122</f>
        <v>0</v>
      </c>
      <c r="AC122" s="337"/>
    </row>
    <row r="123" spans="1:29" ht="9" customHeight="1">
      <c r="A123" s="414"/>
      <c r="B123" s="394"/>
      <c r="C123" s="72"/>
      <c r="D123" s="334"/>
      <c r="E123" s="474"/>
      <c r="F123" s="475"/>
      <c r="G123" s="474"/>
      <c r="H123" s="474"/>
      <c r="I123" s="134"/>
      <c r="K123" s="1498"/>
      <c r="R123" s="652"/>
      <c r="T123" s="414"/>
      <c r="U123" s="394"/>
      <c r="V123" s="342"/>
      <c r="W123" s="334"/>
      <c r="X123" s="474"/>
      <c r="Y123" s="475"/>
      <c r="Z123" s="474"/>
      <c r="AA123" s="474"/>
      <c r="AB123" s="474"/>
      <c r="AC123" s="337"/>
    </row>
    <row r="124" spans="1:29">
      <c r="A124" s="503" t="s">
        <v>1671</v>
      </c>
      <c r="B124" s="394"/>
      <c r="C124" s="130" t="str">
        <f>'More information'!A295</f>
        <v>2.39.</v>
      </c>
      <c r="D124" s="334"/>
      <c r="E124" s="138"/>
      <c r="F124" s="132"/>
      <c r="G124" s="138"/>
      <c r="H124" s="132"/>
      <c r="I124" s="138"/>
      <c r="K124" s="1497" t="str">
        <f>R124</f>
        <v>IAS 1.55 Common practice</v>
      </c>
      <c r="M124" s="484"/>
      <c r="R124" s="649" t="s">
        <v>3503</v>
      </c>
      <c r="T124" s="485" t="s">
        <v>3523</v>
      </c>
      <c r="U124" s="394"/>
      <c r="V124" s="704" t="str">
        <f>C124</f>
        <v>2.39.</v>
      </c>
      <c r="W124" s="334"/>
      <c r="X124" s="425">
        <f>E124</f>
        <v>0</v>
      </c>
      <c r="Y124" s="426"/>
      <c r="Z124" s="425">
        <f>G124</f>
        <v>0</v>
      </c>
      <c r="AA124" s="427"/>
      <c r="AB124" s="425">
        <f>I124</f>
        <v>0</v>
      </c>
      <c r="AC124" s="337"/>
    </row>
    <row r="125" spans="1:29" ht="9" customHeight="1">
      <c r="A125" s="414"/>
      <c r="B125" s="394"/>
      <c r="C125" s="72"/>
      <c r="D125" s="334"/>
      <c r="E125" s="134"/>
      <c r="F125" s="135"/>
      <c r="G125" s="134"/>
      <c r="H125" s="134"/>
      <c r="I125" s="134"/>
      <c r="K125" s="1498"/>
      <c r="R125" s="652"/>
      <c r="T125" s="414"/>
      <c r="U125" s="394"/>
      <c r="V125" s="342"/>
      <c r="W125" s="334"/>
      <c r="X125" s="474"/>
      <c r="Y125" s="475"/>
      <c r="Z125" s="474"/>
      <c r="AA125" s="474"/>
      <c r="AB125" s="474"/>
      <c r="AC125" s="337"/>
    </row>
    <row r="126" spans="1:29" ht="57">
      <c r="A126" s="485" t="s">
        <v>773</v>
      </c>
      <c r="B126" s="394"/>
      <c r="C126" s="130" t="str">
        <f>'More information'!A298</f>
        <v>2.40.</v>
      </c>
      <c r="D126" s="334"/>
      <c r="E126" s="611">
        <f>'активи_пасиви за продажба'!C25</f>
        <v>0</v>
      </c>
      <c r="F126" s="477"/>
      <c r="G126" s="611">
        <f>'активи_пасиви за продажба'!D25</f>
        <v>0</v>
      </c>
      <c r="H126" s="132"/>
      <c r="I126" s="138"/>
      <c r="K126" s="1497" t="str">
        <f>R126</f>
        <v>IAS 1.69 Disclosure</v>
      </c>
      <c r="R126" s="649" t="s">
        <v>3526</v>
      </c>
      <c r="T126" s="485" t="s">
        <v>3525</v>
      </c>
      <c r="U126" s="394"/>
      <c r="V126" s="704" t="str">
        <f>C126</f>
        <v>2.40.</v>
      </c>
      <c r="W126" s="334"/>
      <c r="X126" s="425">
        <f>E126</f>
        <v>0</v>
      </c>
      <c r="Y126" s="426"/>
      <c r="Z126" s="425">
        <f>G126</f>
        <v>0</v>
      </c>
      <c r="AA126" s="427"/>
      <c r="AB126" s="425">
        <f>I126</f>
        <v>0</v>
      </c>
      <c r="AC126" s="337"/>
    </row>
    <row r="127" spans="1:29" ht="9.75" customHeight="1">
      <c r="A127" s="414"/>
      <c r="B127" s="394"/>
      <c r="C127" s="72"/>
      <c r="D127" s="334"/>
      <c r="E127" s="474"/>
      <c r="F127" s="475"/>
      <c r="G127" s="474"/>
      <c r="H127" s="474"/>
      <c r="I127" s="134"/>
      <c r="K127" s="1498"/>
      <c r="M127" s="484"/>
      <c r="R127" s="652"/>
      <c r="T127" s="414"/>
      <c r="U127" s="394"/>
      <c r="V127" s="342"/>
      <c r="W127" s="334"/>
      <c r="X127" s="474"/>
      <c r="Y127" s="475"/>
      <c r="Z127" s="474"/>
      <c r="AA127" s="474"/>
      <c r="AB127" s="474"/>
      <c r="AC127" s="337"/>
    </row>
    <row r="128" spans="1:29" ht="42.75">
      <c r="A128" s="485" t="s">
        <v>774</v>
      </c>
      <c r="B128" s="394"/>
      <c r="C128" s="130" t="str">
        <f>'More information'!A301</f>
        <v>2.41.</v>
      </c>
      <c r="D128" s="334"/>
      <c r="E128" s="611"/>
      <c r="F128" s="477"/>
      <c r="G128" s="611">
        <f>'активи_пасиви за продажба'!D23</f>
        <v>0</v>
      </c>
      <c r="H128" s="132"/>
      <c r="I128" s="138"/>
      <c r="K128" s="1497" t="str">
        <f>R128</f>
        <v xml:space="preserve">AS 1.69Disclosure, IFRS 12.B12 b (iii)Disclosure , IFRS 12.B10 bExample </v>
      </c>
      <c r="M128" s="483" t="s">
        <v>1202</v>
      </c>
      <c r="R128" s="649" t="s">
        <v>4076</v>
      </c>
      <c r="T128" s="485" t="s">
        <v>3458</v>
      </c>
      <c r="U128" s="394"/>
      <c r="V128" s="704" t="str">
        <f>C128</f>
        <v>2.41.</v>
      </c>
      <c r="W128" s="334"/>
      <c r="X128" s="425">
        <f>E128</f>
        <v>0</v>
      </c>
      <c r="Y128" s="426"/>
      <c r="Z128" s="425">
        <f>G128</f>
        <v>0</v>
      </c>
      <c r="AA128" s="427"/>
      <c r="AB128" s="425">
        <f>I128</f>
        <v>0</v>
      </c>
      <c r="AC128" s="337"/>
    </row>
    <row r="129" spans="1:29" ht="9.75" customHeight="1">
      <c r="A129" s="414"/>
      <c r="B129" s="394"/>
      <c r="C129" s="72"/>
      <c r="D129" s="334"/>
      <c r="E129" s="474"/>
      <c r="F129" s="475"/>
      <c r="G129" s="474"/>
      <c r="H129" s="474"/>
      <c r="I129" s="134"/>
      <c r="K129" s="1498"/>
      <c r="M129" s="484"/>
      <c r="R129" s="652"/>
      <c r="T129" s="414"/>
      <c r="U129" s="394"/>
      <c r="V129" s="342"/>
      <c r="W129" s="334"/>
      <c r="X129" s="474"/>
      <c r="Y129" s="475"/>
      <c r="Z129" s="474"/>
      <c r="AA129" s="474"/>
      <c r="AB129" s="474"/>
      <c r="AC129" s="337"/>
    </row>
    <row r="130" spans="1:29" ht="15" customHeight="1">
      <c r="A130" s="481" t="s">
        <v>58</v>
      </c>
      <c r="B130" s="394"/>
      <c r="C130" s="130" t="str">
        <f>'More information'!A306</f>
        <v>2.42.</v>
      </c>
      <c r="D130" s="334"/>
      <c r="E130" s="611">
        <f>'правителствени дарения'!C12</f>
        <v>0</v>
      </c>
      <c r="F130" s="477"/>
      <c r="G130" s="611">
        <f>'правителствени дарения'!D12</f>
        <v>0</v>
      </c>
      <c r="H130" s="477"/>
      <c r="I130" s="138">
        <v>0</v>
      </c>
      <c r="K130" s="1498"/>
      <c r="M130" s="317" t="s">
        <v>1276</v>
      </c>
      <c r="R130" s="652"/>
      <c r="T130" s="485" t="s">
        <v>3546</v>
      </c>
      <c r="U130" s="394"/>
      <c r="V130" s="704" t="str">
        <f>C130</f>
        <v>2.42.</v>
      </c>
      <c r="W130" s="334"/>
      <c r="X130" s="425">
        <f>E130</f>
        <v>0</v>
      </c>
      <c r="Y130" s="426"/>
      <c r="Z130" s="425">
        <f>G130</f>
        <v>0</v>
      </c>
      <c r="AA130" s="427"/>
      <c r="AB130" s="425">
        <f>I130</f>
        <v>0</v>
      </c>
      <c r="AC130" s="337"/>
    </row>
    <row r="131" spans="1:29" ht="8.25" customHeight="1">
      <c r="A131" s="480"/>
      <c r="B131" s="436"/>
      <c r="C131" s="129"/>
      <c r="D131" s="435"/>
      <c r="E131" s="433"/>
      <c r="F131" s="433"/>
      <c r="G131" s="433"/>
      <c r="H131" s="433"/>
      <c r="I131" s="133"/>
      <c r="K131" s="1498"/>
      <c r="R131" s="652"/>
      <c r="T131" s="480"/>
      <c r="U131" s="436"/>
      <c r="V131" s="708"/>
      <c r="W131" s="435"/>
      <c r="X131" s="433"/>
      <c r="Y131" s="433"/>
      <c r="Z131" s="433"/>
      <c r="AA131" s="433"/>
      <c r="AB131" s="433"/>
      <c r="AC131" s="337"/>
    </row>
    <row r="132" spans="1:29" ht="16.5" customHeight="1">
      <c r="A132" s="486" t="s">
        <v>1982</v>
      </c>
      <c r="B132" s="326"/>
      <c r="C132" s="232"/>
      <c r="D132" s="331"/>
      <c r="E132" s="609">
        <f>SUM(E114:E130)</f>
        <v>345</v>
      </c>
      <c r="F132" s="338"/>
      <c r="G132" s="609">
        <f>SUM(G114:G130)</f>
        <v>345</v>
      </c>
      <c r="H132" s="477"/>
      <c r="I132" s="609">
        <f>SUM(I114:I130)</f>
        <v>0</v>
      </c>
      <c r="K132" s="1497"/>
      <c r="R132" s="649"/>
      <c r="T132" s="486" t="s">
        <v>3460</v>
      </c>
      <c r="U132" s="326"/>
      <c r="V132" s="706"/>
      <c r="W132" s="331"/>
      <c r="X132" s="609">
        <f>SUM(X114:X130)</f>
        <v>345</v>
      </c>
      <c r="Y132" s="338"/>
      <c r="Z132" s="609">
        <f>SUM(Z114:Z130)</f>
        <v>345</v>
      </c>
      <c r="AA132" s="477"/>
      <c r="AB132" s="609">
        <f>SUM(AB114:AB130)</f>
        <v>0</v>
      </c>
      <c r="AC132" s="337"/>
    </row>
    <row r="133" spans="1:29" ht="16.5" customHeight="1">
      <c r="A133" s="487"/>
      <c r="B133" s="436"/>
      <c r="C133" s="134"/>
      <c r="D133" s="347"/>
      <c r="E133" s="490"/>
      <c r="F133" s="377"/>
      <c r="G133" s="490"/>
      <c r="H133" s="469"/>
      <c r="I133" s="490"/>
      <c r="K133" s="1497"/>
      <c r="R133" s="649"/>
      <c r="T133" s="487"/>
      <c r="U133" s="436"/>
      <c r="V133" s="474"/>
      <c r="W133" s="347"/>
      <c r="X133" s="469"/>
      <c r="Y133" s="337"/>
      <c r="Z133" s="469"/>
      <c r="AA133" s="469"/>
      <c r="AB133" s="469"/>
      <c r="AC133" s="337"/>
    </row>
    <row r="134" spans="1:29" ht="16.5" customHeight="1">
      <c r="A134" s="432" t="s">
        <v>1647</v>
      </c>
      <c r="B134" s="326"/>
      <c r="C134" s="232"/>
      <c r="D134" s="331"/>
      <c r="E134" s="609">
        <f>E132+E110</f>
        <v>366</v>
      </c>
      <c r="F134" s="338"/>
      <c r="G134" s="609">
        <f>G132+G110</f>
        <v>361</v>
      </c>
      <c r="H134" s="477"/>
      <c r="I134" s="609">
        <f>I132+I110</f>
        <v>0</v>
      </c>
      <c r="K134" s="1497" t="str">
        <f>R134</f>
        <v xml:space="preserve">IAS 1.55Disclosure,  IFRS 8.23Disclosure, IFRS 8.28 dDisclosure,  IFRS 13.93 eDisclosure , IFRS 13.93 bDisclosure , IFRS 13.93 aDisclosure </v>
      </c>
      <c r="R134" s="649" t="s">
        <v>4077</v>
      </c>
      <c r="T134" s="432" t="s">
        <v>3461</v>
      </c>
      <c r="U134" s="326"/>
      <c r="V134" s="706"/>
      <c r="W134" s="331"/>
      <c r="X134" s="609">
        <f>X132+X110</f>
        <v>366</v>
      </c>
      <c r="Y134" s="338"/>
      <c r="Z134" s="609">
        <f>Z132+Z110</f>
        <v>361</v>
      </c>
      <c r="AA134" s="477"/>
      <c r="AB134" s="609">
        <f>AB132+AB110</f>
        <v>0</v>
      </c>
      <c r="AC134" s="337"/>
    </row>
    <row r="135" spans="1:29" ht="9" customHeight="1">
      <c r="A135" s="409"/>
      <c r="B135" s="409"/>
      <c r="C135" s="128"/>
      <c r="D135" s="435"/>
      <c r="E135" s="427"/>
      <c r="F135" s="427"/>
      <c r="G135" s="427"/>
      <c r="H135" s="427"/>
      <c r="I135" s="427"/>
      <c r="K135" s="1497"/>
      <c r="R135" s="649"/>
      <c r="T135" s="409"/>
      <c r="U135" s="409"/>
      <c r="V135" s="707"/>
      <c r="W135" s="435"/>
      <c r="X135" s="427"/>
      <c r="Y135" s="427"/>
      <c r="Z135" s="427"/>
      <c r="AA135" s="427"/>
      <c r="AB135" s="427"/>
      <c r="AC135" s="337"/>
    </row>
    <row r="136" spans="1:29" ht="16.5" customHeight="1" thickBot="1">
      <c r="A136" s="438" t="s">
        <v>1980</v>
      </c>
      <c r="B136" s="436"/>
      <c r="C136" s="233"/>
      <c r="D136" s="347"/>
      <c r="E136" s="438">
        <f>E134+E88</f>
        <v>38</v>
      </c>
      <c r="F136" s="431"/>
      <c r="G136" s="438">
        <f>G134+G88</f>
        <v>66</v>
      </c>
      <c r="H136" s="477"/>
      <c r="I136" s="438">
        <f>I134+I88</f>
        <v>0</v>
      </c>
      <c r="K136" s="1497"/>
      <c r="R136" s="649"/>
      <c r="T136" s="438" t="s">
        <v>3462</v>
      </c>
      <c r="U136" s="436"/>
      <c r="V136" s="438"/>
      <c r="W136" s="347"/>
      <c r="X136" s="438">
        <f>X134+X88</f>
        <v>-2034</v>
      </c>
      <c r="Y136" s="431"/>
      <c r="Z136" s="438">
        <f>Z134+Z88</f>
        <v>-2006</v>
      </c>
      <c r="AA136" s="477"/>
      <c r="AB136" s="438">
        <f>AB134+AB88</f>
        <v>0</v>
      </c>
      <c r="AC136" s="337"/>
    </row>
    <row r="137" spans="1:29" ht="15" thickTop="1">
      <c r="A137" s="2079" t="str">
        <f>IF(AND(E$63=E$136,G$63=G$136),"","Разлика между актива и пасива!")</f>
        <v/>
      </c>
      <c r="B137" s="2079"/>
      <c r="C137" s="2079"/>
      <c r="D137" s="439"/>
      <c r="E137" s="440" t="str">
        <f>IF(E$63=E$136,"",E63-E136)</f>
        <v/>
      </c>
      <c r="F137" s="441"/>
      <c r="G137" s="440" t="str">
        <f>IF(G$63=G$136,"",G63-G136)</f>
        <v/>
      </c>
      <c r="H137" s="440"/>
      <c r="I137" s="440"/>
      <c r="K137" s="1497"/>
      <c r="R137" s="649"/>
      <c r="T137" s="2079" t="str">
        <f>IF(AND(X$63=X$136,Z$63=Z$136),"","Разлика между актива и пасива!")</f>
        <v>Разлика между актива и пасива!</v>
      </c>
      <c r="U137" s="2079"/>
      <c r="V137" s="2079"/>
      <c r="W137" s="439"/>
      <c r="X137" s="440">
        <f>IF(X$63=X$136,"",X63-X136)</f>
        <v>2072</v>
      </c>
      <c r="Y137" s="441"/>
      <c r="Z137" s="440">
        <f>IF(Z$63=Z$136,"",Z63-Z136)</f>
        <v>2072</v>
      </c>
      <c r="AA137" s="440"/>
      <c r="AB137" s="440"/>
      <c r="AC137" s="337"/>
    </row>
    <row r="138" spans="1:29" ht="31.15" customHeight="1">
      <c r="A138" s="2073" t="str">
        <f>'P&amp;L ОД'!A106</f>
        <v>Приложенията от страница 0 до страница 0 са неразделна част от финансовия отчет.</v>
      </c>
      <c r="B138" s="2073"/>
      <c r="C138" s="2073"/>
      <c r="D138" s="2073"/>
      <c r="E138" s="2073"/>
      <c r="F138" s="2073"/>
      <c r="G138" s="2073"/>
      <c r="H138" s="549"/>
      <c r="I138" s="549"/>
      <c r="K138" s="1497"/>
      <c r="R138" s="649"/>
      <c r="T138" s="2073" t="str">
        <f>'P&amp;L ОД'!R106</f>
        <v>Notes from page 0  to page 0 are inseparable part of the financial statement.</v>
      </c>
      <c r="U138" s="2073"/>
      <c r="V138" s="2073"/>
      <c r="W138" s="2073"/>
      <c r="X138" s="2073"/>
      <c r="Y138" s="2073"/>
      <c r="Z138" s="2073"/>
      <c r="AA138" s="549"/>
      <c r="AB138" s="549"/>
      <c r="AC138" s="337"/>
    </row>
    <row r="139" spans="1:29">
      <c r="A139" s="2075" t="str">
        <f>IF(AND(E$63=E$136,G$63=G$136),"","Сума на актива:")</f>
        <v/>
      </c>
      <c r="B139" s="2075"/>
      <c r="C139" s="2075"/>
      <c r="D139" s="442"/>
      <c r="E139" s="443" t="str">
        <f>IF(E$63=E$136,"",E63)</f>
        <v/>
      </c>
      <c r="F139" s="442"/>
      <c r="G139" s="443" t="str">
        <f>IF(G$63=G$136,"",G63)</f>
        <v/>
      </c>
      <c r="H139" s="443"/>
      <c r="I139" s="443"/>
      <c r="K139" s="1497"/>
      <c r="R139" s="649"/>
      <c r="T139" s="2075" t="str">
        <f>IF(AND(X$63=X$136,Z$63=Z$136),"","Сума на актива:")</f>
        <v>Сума на актива:</v>
      </c>
      <c r="U139" s="2075"/>
      <c r="V139" s="2075"/>
      <c r="W139" s="442"/>
      <c r="X139" s="443">
        <f>IF(X$63=X$136,"",X63)</f>
        <v>38</v>
      </c>
      <c r="Y139" s="442"/>
      <c r="Z139" s="443">
        <f>IF(Z$63=Z$136,"",Z63)</f>
        <v>66</v>
      </c>
      <c r="AA139" s="443"/>
      <c r="AB139" s="443"/>
      <c r="AC139" s="337"/>
    </row>
    <row r="140" spans="1:29">
      <c r="A140" s="361" t="str">
        <f>НАЧАЛО!$A$44</f>
        <v>Представляващи:</v>
      </c>
      <c r="B140" s="444"/>
      <c r="C140" s="445"/>
      <c r="D140" s="439"/>
      <c r="E140" s="446"/>
      <c r="F140" s="446"/>
      <c r="G140" s="446"/>
      <c r="H140" s="446"/>
      <c r="I140" s="498"/>
      <c r="K140" s="1497"/>
      <c r="R140" s="649"/>
      <c r="T140" s="361" t="str">
        <f>'P&amp;L ОД'!R108</f>
        <v>Representatives:</v>
      </c>
      <c r="U140" s="361"/>
      <c r="V140" s="361"/>
      <c r="W140" s="361"/>
      <c r="X140" s="361"/>
      <c r="Y140" s="361"/>
      <c r="Z140" s="361"/>
      <c r="AA140" s="446"/>
      <c r="AB140" s="446"/>
      <c r="AC140" s="337"/>
    </row>
    <row r="141" spans="1:29">
      <c r="A141" s="364" t="str">
        <f>НАЧАЛО!$A$46</f>
        <v>ВЕСЕЛИНА СПАСОВА</v>
      </c>
      <c r="B141" s="366"/>
      <c r="C141" s="445"/>
      <c r="D141" s="439"/>
      <c r="E141" s="447">
        <f>E136-E63</f>
        <v>0</v>
      </c>
      <c r="F141" s="446"/>
      <c r="G141" s="447">
        <f>G136-G63</f>
        <v>0</v>
      </c>
      <c r="H141" s="447"/>
      <c r="I141" s="499"/>
      <c r="K141" s="1497"/>
      <c r="R141" s="649"/>
      <c r="T141" s="364" t="str">
        <f>'P&amp;L ОД'!R109</f>
        <v>ВЕСЕЛИНА СПАСОВА</v>
      </c>
      <c r="U141" s="364"/>
      <c r="V141" s="364"/>
      <c r="W141" s="364"/>
      <c r="X141" s="364"/>
      <c r="Y141" s="364"/>
      <c r="Z141" s="364"/>
      <c r="AA141" s="447"/>
      <c r="AB141" s="447"/>
      <c r="AC141" s="337"/>
    </row>
    <row r="142" spans="1:29">
      <c r="A142" s="364"/>
      <c r="B142" s="366"/>
      <c r="C142" s="445"/>
      <c r="D142" s="439"/>
      <c r="E142" s="446"/>
      <c r="F142" s="446"/>
      <c r="G142" s="446"/>
      <c r="H142" s="446"/>
      <c r="I142" s="498"/>
      <c r="K142" s="1497"/>
      <c r="R142" s="649"/>
      <c r="T142" s="364" t="s">
        <v>27</v>
      </c>
      <c r="U142" s="364"/>
      <c r="V142" s="364"/>
      <c r="W142" s="364"/>
      <c r="X142" s="364"/>
      <c r="Y142" s="364"/>
      <c r="Z142" s="364"/>
      <c r="AA142" s="446"/>
      <c r="AB142" s="446"/>
      <c r="AC142" s="337"/>
    </row>
    <row r="143" spans="1:29">
      <c r="A143" s="364"/>
      <c r="B143" s="370"/>
      <c r="C143" s="445"/>
      <c r="D143" s="439"/>
      <c r="E143" s="446"/>
      <c r="F143" s="446"/>
      <c r="G143" s="446"/>
      <c r="H143" s="446"/>
      <c r="I143" s="498"/>
      <c r="K143" s="1497"/>
      <c r="R143" s="649"/>
      <c r="T143" s="364" t="s">
        <v>27</v>
      </c>
      <c r="U143" s="364"/>
      <c r="V143" s="364"/>
      <c r="W143" s="364"/>
      <c r="X143" s="364"/>
      <c r="Y143" s="364"/>
      <c r="Z143" s="364"/>
      <c r="AA143" s="446"/>
      <c r="AB143" s="446"/>
      <c r="AC143" s="337"/>
    </row>
    <row r="144" spans="1:29">
      <c r="A144" s="446"/>
      <c r="B144" s="370"/>
      <c r="C144" s="445"/>
      <c r="D144" s="439"/>
      <c r="E144" s="446"/>
      <c r="F144" s="446"/>
      <c r="G144" s="446"/>
      <c r="H144" s="446"/>
      <c r="I144" s="498"/>
      <c r="K144" s="1497"/>
      <c r="R144" s="649"/>
      <c r="T144" s="446" t="s">
        <v>27</v>
      </c>
      <c r="U144" s="446"/>
      <c r="V144" s="446"/>
      <c r="W144" s="446"/>
      <c r="X144" s="446"/>
      <c r="Y144" s="446"/>
      <c r="Z144" s="446"/>
      <c r="AA144" s="446"/>
      <c r="AB144" s="446"/>
      <c r="AC144" s="337"/>
    </row>
    <row r="145" spans="1:29">
      <c r="A145" s="366" t="str">
        <f>НАЧАЛО!$F$44</f>
        <v>Съставител:</v>
      </c>
      <c r="B145" s="370"/>
      <c r="C145" s="445"/>
      <c r="D145" s="439"/>
      <c r="E145" s="446"/>
      <c r="F145" s="446"/>
      <c r="G145" s="446"/>
      <c r="H145" s="446"/>
      <c r="I145" s="498"/>
      <c r="K145" s="1497"/>
      <c r="R145" s="649"/>
      <c r="T145" s="366" t="str">
        <f>'P&amp;L ОД'!R113</f>
        <v>Prepared by:</v>
      </c>
      <c r="U145" s="366"/>
      <c r="V145" s="366"/>
      <c r="W145" s="366"/>
      <c r="X145" s="366"/>
      <c r="Y145" s="366"/>
      <c r="Z145" s="366"/>
      <c r="AA145" s="446"/>
      <c r="AB145" s="446"/>
      <c r="AC145" s="337"/>
    </row>
    <row r="146" spans="1:29">
      <c r="A146" s="369" t="str">
        <f>НАЧАЛО!$F$46</f>
        <v>БОНКА СИРАШКА</v>
      </c>
      <c r="B146" s="366"/>
      <c r="C146" s="445"/>
      <c r="D146" s="439"/>
      <c r="E146" s="446"/>
      <c r="F146" s="446"/>
      <c r="G146" s="446"/>
      <c r="H146" s="446"/>
      <c r="I146" s="498"/>
      <c r="K146" s="1497"/>
      <c r="R146" s="649"/>
      <c r="T146" s="369" t="str">
        <f>'P&amp;L ОД'!R114</f>
        <v>БОНКА СИРАШКА</v>
      </c>
      <c r="U146" s="369"/>
      <c r="V146" s="369"/>
      <c r="W146" s="369"/>
      <c r="X146" s="369"/>
      <c r="Y146" s="369"/>
      <c r="Z146" s="369"/>
      <c r="AA146" s="446"/>
      <c r="AB146" s="446"/>
      <c r="AC146" s="446"/>
    </row>
    <row r="147" spans="1:29">
      <c r="A147" s="366"/>
      <c r="B147" s="448"/>
      <c r="C147" s="445"/>
      <c r="D147" s="439"/>
      <c r="E147" s="446"/>
      <c r="F147" s="446"/>
      <c r="G147" s="446"/>
      <c r="H147" s="446"/>
      <c r="I147" s="498"/>
      <c r="K147" s="1497"/>
      <c r="R147" s="649"/>
      <c r="T147" s="366" t="s">
        <v>27</v>
      </c>
      <c r="U147" s="366"/>
      <c r="V147" s="366"/>
      <c r="W147" s="366"/>
      <c r="X147" s="366"/>
      <c r="Y147" s="366"/>
      <c r="Z147" s="366"/>
      <c r="AA147" s="446"/>
      <c r="AB147" s="446"/>
      <c r="AC147" s="446"/>
    </row>
    <row r="148" spans="1:29">
      <c r="A148" s="369" t="str">
        <f>НАЧАЛО!$D$50</f>
        <v>Заверил:</v>
      </c>
      <c r="B148" s="446"/>
      <c r="C148" s="445"/>
      <c r="D148" s="439"/>
      <c r="E148" s="446"/>
      <c r="F148" s="446"/>
      <c r="G148" s="446" t="s">
        <v>27</v>
      </c>
      <c r="H148" s="446"/>
      <c r="I148" s="498"/>
      <c r="K148" s="1497"/>
      <c r="R148" s="649"/>
      <c r="T148" s="369" t="str">
        <f>'P&amp;L ОД'!R116</f>
        <v>Audited by:</v>
      </c>
      <c r="U148" s="369"/>
      <c r="V148" s="369"/>
      <c r="W148" s="369"/>
      <c r="X148" s="369"/>
      <c r="Y148" s="369"/>
      <c r="Z148" s="369"/>
      <c r="AA148" s="446"/>
      <c r="AB148" s="446"/>
      <c r="AC148" s="446"/>
    </row>
    <row r="149" spans="1:29">
      <c r="A149" s="364" t="str">
        <f>НАЧАЛО!$C$52</f>
        <v>ОДИТОРИ И КО ООД</v>
      </c>
      <c r="B149" s="446"/>
      <c r="C149" s="445"/>
      <c r="D149" s="439"/>
      <c r="E149" s="446"/>
      <c r="F149" s="446"/>
      <c r="G149" s="446"/>
      <c r="H149" s="446"/>
      <c r="I149" s="498"/>
      <c r="K149" s="1497"/>
      <c r="R149" s="649"/>
      <c r="T149" s="364" t="str">
        <f>'P&amp;L ОД'!R117</f>
        <v>…………………….</v>
      </c>
      <c r="U149" s="364"/>
      <c r="V149" s="364"/>
      <c r="W149" s="364"/>
      <c r="X149" s="364"/>
      <c r="Y149" s="364"/>
      <c r="Z149" s="364"/>
      <c r="AA149" s="446"/>
      <c r="AB149" s="446"/>
      <c r="AC149" s="446"/>
    </row>
    <row r="150" spans="1:29">
      <c r="A150" s="446"/>
      <c r="B150" s="446"/>
      <c r="C150" s="445"/>
      <c r="D150" s="439"/>
      <c r="E150" s="446"/>
      <c r="F150" s="446"/>
      <c r="G150" s="446"/>
      <c r="H150" s="446"/>
      <c r="I150" s="498"/>
      <c r="K150" s="1497"/>
      <c r="R150" s="649"/>
      <c r="T150" s="446" t="s">
        <v>27</v>
      </c>
      <c r="U150" s="446"/>
      <c r="V150" s="446"/>
      <c r="W150" s="446"/>
      <c r="X150" s="446"/>
      <c r="Y150" s="446"/>
      <c r="Z150" s="446"/>
      <c r="AA150" s="446"/>
      <c r="AB150" s="446"/>
      <c r="AC150" s="446"/>
    </row>
    <row r="151" spans="1:29">
      <c r="A151" s="364" t="str">
        <f>НАЧАЛО!$C$58</f>
        <v>ЛОВЕЧ, 14 април 2014 г.</v>
      </c>
      <c r="B151" s="444"/>
      <c r="C151" s="445"/>
      <c r="D151" s="439"/>
      <c r="E151" s="446"/>
      <c r="F151" s="446"/>
      <c r="G151" s="446"/>
      <c r="H151" s="446"/>
      <c r="I151" s="498"/>
      <c r="K151" s="1497"/>
      <c r="R151" s="649"/>
      <c r="T151" s="364" t="str">
        <f>'P&amp;L ОД'!R119</f>
        <v>Sofia, 28 February 2014</v>
      </c>
      <c r="U151" s="364"/>
      <c r="V151" s="364"/>
      <c r="W151" s="364"/>
      <c r="X151" s="364"/>
      <c r="Y151" s="364"/>
      <c r="Z151" s="364"/>
      <c r="AA151" s="446"/>
      <c r="AB151" s="446"/>
      <c r="AC151" s="446"/>
    </row>
    <row r="156" spans="1:29">
      <c r="A156" s="449"/>
      <c r="B156" s="449"/>
      <c r="C156" s="450"/>
      <c r="D156" s="333"/>
      <c r="T156" s="449"/>
      <c r="U156" s="449"/>
      <c r="V156" s="450"/>
      <c r="W156" s="333"/>
    </row>
    <row r="158" spans="1:29">
      <c r="A158" s="449"/>
      <c r="B158" s="449"/>
      <c r="C158" s="450"/>
      <c r="D158" s="333"/>
      <c r="T158" s="449"/>
      <c r="U158" s="449"/>
      <c r="V158" s="450"/>
      <c r="W158" s="333"/>
    </row>
    <row r="159" spans="1:29">
      <c r="A159" s="449"/>
      <c r="B159" s="449"/>
      <c r="C159" s="450"/>
      <c r="D159" s="333"/>
      <c r="T159" s="449"/>
      <c r="U159" s="449"/>
      <c r="V159" s="450"/>
      <c r="W159" s="333"/>
    </row>
    <row r="160" spans="1:29">
      <c r="A160" s="450"/>
      <c r="B160" s="450"/>
      <c r="T160" s="450"/>
      <c r="U160" s="450"/>
    </row>
    <row r="162" spans="1:21">
      <c r="A162" s="453"/>
      <c r="B162" s="453"/>
      <c r="T162" s="453"/>
      <c r="U162" s="453"/>
    </row>
    <row r="163" spans="1:21">
      <c r="A163" s="454"/>
      <c r="B163" s="454"/>
      <c r="T163" s="454"/>
      <c r="U163" s="454"/>
    </row>
    <row r="164" spans="1:21">
      <c r="A164" s="454"/>
      <c r="B164" s="454"/>
      <c r="T164" s="454"/>
      <c r="U164" s="454"/>
    </row>
    <row r="165" spans="1:21">
      <c r="A165" s="453"/>
      <c r="B165" s="453"/>
      <c r="T165" s="453"/>
      <c r="U165" s="453"/>
    </row>
    <row r="166" spans="1:21">
      <c r="A166" s="455"/>
      <c r="B166" s="455"/>
      <c r="T166" s="455"/>
      <c r="U166" s="455"/>
    </row>
    <row r="169" spans="1:21">
      <c r="A169" s="456"/>
      <c r="B169" s="456"/>
      <c r="T169" s="456"/>
      <c r="U169" s="456"/>
    </row>
    <row r="170" spans="1:21">
      <c r="A170" s="456"/>
      <c r="B170" s="456"/>
      <c r="T170" s="456"/>
      <c r="U170" s="456"/>
    </row>
    <row r="171" spans="1:21">
      <c r="A171" s="457"/>
      <c r="B171" s="457"/>
      <c r="T171" s="457"/>
      <c r="U171" s="457"/>
    </row>
  </sheetData>
  <sheetProtection password="9690" sheet="1" objects="1" scenarios="1" insertColumns="0" insertRows="0"/>
  <mergeCells count="14">
    <mergeCell ref="T139:V139"/>
    <mergeCell ref="T138:Z138"/>
    <mergeCell ref="T1:Z1"/>
    <mergeCell ref="T2:Z2"/>
    <mergeCell ref="T67:Z67"/>
    <mergeCell ref="T68:Z68"/>
    <mergeCell ref="T137:V137"/>
    <mergeCell ref="A139:C139"/>
    <mergeCell ref="A1:G1"/>
    <mergeCell ref="A2:G2"/>
    <mergeCell ref="A67:G67"/>
    <mergeCell ref="A68:G68"/>
    <mergeCell ref="A138:G138"/>
    <mergeCell ref="A137:C137"/>
  </mergeCells>
  <phoneticPr fontId="0" type="noConversion"/>
  <hyperlinks>
    <hyperlink ref="M9" location="'Имоти, Машини и съоръжения'!A1" display="Имоти, машини и съоръжения'!A1"/>
    <hyperlink ref="M41" location="'материални запаси'!A1" display="'материални запаси'!A1"/>
    <hyperlink ref="M43" location="вземания!A1" display="вземания!A1"/>
    <hyperlink ref="M11" location="'Инвестиционни имоти'!A1" display="Инвестиционни имоти'!A1"/>
    <hyperlink ref="M25" location="'материални запаси'!A1" display="'материални запаси'!A1"/>
    <hyperlink ref="M23" location="вземания!A1" display="вземания!A1"/>
    <hyperlink ref="M73" location="'основен капитал'!A1" display="'основен капитал'!A1"/>
    <hyperlink ref="M82" location="резерви!A1" display="резерви!A1"/>
    <hyperlink ref="M59" location="'активи_пасиви за продажба'!A1" display="'активи_пасиви за продажба'!A1"/>
    <hyperlink ref="M21" location="'Биологични активи'!A1" display="'Биологични активи'!A1"/>
    <hyperlink ref="M15" location="'Нематериални  активи '!A1" display="'Нематериални  активи '!A1"/>
    <hyperlink ref="M19" location="'Инвест в дъщ,асоц,съвместни'!A1" display="'Инвест в дъщ,асоц,съвместни'!A1"/>
    <hyperlink ref="M29" location="'Данъци върху дохода'!A1" display="'Данъци върху дохода'!A1"/>
    <hyperlink ref="M86" location="'P&amp;L ОД'!A1" display="'P&amp;L ОД'!A1"/>
    <hyperlink ref="M47" location="'Биологични активи'!A1" display="'Биологични активи'!A1"/>
    <hyperlink ref="M96" location="задължения!A1" display="задължения!A1"/>
    <hyperlink ref="M116" location="задължения!A1" display="задължения!A1"/>
    <hyperlink ref="M102" location="'Данъци върху дохода'!A1" display="'Данъци върху дохода'!A1"/>
    <hyperlink ref="M120" location="'Данъци върху дохода'!A1" display="'Данъци върху дохода'!A1"/>
    <hyperlink ref="M114" location="провизии!A1" display="провизии!A1"/>
    <hyperlink ref="M94" location="провизии!A1" display="провизии!A1"/>
    <hyperlink ref="O23" location="'правителствени дарения'!A1" display="'правителствени дарения'!A1"/>
    <hyperlink ref="O43" location="'правителствени дарения'!A1" display="'правителствени дарения'!A1"/>
    <hyperlink ref="M45" location="'Данъци върху дохода'!A1" display="'Данъци върху дохода'!A1"/>
    <hyperlink ref="M53" location="'парични средства'!A1" display="'парични средства'!A1"/>
    <hyperlink ref="M108" location="'правителствени дарения'!A1" display="'правителствени дарения'!A1"/>
    <hyperlink ref="M130" location="'правителствени дарения'!A1" display="'правителствени дарения'!A1"/>
    <hyperlink ref="M118" location="персонал!A1" display="персонал!A1"/>
    <hyperlink ref="M128" location="'активи_пасиви за продажба'!A1" display="'активи_пасиви за продажба'!A1"/>
    <hyperlink ref="M85" location="'финансов резултат'!A1" display="'финансов резултат'!A1"/>
    <hyperlink ref="M98" location="персонал!A1" display="персонал!A1"/>
    <hyperlink ref="M31" location="'Финансови активи - представяне'!A1" display="'Финансови активи - представяне'!A1"/>
    <hyperlink ref="M49" location="'Финансови активи - представяне'!A1" display="'Финансови активи - представяне'!A1"/>
    <hyperlink ref="M17" location="'Инв.по мет.собств.к-ал'!A1" display="'Инв.по мет.собств.к-ал'!A1"/>
    <hyperlink ref="M13" location="Репутация!A1" display="Репутация!A1"/>
    <hyperlink ref="M104" location="'Финансови пасиви - представяне'!A1" display="'Финансови пасиви - представяне'!A1"/>
    <hyperlink ref="M122" location="'Финансови пасиви - представяне'!A1" display="'Финансови пасиви - представяне'!A1"/>
    <hyperlink ref="M100" location="'Отсрочен данъчен актив и пасив'!A1" display="'Отсрочен данъчен актив и пасив'!A1"/>
    <hyperlink ref="M27" location="'Отсрочен данъчен актив и пасив'!A1" display="'Отсрочен данъчен актив и пасив'!A1"/>
    <hyperlink ref="M1" location="'Съдържание 1'!A1" display="'Съдържание 1'!A1"/>
    <hyperlink ref="R98" r:id="rId1" display="http://eifrs.ifrs.org/eifrs/XBRL?type=IAS&amp;num=1&amp;date=2012-03-27&amp;anchor=para_78_d&amp;doctype=Standard"/>
  </hyperlinks>
  <printOptions horizontalCentered="1"/>
  <pageMargins left="0.74803149606299213" right="0.74803149606299213" top="0.47244094488188981" bottom="0.70866141732283472" header="0.39370078740157483" footer="0.78740157480314965"/>
  <pageSetup paperSize="9" scale="70" orientation="portrait" useFirstPageNumber="1" r:id="rId2"/>
  <headerFooter alignWithMargins="0"/>
  <rowBreaks count="1" manualBreakCount="1">
    <brk id="66" max="16383" man="1"/>
  </rowBreaks>
  <ignoredErrors>
    <ignoredError sqref="F85 F87:G87 F86 E13:G13 F27" unlockedFormula="1"/>
  </ignoredErrors>
  <legacyDrawing r:id="rId3"/>
</worksheet>
</file>

<file path=xl/worksheets/sheet89.xml><?xml version="1.0" encoding="utf-8"?>
<worksheet xmlns="http://schemas.openxmlformats.org/spreadsheetml/2006/main" xmlns:r="http://schemas.openxmlformats.org/officeDocument/2006/relationships">
  <sheetPr codeName="Sheet18">
    <tabColor theme="4" tint="-0.249977111117893"/>
    <pageSetUpPr fitToPage="1"/>
  </sheetPr>
  <dimension ref="A1:Y86"/>
  <sheetViews>
    <sheetView topLeftCell="A34" zoomScale="83" zoomScaleNormal="83" workbookViewId="0">
      <selection activeCell="E69" sqref="E69"/>
    </sheetView>
  </sheetViews>
  <sheetFormatPr defaultRowHeight="14.25"/>
  <cols>
    <col min="1" max="1" width="75.140625" style="543" customWidth="1"/>
    <col min="2" max="2" width="1.7109375" style="537" customWidth="1"/>
    <col min="3" max="3" width="12.140625" style="538" customWidth="1"/>
    <col min="4" max="4" width="1.7109375" style="539" customWidth="1"/>
    <col min="5" max="5" width="12.140625" style="538" customWidth="1"/>
    <col min="6" max="6" width="1.85546875" style="505" customWidth="1"/>
    <col min="7" max="7" width="9.140625" style="1503"/>
    <col min="8" max="17" width="9.140625" style="505"/>
    <col min="18" max="18" width="11.42578125" style="641" customWidth="1"/>
    <col min="19" max="19" width="2.28515625" style="505" customWidth="1"/>
    <col min="20" max="20" width="83.85546875" style="742" customWidth="1"/>
    <col min="21" max="21" width="1.7109375" style="738" customWidth="1"/>
    <col min="22" max="22" width="12.140625" style="739" customWidth="1"/>
    <col min="23" max="23" width="1.7109375" style="740" customWidth="1"/>
    <col min="24" max="24" width="12.140625" style="739" customWidth="1"/>
    <col min="25" max="25" width="4.28515625" style="505" customWidth="1"/>
    <col min="26" max="16384" width="9.140625" style="505"/>
  </cols>
  <sheetData>
    <row r="1" spans="1:25">
      <c r="A1" s="2082" t="str">
        <f>'P&amp;L ОД'!A1:G1</f>
        <v>ЛОВЕЧТУРС АД</v>
      </c>
      <c r="B1" s="2082"/>
      <c r="C1" s="2082"/>
      <c r="D1" s="2082"/>
      <c r="E1" s="2082"/>
      <c r="G1" s="1502"/>
      <c r="I1" s="506" t="s">
        <v>1323</v>
      </c>
      <c r="R1" s="656" t="s">
        <v>3382</v>
      </c>
      <c r="T1" s="2083" t="str">
        <f>'Cover page'!B6</f>
        <v>АБС Ltd.</v>
      </c>
      <c r="U1" s="2083"/>
      <c r="V1" s="2083"/>
      <c r="W1" s="2083"/>
      <c r="X1" s="2083"/>
      <c r="Y1" s="504"/>
    </row>
    <row r="2" spans="1:25">
      <c r="A2" s="2084" t="str">
        <f>CONCATENATE("ОТЧЕТ ЗА ПАРИЧНИТЕ ПОТОЦИ, ПРЯК МЕТОД ",НАЧАЛО!AA3,НАЧАЛО!AD1," година")</f>
        <v>ОТЧЕТ ЗА ПАРИЧНИТЕ ПОТОЦИ, ПРЯК МЕТОД за 2013 година</v>
      </c>
      <c r="B2" s="2084"/>
      <c r="C2" s="2084"/>
      <c r="D2" s="2084"/>
      <c r="E2" s="2084"/>
      <c r="F2" s="379"/>
      <c r="G2" s="1502"/>
      <c r="H2" s="379"/>
      <c r="I2" s="379"/>
      <c r="J2" s="379"/>
      <c r="K2" s="379"/>
      <c r="L2" s="379"/>
      <c r="M2" s="379"/>
      <c r="N2" s="379"/>
      <c r="O2" s="379"/>
      <c r="R2" s="657"/>
      <c r="T2" s="2085" t="str">
        <f>CONCATENATE("STATEMENT OF CASH FLOWS, DIRECT METHOD ",'Cover page'!AA3,"THE YEAR ",'Cover page'!AD1,"")</f>
        <v>STATEMENT OF CASH FLOWS, DIRECT METHOD FOR THE YEAR 2013</v>
      </c>
      <c r="U2" s="2085"/>
      <c r="V2" s="2085"/>
      <c r="W2" s="2085"/>
      <c r="X2" s="2085"/>
      <c r="Y2" s="504"/>
    </row>
    <row r="3" spans="1:25" ht="15" customHeight="1">
      <c r="A3" s="507"/>
      <c r="B3" s="508"/>
      <c r="C3" s="509" t="str">
        <f>НАЧАЛО!AD1&amp;" г."</f>
        <v>2013 г.</v>
      </c>
      <c r="D3" s="509"/>
      <c r="E3" s="509" t="str">
        <f>НАЧАЛО!AF1&amp;" г."</f>
        <v>2012 г.</v>
      </c>
      <c r="F3" s="378"/>
      <c r="G3" s="1502"/>
      <c r="H3" s="378"/>
      <c r="I3" s="378"/>
      <c r="J3" s="378"/>
      <c r="K3" s="378"/>
      <c r="L3" s="378"/>
      <c r="M3" s="378"/>
      <c r="N3" s="378"/>
      <c r="O3" s="378"/>
      <c r="R3" s="657"/>
      <c r="T3" s="711"/>
      <c r="U3" s="712"/>
      <c r="V3" s="713" t="str">
        <f>НАЧАЛО!AD1&amp;""</f>
        <v>2013</v>
      </c>
      <c r="W3" s="713"/>
      <c r="X3" s="713" t="str">
        <f>НАЧАЛО!AF1&amp;" "</f>
        <v xml:space="preserve">2012 </v>
      </c>
      <c r="Y3" s="504"/>
    </row>
    <row r="4" spans="1:25" ht="15" thickBot="1">
      <c r="A4" s="507"/>
      <c r="B4" s="508"/>
      <c r="C4" s="510" t="s">
        <v>13</v>
      </c>
      <c r="D4" s="511"/>
      <c r="E4" s="510" t="s">
        <v>13</v>
      </c>
      <c r="F4" s="379"/>
      <c r="G4" s="1502"/>
      <c r="H4" s="379"/>
      <c r="I4" s="379"/>
      <c r="J4" s="378"/>
      <c r="K4" s="378"/>
      <c r="L4" s="378"/>
      <c r="M4" s="378"/>
      <c r="N4" s="378"/>
      <c r="O4" s="378"/>
      <c r="R4" s="657"/>
      <c r="T4" s="711"/>
      <c r="U4" s="712"/>
      <c r="V4" s="714" t="s">
        <v>13</v>
      </c>
      <c r="W4" s="715"/>
      <c r="X4" s="714" t="s">
        <v>13</v>
      </c>
      <c r="Y4" s="504"/>
    </row>
    <row r="5" spans="1:25" ht="15">
      <c r="A5" s="507"/>
      <c r="B5" s="508"/>
      <c r="C5" s="510"/>
      <c r="D5" s="511"/>
      <c r="E5" s="510"/>
      <c r="F5" s="379"/>
      <c r="G5" s="1502"/>
      <c r="H5" s="379"/>
      <c r="I5" s="379"/>
      <c r="J5" s="378"/>
      <c r="K5" s="512" t="s">
        <v>1991</v>
      </c>
      <c r="L5" s="513"/>
      <c r="M5" s="513"/>
      <c r="N5" s="513"/>
      <c r="O5" s="513"/>
      <c r="P5" s="514"/>
      <c r="R5" s="657"/>
      <c r="T5" s="711"/>
      <c r="U5" s="712"/>
      <c r="V5" s="714"/>
      <c r="W5" s="715"/>
      <c r="X5" s="714"/>
      <c r="Y5" s="504"/>
    </row>
    <row r="6" spans="1:25">
      <c r="A6" s="142" t="s">
        <v>63</v>
      </c>
      <c r="B6" s="143"/>
      <c r="C6" s="144"/>
      <c r="D6" s="145"/>
      <c r="E6" s="144"/>
      <c r="G6" s="1497" t="str">
        <f>R6</f>
        <v>IAS7p10</v>
      </c>
      <c r="K6" s="515" t="s">
        <v>1992</v>
      </c>
      <c r="L6" s="516"/>
      <c r="M6" s="378"/>
      <c r="N6" s="378"/>
      <c r="O6" s="378"/>
      <c r="P6" s="517"/>
      <c r="R6" s="649" t="s">
        <v>3463</v>
      </c>
      <c r="T6" s="716" t="s">
        <v>3464</v>
      </c>
      <c r="U6" s="615"/>
      <c r="V6" s="614"/>
      <c r="W6" s="717"/>
      <c r="X6" s="614"/>
      <c r="Y6" s="504"/>
    </row>
    <row r="7" spans="1:25">
      <c r="A7" s="146" t="s">
        <v>6</v>
      </c>
      <c r="B7" s="143"/>
      <c r="C7" s="144">
        <v>2</v>
      </c>
      <c r="D7" s="145"/>
      <c r="E7" s="144"/>
      <c r="G7" s="1502"/>
      <c r="K7" s="515" t="s">
        <v>1997</v>
      </c>
      <c r="L7" s="516"/>
      <c r="M7" s="378"/>
      <c r="N7" s="378"/>
      <c r="O7" s="378"/>
      <c r="P7" s="517"/>
      <c r="R7" s="657"/>
      <c r="T7" s="718" t="s">
        <v>3465</v>
      </c>
      <c r="U7" s="615"/>
      <c r="V7" s="614">
        <f t="shared" ref="V7:V14" si="0">C7</f>
        <v>2</v>
      </c>
      <c r="W7" s="717"/>
      <c r="X7" s="614">
        <f t="shared" ref="X7:X14" si="1">E7</f>
        <v>0</v>
      </c>
      <c r="Y7" s="504"/>
    </row>
    <row r="8" spans="1:25">
      <c r="A8" s="146" t="s">
        <v>7</v>
      </c>
      <c r="B8" s="143"/>
      <c r="C8" s="144">
        <v>-2</v>
      </c>
      <c r="D8" s="145"/>
      <c r="E8" s="144"/>
      <c r="G8" s="1502"/>
      <c r="K8" s="515" t="s">
        <v>1993</v>
      </c>
      <c r="L8" s="516"/>
      <c r="M8" s="378"/>
      <c r="N8" s="378"/>
      <c r="O8" s="378"/>
      <c r="P8" s="517"/>
      <c r="R8" s="657"/>
      <c r="T8" s="718" t="s">
        <v>3466</v>
      </c>
      <c r="U8" s="615"/>
      <c r="V8" s="614">
        <f t="shared" si="0"/>
        <v>-2</v>
      </c>
      <c r="W8" s="717"/>
      <c r="X8" s="614">
        <f t="shared" si="1"/>
        <v>0</v>
      </c>
      <c r="Y8" s="504"/>
    </row>
    <row r="9" spans="1:25">
      <c r="A9" s="146" t="s">
        <v>8</v>
      </c>
      <c r="B9" s="143"/>
      <c r="C9" s="144"/>
      <c r="D9" s="145"/>
      <c r="E9" s="144"/>
      <c r="G9" s="1502"/>
      <c r="K9" s="515" t="s">
        <v>1994</v>
      </c>
      <c r="L9" s="516"/>
      <c r="M9" s="378"/>
      <c r="N9" s="378"/>
      <c r="O9" s="378"/>
      <c r="P9" s="517"/>
      <c r="R9" s="657"/>
      <c r="T9" s="718" t="s">
        <v>3530</v>
      </c>
      <c r="U9" s="615"/>
      <c r="V9" s="614">
        <f t="shared" si="0"/>
        <v>0</v>
      </c>
      <c r="W9" s="717"/>
      <c r="X9" s="614">
        <f t="shared" si="1"/>
        <v>0</v>
      </c>
      <c r="Y9" s="504"/>
    </row>
    <row r="10" spans="1:25">
      <c r="A10" s="146" t="s">
        <v>3381</v>
      </c>
      <c r="B10" s="147"/>
      <c r="C10" s="144"/>
      <c r="D10" s="145"/>
      <c r="E10" s="144"/>
      <c r="G10" s="1502"/>
      <c r="K10" s="515" t="s">
        <v>1995</v>
      </c>
      <c r="L10" s="516"/>
      <c r="M10" s="378"/>
      <c r="N10" s="378"/>
      <c r="O10" s="378"/>
      <c r="P10" s="517"/>
      <c r="R10" s="657"/>
      <c r="T10" s="718" t="s">
        <v>3531</v>
      </c>
      <c r="U10" s="719"/>
      <c r="V10" s="614">
        <f t="shared" si="0"/>
        <v>0</v>
      </c>
      <c r="W10" s="717"/>
      <c r="X10" s="614">
        <f t="shared" si="1"/>
        <v>0</v>
      </c>
      <c r="Y10" s="504"/>
    </row>
    <row r="11" spans="1:25">
      <c r="A11" s="146" t="s">
        <v>3379</v>
      </c>
      <c r="B11" s="147"/>
      <c r="C11" s="144"/>
      <c r="D11" s="145"/>
      <c r="E11" s="144"/>
      <c r="G11" s="1497" t="str">
        <f>R11</f>
        <v>IAS7p35</v>
      </c>
      <c r="K11" s="515" t="s">
        <v>1996</v>
      </c>
      <c r="L11" s="516"/>
      <c r="M11" s="378"/>
      <c r="N11" s="378"/>
      <c r="O11" s="378"/>
      <c r="P11" s="517"/>
      <c r="R11" s="650" t="s">
        <v>3470</v>
      </c>
      <c r="T11" s="718" t="s">
        <v>3532</v>
      </c>
      <c r="U11" s="719"/>
      <c r="V11" s="614">
        <f t="shared" si="0"/>
        <v>0</v>
      </c>
      <c r="W11" s="717"/>
      <c r="X11" s="614">
        <f t="shared" si="1"/>
        <v>0</v>
      </c>
      <c r="Y11" s="504"/>
    </row>
    <row r="12" spans="1:25">
      <c r="A12" s="146" t="s">
        <v>577</v>
      </c>
      <c r="B12" s="147"/>
      <c r="C12" s="144"/>
      <c r="D12" s="145"/>
      <c r="E12" s="144"/>
      <c r="G12" s="1497" t="str">
        <f>R12</f>
        <v>IAS 7.31 Disclosure</v>
      </c>
      <c r="K12" s="515" t="s">
        <v>1998</v>
      </c>
      <c r="L12" s="516"/>
      <c r="M12" s="378"/>
      <c r="N12" s="378"/>
      <c r="O12" s="378"/>
      <c r="P12" s="517"/>
      <c r="R12" s="650" t="s">
        <v>3533</v>
      </c>
      <c r="T12" s="718" t="s">
        <v>3479</v>
      </c>
      <c r="U12" s="719"/>
      <c r="V12" s="614">
        <f t="shared" si="0"/>
        <v>0</v>
      </c>
      <c r="W12" s="717"/>
      <c r="X12" s="614">
        <f t="shared" si="1"/>
        <v>0</v>
      </c>
      <c r="Y12" s="504"/>
    </row>
    <row r="13" spans="1:25">
      <c r="A13" s="146" t="s">
        <v>776</v>
      </c>
      <c r="B13" s="147"/>
      <c r="C13" s="144"/>
      <c r="D13" s="145"/>
      <c r="E13" s="144"/>
      <c r="G13" s="1497" t="str">
        <f>R13</f>
        <v>IAS7p31</v>
      </c>
      <c r="K13" s="515" t="s">
        <v>2000</v>
      </c>
      <c r="L13" s="516"/>
      <c r="M13" s="378"/>
      <c r="N13" s="378"/>
      <c r="O13" s="378"/>
      <c r="P13" s="517"/>
      <c r="R13" s="650" t="s">
        <v>3468</v>
      </c>
      <c r="T13" s="718" t="s">
        <v>3469</v>
      </c>
      <c r="U13" s="719"/>
      <c r="V13" s="614">
        <f t="shared" si="0"/>
        <v>0</v>
      </c>
      <c r="W13" s="717"/>
      <c r="X13" s="614">
        <f t="shared" si="1"/>
        <v>0</v>
      </c>
      <c r="Y13" s="504"/>
    </row>
    <row r="14" spans="1:25">
      <c r="A14" s="146" t="s">
        <v>10</v>
      </c>
      <c r="B14" s="143"/>
      <c r="C14" s="144"/>
      <c r="D14" s="145"/>
      <c r="E14" s="144"/>
      <c r="G14" s="1502"/>
      <c r="K14" s="515" t="s">
        <v>1999</v>
      </c>
      <c r="L14" s="516"/>
      <c r="M14" s="378"/>
      <c r="N14" s="378"/>
      <c r="O14" s="378"/>
      <c r="P14" s="517"/>
      <c r="R14" s="657"/>
      <c r="T14" s="718" t="s">
        <v>3467</v>
      </c>
      <c r="U14" s="615"/>
      <c r="V14" s="614">
        <f t="shared" si="0"/>
        <v>0</v>
      </c>
      <c r="W14" s="717"/>
      <c r="X14" s="614">
        <f t="shared" si="1"/>
        <v>0</v>
      </c>
      <c r="Y14" s="504"/>
    </row>
    <row r="15" spans="1:25" ht="15" thickBot="1">
      <c r="A15" s="544" t="s">
        <v>64</v>
      </c>
      <c r="B15" s="545"/>
      <c r="C15" s="612">
        <f>SUM(C7:C14)</f>
        <v>0</v>
      </c>
      <c r="D15" s="613"/>
      <c r="E15" s="612">
        <f>SUM(E7:E14)</f>
        <v>0</v>
      </c>
      <c r="G15" s="1502"/>
      <c r="K15" s="515" t="s">
        <v>2001</v>
      </c>
      <c r="L15" s="516"/>
      <c r="M15" s="378"/>
      <c r="N15" s="378"/>
      <c r="O15" s="378"/>
      <c r="P15" s="517"/>
      <c r="R15" s="657"/>
      <c r="T15" s="720" t="s">
        <v>3471</v>
      </c>
      <c r="U15" s="719"/>
      <c r="V15" s="612">
        <f>SUM(V7:V14)</f>
        <v>0</v>
      </c>
      <c r="W15" s="613"/>
      <c r="X15" s="612">
        <f>SUM(X7:X14)</f>
        <v>0</v>
      </c>
      <c r="Y15" s="504"/>
    </row>
    <row r="16" spans="1:25" ht="15.75" thickTop="1" thickBot="1">
      <c r="A16" s="146"/>
      <c r="B16" s="143"/>
      <c r="C16" s="144"/>
      <c r="D16" s="145"/>
      <c r="E16" s="144"/>
      <c r="G16" s="1502"/>
      <c r="K16" s="518"/>
      <c r="L16" s="519"/>
      <c r="M16" s="519"/>
      <c r="N16" s="519"/>
      <c r="O16" s="519"/>
      <c r="P16" s="520"/>
      <c r="R16" s="657"/>
      <c r="T16" s="718"/>
      <c r="U16" s="615"/>
      <c r="V16" s="614"/>
      <c r="W16" s="717"/>
      <c r="X16" s="614"/>
      <c r="Y16" s="504"/>
    </row>
    <row r="17" spans="1:25">
      <c r="A17" s="142" t="s">
        <v>65</v>
      </c>
      <c r="B17" s="143"/>
      <c r="C17" s="144"/>
      <c r="D17" s="145"/>
      <c r="E17" s="144"/>
      <c r="G17" s="1497" t="str">
        <f>R17</f>
        <v>IAS7p10</v>
      </c>
      <c r="R17" s="649" t="s">
        <v>3463</v>
      </c>
      <c r="T17" s="716" t="s">
        <v>3472</v>
      </c>
      <c r="U17" s="615"/>
      <c r="V17" s="614"/>
      <c r="W17" s="717"/>
      <c r="X17" s="614"/>
      <c r="Y17" s="504"/>
    </row>
    <row r="18" spans="1:25" ht="27.6" customHeight="1">
      <c r="A18" s="146" t="s">
        <v>807</v>
      </c>
      <c r="B18" s="143"/>
      <c r="C18" s="144"/>
      <c r="D18" s="145"/>
      <c r="E18" s="144"/>
      <c r="G18" s="1502"/>
      <c r="R18" s="657"/>
      <c r="T18" s="718" t="s">
        <v>3474</v>
      </c>
      <c r="U18" s="615"/>
      <c r="V18" s="614">
        <f t="shared" ref="V18:V39" si="2">C18</f>
        <v>0</v>
      </c>
      <c r="W18" s="717"/>
      <c r="X18" s="614">
        <f t="shared" ref="X18:X39" si="3">E18</f>
        <v>0</v>
      </c>
      <c r="Y18" s="504"/>
    </row>
    <row r="19" spans="1:25" ht="27.6" customHeight="1">
      <c r="A19" s="146" t="s">
        <v>3828</v>
      </c>
      <c r="B19" s="143"/>
      <c r="C19" s="144"/>
      <c r="D19" s="145"/>
      <c r="E19" s="144"/>
      <c r="G19" s="1502"/>
      <c r="R19" s="657"/>
      <c r="T19" s="718" t="s">
        <v>3473</v>
      </c>
      <c r="U19" s="615"/>
      <c r="V19" s="614">
        <f t="shared" si="2"/>
        <v>0</v>
      </c>
      <c r="W19" s="717"/>
      <c r="X19" s="614">
        <f t="shared" si="3"/>
        <v>0</v>
      </c>
      <c r="Y19" s="504"/>
    </row>
    <row r="20" spans="1:25" ht="28.5">
      <c r="A20" s="146" t="s">
        <v>809</v>
      </c>
      <c r="B20" s="143"/>
      <c r="C20" s="144"/>
      <c r="D20" s="145"/>
      <c r="E20" s="144"/>
      <c r="G20" s="1497" t="str">
        <f t="shared" ref="G20:G39" si="4">R20</f>
        <v>IAS 7.16 d Example</v>
      </c>
      <c r="R20" s="649" t="s">
        <v>3535</v>
      </c>
      <c r="T20" s="718" t="s">
        <v>3534</v>
      </c>
      <c r="U20" s="615"/>
      <c r="V20" s="614">
        <f t="shared" si="2"/>
        <v>0</v>
      </c>
      <c r="W20" s="717"/>
      <c r="X20" s="614">
        <f t="shared" si="3"/>
        <v>0</v>
      </c>
      <c r="Y20" s="504"/>
    </row>
    <row r="21" spans="1:25" ht="28.5">
      <c r="A21" s="146" t="s">
        <v>810</v>
      </c>
      <c r="B21" s="143"/>
      <c r="C21" s="144"/>
      <c r="D21" s="145"/>
      <c r="E21" s="144"/>
      <c r="G21" s="1497" t="str">
        <f t="shared" si="4"/>
        <v>IAS 7.16 c Example</v>
      </c>
      <c r="R21" s="649" t="s">
        <v>3537</v>
      </c>
      <c r="T21" s="718" t="s">
        <v>3536</v>
      </c>
      <c r="U21" s="615"/>
      <c r="V21" s="614">
        <f t="shared" si="2"/>
        <v>0</v>
      </c>
      <c r="W21" s="717"/>
      <c r="X21" s="614">
        <f t="shared" si="3"/>
        <v>0</v>
      </c>
      <c r="Y21" s="504"/>
    </row>
    <row r="22" spans="1:25" ht="18.600000000000001" customHeight="1">
      <c r="A22" s="146" t="s">
        <v>811</v>
      </c>
      <c r="B22" s="143"/>
      <c r="C22" s="144"/>
      <c r="D22" s="145"/>
      <c r="E22" s="144"/>
      <c r="G22" s="1497" t="str">
        <f t="shared" si="4"/>
        <v>IAS 7.16 d Example</v>
      </c>
      <c r="R22" s="649" t="s">
        <v>3535</v>
      </c>
      <c r="T22" s="718" t="s">
        <v>3538</v>
      </c>
      <c r="U22" s="615"/>
      <c r="V22" s="614">
        <f t="shared" si="2"/>
        <v>0</v>
      </c>
      <c r="W22" s="717"/>
      <c r="X22" s="614">
        <f t="shared" si="3"/>
        <v>0</v>
      </c>
      <c r="Y22" s="504"/>
    </row>
    <row r="23" spans="1:25">
      <c r="A23" s="146" t="s">
        <v>812</v>
      </c>
      <c r="B23" s="143"/>
      <c r="C23" s="144"/>
      <c r="D23" s="145"/>
      <c r="E23" s="144"/>
      <c r="G23" s="1497" t="str">
        <f t="shared" si="4"/>
        <v>IAS 7.16 c Example</v>
      </c>
      <c r="R23" s="649" t="s">
        <v>3537</v>
      </c>
      <c r="T23" s="718" t="s">
        <v>3539</v>
      </c>
      <c r="U23" s="615"/>
      <c r="V23" s="614">
        <f t="shared" si="2"/>
        <v>0</v>
      </c>
      <c r="W23" s="717"/>
      <c r="X23" s="614">
        <f t="shared" si="3"/>
        <v>0</v>
      </c>
      <c r="Y23" s="504"/>
    </row>
    <row r="24" spans="1:25" ht="28.5">
      <c r="A24" s="146" t="s">
        <v>813</v>
      </c>
      <c r="B24" s="143"/>
      <c r="C24" s="144"/>
      <c r="D24" s="145"/>
      <c r="E24" s="144"/>
      <c r="G24" s="1497" t="str">
        <f t="shared" si="4"/>
        <v>IAS 7.16 b Example</v>
      </c>
      <c r="R24" s="649" t="s">
        <v>3540</v>
      </c>
      <c r="T24" s="718" t="s">
        <v>3475</v>
      </c>
      <c r="U24" s="615"/>
      <c r="V24" s="614">
        <f t="shared" si="2"/>
        <v>0</v>
      </c>
      <c r="W24" s="717"/>
      <c r="X24" s="614">
        <f t="shared" si="3"/>
        <v>0</v>
      </c>
      <c r="Y24" s="504"/>
    </row>
    <row r="25" spans="1:25">
      <c r="A25" s="146" t="s">
        <v>814</v>
      </c>
      <c r="B25" s="143"/>
      <c r="C25" s="144"/>
      <c r="D25" s="145"/>
      <c r="E25" s="144"/>
      <c r="G25" s="1497" t="str">
        <f t="shared" si="4"/>
        <v>IAS 7.16 a Example</v>
      </c>
      <c r="R25" s="649" t="s">
        <v>3541</v>
      </c>
      <c r="T25" s="718" t="s">
        <v>3477</v>
      </c>
      <c r="U25" s="615"/>
      <c r="V25" s="614">
        <f t="shared" si="2"/>
        <v>0</v>
      </c>
      <c r="W25" s="717"/>
      <c r="X25" s="614">
        <f t="shared" si="3"/>
        <v>0</v>
      </c>
      <c r="Y25" s="504"/>
    </row>
    <row r="26" spans="1:25">
      <c r="A26" s="146" t="s">
        <v>815</v>
      </c>
      <c r="B26" s="143"/>
      <c r="C26" s="144"/>
      <c r="D26" s="145"/>
      <c r="E26" s="144"/>
      <c r="G26" s="1497" t="str">
        <f t="shared" si="4"/>
        <v>IAS 7.16 b Example</v>
      </c>
      <c r="R26" s="649" t="s">
        <v>3540</v>
      </c>
      <c r="T26" s="718" t="s">
        <v>3476</v>
      </c>
      <c r="U26" s="615"/>
      <c r="V26" s="614">
        <f t="shared" si="2"/>
        <v>0</v>
      </c>
      <c r="W26" s="717"/>
      <c r="X26" s="614">
        <f t="shared" si="3"/>
        <v>0</v>
      </c>
      <c r="Y26" s="504"/>
    </row>
    <row r="27" spans="1:25">
      <c r="A27" s="146" t="s">
        <v>816</v>
      </c>
      <c r="B27" s="143"/>
      <c r="C27" s="144"/>
      <c r="D27" s="145"/>
      <c r="E27" s="144"/>
      <c r="G27" s="1497" t="str">
        <f t="shared" si="4"/>
        <v>IAS 7.16 a Example</v>
      </c>
      <c r="R27" s="649" t="s">
        <v>3541</v>
      </c>
      <c r="T27" s="718" t="s">
        <v>3478</v>
      </c>
      <c r="U27" s="615"/>
      <c r="V27" s="614">
        <f t="shared" si="2"/>
        <v>0</v>
      </c>
      <c r="W27" s="717"/>
      <c r="X27" s="614">
        <f t="shared" si="3"/>
        <v>0</v>
      </c>
      <c r="Y27" s="504"/>
    </row>
    <row r="28" spans="1:25">
      <c r="A28" s="148" t="s">
        <v>817</v>
      </c>
      <c r="B28" s="143"/>
      <c r="C28" s="144"/>
      <c r="D28" s="149"/>
      <c r="E28" s="144"/>
      <c r="G28" s="1497" t="str">
        <f t="shared" si="4"/>
        <v>IAS 7.16 b Example</v>
      </c>
      <c r="R28" s="649" t="s">
        <v>3540</v>
      </c>
      <c r="T28" s="718" t="s">
        <v>3542</v>
      </c>
      <c r="U28" s="615"/>
      <c r="V28" s="614">
        <f t="shared" si="2"/>
        <v>0</v>
      </c>
      <c r="W28" s="717"/>
      <c r="X28" s="614">
        <f t="shared" si="3"/>
        <v>0</v>
      </c>
      <c r="Y28" s="504"/>
    </row>
    <row r="29" spans="1:25">
      <c r="A29" s="148" t="s">
        <v>818</v>
      </c>
      <c r="B29" s="143"/>
      <c r="C29" s="144"/>
      <c r="D29" s="149"/>
      <c r="E29" s="144"/>
      <c r="G29" s="1497" t="str">
        <f t="shared" si="4"/>
        <v>IAS 7.16 a Example</v>
      </c>
      <c r="R29" s="649" t="s">
        <v>3541</v>
      </c>
      <c r="T29" s="718" t="s">
        <v>3543</v>
      </c>
      <c r="U29" s="615"/>
      <c r="V29" s="614">
        <f t="shared" si="2"/>
        <v>0</v>
      </c>
      <c r="W29" s="717"/>
      <c r="X29" s="614">
        <f t="shared" si="3"/>
        <v>0</v>
      </c>
      <c r="Y29" s="504"/>
    </row>
    <row r="30" spans="1:25">
      <c r="A30" s="148" t="s">
        <v>819</v>
      </c>
      <c r="B30" s="143"/>
      <c r="C30" s="144"/>
      <c r="D30" s="149"/>
      <c r="E30" s="144"/>
      <c r="G30" s="1497" t="str">
        <f t="shared" si="4"/>
        <v>IAS 20.28 Common practice</v>
      </c>
      <c r="R30" s="649" t="s">
        <v>3545</v>
      </c>
      <c r="T30" s="718" t="s">
        <v>3544</v>
      </c>
      <c r="U30" s="615"/>
      <c r="V30" s="614">
        <f t="shared" si="2"/>
        <v>0</v>
      </c>
      <c r="W30" s="717"/>
      <c r="X30" s="614">
        <f t="shared" si="3"/>
        <v>0</v>
      </c>
      <c r="Y30" s="504"/>
    </row>
    <row r="31" spans="1:25">
      <c r="A31" s="148" t="s">
        <v>820</v>
      </c>
      <c r="B31" s="143"/>
      <c r="C31" s="144"/>
      <c r="D31" s="149"/>
      <c r="E31" s="144"/>
      <c r="G31" s="1497" t="str">
        <f t="shared" si="4"/>
        <v>IAS 7.16 e Example</v>
      </c>
      <c r="R31" s="649" t="s">
        <v>3549</v>
      </c>
      <c r="T31" s="718" t="s">
        <v>3548</v>
      </c>
      <c r="U31" s="615"/>
      <c r="V31" s="614">
        <f t="shared" si="2"/>
        <v>0</v>
      </c>
      <c r="W31" s="717"/>
      <c r="X31" s="614">
        <f t="shared" si="3"/>
        <v>0</v>
      </c>
      <c r="Y31" s="504"/>
    </row>
    <row r="32" spans="1:25">
      <c r="A32" s="148" t="s">
        <v>821</v>
      </c>
      <c r="B32" s="143"/>
      <c r="C32" s="144"/>
      <c r="D32" s="149"/>
      <c r="E32" s="144"/>
      <c r="G32" s="1497" t="str">
        <f t="shared" si="4"/>
        <v>IAS 7.16 f Example</v>
      </c>
      <c r="R32" s="649" t="s">
        <v>3550</v>
      </c>
      <c r="T32" s="718" t="s">
        <v>3551</v>
      </c>
      <c r="U32" s="615"/>
      <c r="V32" s="614">
        <f t="shared" si="2"/>
        <v>0</v>
      </c>
      <c r="W32" s="717"/>
      <c r="X32" s="614">
        <f t="shared" si="3"/>
        <v>0</v>
      </c>
      <c r="Y32" s="504"/>
    </row>
    <row r="33" spans="1:25" ht="28.5">
      <c r="A33" s="146" t="s">
        <v>822</v>
      </c>
      <c r="B33" s="143"/>
      <c r="C33" s="144"/>
      <c r="D33" s="149"/>
      <c r="E33" s="144"/>
      <c r="G33" s="1497" t="str">
        <f t="shared" si="4"/>
        <v>IAS 7.16 g Example</v>
      </c>
      <c r="R33" s="649" t="s">
        <v>3553</v>
      </c>
      <c r="T33" s="718" t="s">
        <v>3552</v>
      </c>
      <c r="U33" s="615"/>
      <c r="V33" s="614">
        <f t="shared" si="2"/>
        <v>0</v>
      </c>
      <c r="W33" s="717"/>
      <c r="X33" s="614">
        <f t="shared" si="3"/>
        <v>0</v>
      </c>
      <c r="Y33" s="504"/>
    </row>
    <row r="34" spans="1:25" ht="28.5">
      <c r="A34" s="146" t="s">
        <v>823</v>
      </c>
      <c r="B34" s="143"/>
      <c r="C34" s="144"/>
      <c r="D34" s="149"/>
      <c r="E34" s="144"/>
      <c r="G34" s="1497" t="str">
        <f t="shared" si="4"/>
        <v>IAS 7.16 h Example</v>
      </c>
      <c r="R34" s="649" t="s">
        <v>3554</v>
      </c>
      <c r="T34" s="718" t="s">
        <v>3555</v>
      </c>
      <c r="U34" s="615"/>
      <c r="V34" s="614">
        <f t="shared" si="2"/>
        <v>0</v>
      </c>
      <c r="W34" s="717"/>
      <c r="X34" s="614">
        <f t="shared" si="3"/>
        <v>0</v>
      </c>
      <c r="Y34" s="504"/>
    </row>
    <row r="35" spans="1:25">
      <c r="A35" s="148" t="s">
        <v>824</v>
      </c>
      <c r="B35" s="143"/>
      <c r="C35" s="144"/>
      <c r="D35" s="149"/>
      <c r="E35" s="144"/>
      <c r="G35" s="1497" t="str">
        <f t="shared" si="4"/>
        <v>IAS7p31</v>
      </c>
      <c r="R35" s="650" t="s">
        <v>3468</v>
      </c>
      <c r="T35" s="721" t="s">
        <v>3480</v>
      </c>
      <c r="U35" s="615"/>
      <c r="V35" s="614">
        <f t="shared" si="2"/>
        <v>0</v>
      </c>
      <c r="W35" s="717"/>
      <c r="X35" s="614">
        <f t="shared" si="3"/>
        <v>0</v>
      </c>
      <c r="Y35" s="504"/>
    </row>
    <row r="36" spans="1:25">
      <c r="A36" s="148" t="s">
        <v>776</v>
      </c>
      <c r="B36" s="143"/>
      <c r="C36" s="144"/>
      <c r="D36" s="149"/>
      <c r="E36" s="144"/>
      <c r="G36" s="1497" t="str">
        <f t="shared" si="4"/>
        <v>IAS 7.31 Disclosure</v>
      </c>
      <c r="R36" s="649" t="s">
        <v>3533</v>
      </c>
      <c r="T36" s="721" t="s">
        <v>3469</v>
      </c>
      <c r="U36" s="615"/>
      <c r="V36" s="614">
        <f t="shared" si="2"/>
        <v>0</v>
      </c>
      <c r="W36" s="717"/>
      <c r="X36" s="614">
        <f t="shared" si="3"/>
        <v>0</v>
      </c>
      <c r="Y36" s="504"/>
    </row>
    <row r="37" spans="1:25">
      <c r="A37" s="148" t="s">
        <v>577</v>
      </c>
      <c r="B37" s="143"/>
      <c r="C37" s="144"/>
      <c r="D37" s="149"/>
      <c r="E37" s="144"/>
      <c r="G37" s="1497" t="str">
        <f t="shared" si="4"/>
        <v>IAS7p31</v>
      </c>
      <c r="R37" s="649" t="s">
        <v>3468</v>
      </c>
      <c r="T37" s="721" t="s">
        <v>3479</v>
      </c>
      <c r="U37" s="615"/>
      <c r="V37" s="614">
        <f t="shared" si="2"/>
        <v>0</v>
      </c>
      <c r="W37" s="717"/>
      <c r="X37" s="614">
        <f t="shared" si="3"/>
        <v>0</v>
      </c>
      <c r="Y37" s="504"/>
    </row>
    <row r="38" spans="1:25" ht="15">
      <c r="A38" s="148" t="s">
        <v>3380</v>
      </c>
      <c r="B38" s="143"/>
      <c r="C38" s="144"/>
      <c r="D38" s="149"/>
      <c r="E38" s="144"/>
      <c r="G38" s="1497" t="str">
        <f t="shared" si="4"/>
        <v>IAS 7.14 f Example, IAS 7.35 Disclosure</v>
      </c>
      <c r="R38" s="649" t="s">
        <v>3664</v>
      </c>
      <c r="T38" s="721" t="s">
        <v>3532</v>
      </c>
      <c r="U38" s="615"/>
      <c r="V38" s="614">
        <f t="shared" si="2"/>
        <v>0</v>
      </c>
      <c r="W38" s="717"/>
      <c r="X38" s="614">
        <f t="shared" si="3"/>
        <v>0</v>
      </c>
      <c r="Y38" s="504"/>
    </row>
    <row r="39" spans="1:25">
      <c r="A39" s="146" t="s">
        <v>11</v>
      </c>
      <c r="B39" s="143"/>
      <c r="C39" s="144"/>
      <c r="D39" s="145"/>
      <c r="E39" s="144"/>
      <c r="G39" s="1497" t="str">
        <f t="shared" si="4"/>
        <v>IAS 7.21 Disclosure</v>
      </c>
      <c r="R39" s="649" t="s">
        <v>3558</v>
      </c>
      <c r="T39" s="721" t="s">
        <v>3557</v>
      </c>
      <c r="U39" s="615"/>
      <c r="V39" s="614">
        <f t="shared" si="2"/>
        <v>0</v>
      </c>
      <c r="W39" s="717"/>
      <c r="X39" s="614">
        <f t="shared" si="3"/>
        <v>0</v>
      </c>
      <c r="Y39" s="504"/>
    </row>
    <row r="40" spans="1:25" ht="15" thickBot="1">
      <c r="A40" s="544" t="s">
        <v>67</v>
      </c>
      <c r="B40" s="151"/>
      <c r="C40" s="612">
        <f>SUM(C18:C39)</f>
        <v>0</v>
      </c>
      <c r="D40" s="613"/>
      <c r="E40" s="612">
        <f>SUM(E18:E39)</f>
        <v>0</v>
      </c>
      <c r="G40" s="1502"/>
      <c r="R40" s="657"/>
      <c r="T40" s="720" t="s">
        <v>3481</v>
      </c>
      <c r="U40" s="615"/>
      <c r="V40" s="612">
        <f>SUM(V18:V39)</f>
        <v>0</v>
      </c>
      <c r="W40" s="613"/>
      <c r="X40" s="612">
        <f>SUM(X18:X39)</f>
        <v>0</v>
      </c>
      <c r="Y40" s="504"/>
    </row>
    <row r="41" spans="1:25" ht="15" thickTop="1">
      <c r="A41" s="146"/>
      <c r="B41" s="143"/>
      <c r="C41" s="144"/>
      <c r="D41" s="145"/>
      <c r="E41" s="144"/>
      <c r="G41" s="1502"/>
      <c r="R41" s="657"/>
      <c r="T41" s="718"/>
      <c r="U41" s="615"/>
      <c r="V41" s="614"/>
      <c r="W41" s="717"/>
      <c r="X41" s="614"/>
      <c r="Y41" s="504"/>
    </row>
    <row r="42" spans="1:25">
      <c r="A42" s="142" t="s">
        <v>66</v>
      </c>
      <c r="B42" s="143"/>
      <c r="C42" s="144"/>
      <c r="D42" s="145"/>
      <c r="E42" s="144"/>
      <c r="G42" s="1497" t="str">
        <f t="shared" ref="G42:G51" si="5">R42</f>
        <v>IAS7p10</v>
      </c>
      <c r="R42" s="649" t="s">
        <v>3463</v>
      </c>
      <c r="T42" s="716" t="s">
        <v>3482</v>
      </c>
      <c r="U42" s="615"/>
      <c r="V42" s="614"/>
      <c r="W42" s="717"/>
      <c r="X42" s="614"/>
      <c r="Y42" s="504"/>
    </row>
    <row r="43" spans="1:25" ht="28.5">
      <c r="A43" s="146" t="s">
        <v>826</v>
      </c>
      <c r="B43" s="143"/>
      <c r="C43" s="144"/>
      <c r="D43" s="145"/>
      <c r="E43" s="144"/>
      <c r="G43" s="1497" t="str">
        <f t="shared" si="5"/>
        <v>IAS 7.42A Disclosure, IAS 7.42B Disclosure</v>
      </c>
      <c r="R43" s="649" t="s">
        <v>3665</v>
      </c>
      <c r="T43" s="718" t="s">
        <v>3559</v>
      </c>
      <c r="U43" s="615"/>
      <c r="V43" s="614">
        <f t="shared" ref="V43:V54" si="6">C43</f>
        <v>0</v>
      </c>
      <c r="W43" s="717"/>
      <c r="X43" s="614">
        <f t="shared" ref="X43:X54" si="7">E43</f>
        <v>0</v>
      </c>
      <c r="Y43" s="504"/>
    </row>
    <row r="44" spans="1:25" ht="28.5">
      <c r="A44" s="146" t="s">
        <v>827</v>
      </c>
      <c r="B44" s="143"/>
      <c r="C44" s="144"/>
      <c r="D44" s="145"/>
      <c r="E44" s="144"/>
      <c r="G44" s="1497" t="str">
        <f t="shared" si="5"/>
        <v>IAS 7.42A Disclosure, IAS 7.42B Disclosure</v>
      </c>
      <c r="R44" s="649" t="s">
        <v>3665</v>
      </c>
      <c r="T44" s="718" t="s">
        <v>3560</v>
      </c>
      <c r="U44" s="615"/>
      <c r="V44" s="614">
        <f t="shared" si="6"/>
        <v>0</v>
      </c>
      <c r="W44" s="717"/>
      <c r="X44" s="614">
        <f t="shared" si="7"/>
        <v>0</v>
      </c>
      <c r="Y44" s="504"/>
    </row>
    <row r="45" spans="1:25">
      <c r="A45" s="148" t="s">
        <v>61</v>
      </c>
      <c r="B45" s="143"/>
      <c r="C45" s="144"/>
      <c r="D45" s="145"/>
      <c r="E45" s="144"/>
      <c r="G45" s="1497" t="str">
        <f t="shared" si="5"/>
        <v>IAS 7.17 a Example</v>
      </c>
      <c r="R45" s="649" t="s">
        <v>3562</v>
      </c>
      <c r="T45" s="718" t="s">
        <v>3561</v>
      </c>
      <c r="U45" s="615"/>
      <c r="V45" s="614">
        <f t="shared" si="6"/>
        <v>0</v>
      </c>
      <c r="W45" s="717"/>
      <c r="X45" s="614">
        <f t="shared" si="7"/>
        <v>0</v>
      </c>
      <c r="Y45" s="504"/>
    </row>
    <row r="46" spans="1:25">
      <c r="A46" s="148" t="s">
        <v>62</v>
      </c>
      <c r="B46" s="143"/>
      <c r="C46" s="144"/>
      <c r="D46" s="145"/>
      <c r="E46" s="144"/>
      <c r="G46" s="1497" t="str">
        <f t="shared" si="5"/>
        <v>IAS 7.17 b Example</v>
      </c>
      <c r="R46" s="649" t="s">
        <v>3564</v>
      </c>
      <c r="T46" s="718" t="s">
        <v>3563</v>
      </c>
      <c r="U46" s="615"/>
      <c r="V46" s="614">
        <f t="shared" si="6"/>
        <v>0</v>
      </c>
      <c r="W46" s="717"/>
      <c r="X46" s="614">
        <f t="shared" si="7"/>
        <v>0</v>
      </c>
      <c r="Y46" s="504"/>
    </row>
    <row r="47" spans="1:25">
      <c r="A47" s="146" t="s">
        <v>59</v>
      </c>
      <c r="B47" s="143"/>
      <c r="C47" s="144"/>
      <c r="D47" s="145"/>
      <c r="E47" s="144"/>
      <c r="G47" s="1497" t="str">
        <f t="shared" si="5"/>
        <v>IAS 7.17 c Example</v>
      </c>
      <c r="R47" s="649" t="s">
        <v>3566</v>
      </c>
      <c r="T47" s="718" t="s">
        <v>3565</v>
      </c>
      <c r="U47" s="615"/>
      <c r="V47" s="614">
        <f t="shared" si="6"/>
        <v>0</v>
      </c>
      <c r="W47" s="717"/>
      <c r="X47" s="614">
        <f t="shared" si="7"/>
        <v>0</v>
      </c>
      <c r="Y47" s="504"/>
    </row>
    <row r="48" spans="1:25">
      <c r="A48" s="146" t="s">
        <v>60</v>
      </c>
      <c r="B48" s="143"/>
      <c r="C48" s="144"/>
      <c r="D48" s="145"/>
      <c r="E48" s="144"/>
      <c r="G48" s="1497" t="str">
        <f t="shared" si="5"/>
        <v>IAS 7.17 d Example</v>
      </c>
      <c r="R48" s="649" t="s">
        <v>3568</v>
      </c>
      <c r="T48" s="718" t="s">
        <v>3567</v>
      </c>
      <c r="U48" s="615"/>
      <c r="V48" s="614">
        <f t="shared" si="6"/>
        <v>0</v>
      </c>
      <c r="W48" s="717"/>
      <c r="X48" s="614">
        <f t="shared" si="7"/>
        <v>0</v>
      </c>
      <c r="Y48" s="504"/>
    </row>
    <row r="49" spans="1:25">
      <c r="A49" s="146" t="s">
        <v>828</v>
      </c>
      <c r="B49" s="143"/>
      <c r="C49" s="144"/>
      <c r="D49" s="145"/>
      <c r="E49" s="144"/>
      <c r="G49" s="1497" t="str">
        <f t="shared" si="5"/>
        <v>IAS 7.17 e Example</v>
      </c>
      <c r="R49" s="649" t="s">
        <v>3569</v>
      </c>
      <c r="T49" s="718" t="s">
        <v>3570</v>
      </c>
      <c r="U49" s="615"/>
      <c r="V49" s="614">
        <f t="shared" si="6"/>
        <v>0</v>
      </c>
      <c r="W49" s="717"/>
      <c r="X49" s="614">
        <f t="shared" si="7"/>
        <v>0</v>
      </c>
      <c r="Y49" s="504"/>
    </row>
    <row r="50" spans="1:25">
      <c r="A50" s="148" t="s">
        <v>819</v>
      </c>
      <c r="B50" s="143"/>
      <c r="C50" s="144"/>
      <c r="D50" s="145"/>
      <c r="E50" s="144"/>
      <c r="G50" s="1497" t="str">
        <f t="shared" si="5"/>
        <v>IAS 20.28 Common practice</v>
      </c>
      <c r="R50" s="649" t="s">
        <v>3545</v>
      </c>
      <c r="T50" s="718" t="s">
        <v>3544</v>
      </c>
      <c r="U50" s="615"/>
      <c r="V50" s="614">
        <f t="shared" si="6"/>
        <v>0</v>
      </c>
      <c r="W50" s="717"/>
      <c r="X50" s="614">
        <f t="shared" si="7"/>
        <v>0</v>
      </c>
      <c r="Y50" s="504"/>
    </row>
    <row r="51" spans="1:25">
      <c r="A51" s="146" t="s">
        <v>578</v>
      </c>
      <c r="B51" s="143"/>
      <c r="C51" s="144"/>
      <c r="D51" s="145"/>
      <c r="E51" s="144"/>
      <c r="G51" s="1497" t="str">
        <f t="shared" si="5"/>
        <v>IAS7p31</v>
      </c>
      <c r="R51" s="650" t="s">
        <v>3468</v>
      </c>
      <c r="T51" s="718" t="s">
        <v>3483</v>
      </c>
      <c r="U51" s="615"/>
      <c r="V51" s="614">
        <f t="shared" si="6"/>
        <v>0</v>
      </c>
      <c r="W51" s="717"/>
      <c r="X51" s="614">
        <f t="shared" si="7"/>
        <v>0</v>
      </c>
      <c r="Y51" s="504"/>
    </row>
    <row r="52" spans="1:25">
      <c r="A52" s="148" t="s">
        <v>776</v>
      </c>
      <c r="B52" s="143"/>
      <c r="C52" s="144"/>
      <c r="D52" s="145"/>
      <c r="E52" s="144"/>
      <c r="G52" s="1497" t="str">
        <f>R52</f>
        <v>IAS 7.31 Disclosure</v>
      </c>
      <c r="R52" s="649" t="s">
        <v>3533</v>
      </c>
      <c r="T52" s="721" t="s">
        <v>3469</v>
      </c>
      <c r="U52" s="615"/>
      <c r="V52" s="614">
        <f t="shared" si="6"/>
        <v>0</v>
      </c>
      <c r="W52" s="717"/>
      <c r="X52" s="614">
        <f t="shared" si="7"/>
        <v>0</v>
      </c>
      <c r="Y52" s="504"/>
    </row>
    <row r="53" spans="1:25" ht="15">
      <c r="A53" s="146" t="s">
        <v>1990</v>
      </c>
      <c r="B53" s="143"/>
      <c r="C53" s="144"/>
      <c r="D53" s="143"/>
      <c r="E53" s="144"/>
      <c r="G53" s="1497" t="str">
        <f>R53</f>
        <v>IAS 7.14 f Example, IAS 7.35 Disclosure</v>
      </c>
      <c r="R53" s="649" t="s">
        <v>3664</v>
      </c>
      <c r="T53" s="721" t="s">
        <v>3532</v>
      </c>
      <c r="U53" s="615"/>
      <c r="V53" s="614">
        <f t="shared" si="6"/>
        <v>0</v>
      </c>
      <c r="W53" s="717"/>
      <c r="X53" s="614">
        <f t="shared" si="7"/>
        <v>0</v>
      </c>
      <c r="Y53" s="504"/>
    </row>
    <row r="54" spans="1:25">
      <c r="A54" s="146" t="s">
        <v>28</v>
      </c>
      <c r="B54" s="143"/>
      <c r="C54" s="144"/>
      <c r="D54" s="143"/>
      <c r="E54" s="144"/>
      <c r="G54" s="1497" t="str">
        <f>R54</f>
        <v>IAS 7.21 Disclosure</v>
      </c>
      <c r="R54" s="649" t="s">
        <v>3558</v>
      </c>
      <c r="T54" s="721" t="s">
        <v>3557</v>
      </c>
      <c r="U54" s="615"/>
      <c r="V54" s="614">
        <f t="shared" si="6"/>
        <v>0</v>
      </c>
      <c r="W54" s="717"/>
      <c r="X54" s="614">
        <f t="shared" si="7"/>
        <v>0</v>
      </c>
      <c r="Y54" s="504"/>
    </row>
    <row r="55" spans="1:25" ht="15" thickBot="1">
      <c r="A55" s="544" t="s">
        <v>68</v>
      </c>
      <c r="B55" s="151"/>
      <c r="C55" s="612">
        <f>SUM(C43:C54)</f>
        <v>0</v>
      </c>
      <c r="D55" s="613"/>
      <c r="E55" s="612">
        <f>SUM(E43:E54)</f>
        <v>0</v>
      </c>
      <c r="G55" s="1502"/>
      <c r="R55" s="657"/>
      <c r="T55" s="720" t="s">
        <v>3484</v>
      </c>
      <c r="U55" s="615"/>
      <c r="V55" s="612">
        <f>SUM(V43:V54)</f>
        <v>0</v>
      </c>
      <c r="W55" s="613"/>
      <c r="X55" s="612">
        <f>SUM(X43:X54)</f>
        <v>0</v>
      </c>
      <c r="Y55" s="504"/>
    </row>
    <row r="56" spans="1:25" ht="15" thickTop="1">
      <c r="A56" s="546"/>
      <c r="B56" s="151"/>
      <c r="C56" s="614"/>
      <c r="D56" s="615"/>
      <c r="E56" s="614"/>
      <c r="G56" s="1502"/>
      <c r="R56" s="657"/>
      <c r="T56" s="722"/>
      <c r="U56" s="615"/>
      <c r="V56" s="614"/>
      <c r="W56" s="615"/>
      <c r="X56" s="614"/>
      <c r="Y56" s="504"/>
    </row>
    <row r="57" spans="1:25" ht="42.75">
      <c r="A57" s="547" t="s">
        <v>830</v>
      </c>
      <c r="B57" s="545"/>
      <c r="C57" s="616">
        <f>SUM(C15,C40,C55)</f>
        <v>0</v>
      </c>
      <c r="D57" s="617"/>
      <c r="E57" s="616">
        <f>SUM(E15,E40,E55)</f>
        <v>0</v>
      </c>
      <c r="G57" s="1497" t="str">
        <f>R57</f>
        <v>IAS 7.45 Disclosure</v>
      </c>
      <c r="R57" s="649" t="s">
        <v>3572</v>
      </c>
      <c r="T57" s="723" t="s">
        <v>3571</v>
      </c>
      <c r="U57" s="719"/>
      <c r="V57" s="616">
        <f>SUM(V15,V40,V55)</f>
        <v>0</v>
      </c>
      <c r="W57" s="617"/>
      <c r="X57" s="616">
        <f>SUM(X15,X40,X55)</f>
        <v>0</v>
      </c>
      <c r="Y57" s="504"/>
    </row>
    <row r="58" spans="1:25">
      <c r="A58" s="150"/>
      <c r="B58" s="143"/>
      <c r="C58" s="144"/>
      <c r="D58" s="143"/>
      <c r="E58" s="144"/>
      <c r="G58" s="1502"/>
      <c r="R58" s="657"/>
      <c r="T58" s="722"/>
      <c r="U58" s="615"/>
      <c r="V58" s="614"/>
      <c r="W58" s="615"/>
      <c r="X58" s="614"/>
      <c r="Y58" s="504"/>
    </row>
    <row r="59" spans="1:25" ht="28.5">
      <c r="A59" s="236" t="s">
        <v>832</v>
      </c>
      <c r="B59" s="147"/>
      <c r="C59" s="521"/>
      <c r="D59" s="522"/>
      <c r="E59" s="521"/>
      <c r="G59" s="1497" t="str">
        <f>R59</f>
        <v>IAS7p28</v>
      </c>
      <c r="R59" s="650" t="s">
        <v>3486</v>
      </c>
      <c r="T59" s="723" t="s">
        <v>3487</v>
      </c>
      <c r="U59" s="719"/>
      <c r="V59" s="616"/>
      <c r="W59" s="617"/>
      <c r="X59" s="616"/>
      <c r="Y59" s="504"/>
    </row>
    <row r="60" spans="1:25">
      <c r="A60" s="150"/>
      <c r="B60" s="143"/>
      <c r="C60" s="144"/>
      <c r="D60" s="143"/>
      <c r="E60" s="144"/>
      <c r="G60" s="1502"/>
      <c r="R60" s="657"/>
      <c r="T60" s="722"/>
      <c r="U60" s="615"/>
      <c r="V60" s="614"/>
      <c r="W60" s="615"/>
      <c r="X60" s="614"/>
      <c r="Y60" s="504"/>
    </row>
    <row r="61" spans="1:25" ht="28.5">
      <c r="A61" s="547" t="s">
        <v>831</v>
      </c>
      <c r="B61" s="545"/>
      <c r="C61" s="616">
        <f>SUM(C17,C42,C57,C59)</f>
        <v>0</v>
      </c>
      <c r="D61" s="617"/>
      <c r="E61" s="616">
        <f>SUM(E17,E42,E57,E59)</f>
        <v>0</v>
      </c>
      <c r="G61" s="1497" t="str">
        <f>R61</f>
        <v>IAS 7.45 Disclosure</v>
      </c>
      <c r="R61" s="650" t="s">
        <v>3572</v>
      </c>
      <c r="T61" s="723" t="s">
        <v>3488</v>
      </c>
      <c r="U61" s="719"/>
      <c r="V61" s="616">
        <f>SUM(V15,V40,V55,V59)</f>
        <v>0</v>
      </c>
      <c r="W61" s="617"/>
      <c r="X61" s="616">
        <f>SUM(X17,X42,X57)</f>
        <v>0</v>
      </c>
      <c r="Y61" s="504"/>
    </row>
    <row r="62" spans="1:25">
      <c r="A62" s="150"/>
      <c r="B62" s="143"/>
      <c r="C62" s="144"/>
      <c r="D62" s="143"/>
      <c r="E62" s="144"/>
      <c r="G62" s="1502"/>
      <c r="R62" s="657"/>
      <c r="T62" s="722"/>
      <c r="U62" s="615"/>
      <c r="V62" s="614"/>
      <c r="W62" s="615"/>
      <c r="X62" s="614"/>
      <c r="Y62" s="504"/>
    </row>
    <row r="63" spans="1:25">
      <c r="A63" s="236" t="s">
        <v>9</v>
      </c>
      <c r="B63" s="147"/>
      <c r="C63" s="616">
        <f>E65</f>
        <v>32</v>
      </c>
      <c r="D63" s="522"/>
      <c r="E63" s="521">
        <v>32</v>
      </c>
      <c r="G63" s="1497" t="str">
        <f>R63</f>
        <v xml:space="preserve">IAS 7.45Disclosure,  IAS 1.54 iDisclosure, IFRS 12.B13 aDisclosure </v>
      </c>
      <c r="R63" s="650" t="s">
        <v>4089</v>
      </c>
      <c r="T63" s="723" t="s">
        <v>3485</v>
      </c>
      <c r="U63" s="719"/>
      <c r="V63" s="616">
        <f>X65</f>
        <v>0</v>
      </c>
      <c r="W63" s="617"/>
      <c r="X63" s="616"/>
      <c r="Y63" s="504"/>
    </row>
    <row r="64" spans="1:25">
      <c r="A64" s="150"/>
      <c r="B64" s="143"/>
      <c r="C64" s="614"/>
      <c r="D64" s="143"/>
      <c r="E64" s="144"/>
      <c r="G64" s="1502"/>
      <c r="R64" s="657"/>
      <c r="T64" s="722"/>
      <c r="U64" s="615"/>
      <c r="V64" s="614"/>
      <c r="W64" s="615"/>
      <c r="X64" s="614"/>
      <c r="Y64" s="504"/>
    </row>
    <row r="65" spans="1:25" ht="15" thickBot="1">
      <c r="A65" s="548" t="str">
        <f>CONCATENATE("Парични средства и парични еквиваленти на ",НАЧАЛО!AA1," ",CHOOSE(НАЧАЛО!AB1,НАЧАЛО!AI1,НАЧАЛО!AI2,НАЧАЛО!AI3,НАЧАЛО!AI4,НАЧАЛО!AI5,НАЧАЛО!AI6,НАЧАЛО!AI7,НАЧАЛО!AI8,НАЧАЛО!AI9,НАЧАЛО!AI10,НАЧАЛО!AI11,НАЧАЛО!AI12))</f>
        <v>Парични средства и парични еквиваленти на 31 декември</v>
      </c>
      <c r="B65" s="545"/>
      <c r="C65" s="618">
        <f>SUM(C61,C63)</f>
        <v>32</v>
      </c>
      <c r="D65" s="152"/>
      <c r="E65" s="618">
        <f>SUM(E61,E63)</f>
        <v>32</v>
      </c>
      <c r="G65" s="1497" t="str">
        <f>R65</f>
        <v xml:space="preserve">IAS 7.45Disclosure,  IAS 1.54 iDisclosure, IFRS 12.B13 aDisclosure </v>
      </c>
      <c r="R65" s="650" t="s">
        <v>4089</v>
      </c>
      <c r="T65" s="723" t="s">
        <v>3489</v>
      </c>
      <c r="U65" s="719"/>
      <c r="V65" s="618">
        <f>SUM(V61,V63)</f>
        <v>0</v>
      </c>
      <c r="W65" s="617"/>
      <c r="X65" s="618">
        <f>SUM(X57,X63)</f>
        <v>0</v>
      </c>
      <c r="Y65" s="504"/>
    </row>
    <row r="66" spans="1:25">
      <c r="A66" s="153" t="str">
        <f>IF(AND(C$66="",E$66=""),"","Разлика в паричните средства между ОПП и БАЛАНСА!")</f>
        <v/>
      </c>
      <c r="B66" s="154"/>
      <c r="C66" s="155" t="str">
        <f>IF(C65=баланс!E53,"",ОПП!C65-баланс!E53)</f>
        <v/>
      </c>
      <c r="D66" s="156"/>
      <c r="E66" s="155" t="str">
        <f>IF(НАЧАЛО!AB$3=1,IF(E$65=баланс!G53,"",ОПП!E$65-баланс!G53),"")</f>
        <v/>
      </c>
      <c r="G66" s="1502"/>
      <c r="R66" s="657"/>
      <c r="T66" s="724" t="str">
        <f>IF(AND(V$66="",X$66=""),"","Разлика в паричните средства между ОПП и БАЛАНСА!")</f>
        <v>Разлика в паричните средства между ОПП и БАЛАНСА!</v>
      </c>
      <c r="U66" s="725"/>
      <c r="V66" s="726">
        <f>IF(V65=баланс!X53,"",ОПП!V65-баланс!X53)</f>
        <v>-32</v>
      </c>
      <c r="W66" s="727"/>
      <c r="X66" s="726" t="str">
        <f>IF(НАЧАЛО!AS$3=1,IF(X$65=баланс!Z53,"",ОПП!X$65-баланс!Z53),"")</f>
        <v/>
      </c>
      <c r="Y66" s="504"/>
    </row>
    <row r="67" spans="1:25">
      <c r="A67" s="2544" t="str">
        <f>'P&amp;L ОД'!A106</f>
        <v>Приложенията от страница 0 до страница 0 са неразделна част от финансовия отчет.</v>
      </c>
      <c r="B67" s="2544"/>
      <c r="C67" s="2544"/>
      <c r="D67" s="2544"/>
      <c r="E67" s="2544"/>
      <c r="G67" s="1502"/>
      <c r="R67" s="657"/>
      <c r="T67" s="2087" t="str">
        <f>'P&amp;L ОД'!R106</f>
        <v>Notes from page 0  to page 0 are inseparable part of the financial statement.</v>
      </c>
      <c r="U67" s="2087"/>
      <c r="V67" s="2087"/>
      <c r="W67" s="2087"/>
      <c r="X67" s="2087"/>
      <c r="Y67" s="504"/>
    </row>
    <row r="68" spans="1:25">
      <c r="A68" s="523" t="str">
        <f>IF(AND(C$66="",E$66=""),"","Парични средства в баланса БАЛАНСА:")</f>
        <v/>
      </c>
      <c r="B68" s="524"/>
      <c r="C68" s="525" t="str">
        <f>IF(C$65=баланс!E53,"",баланс!E53)</f>
        <v/>
      </c>
      <c r="D68" s="524"/>
      <c r="E68" s="525" t="str">
        <f>IF(НАЧАЛО!AB$3=1,IF(E$65=баланс!G53,"",баланс!G53),"")</f>
        <v/>
      </c>
      <c r="G68" s="1502"/>
      <c r="R68" s="657"/>
      <c r="T68" s="728" t="str">
        <f>IF(AND(V$66="",X$66=""),"","Парични средства в баланса БАЛАНСА:")</f>
        <v>Парични средства в баланса БАЛАНСА:</v>
      </c>
      <c r="U68" s="729"/>
      <c r="V68" s="730">
        <f>IF(V$65=баланс!X53,"",баланс!X53)</f>
        <v>32</v>
      </c>
      <c r="W68" s="729"/>
      <c r="X68" s="730" t="str">
        <f>IF(НАЧАЛО!AT$3=1,IF(X$65=баланс!Z53,"",баланс!Z53),"")</f>
        <v/>
      </c>
      <c r="Y68" s="504"/>
    </row>
    <row r="69" spans="1:25">
      <c r="A69" s="387" t="str">
        <f>НАЧАЛО!$A$44</f>
        <v>Представляващи:</v>
      </c>
      <c r="B69" s="154"/>
      <c r="C69" s="526"/>
      <c r="D69" s="156"/>
      <c r="E69" s="526"/>
      <c r="G69" s="1502"/>
      <c r="R69" s="657"/>
      <c r="T69" s="361" t="str">
        <f>'P&amp;L ОД'!R108</f>
        <v>Representatives:</v>
      </c>
      <c r="U69" s="725"/>
      <c r="V69" s="731"/>
      <c r="W69" s="727"/>
      <c r="X69" s="731"/>
      <c r="Y69" s="504"/>
    </row>
    <row r="70" spans="1:25">
      <c r="A70" s="388" t="str">
        <f>НАЧАЛО!$A$46</f>
        <v>ВЕСЕЛИНА СПАСОВА</v>
      </c>
      <c r="B70" s="154"/>
      <c r="C70" s="527"/>
      <c r="D70" s="154"/>
      <c r="E70" s="527"/>
      <c r="G70" s="1502"/>
      <c r="R70" s="657"/>
      <c r="T70" s="364" t="str">
        <f>'P&amp;L ОД'!R109</f>
        <v>ВЕСЕЛИНА СПАСОВА</v>
      </c>
      <c r="U70" s="725"/>
      <c r="V70" s="732"/>
      <c r="W70" s="725"/>
      <c r="X70" s="732"/>
      <c r="Y70" s="504"/>
    </row>
    <row r="71" spans="1:25">
      <c r="A71" s="386"/>
      <c r="B71" s="154"/>
      <c r="C71" s="527"/>
      <c r="D71" s="154"/>
      <c r="E71" s="527"/>
      <c r="G71" s="1502"/>
      <c r="R71" s="657"/>
      <c r="T71" s="358" t="s">
        <v>27</v>
      </c>
      <c r="U71" s="725"/>
      <c r="V71" s="732"/>
      <c r="W71" s="725"/>
      <c r="X71" s="732"/>
      <c r="Y71" s="504"/>
    </row>
    <row r="72" spans="1:25" s="531" customFormat="1">
      <c r="A72" s="388"/>
      <c r="B72" s="528"/>
      <c r="C72" s="529"/>
      <c r="D72" s="528"/>
      <c r="E72" s="529"/>
      <c r="G72" s="1502"/>
      <c r="R72" s="658"/>
      <c r="T72" s="364" t="str">
        <f>'P&amp;L ОД'!R111</f>
        <v/>
      </c>
      <c r="U72" s="733"/>
      <c r="V72" s="734"/>
      <c r="W72" s="733"/>
      <c r="X72" s="734"/>
      <c r="Y72" s="530"/>
    </row>
    <row r="73" spans="1:25">
      <c r="A73" s="386"/>
      <c r="B73" s="154"/>
      <c r="C73" s="527"/>
      <c r="D73" s="154"/>
      <c r="E73" s="527"/>
      <c r="G73" s="1502"/>
      <c r="R73" s="657"/>
      <c r="T73" s="358" t="s">
        <v>27</v>
      </c>
      <c r="U73" s="725"/>
      <c r="V73" s="732"/>
      <c r="W73" s="725"/>
      <c r="X73" s="732"/>
      <c r="Y73" s="504"/>
    </row>
    <row r="74" spans="1:25">
      <c r="A74" s="389" t="str">
        <f>НАЧАЛО!$F$44</f>
        <v>Съставител:</v>
      </c>
      <c r="B74" s="154"/>
      <c r="C74" s="527"/>
      <c r="D74" s="154"/>
      <c r="E74" s="527"/>
      <c r="G74" s="1502"/>
      <c r="R74" s="657"/>
      <c r="T74" s="366" t="str">
        <f>'P&amp;L ОД'!R113</f>
        <v>Prepared by:</v>
      </c>
      <c r="U74" s="725"/>
      <c r="V74" s="732"/>
      <c r="W74" s="725"/>
      <c r="X74" s="732"/>
      <c r="Y74" s="504"/>
    </row>
    <row r="75" spans="1:25">
      <c r="A75" s="390" t="str">
        <f>НАЧАЛО!$F$46</f>
        <v>БОНКА СИРАШКА</v>
      </c>
      <c r="B75" s="532"/>
      <c r="C75" s="533"/>
      <c r="D75" s="154"/>
      <c r="E75" s="533"/>
      <c r="G75" s="1502"/>
      <c r="R75" s="657"/>
      <c r="T75" s="369" t="str">
        <f>'P&amp;L ОД'!R114</f>
        <v>БОНКА СИРАШКА</v>
      </c>
      <c r="U75" s="735"/>
      <c r="V75" s="736"/>
      <c r="W75" s="725"/>
      <c r="X75" s="736"/>
      <c r="Y75" s="504"/>
    </row>
    <row r="76" spans="1:25">
      <c r="A76" s="389"/>
      <c r="B76" s="2080"/>
      <c r="C76" s="2080"/>
      <c r="D76" s="2080"/>
      <c r="E76" s="2080"/>
      <c r="G76" s="1502"/>
      <c r="R76" s="657"/>
      <c r="T76" s="366" t="s">
        <v>27</v>
      </c>
      <c r="U76" s="2081"/>
      <c r="V76" s="2081"/>
      <c r="W76" s="2081"/>
      <c r="X76" s="2081"/>
      <c r="Y76" s="504"/>
    </row>
    <row r="77" spans="1:25">
      <c r="A77" s="390" t="str">
        <f>НАЧАЛО!$D$50</f>
        <v>Заверил:</v>
      </c>
      <c r="B77" s="534"/>
      <c r="C77" s="534"/>
      <c r="D77" s="534"/>
      <c r="E77" s="534"/>
      <c r="G77" s="1502"/>
      <c r="R77" s="657"/>
      <c r="T77" s="369" t="str">
        <f>'P&amp;L ОД'!R116</f>
        <v>Audited by:</v>
      </c>
      <c r="U77" s="737"/>
      <c r="V77" s="737"/>
      <c r="W77" s="737"/>
      <c r="X77" s="737"/>
      <c r="Y77" s="504"/>
    </row>
    <row r="78" spans="1:25">
      <c r="A78" s="388" t="str">
        <f>НАЧАЛО!$C$52</f>
        <v>ОДИТОРИ И КО ООД</v>
      </c>
      <c r="B78" s="532"/>
      <c r="C78" s="533"/>
      <c r="D78" s="154"/>
      <c r="E78" s="533"/>
      <c r="G78" s="1502"/>
      <c r="R78" s="657"/>
      <c r="T78" s="364" t="str">
        <f>'P&amp;L ОД'!R117</f>
        <v>…………………….</v>
      </c>
      <c r="U78" s="735"/>
      <c r="V78" s="736"/>
      <c r="W78" s="725"/>
      <c r="X78" s="736"/>
      <c r="Y78" s="504"/>
    </row>
    <row r="79" spans="1:25" ht="15" customHeight="1">
      <c r="A79" s="391"/>
      <c r="B79" s="532"/>
      <c r="C79" s="533"/>
      <c r="D79" s="154"/>
      <c r="E79" s="533"/>
      <c r="G79" s="1502"/>
      <c r="R79" s="657"/>
      <c r="T79" s="371" t="s">
        <v>27</v>
      </c>
      <c r="U79" s="735"/>
      <c r="V79" s="736"/>
      <c r="W79" s="725"/>
      <c r="X79" s="736"/>
      <c r="Y79" s="535"/>
    </row>
    <row r="80" spans="1:25">
      <c r="A80" s="388" t="str">
        <f>НАЧАЛО!$C$58</f>
        <v>ЛОВЕЧ, 14 април 2014 г.</v>
      </c>
      <c r="B80" s="532"/>
      <c r="C80" s="533"/>
      <c r="D80" s="154"/>
      <c r="E80" s="533"/>
      <c r="G80" s="1502"/>
      <c r="R80" s="657"/>
      <c r="T80" s="364" t="str">
        <f>'P&amp;L ОД'!R119</f>
        <v>Sofia, 28 February 2014</v>
      </c>
      <c r="U80" s="735"/>
      <c r="V80" s="736"/>
      <c r="W80" s="725"/>
      <c r="X80" s="736"/>
      <c r="Y80" s="535"/>
    </row>
    <row r="81" spans="1:20">
      <c r="A81" s="536"/>
      <c r="T81" s="453"/>
    </row>
    <row r="82" spans="1:20">
      <c r="A82" s="540"/>
      <c r="T82" s="454"/>
    </row>
    <row r="83" spans="1:20">
      <c r="A83" s="536"/>
      <c r="T83" s="453"/>
    </row>
    <row r="84" spans="1:20">
      <c r="A84" s="541"/>
      <c r="T84" s="455"/>
    </row>
    <row r="85" spans="1:20">
      <c r="A85" s="541"/>
      <c r="T85" s="455"/>
    </row>
    <row r="86" spans="1:20">
      <c r="A86" s="542"/>
      <c r="T86" s="741"/>
    </row>
  </sheetData>
  <sheetProtection password="9690" sheet="1" objects="1" scenarios="1" insertRows="0" insertHyperlinks="0"/>
  <mergeCells count="8">
    <mergeCell ref="A1:E1"/>
    <mergeCell ref="A2:E2"/>
    <mergeCell ref="B76:E76"/>
    <mergeCell ref="A67:E67"/>
    <mergeCell ref="T1:X1"/>
    <mergeCell ref="T2:X2"/>
    <mergeCell ref="T67:X67"/>
    <mergeCell ref="U76:X76"/>
  </mergeCells>
  <phoneticPr fontId="16" type="noConversion"/>
  <conditionalFormatting sqref="G18">
    <cfRule type="expression" dxfId="0" priority="1">
      <formula>TODAY()&gt;DATE(2013,9,30)</formula>
    </cfRule>
  </conditionalFormatting>
  <hyperlinks>
    <hyperlink ref="I1" location="'Съдържание 1'!A1" display="'Съдържание 1'!A1"/>
    <hyperlink ref="R20" r:id="rId1" display="http://eifrs.ifrs.org/eifrs/XBRL?type=IAS&amp;num=7&amp;date=2012-03-27&amp;anchor=para_16_d&amp;doctype=Standard"/>
    <hyperlink ref="R21" r:id="rId2" display="http://eifrs.ifrs.org/eifrs/XBRL?type=IAS&amp;num=7&amp;date=2012-03-27&amp;anchor=para_16_c&amp;doctype=Standard"/>
    <hyperlink ref="R22" r:id="rId3" display="http://eifrs.ifrs.org/eifrs/XBRL?type=IAS&amp;num=7&amp;date=2012-03-27&amp;anchor=para_16_d&amp;doctype=Standard"/>
    <hyperlink ref="R23" r:id="rId4" display="http://eifrs.ifrs.org/eifrs/XBRL?type=IAS&amp;num=7&amp;date=2012-03-27&amp;anchor=para_16_c&amp;doctype=Standard"/>
    <hyperlink ref="R24" r:id="rId5" display="http://eifrs.ifrs.org/eifrs/XBRL?type=IAS&amp;num=7&amp;date=2012-03-27&amp;anchor=para_16_b&amp;doctype=Standard"/>
    <hyperlink ref="R25" r:id="rId6" display="http://eifrs.ifrs.org/eifrs/XBRL?type=IAS&amp;num=7&amp;date=2012-03-27&amp;anchor=para_16_a&amp;doctype=Standard"/>
    <hyperlink ref="R26" r:id="rId7" display="http://eifrs.ifrs.org/eifrs/XBRL?type=IAS&amp;num=7&amp;date=2012-03-27&amp;anchor=para_16_b&amp;doctype=Standard"/>
    <hyperlink ref="R27" r:id="rId8" display="http://eifrs.ifrs.org/eifrs/XBRL?type=IAS&amp;num=7&amp;date=2012-03-27&amp;anchor=para_16_a&amp;doctype=Standard"/>
    <hyperlink ref="R28" r:id="rId9" display="http://eifrs.ifrs.org/eifrs/XBRL?type=IAS&amp;num=7&amp;date=2012-03-27&amp;anchor=para_16_b&amp;doctype=Standard"/>
    <hyperlink ref="R29" r:id="rId10" display="http://eifrs.ifrs.org/eifrs/XBRL?type=IAS&amp;num=7&amp;date=2012-03-27&amp;anchor=para_16_a&amp;doctype=Standard"/>
    <hyperlink ref="R30" r:id="rId11" display="http://eifrs.ifrs.org/eifrs/XBRL?type=IAS&amp;num=20&amp;date=2012-03-27&amp;anchor=para_28&amp;doctype=Standard"/>
    <hyperlink ref="R31" r:id="rId12" display="http://eifrs.ifrs.org/eifrs/XBRL?type=IAS&amp;num=7&amp;date=2012-03-27&amp;anchor=para_16_e&amp;doctype=Standard"/>
    <hyperlink ref="R32" r:id="rId13" display="http://eifrs.ifrs.org/eifrs/XBRL?type=IAS&amp;num=7&amp;date=2012-03-27&amp;anchor=para_16_f&amp;doctype=Standard"/>
    <hyperlink ref="R33" r:id="rId14" display="http://eifrs.ifrs.org/eifrs/XBRL?type=IAS&amp;num=7&amp;date=2012-03-27&amp;anchor=para_16_g&amp;doctype=Standard"/>
    <hyperlink ref="R34" r:id="rId15" display="http://eifrs.ifrs.org/eifrs/XBRL?type=IAS&amp;num=7&amp;date=2012-03-27&amp;anchor=para_16_h&amp;doctype=Standard"/>
    <hyperlink ref="R36" r:id="rId16" display="http://eifrs.ifrs.org/eifrs/XBRL?type=IAS&amp;num=7&amp;date=2012-03-27&amp;anchor=para_31&amp;doctype=Standard"/>
    <hyperlink ref="R39" r:id="rId17" display="http://eifrs.ifrs.org/eifrs/XBRL?type=IAS&amp;num=7&amp;date=2012-03-27&amp;anchor=para_21&amp;doctype=Standard"/>
    <hyperlink ref="R45" r:id="rId18" display="http://eifrs.ifrs.org/eifrs/XBRL?type=IAS&amp;num=7&amp;date=2012-03-27&amp;anchor=para_17_a&amp;doctype=Standard"/>
    <hyperlink ref="R46" r:id="rId19" display="http://eifrs.ifrs.org/eifrs/XBRL?type=IAS&amp;num=7&amp;date=2012-03-27&amp;anchor=para_17_b&amp;doctype=Standard"/>
    <hyperlink ref="R47" r:id="rId20" display="http://eifrs.ifrs.org/eifrs/XBRL?type=IAS&amp;num=7&amp;date=2012-03-27&amp;anchor=para_17_c&amp;doctype=Standard"/>
    <hyperlink ref="R48" r:id="rId21" display="http://eifrs.ifrs.org/eifrs/XBRL?type=IAS&amp;num=7&amp;date=2012-03-27&amp;anchor=para_17_d&amp;doctype=Standard"/>
    <hyperlink ref="R50" r:id="rId22" display="http://eifrs.ifrs.org/eifrs/XBRL?type=IAS&amp;num=20&amp;date=2012-03-27&amp;anchor=para_28&amp;doctype=Standard"/>
    <hyperlink ref="R49" r:id="rId23" display="http://eifrs.ifrs.org/eifrs/XBRL?type=IAS&amp;num=7&amp;date=2012-03-27&amp;anchor=para_17_e&amp;doctype=Standard"/>
    <hyperlink ref="R52" r:id="rId24" display="http://eifrs.ifrs.org/eifrs/XBRL?type=IAS&amp;num=7&amp;date=2012-03-27&amp;anchor=para_31&amp;doctype=Standard"/>
    <hyperlink ref="R54" r:id="rId25" display="http://eifrs.ifrs.org/eifrs/XBRL?type=IAS&amp;num=7&amp;date=2012-03-27&amp;anchor=para_21&amp;doctype=Standard"/>
    <hyperlink ref="R57" r:id="rId26" display="http://eifrs.ifrs.org/eifrs/XBRL?type=IAS&amp;num=7&amp;date=2012-03-27&amp;anchor=para_45&amp;doctype=Standard"/>
    <hyperlink ref="R61" r:id="rId27" display="http://eifrs.ifrs.org/eifrs/XBRL?type=IAS&amp;num=7&amp;date=2012-03-27&amp;anchor=para_45&amp;doctype=Standard"/>
  </hyperlinks>
  <pageMargins left="0.70866141732283472" right="0.70866141732283472" top="0.74803149606299213" bottom="0.74803149606299213" header="0.31496062992125984" footer="0.31496062992125984"/>
  <pageSetup paperSize="9" scale="60" orientation="portrait" r:id="rId28"/>
  <ignoredErrors>
    <ignoredError sqref="C64:E64 D66 C66 E66 D63" unlockedFormula="1"/>
  </ignoredErrors>
  <legacyDrawing r:id="rId29"/>
</worksheet>
</file>

<file path=xl/worksheets/sheet9.xml><?xml version="1.0" encoding="utf-8"?>
<worksheet xmlns="http://schemas.openxmlformats.org/spreadsheetml/2006/main" xmlns:r="http://schemas.openxmlformats.org/officeDocument/2006/relationships">
  <sheetPr codeName="Sheet7">
    <tabColor rgb="FF0070C0"/>
  </sheetPr>
  <dimension ref="A1:AY58"/>
  <sheetViews>
    <sheetView topLeftCell="A25" zoomScale="84" zoomScaleNormal="84" workbookViewId="0">
      <selection activeCell="O39" sqref="O39:Q39"/>
    </sheetView>
  </sheetViews>
  <sheetFormatPr defaultColWidth="4.5703125" defaultRowHeight="12.75"/>
  <cols>
    <col min="1" max="4" width="9.140625" style="30" customWidth="1"/>
    <col min="5" max="5" width="10.140625" style="30" customWidth="1"/>
    <col min="6" max="6" width="10.5703125" style="30" customWidth="1"/>
    <col min="7" max="7" width="11.140625" style="30" customWidth="1"/>
    <col min="8" max="9" width="9.140625" style="30" customWidth="1"/>
    <col min="10" max="10" width="5.42578125" style="265" customWidth="1"/>
    <col min="11" max="11" width="0.28515625" style="265" customWidth="1"/>
    <col min="12" max="13" width="9.140625" style="265" customWidth="1"/>
    <col min="14" max="14" width="13.7109375" style="265" customWidth="1"/>
    <col min="15" max="21" width="9.140625" style="265" customWidth="1"/>
    <col min="22" max="51" width="9.140625" style="30" customWidth="1"/>
    <col min="52" max="255" width="9.140625" style="265" customWidth="1"/>
    <col min="256" max="16384" width="4.5703125" style="265"/>
  </cols>
  <sheetData>
    <row r="1" spans="1:38">
      <c r="A1" s="680"/>
      <c r="B1" s="680"/>
      <c r="C1" s="680"/>
      <c r="D1" s="680"/>
      <c r="E1" s="680"/>
      <c r="F1" s="680"/>
      <c r="G1" s="680"/>
      <c r="H1" s="680"/>
      <c r="I1" s="680"/>
      <c r="L1" s="2054" t="s">
        <v>135</v>
      </c>
      <c r="M1" s="2054"/>
      <c r="N1" s="2054"/>
      <c r="O1" s="2054"/>
      <c r="P1" s="2054"/>
      <c r="Q1" s="2054"/>
      <c r="R1" s="2054"/>
      <c r="S1" s="676"/>
      <c r="AA1" s="30">
        <f>DAY(AA2)</f>
        <v>31</v>
      </c>
      <c r="AB1" s="30">
        <f>MONTH(AA2)</f>
        <v>12</v>
      </c>
      <c r="AC1" s="30">
        <f>YEAR(AA2)</f>
        <v>2013</v>
      </c>
      <c r="AD1" s="2059">
        <f>IF(AB3=1,AC1,IF(AB3&lt;1,AA1&amp;"."&amp;AB1&amp;"."&amp;AC1,""))</f>
        <v>2013</v>
      </c>
      <c r="AE1" s="2059"/>
      <c r="AF1" s="2059">
        <f>IF(AB3=1,AD1-1,IF(AB3&lt;1,AA1&amp;"."&amp;AB1&amp;"."&amp;AC1-1,""))</f>
        <v>2012</v>
      </c>
      <c r="AG1" s="2059"/>
      <c r="AH1" s="688"/>
      <c r="AI1" s="2046" t="s">
        <v>161</v>
      </c>
      <c r="AJ1" s="2046"/>
      <c r="AK1" s="30">
        <v>1</v>
      </c>
      <c r="AL1" s="689">
        <f>MONTH(O31)</f>
        <v>4</v>
      </c>
    </row>
    <row r="2" spans="1:38" ht="12.75" customHeight="1">
      <c r="A2" s="680"/>
      <c r="B2" s="680"/>
      <c r="C2" s="680"/>
      <c r="D2" s="680"/>
      <c r="E2" s="680"/>
      <c r="F2" s="680"/>
      <c r="G2" s="680"/>
      <c r="H2" s="680"/>
      <c r="I2" s="680"/>
      <c r="L2" s="676" t="s">
        <v>136</v>
      </c>
      <c r="M2" s="676"/>
      <c r="N2" s="676"/>
      <c r="O2" s="676"/>
      <c r="P2" s="676"/>
      <c r="Q2" s="676"/>
      <c r="R2" s="676"/>
      <c r="S2" s="676"/>
      <c r="AA2" s="2060">
        <f>O29</f>
        <v>41639</v>
      </c>
      <c r="AB2" s="2060"/>
      <c r="AI2" s="2046" t="s">
        <v>162</v>
      </c>
      <c r="AJ2" s="2046"/>
      <c r="AK2" s="30">
        <v>2</v>
      </c>
    </row>
    <row r="3" spans="1:38" ht="12.75" customHeight="1">
      <c r="A3" s="680"/>
      <c r="B3" s="681"/>
      <c r="C3" s="681"/>
      <c r="D3" s="681"/>
      <c r="E3" s="681"/>
      <c r="F3" s="681"/>
      <c r="G3" s="681"/>
      <c r="H3" s="681"/>
      <c r="I3" s="682"/>
      <c r="L3" s="676" t="s">
        <v>137</v>
      </c>
      <c r="M3" s="676"/>
      <c r="N3" s="676"/>
      <c r="O3" s="676"/>
      <c r="P3" s="676"/>
      <c r="Q3" s="676"/>
      <c r="R3" s="676"/>
      <c r="S3" s="676"/>
      <c r="AA3" s="690" t="str">
        <f>IF(AB3=1,"за ",IF(AB3&lt;1,"към ",""))</f>
        <v xml:space="preserve">за </v>
      </c>
      <c r="AB3" s="690">
        <f>IF(AND(AB1=12,AA1=31),1,0)</f>
        <v>1</v>
      </c>
      <c r="AI3" s="2046" t="s">
        <v>163</v>
      </c>
      <c r="AJ3" s="2046"/>
      <c r="AK3" s="30">
        <v>3</v>
      </c>
    </row>
    <row r="4" spans="1:38" ht="12.75" customHeight="1">
      <c r="A4" s="680"/>
      <c r="B4" s="681"/>
      <c r="C4" s="681"/>
      <c r="D4" s="681"/>
      <c r="E4" s="681"/>
      <c r="F4" s="681"/>
      <c r="G4" s="681"/>
      <c r="H4" s="681"/>
      <c r="I4" s="682"/>
      <c r="L4" s="676" t="s">
        <v>841</v>
      </c>
      <c r="M4" s="676"/>
      <c r="N4" s="676"/>
      <c r="O4" s="676"/>
      <c r="P4" s="676"/>
      <c r="Q4" s="676"/>
      <c r="R4" s="676"/>
      <c r="S4" s="676"/>
      <c r="AA4" s="2059" t="str">
        <f>IF(O27=AD5,AA5,IF(O27=AD7,AA7,IF(O27=AD6,AA6,"")))</f>
        <v>КОНСОЛИДИРАН</v>
      </c>
      <c r="AB4" s="2059"/>
      <c r="AC4" s="2059"/>
      <c r="AI4" s="2046" t="s">
        <v>164</v>
      </c>
      <c r="AJ4" s="2046"/>
      <c r="AK4" s="30">
        <v>4</v>
      </c>
    </row>
    <row r="5" spans="1:38" ht="12.75" customHeight="1">
      <c r="A5" s="680"/>
      <c r="B5" s="681"/>
      <c r="C5" s="681"/>
      <c r="D5" s="681"/>
      <c r="E5" s="681"/>
      <c r="F5" s="681"/>
      <c r="G5" s="681"/>
      <c r="H5" s="681"/>
      <c r="I5" s="682"/>
      <c r="L5" s="676" t="s">
        <v>152</v>
      </c>
      <c r="M5" s="676"/>
      <c r="N5" s="676"/>
      <c r="O5" s="676"/>
      <c r="P5" s="676"/>
      <c r="Q5" s="676"/>
      <c r="R5" s="676"/>
      <c r="S5" s="676"/>
      <c r="AA5" s="2059" t="s">
        <v>307</v>
      </c>
      <c r="AB5" s="2059"/>
      <c r="AC5" s="2059"/>
      <c r="AD5" s="30" t="s">
        <v>1447</v>
      </c>
      <c r="AI5" s="2046" t="s">
        <v>165</v>
      </c>
      <c r="AJ5" s="2046"/>
      <c r="AK5" s="30">
        <v>5</v>
      </c>
    </row>
    <row r="6" spans="1:38" ht="13.15" customHeight="1">
      <c r="A6" s="680"/>
      <c r="B6" s="2058" t="str">
        <f>L19</f>
        <v>ЛОВЕЧТУРС АД</v>
      </c>
      <c r="C6" s="2058"/>
      <c r="D6" s="2058"/>
      <c r="E6" s="2058"/>
      <c r="F6" s="2058"/>
      <c r="G6" s="2058"/>
      <c r="H6" s="2058"/>
      <c r="I6" s="680"/>
      <c r="L6" s="676" t="s">
        <v>138</v>
      </c>
      <c r="M6" s="676"/>
      <c r="N6" s="676"/>
      <c r="O6" s="676"/>
      <c r="P6" s="676"/>
      <c r="Q6" s="676"/>
      <c r="R6" s="676"/>
      <c r="S6" s="676"/>
      <c r="AA6" s="2059" t="s">
        <v>1448</v>
      </c>
      <c r="AB6" s="2059"/>
      <c r="AC6" s="2059"/>
      <c r="AD6" s="30" t="s">
        <v>304</v>
      </c>
      <c r="AI6" s="2046" t="s">
        <v>166</v>
      </c>
      <c r="AJ6" s="2046"/>
      <c r="AK6" s="30">
        <v>6</v>
      </c>
    </row>
    <row r="7" spans="1:38" ht="13.15" customHeight="1">
      <c r="A7" s="680"/>
      <c r="B7" s="2058"/>
      <c r="C7" s="2058"/>
      <c r="D7" s="2058"/>
      <c r="E7" s="2058"/>
      <c r="F7" s="2058"/>
      <c r="G7" s="2058"/>
      <c r="H7" s="2058"/>
      <c r="I7" s="680"/>
      <c r="L7" s="676" t="s">
        <v>139</v>
      </c>
      <c r="M7" s="676"/>
      <c r="N7" s="676"/>
      <c r="O7" s="676"/>
      <c r="P7" s="676"/>
      <c r="Q7" s="676"/>
      <c r="R7" s="676"/>
      <c r="S7" s="676"/>
      <c r="AA7" s="2059" t="s">
        <v>306</v>
      </c>
      <c r="AB7" s="2059"/>
      <c r="AC7" s="2059"/>
      <c r="AD7" s="30" t="s">
        <v>305</v>
      </c>
      <c r="AI7" s="2046" t="s">
        <v>167</v>
      </c>
      <c r="AJ7" s="2046"/>
      <c r="AK7" s="30">
        <v>7</v>
      </c>
    </row>
    <row r="8" spans="1:38" ht="13.15" customHeight="1">
      <c r="A8" s="680"/>
      <c r="B8" s="2058"/>
      <c r="C8" s="2058"/>
      <c r="D8" s="2058"/>
      <c r="E8" s="2058"/>
      <c r="F8" s="2058"/>
      <c r="G8" s="2058"/>
      <c r="H8" s="2058"/>
      <c r="I8" s="680"/>
      <c r="L8" s="676" t="s">
        <v>140</v>
      </c>
      <c r="M8" s="676"/>
      <c r="N8" s="676"/>
      <c r="O8" s="676"/>
      <c r="P8" s="676"/>
      <c r="Q8" s="676"/>
      <c r="R8" s="676"/>
      <c r="S8" s="676"/>
      <c r="AA8" s="2059" t="str">
        <f>IF(AB3=1,"За годината",IF(AB3&lt;1,"За периода",""))</f>
        <v>За годината</v>
      </c>
      <c r="AB8" s="2059"/>
      <c r="AC8" s="2059"/>
      <c r="AI8" s="2046" t="s">
        <v>168</v>
      </c>
      <c r="AJ8" s="2046"/>
      <c r="AK8" s="30">
        <v>8</v>
      </c>
    </row>
    <row r="9" spans="1:38">
      <c r="A9" s="680"/>
      <c r="B9" s="2058"/>
      <c r="C9" s="2058"/>
      <c r="D9" s="2058"/>
      <c r="E9" s="2058"/>
      <c r="F9" s="2058"/>
      <c r="G9" s="2058"/>
      <c r="H9" s="2058"/>
      <c r="I9" s="680"/>
      <c r="L9" s="676" t="s">
        <v>141</v>
      </c>
      <c r="M9" s="676"/>
      <c r="N9" s="676"/>
      <c r="O9" s="676"/>
      <c r="P9" s="676"/>
      <c r="Q9" s="676"/>
      <c r="R9" s="676"/>
      <c r="S9" s="676"/>
      <c r="AI9" s="2046" t="s">
        <v>169</v>
      </c>
      <c r="AJ9" s="2046"/>
      <c r="AK9" s="30">
        <v>9</v>
      </c>
    </row>
    <row r="10" spans="1:38">
      <c r="A10" s="680"/>
      <c r="B10" s="2058"/>
      <c r="C10" s="2058"/>
      <c r="D10" s="2058"/>
      <c r="E10" s="2058"/>
      <c r="F10" s="2058"/>
      <c r="G10" s="2058"/>
      <c r="H10" s="2058"/>
      <c r="I10" s="680"/>
      <c r="L10" s="676" t="s">
        <v>144</v>
      </c>
      <c r="M10" s="676"/>
      <c r="N10" s="676"/>
      <c r="O10" s="676"/>
      <c r="P10" s="676"/>
      <c r="Q10" s="676"/>
      <c r="R10" s="676"/>
      <c r="S10" s="676"/>
      <c r="AI10" s="2046" t="s">
        <v>170</v>
      </c>
      <c r="AJ10" s="2046"/>
      <c r="AK10" s="30">
        <v>10</v>
      </c>
    </row>
    <row r="11" spans="1:38">
      <c r="A11" s="680"/>
      <c r="B11" s="680"/>
      <c r="C11" s="680"/>
      <c r="D11" s="680"/>
      <c r="E11" s="680"/>
      <c r="F11" s="680"/>
      <c r="G11" s="680"/>
      <c r="H11" s="680"/>
      <c r="I11" s="680"/>
      <c r="L11" s="676" t="s">
        <v>142</v>
      </c>
      <c r="M11" s="676"/>
      <c r="N11" s="676"/>
      <c r="O11" s="676"/>
      <c r="P11" s="676"/>
      <c r="Q11" s="676"/>
      <c r="R11" s="676"/>
      <c r="S11" s="676"/>
      <c r="AI11" s="2046" t="s">
        <v>171</v>
      </c>
      <c r="AJ11" s="2046"/>
      <c r="AK11" s="30">
        <v>11</v>
      </c>
    </row>
    <row r="12" spans="1:38">
      <c r="A12" s="680"/>
      <c r="B12" s="680"/>
      <c r="C12" s="680"/>
      <c r="D12" s="680"/>
      <c r="E12" s="680"/>
      <c r="F12" s="680"/>
      <c r="G12" s="680"/>
      <c r="H12" s="680"/>
      <c r="I12" s="680"/>
      <c r="L12" s="676" t="s">
        <v>143</v>
      </c>
      <c r="M12" s="676"/>
      <c r="N12" s="676"/>
      <c r="O12" s="676"/>
      <c r="P12" s="676"/>
      <c r="Q12" s="676"/>
      <c r="R12" s="676"/>
      <c r="S12" s="676"/>
      <c r="AI12" s="2046" t="s">
        <v>172</v>
      </c>
      <c r="AJ12" s="2046"/>
      <c r="AK12" s="30">
        <v>12</v>
      </c>
    </row>
    <row r="13" spans="1:38">
      <c r="A13" s="680"/>
      <c r="B13" s="680"/>
      <c r="C13" s="680"/>
      <c r="D13" s="680"/>
      <c r="E13" s="680"/>
      <c r="F13" s="680"/>
      <c r="G13" s="680"/>
      <c r="H13" s="680"/>
      <c r="I13" s="680"/>
      <c r="L13" s="676" t="s">
        <v>145</v>
      </c>
      <c r="M13" s="676"/>
      <c r="N13" s="676"/>
      <c r="O13" s="676"/>
      <c r="P13" s="676"/>
      <c r="Q13" s="676"/>
      <c r="R13" s="676"/>
      <c r="S13" s="676"/>
      <c r="AI13" s="2046"/>
      <c r="AJ13" s="2046"/>
    </row>
    <row r="14" spans="1:38">
      <c r="A14" s="680"/>
      <c r="B14" s="680"/>
      <c r="C14" s="680"/>
      <c r="D14" s="680"/>
      <c r="E14" s="680"/>
      <c r="F14" s="680"/>
      <c r="G14" s="680"/>
      <c r="H14" s="680"/>
      <c r="I14" s="680"/>
      <c r="L14" s="676" t="s">
        <v>146</v>
      </c>
      <c r="M14" s="676"/>
      <c r="N14" s="676"/>
      <c r="O14" s="676"/>
      <c r="P14" s="676"/>
      <c r="Q14" s="676"/>
      <c r="R14" s="676"/>
      <c r="S14" s="676"/>
      <c r="AI14" s="2046"/>
      <c r="AJ14" s="2046"/>
    </row>
    <row r="15" spans="1:38">
      <c r="A15" s="680"/>
      <c r="B15" s="680"/>
      <c r="C15" s="680"/>
      <c r="D15" s="680"/>
      <c r="E15" s="680"/>
      <c r="F15" s="680"/>
      <c r="G15" s="680"/>
      <c r="H15" s="680"/>
      <c r="I15" s="680"/>
      <c r="L15" s="676" t="s">
        <v>147</v>
      </c>
      <c r="M15" s="676"/>
      <c r="N15" s="676"/>
      <c r="O15" s="676"/>
      <c r="P15" s="676"/>
      <c r="Q15" s="676"/>
      <c r="R15" s="676"/>
      <c r="S15" s="676"/>
      <c r="AI15" s="2046"/>
      <c r="AJ15" s="2046"/>
    </row>
    <row r="16" spans="1:38" ht="14.25">
      <c r="A16" s="680"/>
      <c r="B16" s="680"/>
      <c r="C16" s="680"/>
      <c r="D16" s="680"/>
      <c r="E16" s="680"/>
      <c r="F16" s="680"/>
      <c r="G16" s="680"/>
      <c r="H16" s="680"/>
      <c r="I16" s="680"/>
      <c r="W16" s="1798" t="s">
        <v>4371</v>
      </c>
      <c r="X16" s="1798"/>
      <c r="Y16" s="1798"/>
      <c r="Z16" s="1798"/>
      <c r="AI16" s="2046"/>
      <c r="AJ16" s="2046"/>
    </row>
    <row r="17" spans="1:36" ht="12.75" customHeight="1">
      <c r="A17" s="680"/>
      <c r="B17" s="680"/>
      <c r="C17" s="680"/>
      <c r="D17" s="680"/>
      <c r="E17" s="680"/>
      <c r="F17" s="680"/>
      <c r="G17" s="680"/>
      <c r="H17" s="680"/>
      <c r="I17" s="680"/>
      <c r="R17" s="677"/>
      <c r="S17" s="677"/>
      <c r="W17" s="2061" t="s">
        <v>4370</v>
      </c>
      <c r="X17" s="2061"/>
      <c r="Y17" s="2061"/>
      <c r="Z17" s="2061"/>
      <c r="AI17" s="2046"/>
      <c r="AJ17" s="2046"/>
    </row>
    <row r="18" spans="1:36">
      <c r="A18" s="680"/>
      <c r="B18" s="680"/>
      <c r="C18" s="680"/>
      <c r="D18" s="680"/>
      <c r="E18" s="680"/>
      <c r="F18" s="680"/>
      <c r="G18" s="680"/>
      <c r="H18" s="680"/>
      <c r="I18" s="680"/>
      <c r="L18" s="265" t="s">
        <v>148</v>
      </c>
      <c r="O18" s="677"/>
      <c r="P18" s="677"/>
      <c r="Q18" s="677"/>
      <c r="W18" s="2062"/>
      <c r="X18" s="2062"/>
      <c r="Y18" s="2062"/>
      <c r="Z18" s="2062"/>
    </row>
    <row r="19" spans="1:36">
      <c r="A19" s="680"/>
      <c r="B19" s="680"/>
      <c r="C19" s="680"/>
      <c r="D19" s="680"/>
      <c r="E19" s="680"/>
      <c r="F19" s="680"/>
      <c r="G19" s="680"/>
      <c r="H19" s="680"/>
      <c r="I19" s="680"/>
      <c r="L19" s="2054" t="s">
        <v>7111</v>
      </c>
      <c r="M19" s="2054"/>
      <c r="N19" s="2054"/>
      <c r="O19" s="2054"/>
      <c r="P19" s="2054"/>
      <c r="Q19" s="2054"/>
      <c r="W19" s="2062"/>
      <c r="X19" s="2062"/>
      <c r="Y19" s="2062"/>
      <c r="Z19" s="2062"/>
    </row>
    <row r="20" spans="1:36" ht="12.75" customHeight="1">
      <c r="A20" s="680"/>
      <c r="B20" s="680"/>
      <c r="C20" s="680"/>
      <c r="D20" s="680"/>
      <c r="E20" s="680"/>
      <c r="F20" s="680"/>
      <c r="G20" s="680"/>
      <c r="H20" s="680"/>
      <c r="I20" s="680"/>
      <c r="W20" s="2062"/>
      <c r="X20" s="2062"/>
      <c r="Y20" s="2062"/>
      <c r="Z20" s="2062"/>
    </row>
    <row r="21" spans="1:36" ht="12.75" customHeight="1">
      <c r="A21" s="680"/>
      <c r="B21" s="680"/>
      <c r="C21" s="680"/>
      <c r="D21" s="680"/>
      <c r="E21" s="680"/>
      <c r="F21" s="680"/>
      <c r="G21" s="680"/>
      <c r="H21" s="680"/>
      <c r="I21" s="680"/>
      <c r="L21" s="265" t="s">
        <v>173</v>
      </c>
      <c r="O21" s="2054" t="s">
        <v>7112</v>
      </c>
      <c r="P21" s="2054"/>
      <c r="Q21" s="2054"/>
      <c r="W21" s="2062"/>
      <c r="X21" s="2062"/>
      <c r="Y21" s="2062"/>
      <c r="Z21" s="2062"/>
    </row>
    <row r="22" spans="1:36" ht="12.75" customHeight="1">
      <c r="A22" s="680"/>
      <c r="B22" s="680"/>
      <c r="C22" s="680"/>
      <c r="D22" s="680"/>
      <c r="E22" s="680"/>
      <c r="F22" s="680"/>
      <c r="G22" s="680"/>
      <c r="H22" s="680"/>
      <c r="I22" s="680"/>
      <c r="W22" s="2062"/>
      <c r="X22" s="2062"/>
      <c r="Y22" s="2062"/>
      <c r="Z22" s="2062"/>
    </row>
    <row r="23" spans="1:36" ht="12.75" customHeight="1">
      <c r="A23" s="2052" t="str">
        <f>CONCATENATE(AA4, " ФИНАНСОВ ОТЧЕТ")</f>
        <v>КОНСОЛИДИРАН ФИНАНСОВ ОТЧЕТ</v>
      </c>
      <c r="B23" s="2052"/>
      <c r="C23" s="2052"/>
      <c r="D23" s="2052"/>
      <c r="E23" s="2052"/>
      <c r="F23" s="2052"/>
      <c r="G23" s="2052"/>
      <c r="H23" s="2052"/>
      <c r="I23" s="2052"/>
      <c r="J23" s="678"/>
      <c r="L23" s="265" t="s">
        <v>424</v>
      </c>
      <c r="W23" s="2062"/>
      <c r="X23" s="2062"/>
      <c r="Y23" s="2062"/>
      <c r="Z23" s="2062"/>
    </row>
    <row r="24" spans="1:36" ht="15.75" customHeight="1">
      <c r="A24" s="2052"/>
      <c r="B24" s="2052"/>
      <c r="C24" s="2052"/>
      <c r="D24" s="2052"/>
      <c r="E24" s="2052"/>
      <c r="F24" s="2052"/>
      <c r="G24" s="2052"/>
      <c r="H24" s="2052"/>
      <c r="I24" s="2052"/>
      <c r="J24" s="678"/>
      <c r="L24" s="265" t="s">
        <v>423</v>
      </c>
      <c r="W24" s="2062"/>
      <c r="X24" s="2062"/>
      <c r="Y24" s="2062"/>
      <c r="Z24" s="2062"/>
    </row>
    <row r="25" spans="1:36" ht="12.75" customHeight="1">
      <c r="A25" s="683"/>
      <c r="B25" s="683"/>
      <c r="C25" s="2047" t="str">
        <f>CONCATENATE(AA8," към ",AA1,".",AB1,".",AC1," г.")</f>
        <v>За годината към 31.12.2013 г.</v>
      </c>
      <c r="D25" s="2047"/>
      <c r="E25" s="2047"/>
      <c r="F25" s="2047"/>
      <c r="G25" s="2047"/>
      <c r="H25" s="683"/>
      <c r="I25" s="683"/>
      <c r="J25" s="678"/>
      <c r="L25" s="265" t="s">
        <v>1449</v>
      </c>
      <c r="W25" s="2062"/>
      <c r="X25" s="2062"/>
      <c r="Y25" s="2062"/>
      <c r="Z25" s="2062"/>
    </row>
    <row r="26" spans="1:36" ht="12.75" customHeight="1">
      <c r="A26" s="683"/>
      <c r="B26" s="683"/>
      <c r="C26" s="2047"/>
      <c r="D26" s="2047"/>
      <c r="E26" s="2047"/>
      <c r="F26" s="2047"/>
      <c r="G26" s="2047"/>
      <c r="H26" s="683"/>
      <c r="I26" s="683"/>
      <c r="J26" s="678"/>
      <c r="L26" s="265" t="s">
        <v>3769</v>
      </c>
      <c r="W26" s="2062"/>
      <c r="X26" s="2062"/>
      <c r="Y26" s="2062"/>
      <c r="Z26" s="2062"/>
    </row>
    <row r="27" spans="1:36" ht="12.75" customHeight="1">
      <c r="A27" s="680"/>
      <c r="B27" s="680"/>
      <c r="C27" s="680"/>
      <c r="D27" s="680"/>
      <c r="E27" s="680"/>
      <c r="F27" s="680"/>
      <c r="G27" s="680"/>
      <c r="H27" s="680"/>
      <c r="I27" s="680"/>
      <c r="L27" s="265" t="s">
        <v>149</v>
      </c>
      <c r="O27" s="676" t="s">
        <v>304</v>
      </c>
      <c r="W27" s="2062"/>
      <c r="X27" s="2062"/>
      <c r="Y27" s="2062"/>
      <c r="Z27" s="2062"/>
    </row>
    <row r="28" spans="1:36">
      <c r="A28" s="680"/>
      <c r="B28" s="680"/>
      <c r="C28" s="680"/>
      <c r="D28" s="680"/>
      <c r="E28" s="680"/>
      <c r="F28" s="680"/>
      <c r="G28" s="680"/>
      <c r="H28" s="680"/>
      <c r="I28" s="680"/>
      <c r="W28" s="2062"/>
      <c r="X28" s="2062"/>
      <c r="Y28" s="2062"/>
      <c r="Z28" s="2062"/>
    </row>
    <row r="29" spans="1:36" ht="20.25">
      <c r="A29" s="680"/>
      <c r="B29" s="2049" t="s">
        <v>132</v>
      </c>
      <c r="C29" s="2049"/>
      <c r="D29" s="2049"/>
      <c r="E29" s="2049"/>
      <c r="F29" s="2049"/>
      <c r="G29" s="2049"/>
      <c r="H29" s="2049"/>
      <c r="I29" s="684"/>
      <c r="L29" s="265" t="s">
        <v>150</v>
      </c>
      <c r="O29" s="2051">
        <v>41639</v>
      </c>
      <c r="P29" s="2054"/>
      <c r="W29" s="2062"/>
      <c r="X29" s="2062"/>
      <c r="Y29" s="2062"/>
      <c r="Z29" s="2062"/>
    </row>
    <row r="30" spans="1:36" ht="20.25">
      <c r="A30" s="680"/>
      <c r="B30" s="2049"/>
      <c r="C30" s="2049"/>
      <c r="D30" s="2049"/>
      <c r="E30" s="2049"/>
      <c r="F30" s="2049"/>
      <c r="G30" s="2049"/>
      <c r="H30" s="2049"/>
      <c r="I30" s="684"/>
      <c r="W30" s="2062"/>
      <c r="X30" s="2062"/>
      <c r="Y30" s="2062"/>
      <c r="Z30" s="2062"/>
    </row>
    <row r="31" spans="1:36">
      <c r="A31" s="680"/>
      <c r="B31" s="680"/>
      <c r="C31" s="680"/>
      <c r="D31" s="680"/>
      <c r="E31" s="680"/>
      <c r="F31" s="680"/>
      <c r="G31" s="680"/>
      <c r="H31" s="680"/>
      <c r="I31" s="680"/>
      <c r="L31" s="265" t="s">
        <v>151</v>
      </c>
      <c r="O31" s="2051">
        <v>41743</v>
      </c>
      <c r="P31" s="2051"/>
      <c r="W31" s="2062"/>
      <c r="X31" s="2062"/>
      <c r="Y31" s="2062"/>
      <c r="Z31" s="2062"/>
    </row>
    <row r="32" spans="1:36">
      <c r="A32" s="680"/>
      <c r="B32" s="680"/>
      <c r="C32" s="680"/>
      <c r="D32" s="680"/>
      <c r="E32" s="680"/>
      <c r="F32" s="680"/>
      <c r="G32" s="680"/>
      <c r="H32" s="680"/>
      <c r="I32" s="680"/>
      <c r="W32" s="2062"/>
      <c r="X32" s="2062"/>
      <c r="Y32" s="2062"/>
      <c r="Z32" s="2062"/>
    </row>
    <row r="33" spans="1:26">
      <c r="A33" s="680"/>
      <c r="B33" s="680"/>
      <c r="C33" s="680"/>
      <c r="D33" s="680"/>
      <c r="E33" s="680"/>
      <c r="F33" s="680"/>
      <c r="G33" s="680"/>
      <c r="H33" s="680"/>
      <c r="I33" s="680"/>
      <c r="W33" s="2062"/>
      <c r="X33" s="2062"/>
      <c r="Y33" s="2062"/>
      <c r="Z33" s="2062"/>
    </row>
    <row r="34" spans="1:26">
      <c r="A34" s="680"/>
      <c r="B34" s="680"/>
      <c r="C34" s="680"/>
      <c r="D34" s="680"/>
      <c r="E34" s="680"/>
      <c r="F34" s="680"/>
      <c r="G34" s="680"/>
      <c r="H34" s="680"/>
      <c r="I34" s="680"/>
      <c r="W34" s="2062"/>
      <c r="X34" s="2062"/>
      <c r="Y34" s="2062"/>
      <c r="Z34" s="2062"/>
    </row>
    <row r="35" spans="1:26">
      <c r="A35" s="680"/>
      <c r="B35" s="680"/>
      <c r="C35" s="680"/>
      <c r="D35" s="680"/>
      <c r="E35" s="680"/>
      <c r="F35" s="680"/>
      <c r="G35" s="680"/>
      <c r="H35" s="680"/>
      <c r="I35" s="680"/>
      <c r="L35" s="265" t="s">
        <v>154</v>
      </c>
      <c r="O35" s="2054" t="s">
        <v>7113</v>
      </c>
      <c r="P35" s="2054"/>
      <c r="Q35" s="2054"/>
      <c r="W35" s="2062"/>
      <c r="X35" s="2062"/>
      <c r="Y35" s="2062"/>
      <c r="Z35" s="2062"/>
    </row>
    <row r="36" spans="1:26">
      <c r="A36" s="680"/>
      <c r="B36" s="680"/>
      <c r="C36" s="680"/>
      <c r="D36" s="680"/>
      <c r="E36" s="680"/>
      <c r="F36" s="680"/>
      <c r="G36" s="680"/>
      <c r="H36" s="680"/>
      <c r="I36" s="680"/>
      <c r="W36" s="2062"/>
      <c r="X36" s="2062"/>
      <c r="Y36" s="2062"/>
      <c r="Z36" s="2062"/>
    </row>
    <row r="37" spans="1:26">
      <c r="A37" s="680"/>
      <c r="B37" s="680"/>
      <c r="C37" s="680"/>
      <c r="D37" s="680"/>
      <c r="E37" s="680"/>
      <c r="F37" s="680"/>
      <c r="G37" s="680"/>
      <c r="H37" s="680"/>
      <c r="I37" s="680"/>
      <c r="L37" s="265" t="s">
        <v>153</v>
      </c>
      <c r="O37" s="2054" t="s">
        <v>7114</v>
      </c>
      <c r="P37" s="2054"/>
      <c r="Q37" s="2054"/>
      <c r="W37" s="2062"/>
      <c r="X37" s="2062"/>
      <c r="Y37" s="2062"/>
      <c r="Z37" s="2062"/>
    </row>
    <row r="38" spans="1:26">
      <c r="A38" s="680"/>
      <c r="B38" s="680"/>
      <c r="C38" s="680"/>
      <c r="D38" s="680"/>
      <c r="E38" s="680"/>
      <c r="F38" s="680"/>
      <c r="G38" s="680"/>
      <c r="H38" s="680"/>
      <c r="I38" s="680"/>
      <c r="W38" s="2062"/>
      <c r="X38" s="2062"/>
      <c r="Y38" s="2062"/>
      <c r="Z38" s="2062"/>
    </row>
    <row r="39" spans="1:26">
      <c r="A39" s="680"/>
      <c r="B39" s="680"/>
      <c r="C39" s="680"/>
      <c r="D39" s="680"/>
      <c r="E39" s="680"/>
      <c r="F39" s="680"/>
      <c r="G39" s="680"/>
      <c r="H39" s="680"/>
      <c r="I39" s="680"/>
      <c r="L39" s="265" t="s">
        <v>155</v>
      </c>
      <c r="O39" s="2050" t="s">
        <v>7115</v>
      </c>
      <c r="P39" s="2050"/>
      <c r="Q39" s="2050"/>
      <c r="W39" s="2062"/>
      <c r="X39" s="2062"/>
      <c r="Y39" s="2062"/>
      <c r="Z39" s="2062"/>
    </row>
    <row r="40" spans="1:26">
      <c r="A40" s="680"/>
      <c r="B40" s="680"/>
      <c r="C40" s="680"/>
      <c r="D40" s="680"/>
      <c r="E40" s="680"/>
      <c r="F40" s="680"/>
      <c r="G40" s="680"/>
      <c r="H40" s="680"/>
      <c r="I40" s="680"/>
      <c r="W40" s="2062"/>
      <c r="X40" s="2062"/>
      <c r="Y40" s="2062"/>
      <c r="Z40" s="2062"/>
    </row>
    <row r="41" spans="1:26">
      <c r="A41" s="680"/>
      <c r="B41" s="680"/>
      <c r="C41" s="680"/>
      <c r="D41" s="680"/>
      <c r="E41" s="680"/>
      <c r="F41" s="680"/>
      <c r="G41" s="680"/>
      <c r="H41" s="680"/>
      <c r="I41" s="680"/>
      <c r="L41" s="265" t="s">
        <v>156</v>
      </c>
      <c r="W41" s="2062"/>
      <c r="X41" s="2062"/>
      <c r="Y41" s="2062"/>
      <c r="Z41" s="2062"/>
    </row>
    <row r="42" spans="1:26">
      <c r="A42" s="680"/>
      <c r="B42" s="680"/>
      <c r="C42" s="680"/>
      <c r="D42" s="680"/>
      <c r="E42" s="680"/>
      <c r="F42" s="680"/>
      <c r="G42" s="680"/>
      <c r="H42" s="680"/>
      <c r="I42" s="680"/>
      <c r="L42" s="265" t="s">
        <v>157</v>
      </c>
      <c r="W42" s="2062"/>
      <c r="X42" s="2062"/>
      <c r="Y42" s="2062"/>
      <c r="Z42" s="2062"/>
    </row>
    <row r="43" spans="1:26">
      <c r="A43" s="680"/>
      <c r="B43" s="680"/>
      <c r="C43" s="680"/>
      <c r="D43" s="680"/>
      <c r="E43" s="680"/>
      <c r="F43" s="680"/>
      <c r="G43" s="680"/>
      <c r="H43" s="680"/>
      <c r="I43" s="680"/>
      <c r="L43" s="265" t="s">
        <v>158</v>
      </c>
      <c r="W43" s="2062"/>
      <c r="X43" s="2062"/>
      <c r="Y43" s="2062"/>
      <c r="Z43" s="2062"/>
    </row>
    <row r="44" spans="1:26" ht="14.25">
      <c r="A44" s="2053" t="s">
        <v>495</v>
      </c>
      <c r="B44" s="2053"/>
      <c r="C44" s="2053"/>
      <c r="D44" s="2053"/>
      <c r="E44" s="680"/>
      <c r="F44" s="2053" t="s">
        <v>12</v>
      </c>
      <c r="G44" s="2053"/>
      <c r="H44" s="2053"/>
      <c r="I44" s="2053"/>
      <c r="L44" s="265" t="s">
        <v>159</v>
      </c>
      <c r="O44" s="676">
        <v>0</v>
      </c>
      <c r="P44" s="679" t="s">
        <v>160</v>
      </c>
      <c r="Q44" s="676">
        <v>0</v>
      </c>
      <c r="W44" s="2062"/>
      <c r="X44" s="2062"/>
      <c r="Y44" s="2062"/>
      <c r="Z44" s="2062"/>
    </row>
    <row r="45" spans="1:26">
      <c r="A45" s="680"/>
      <c r="B45" s="680"/>
      <c r="C45" s="680"/>
      <c r="D45" s="680"/>
      <c r="E45" s="680"/>
      <c r="F45" s="358"/>
      <c r="G45" s="358"/>
      <c r="H45" s="358"/>
      <c r="I45" s="358"/>
      <c r="W45" s="2062"/>
      <c r="X45" s="2062"/>
      <c r="Y45" s="2062"/>
      <c r="Z45" s="2062"/>
    </row>
    <row r="46" spans="1:26" ht="14.25">
      <c r="A46" s="2048" t="str">
        <f>O35</f>
        <v>ВЕСЕЛИНА СПАСОВА</v>
      </c>
      <c r="B46" s="2048"/>
      <c r="C46" s="2048"/>
      <c r="D46" s="2048"/>
      <c r="E46" s="680"/>
      <c r="F46" s="2048" t="str">
        <f>O37</f>
        <v>БОНКА СИРАШКА</v>
      </c>
      <c r="G46" s="2048"/>
      <c r="H46" s="2048"/>
      <c r="I46" s="2048"/>
      <c r="W46" s="2062"/>
      <c r="X46" s="2062"/>
      <c r="Y46" s="2062"/>
      <c r="Z46" s="2062"/>
    </row>
    <row r="47" spans="1:26" ht="14.25">
      <c r="A47" s="2048"/>
      <c r="B47" s="2048"/>
      <c r="C47" s="2048"/>
      <c r="D47" s="2048"/>
      <c r="E47" s="680"/>
      <c r="F47" s="343"/>
      <c r="G47" s="343"/>
      <c r="H47" s="343"/>
      <c r="I47" s="343"/>
      <c r="W47" s="2062"/>
      <c r="X47" s="2062"/>
      <c r="Y47" s="2062"/>
      <c r="Z47" s="2062"/>
    </row>
    <row r="48" spans="1:26" ht="14.25">
      <c r="A48" s="343"/>
      <c r="B48" s="343"/>
      <c r="C48" s="343"/>
      <c r="D48" s="343"/>
      <c r="E48" s="680"/>
      <c r="F48" s="343"/>
      <c r="G48" s="343"/>
      <c r="H48" s="343"/>
      <c r="I48" s="343"/>
      <c r="W48" s="2062"/>
      <c r="X48" s="2062"/>
      <c r="Y48" s="2062"/>
      <c r="Z48" s="2062"/>
    </row>
    <row r="49" spans="1:9" ht="14.25">
      <c r="A49" s="2053"/>
      <c r="B49" s="2053"/>
      <c r="C49" s="2053"/>
      <c r="D49" s="2053"/>
      <c r="E49" s="680"/>
      <c r="F49" s="2053"/>
      <c r="G49" s="2053"/>
      <c r="H49" s="2053"/>
      <c r="I49" s="2053"/>
    </row>
    <row r="50" spans="1:9" ht="14.25">
      <c r="A50" s="685"/>
      <c r="B50" s="685"/>
      <c r="C50" s="685"/>
      <c r="D50" s="2053" t="s">
        <v>40</v>
      </c>
      <c r="E50" s="2053"/>
      <c r="F50" s="2053"/>
      <c r="G50" s="685"/>
      <c r="H50" s="685"/>
      <c r="I50" s="685"/>
    </row>
    <row r="51" spans="1:9">
      <c r="A51" s="358"/>
      <c r="B51" s="358"/>
      <c r="C51" s="358"/>
      <c r="D51" s="358"/>
      <c r="E51" s="358"/>
      <c r="F51" s="358"/>
      <c r="G51" s="358"/>
      <c r="H51" s="358"/>
      <c r="I51" s="358"/>
    </row>
    <row r="52" spans="1:9" ht="14.25">
      <c r="A52" s="343"/>
      <c r="B52" s="343"/>
      <c r="C52" s="2053" t="str">
        <f>O39</f>
        <v>ОДИТОРИ И КО ООД</v>
      </c>
      <c r="D52" s="2053"/>
      <c r="E52" s="2053"/>
      <c r="F52" s="2053"/>
      <c r="G52" s="2053"/>
      <c r="H52" s="343"/>
      <c r="I52" s="343"/>
    </row>
    <row r="53" spans="1:9" ht="14.25">
      <c r="A53" s="686"/>
      <c r="B53" s="686"/>
      <c r="C53" s="686"/>
      <c r="D53" s="687"/>
      <c r="E53" s="687"/>
      <c r="F53" s="687"/>
      <c r="G53" s="686"/>
      <c r="H53" s="686"/>
      <c r="I53" s="686"/>
    </row>
    <row r="54" spans="1:9">
      <c r="A54" s="358"/>
      <c r="B54" s="358"/>
      <c r="C54" s="358"/>
      <c r="D54" s="358"/>
      <c r="E54" s="358"/>
      <c r="F54" s="358"/>
      <c r="G54" s="358"/>
      <c r="H54" s="358"/>
      <c r="I54" s="358"/>
    </row>
    <row r="55" spans="1:9">
      <c r="A55" s="358"/>
      <c r="B55" s="358"/>
      <c r="C55" s="358"/>
      <c r="D55" s="358"/>
      <c r="E55" s="358"/>
      <c r="F55" s="358"/>
      <c r="G55" s="358"/>
      <c r="H55" s="358"/>
      <c r="I55" s="358"/>
    </row>
    <row r="56" spans="1:9" ht="14.25">
      <c r="A56" s="358"/>
      <c r="B56" s="358"/>
      <c r="C56" s="2056"/>
      <c r="D56" s="2056"/>
      <c r="E56" s="2056"/>
      <c r="F56" s="2056"/>
      <c r="G56" s="2056"/>
      <c r="H56" s="358"/>
      <c r="I56" s="358"/>
    </row>
    <row r="57" spans="1:9" ht="12.75" customHeight="1">
      <c r="A57" s="358"/>
      <c r="B57" s="358"/>
      <c r="C57" s="2057"/>
      <c r="D57" s="2057"/>
      <c r="E57" s="2057"/>
      <c r="F57" s="2057"/>
      <c r="G57" s="2057"/>
      <c r="H57" s="358"/>
      <c r="I57" s="358"/>
    </row>
    <row r="58" spans="1:9" ht="14.25">
      <c r="A58" s="680"/>
      <c r="B58" s="680"/>
      <c r="C58" s="2055" t="str">
        <f>CONCATENATE(O21,", ",DAY(O31)," ",CHOOSE(AL1,AI1,AI2,AI3,AI4,AI5,AI6,AI7,AI8,AI9,AI10,AI11,AI12)," ",YEAR(O31)," г.")</f>
        <v>ЛОВЕЧ, 14 април 2014 г.</v>
      </c>
      <c r="D58" s="2055"/>
      <c r="E58" s="2055"/>
      <c r="F58" s="2055"/>
      <c r="G58" s="2055"/>
      <c r="H58" s="680"/>
      <c r="I58" s="680"/>
    </row>
  </sheetData>
  <sheetProtection insertColumns="0" insertRows="0"/>
  <mergeCells count="50">
    <mergeCell ref="O21:Q21"/>
    <mergeCell ref="AA4:AC4"/>
    <mergeCell ref="AA5:AC5"/>
    <mergeCell ref="W17:Z48"/>
    <mergeCell ref="O29:P29"/>
    <mergeCell ref="AD1:AE1"/>
    <mergeCell ref="AF1:AG1"/>
    <mergeCell ref="L1:R1"/>
    <mergeCell ref="AA2:AB2"/>
    <mergeCell ref="L19:Q19"/>
    <mergeCell ref="AI13:AJ13"/>
    <mergeCell ref="AI12:AJ12"/>
    <mergeCell ref="AI8:AJ8"/>
    <mergeCell ref="AI11:AJ11"/>
    <mergeCell ref="AI9:AJ9"/>
    <mergeCell ref="B6:H10"/>
    <mergeCell ref="AA8:AC8"/>
    <mergeCell ref="AA6:AC6"/>
    <mergeCell ref="AI10:AJ10"/>
    <mergeCell ref="AA7:AC7"/>
    <mergeCell ref="AI7:AJ7"/>
    <mergeCell ref="AI6:AJ6"/>
    <mergeCell ref="C58:G58"/>
    <mergeCell ref="C56:G56"/>
    <mergeCell ref="C57:G57"/>
    <mergeCell ref="A49:D49"/>
    <mergeCell ref="F49:I49"/>
    <mergeCell ref="D50:F50"/>
    <mergeCell ref="C52:G52"/>
    <mergeCell ref="C25:G26"/>
    <mergeCell ref="A47:D47"/>
    <mergeCell ref="AI14:AJ14"/>
    <mergeCell ref="AI15:AJ15"/>
    <mergeCell ref="F46:I46"/>
    <mergeCell ref="B29:H30"/>
    <mergeCell ref="O39:Q39"/>
    <mergeCell ref="O31:P31"/>
    <mergeCell ref="A23:I24"/>
    <mergeCell ref="A44:D44"/>
    <mergeCell ref="A46:D46"/>
    <mergeCell ref="F44:I44"/>
    <mergeCell ref="O35:Q35"/>
    <mergeCell ref="O37:Q37"/>
    <mergeCell ref="AI17:AJ17"/>
    <mergeCell ref="AI16:AJ16"/>
    <mergeCell ref="AI1:AJ1"/>
    <mergeCell ref="AI2:AJ2"/>
    <mergeCell ref="AI3:AJ3"/>
    <mergeCell ref="AI4:AJ4"/>
    <mergeCell ref="AI5:AJ5"/>
  </mergeCells>
  <phoneticPr fontId="16" type="noConversion"/>
  <printOptions horizontalCentered="1"/>
  <pageMargins left="0.74803149606299213" right="0.74803149606299213" top="0.39370078740157483" bottom="0.39370078740157483" header="0.51181102362204722" footer="0.51181102362204722"/>
  <pageSetup paperSize="9" orientation="portrait" r:id="rId1"/>
  <headerFooter alignWithMargins="0"/>
  <drawing r:id="rId2"/>
  <legacyDrawing r:id="rId3"/>
</worksheet>
</file>

<file path=xl/worksheets/sheet90.xml><?xml version="1.0" encoding="utf-8"?>
<worksheet xmlns="http://schemas.openxmlformats.org/spreadsheetml/2006/main" xmlns:r="http://schemas.openxmlformats.org/officeDocument/2006/relationships">
  <sheetPr codeName="Sheet17">
    <tabColor theme="4" tint="-0.249977111117893"/>
  </sheetPr>
  <dimension ref="A1:Z125"/>
  <sheetViews>
    <sheetView workbookViewId="0">
      <selection activeCell="M2" sqref="M2"/>
    </sheetView>
  </sheetViews>
  <sheetFormatPr defaultRowHeight="14.25"/>
  <cols>
    <col min="1" max="1" width="52.140625" style="380" customWidth="1"/>
    <col min="2" max="2" width="1.7109375" style="380" customWidth="1"/>
    <col min="3" max="3" width="10.28515625" style="1357" customWidth="1"/>
    <col min="4" max="4" width="1.7109375" style="1358" customWidth="1"/>
    <col min="5" max="5" width="15.28515625" style="380" customWidth="1"/>
    <col min="6" max="6" width="1.7109375" style="380" customWidth="1"/>
    <col min="7" max="7" width="15.28515625" style="380" customWidth="1"/>
    <col min="8" max="8" width="2" style="380" customWidth="1"/>
    <col min="9" max="9" width="14.28515625" style="380" customWidth="1"/>
    <col min="10" max="10" width="2.28515625" style="380" customWidth="1"/>
    <col min="11" max="11" width="9.140625" style="1501"/>
    <col min="12" max="14" width="9.140625" style="380"/>
    <col min="15" max="15" width="36.28515625" style="333" customWidth="1"/>
    <col min="16" max="16" width="1.7109375" style="333" customWidth="1"/>
    <col min="17" max="17" width="52.140625" style="333" customWidth="1"/>
    <col min="18" max="18" width="1.7109375" style="333" customWidth="1"/>
    <col min="19" max="19" width="10.28515625" style="451" customWidth="1"/>
    <col min="20" max="20" width="1.7109375" style="452" customWidth="1"/>
    <col min="21" max="21" width="15.28515625" style="333" customWidth="1"/>
    <col min="22" max="22" width="1.7109375" style="333" customWidth="1"/>
    <col min="23" max="23" width="14.28515625" style="333" customWidth="1"/>
    <col min="24" max="24" width="2" style="333" customWidth="1"/>
    <col min="25" max="25" width="14.28515625" style="333" customWidth="1"/>
    <col min="26" max="26" width="3" style="333" customWidth="1"/>
    <col min="27" max="16384" width="9.140625" style="380"/>
  </cols>
  <sheetData>
    <row r="1" spans="1:26">
      <c r="A1" s="2076" t="str">
        <f>'P&amp;L ОД'!A1</f>
        <v>ЛОВЕЧТУРС АД</v>
      </c>
      <c r="B1" s="2076"/>
      <c r="C1" s="2076"/>
      <c r="D1" s="2076"/>
      <c r="E1" s="2076"/>
      <c r="F1" s="2076"/>
      <c r="G1" s="2076"/>
      <c r="H1" s="491"/>
      <c r="I1" s="491"/>
      <c r="K1" s="1482"/>
      <c r="O1" s="652"/>
      <c r="Q1" s="2077" t="str">
        <f>'Cover page'!B6</f>
        <v>АБС Ltd.</v>
      </c>
      <c r="R1" s="2077"/>
      <c r="S1" s="2077"/>
      <c r="T1" s="2077"/>
      <c r="U1" s="2077"/>
      <c r="V1" s="2077"/>
      <c r="W1" s="2077"/>
      <c r="X1" s="408"/>
      <c r="Y1" s="408"/>
      <c r="Z1" s="337"/>
    </row>
    <row r="2" spans="1:26" s="1322" customFormat="1" ht="48.6" customHeight="1">
      <c r="A2" s="2545" t="str">
        <f>CONCATENATE("ОТЧЕТ ЗА ФИНАНСОВОТО СЪСТОЯНИЕ, ПРЕДСТАВЕН НА БАЗА ЛИКВИДНОСТ ","към ",DAY(НАЧАЛО!AA$2),".",MONTH(НАЧАЛО!AA$2),".",YEAR(НАЧАЛО!AA$2)," г.")</f>
        <v>ОТЧЕТ ЗА ФИНАНСОВОТО СЪСТОЯНИЕ, ПРЕДСТАВЕН НА БАЗА ЛИКВИДНОСТ към 31.12.2013 г.</v>
      </c>
      <c r="B2" s="2545"/>
      <c r="C2" s="2545"/>
      <c r="D2" s="2545"/>
      <c r="E2" s="2545"/>
      <c r="F2" s="2545"/>
      <c r="G2" s="2545"/>
      <c r="H2" s="491"/>
      <c r="I2" s="492"/>
      <c r="K2" s="1321"/>
      <c r="M2" s="1324" t="s">
        <v>1323</v>
      </c>
      <c r="O2" s="1496"/>
      <c r="P2" s="410"/>
      <c r="Q2" s="2543" t="str">
        <f>CONCATENATE("STATEMENT OF FINANCIAL POSITION, ORDER OF LIQUIDITY  ","AT ","31.12.2012 ")</f>
        <v xml:space="preserve">STATEMENT OF FINANCIAL POSITION, ORDER OF LIQUIDITY  AT 31.12.2012 </v>
      </c>
      <c r="R2" s="2543"/>
      <c r="S2" s="2543"/>
      <c r="T2" s="2543"/>
      <c r="U2" s="2543"/>
      <c r="V2" s="2543"/>
      <c r="W2" s="2543"/>
      <c r="X2" s="408"/>
      <c r="Y2" s="653"/>
      <c r="Z2" s="409"/>
    </row>
    <row r="3" spans="1:26" ht="15" customHeight="1">
      <c r="A3" s="1325"/>
      <c r="B3" s="1325"/>
      <c r="C3" s="1326"/>
      <c r="D3" s="1325"/>
      <c r="E3" s="493"/>
      <c r="F3" s="1325"/>
      <c r="G3" s="493"/>
      <c r="H3" s="493"/>
      <c r="I3" s="493"/>
      <c r="K3" s="1482"/>
      <c r="O3" s="652"/>
      <c r="Q3" s="411"/>
      <c r="R3" s="411"/>
      <c r="S3" s="412"/>
      <c r="T3" s="411"/>
      <c r="U3" s="413"/>
      <c r="V3" s="411"/>
      <c r="W3" s="413"/>
      <c r="X3" s="413"/>
      <c r="Y3" s="413"/>
      <c r="Z3" s="337"/>
    </row>
    <row r="4" spans="1:26" s="1327" customFormat="1" ht="28.5">
      <c r="A4" s="1328"/>
      <c r="B4" s="1328"/>
      <c r="C4" s="1329" t="s">
        <v>0</v>
      </c>
      <c r="D4" s="491"/>
      <c r="E4" s="494">
        <f>НАЧАЛО!AA2</f>
        <v>41639</v>
      </c>
      <c r="F4" s="1329"/>
      <c r="G4" s="494" t="str">
        <f>CONCATENATE("31.12.",YEAR(НАЧАЛО!AA2)-1," г.")</f>
        <v>31.12.2012 г.</v>
      </c>
      <c r="H4" s="494"/>
      <c r="I4" s="494" t="str">
        <f>CONCATENATE("1.1.",YEAR(НАЧАЛО!AA2)-1," г.")</f>
        <v>1.1.2012 г.</v>
      </c>
      <c r="K4" s="1321"/>
      <c r="O4" s="651"/>
      <c r="P4" s="418"/>
      <c r="Q4" s="414"/>
      <c r="R4" s="414"/>
      <c r="S4" s="415" t="s">
        <v>3678</v>
      </c>
      <c r="T4" s="408"/>
      <c r="U4" s="416">
        <f>НАЧАЛО!AA2</f>
        <v>41639</v>
      </c>
      <c r="V4" s="415"/>
      <c r="W4" s="416" t="str">
        <f>CONCATENATE("31.12.",YEAR(НАЧАЛО!AA2)-1,"")</f>
        <v>31.12.2012</v>
      </c>
      <c r="X4" s="416"/>
      <c r="Y4" s="416" t="str">
        <f>CONCATENATE("1.1.",YEAR(НАЧАЛО!AA2)-1,"")</f>
        <v>1.1.2012</v>
      </c>
      <c r="Z4" s="417"/>
    </row>
    <row r="5" spans="1:26" ht="18" customHeight="1">
      <c r="A5" s="69" t="s">
        <v>1965</v>
      </c>
      <c r="B5" s="69"/>
      <c r="C5" s="1326"/>
      <c r="D5" s="1325"/>
      <c r="E5" s="495" t="s">
        <v>13</v>
      </c>
      <c r="F5" s="1330"/>
      <c r="G5" s="495" t="s">
        <v>13</v>
      </c>
      <c r="H5" s="495"/>
      <c r="I5" s="495" t="s">
        <v>13</v>
      </c>
      <c r="K5" s="1500" t="str">
        <f t="shared" ref="K5:K36" si="0">O5</f>
        <v>IAS1p113;51(d),(e)</v>
      </c>
      <c r="O5" s="1539" t="s">
        <v>3389</v>
      </c>
      <c r="Q5" s="326" t="s">
        <v>3437</v>
      </c>
      <c r="R5" s="326"/>
      <c r="S5" s="412"/>
      <c r="T5" s="411"/>
      <c r="U5" s="419" t="s">
        <v>13</v>
      </c>
      <c r="V5" s="420"/>
      <c r="W5" s="419" t="s">
        <v>13</v>
      </c>
      <c r="X5" s="419"/>
      <c r="Y5" s="419" t="s">
        <v>13</v>
      </c>
      <c r="Z5" s="337"/>
    </row>
    <row r="6" spans="1:26" ht="9" customHeight="1">
      <c r="A6" s="1331"/>
      <c r="B6" s="1331"/>
      <c r="C6" s="1326"/>
      <c r="D6" s="1325"/>
      <c r="E6" s="495"/>
      <c r="F6" s="1330"/>
      <c r="G6" s="495"/>
      <c r="H6" s="495"/>
      <c r="I6" s="495"/>
      <c r="K6" s="1500">
        <f t="shared" si="0"/>
        <v>0</v>
      </c>
      <c r="O6" s="652"/>
      <c r="Q6" s="421"/>
      <c r="R6" s="421"/>
      <c r="S6" s="412"/>
      <c r="T6" s="411"/>
      <c r="U6" s="419"/>
      <c r="V6" s="420"/>
      <c r="W6" s="419"/>
      <c r="X6" s="419"/>
      <c r="Y6" s="419"/>
      <c r="Z6" s="337"/>
    </row>
    <row r="7" spans="1:26" ht="9" customHeight="1">
      <c r="A7" s="381"/>
      <c r="B7" s="57"/>
      <c r="C7" s="72"/>
      <c r="D7" s="58"/>
      <c r="E7" s="496"/>
      <c r="F7" s="1332"/>
      <c r="G7" s="496"/>
      <c r="H7" s="496"/>
      <c r="I7" s="496"/>
      <c r="K7" s="1500">
        <f t="shared" si="0"/>
        <v>0</v>
      </c>
      <c r="O7" s="652"/>
      <c r="Q7" s="337"/>
      <c r="R7" s="394"/>
      <c r="S7" s="342"/>
      <c r="T7" s="334"/>
      <c r="U7" s="422"/>
      <c r="V7" s="423"/>
      <c r="W7" s="422"/>
      <c r="X7" s="422"/>
      <c r="Y7" s="422"/>
      <c r="Z7" s="337"/>
    </row>
    <row r="8" spans="1:26" ht="15.75" customHeight="1">
      <c r="A8" s="297" t="s">
        <v>484</v>
      </c>
      <c r="B8" s="1333"/>
      <c r="C8" s="122" t="s">
        <v>536</v>
      </c>
      <c r="D8" s="58"/>
      <c r="E8" s="123">
        <f>'Имоти, Машини и съоръжения'!T62</f>
        <v>1</v>
      </c>
      <c r="F8" s="124"/>
      <c r="G8" s="123">
        <f>'Имоти, Машини и съоръжения'!T61</f>
        <v>1</v>
      </c>
      <c r="H8" s="127"/>
      <c r="I8" s="123" t="s">
        <v>27</v>
      </c>
      <c r="K8" s="1500" t="str">
        <f t="shared" si="0"/>
        <v>IAS1p54(a)</v>
      </c>
      <c r="L8" s="1334" t="s">
        <v>1267</v>
      </c>
      <c r="O8" s="1539" t="s">
        <v>3423</v>
      </c>
      <c r="P8" s="317"/>
      <c r="Q8" s="428" t="s">
        <v>3424</v>
      </c>
      <c r="R8" s="424"/>
      <c r="S8" s="704" t="str">
        <f>C8</f>
        <v>2.1.</v>
      </c>
      <c r="T8" s="334"/>
      <c r="U8" s="425">
        <f>E8</f>
        <v>1</v>
      </c>
      <c r="V8" s="426"/>
      <c r="W8" s="425">
        <f>G8</f>
        <v>1</v>
      </c>
      <c r="X8" s="427"/>
      <c r="Y8" s="425" t="str">
        <f>I8</f>
        <v/>
      </c>
      <c r="Z8" s="337"/>
    </row>
    <row r="9" spans="1:26" ht="15.75" customHeight="1">
      <c r="A9" s="300"/>
      <c r="B9" s="1333"/>
      <c r="C9" s="72"/>
      <c r="D9" s="58"/>
      <c r="E9" s="127"/>
      <c r="F9" s="124"/>
      <c r="G9" s="127"/>
      <c r="H9" s="127"/>
      <c r="I9" s="127"/>
      <c r="K9" s="1500">
        <f t="shared" si="0"/>
        <v>0</v>
      </c>
      <c r="L9" s="1334"/>
      <c r="O9" s="652"/>
      <c r="P9" s="317"/>
      <c r="Q9" s="1540"/>
      <c r="R9" s="424"/>
      <c r="S9" s="342"/>
      <c r="T9" s="334"/>
      <c r="U9" s="427"/>
      <c r="V9" s="426"/>
      <c r="W9" s="427"/>
      <c r="X9" s="427"/>
      <c r="Y9" s="427"/>
      <c r="Z9" s="337"/>
    </row>
    <row r="10" spans="1:26" ht="15.75" customHeight="1">
      <c r="A10" s="1335" t="s">
        <v>33</v>
      </c>
      <c r="B10" s="1333"/>
      <c r="C10" s="122" t="s">
        <v>537</v>
      </c>
      <c r="D10" s="58"/>
      <c r="E10" s="123">
        <f>'Инвестиционни имоти'!G56</f>
        <v>0</v>
      </c>
      <c r="F10" s="124"/>
      <c r="G10" s="123">
        <f>'Инвестиционни имоти'!G55</f>
        <v>0</v>
      </c>
      <c r="H10" s="127"/>
      <c r="I10" s="123" t="s">
        <v>27</v>
      </c>
      <c r="K10" s="1500" t="str">
        <f t="shared" si="0"/>
        <v>IAS 1.54 b Disclosure, IAS 40.76 Disclosure, IAS 40.79 d Disclosure</v>
      </c>
      <c r="L10" s="1334" t="s">
        <v>907</v>
      </c>
      <c r="O10" s="1539" t="s">
        <v>3668</v>
      </c>
      <c r="P10" s="317"/>
      <c r="Q10" s="428" t="s">
        <v>3490</v>
      </c>
      <c r="R10" s="424"/>
      <c r="S10" s="704" t="str">
        <f>C10</f>
        <v>2.2.</v>
      </c>
      <c r="T10" s="334"/>
      <c r="U10" s="425">
        <f>E10</f>
        <v>0</v>
      </c>
      <c r="V10" s="426"/>
      <c r="W10" s="425">
        <f>G10</f>
        <v>0</v>
      </c>
      <c r="X10" s="427"/>
      <c r="Y10" s="425" t="str">
        <f>I10</f>
        <v/>
      </c>
      <c r="Z10" s="337"/>
    </row>
    <row r="11" spans="1:26" ht="9" customHeight="1">
      <c r="A11" s="1336" t="s">
        <v>27</v>
      </c>
      <c r="B11" s="57"/>
      <c r="C11" s="72"/>
      <c r="D11" s="58"/>
      <c r="E11" s="496"/>
      <c r="F11" s="1332"/>
      <c r="G11" s="496"/>
      <c r="H11" s="496"/>
      <c r="I11" s="496"/>
      <c r="K11" s="1500">
        <f t="shared" si="0"/>
        <v>0</v>
      </c>
      <c r="O11" s="652"/>
      <c r="Q11" s="350" t="s">
        <v>27</v>
      </c>
      <c r="R11" s="394"/>
      <c r="S11" s="342"/>
      <c r="T11" s="334"/>
      <c r="U11" s="422"/>
      <c r="V11" s="423"/>
      <c r="W11" s="422"/>
      <c r="X11" s="422"/>
      <c r="Y11" s="422"/>
      <c r="Z11" s="337"/>
    </row>
    <row r="12" spans="1:26" ht="15" customHeight="1">
      <c r="A12" s="297" t="s">
        <v>1863</v>
      </c>
      <c r="B12" s="57"/>
      <c r="C12" s="122" t="s">
        <v>538</v>
      </c>
      <c r="D12" s="58"/>
      <c r="E12" s="123">
        <f>Репутация!C28</f>
        <v>0</v>
      </c>
      <c r="F12" s="124"/>
      <c r="G12" s="123">
        <f>Репутация!D28</f>
        <v>0</v>
      </c>
      <c r="H12" s="127"/>
      <c r="I12" s="123"/>
      <c r="K12" s="1500" t="str">
        <f t="shared" si="0"/>
        <v>IAS1p55</v>
      </c>
      <c r="L12" s="1337" t="s">
        <v>1862</v>
      </c>
      <c r="O12" s="1539" t="s">
        <v>3666</v>
      </c>
      <c r="P12" s="429"/>
      <c r="Q12" s="428" t="s">
        <v>2967</v>
      </c>
      <c r="R12" s="394"/>
      <c r="S12" s="704" t="str">
        <f>C12</f>
        <v>2.3.</v>
      </c>
      <c r="T12" s="334"/>
      <c r="U12" s="425">
        <f>E12</f>
        <v>0</v>
      </c>
      <c r="V12" s="426"/>
      <c r="W12" s="425">
        <f>G12</f>
        <v>0</v>
      </c>
      <c r="X12" s="427"/>
      <c r="Y12" s="425">
        <f>I12</f>
        <v>0</v>
      </c>
      <c r="Z12" s="337"/>
    </row>
    <row r="13" spans="1:26" ht="8.25" customHeight="1">
      <c r="A13" s="1336" t="s">
        <v>27</v>
      </c>
      <c r="B13" s="69"/>
      <c r="C13" s="72"/>
      <c r="D13" s="58"/>
      <c r="E13" s="1338"/>
      <c r="F13" s="124"/>
      <c r="G13" s="127"/>
      <c r="H13" s="127"/>
      <c r="I13" s="127"/>
      <c r="K13" s="1500">
        <f t="shared" si="0"/>
        <v>0</v>
      </c>
      <c r="O13" s="1539"/>
      <c r="Q13" s="350"/>
      <c r="R13" s="326"/>
      <c r="S13" s="342"/>
      <c r="T13" s="334"/>
      <c r="U13" s="430"/>
      <c r="V13" s="426"/>
      <c r="W13" s="427"/>
      <c r="X13" s="427"/>
      <c r="Y13" s="427"/>
      <c r="Z13" s="337"/>
    </row>
    <row r="14" spans="1:26">
      <c r="A14" s="297" t="s">
        <v>1948</v>
      </c>
      <c r="B14" s="1333"/>
      <c r="C14" s="122" t="s">
        <v>539</v>
      </c>
      <c r="D14" s="58"/>
      <c r="E14" s="123">
        <f>'Нематериални  активи '!M62</f>
        <v>0</v>
      </c>
      <c r="F14" s="124"/>
      <c r="G14" s="123">
        <f>'Нематериални  активи '!M61</f>
        <v>0</v>
      </c>
      <c r="H14" s="127"/>
      <c r="I14" s="123" t="s">
        <v>27</v>
      </c>
      <c r="K14" s="1500" t="str">
        <f t="shared" si="0"/>
        <v xml:space="preserve">IAS 38.118 eDisclosure, IAS 1.54 cDisclosure, </v>
      </c>
      <c r="L14" s="1334" t="s">
        <v>1268</v>
      </c>
      <c r="O14" s="1539" t="s">
        <v>4065</v>
      </c>
      <c r="P14" s="317"/>
      <c r="Q14" s="428" t="s">
        <v>3425</v>
      </c>
      <c r="R14" s="424"/>
      <c r="S14" s="704" t="str">
        <f>C14</f>
        <v>2.4.</v>
      </c>
      <c r="T14" s="334"/>
      <c r="U14" s="425">
        <f>E14</f>
        <v>0</v>
      </c>
      <c r="V14" s="426"/>
      <c r="W14" s="425">
        <f>G14</f>
        <v>0</v>
      </c>
      <c r="X14" s="427"/>
      <c r="Y14" s="425" t="str">
        <f>I14</f>
        <v/>
      </c>
      <c r="Z14" s="337"/>
    </row>
    <row r="15" spans="1:26" ht="9" customHeight="1">
      <c r="A15" s="1336" t="s">
        <v>27</v>
      </c>
      <c r="B15" s="57"/>
      <c r="C15" s="72"/>
      <c r="D15" s="58"/>
      <c r="E15" s="1338"/>
      <c r="F15" s="124"/>
      <c r="G15" s="127"/>
      <c r="H15" s="496"/>
      <c r="I15" s="496"/>
      <c r="K15" s="1500">
        <f t="shared" si="0"/>
        <v>0</v>
      </c>
      <c r="O15" s="1539"/>
      <c r="Q15" s="350" t="s">
        <v>27</v>
      </c>
      <c r="R15" s="394"/>
      <c r="S15" s="342"/>
      <c r="T15" s="334"/>
      <c r="U15" s="430"/>
      <c r="V15" s="426"/>
      <c r="W15" s="427"/>
      <c r="X15" s="422"/>
      <c r="Y15" s="422"/>
      <c r="Z15" s="337"/>
    </row>
    <row r="16" spans="1:26">
      <c r="A16" s="297" t="s">
        <v>751</v>
      </c>
      <c r="B16" s="1333"/>
      <c r="C16" s="122" t="s">
        <v>27</v>
      </c>
      <c r="D16" s="58"/>
      <c r="E16" s="123"/>
      <c r="F16" s="124"/>
      <c r="G16" s="123"/>
      <c r="H16" s="127"/>
      <c r="I16" s="123"/>
      <c r="K16" s="1500" t="str">
        <f t="shared" si="0"/>
        <v>IAS 1.54 c Disclosure, IAS 36.134 b Disclosure, IAS 36.135 b Disclosure, IAS 38.118 e Disclosure</v>
      </c>
      <c r="O16" s="1539" t="s">
        <v>4080</v>
      </c>
      <c r="Q16" s="1541" t="s">
        <v>3671</v>
      </c>
      <c r="R16" s="424"/>
      <c r="S16" s="704" t="str">
        <f>C16</f>
        <v/>
      </c>
      <c r="T16" s="334"/>
      <c r="U16" s="425">
        <f>E16</f>
        <v>0</v>
      </c>
      <c r="V16" s="426"/>
      <c r="W16" s="425">
        <f>G16</f>
        <v>0</v>
      </c>
      <c r="X16" s="427"/>
      <c r="Y16" s="425">
        <f>I16</f>
        <v>0</v>
      </c>
      <c r="Z16" s="337"/>
    </row>
    <row r="17" spans="1:26" ht="9" customHeight="1">
      <c r="A17" s="1336" t="s">
        <v>27</v>
      </c>
      <c r="B17" s="57"/>
      <c r="C17" s="72"/>
      <c r="D17" s="58"/>
      <c r="E17" s="496"/>
      <c r="F17" s="1332"/>
      <c r="G17" s="496"/>
      <c r="H17" s="496"/>
      <c r="I17" s="496"/>
      <c r="K17" s="1500">
        <f t="shared" si="0"/>
        <v>0</v>
      </c>
      <c r="O17" s="1539"/>
      <c r="Q17" s="350" t="s">
        <v>27</v>
      </c>
      <c r="R17" s="394"/>
      <c r="S17" s="342"/>
      <c r="T17" s="334"/>
      <c r="U17" s="422"/>
      <c r="V17" s="423"/>
      <c r="W17" s="422"/>
      <c r="X17" s="422"/>
      <c r="Y17" s="422"/>
      <c r="Z17" s="337"/>
    </row>
    <row r="18" spans="1:26">
      <c r="A18" s="297" t="s">
        <v>1954</v>
      </c>
      <c r="B18" s="1333"/>
      <c r="C18" s="122" t="s">
        <v>27</v>
      </c>
      <c r="D18" s="58"/>
      <c r="E18" s="123"/>
      <c r="F18" s="124"/>
      <c r="G18" s="123"/>
      <c r="H18" s="127"/>
      <c r="I18" s="123" t="s">
        <v>27</v>
      </c>
      <c r="K18" s="1500" t="str">
        <f t="shared" si="0"/>
        <v>IAS 1.54 d Disclosure</v>
      </c>
      <c r="O18" s="1539" t="s">
        <v>3500</v>
      </c>
      <c r="Q18" s="428" t="s">
        <v>3669</v>
      </c>
      <c r="R18" s="424"/>
      <c r="S18" s="704" t="str">
        <f>C18</f>
        <v/>
      </c>
      <c r="T18" s="334"/>
      <c r="U18" s="425">
        <f>E18</f>
        <v>0</v>
      </c>
      <c r="V18" s="426"/>
      <c r="W18" s="425">
        <f>G18</f>
        <v>0</v>
      </c>
      <c r="X18" s="427"/>
      <c r="Y18" s="425" t="str">
        <f>I18</f>
        <v/>
      </c>
      <c r="Z18" s="337"/>
    </row>
    <row r="19" spans="1:26" ht="9" customHeight="1">
      <c r="A19" s="1336" t="s">
        <v>27</v>
      </c>
      <c r="B19" s="57"/>
      <c r="C19" s="72"/>
      <c r="D19" s="58"/>
      <c r="E19" s="496"/>
      <c r="F19" s="1332"/>
      <c r="G19" s="496"/>
      <c r="H19" s="496"/>
      <c r="I19" s="496"/>
      <c r="K19" s="1500">
        <f t="shared" si="0"/>
        <v>0</v>
      </c>
      <c r="O19" s="1539"/>
      <c r="Q19" s="350"/>
      <c r="R19" s="394"/>
      <c r="S19" s="342"/>
      <c r="T19" s="334"/>
      <c r="U19" s="422"/>
      <c r="V19" s="423"/>
      <c r="W19" s="422"/>
      <c r="X19" s="422"/>
      <c r="Y19" s="422"/>
      <c r="Z19" s="337"/>
    </row>
    <row r="20" spans="1:26">
      <c r="A20" s="297" t="s">
        <v>1955</v>
      </c>
      <c r="B20" s="57"/>
      <c r="C20" s="122" t="s">
        <v>27</v>
      </c>
      <c r="D20" s="58"/>
      <c r="E20" s="123"/>
      <c r="F20" s="124"/>
      <c r="G20" s="123"/>
      <c r="H20" s="127"/>
      <c r="I20" s="123" t="s">
        <v>27</v>
      </c>
      <c r="K20" s="1500" t="str">
        <f t="shared" si="0"/>
        <v>IAS 1.55 Common practice</v>
      </c>
      <c r="O20" s="1539" t="s">
        <v>3503</v>
      </c>
      <c r="Q20" s="428" t="s">
        <v>3670</v>
      </c>
      <c r="R20" s="394"/>
      <c r="S20" s="704" t="str">
        <f>C20</f>
        <v/>
      </c>
      <c r="T20" s="334"/>
      <c r="U20" s="425">
        <f>E20</f>
        <v>0</v>
      </c>
      <c r="V20" s="426"/>
      <c r="W20" s="425">
        <f>G20</f>
        <v>0</v>
      </c>
      <c r="X20" s="427"/>
      <c r="Y20" s="425" t="str">
        <f>I20</f>
        <v/>
      </c>
      <c r="Z20" s="337"/>
    </row>
    <row r="21" spans="1:26" ht="9" customHeight="1">
      <c r="A21" s="1336" t="s">
        <v>27</v>
      </c>
      <c r="B21" s="1333"/>
      <c r="C21" s="72"/>
      <c r="D21" s="58"/>
      <c r="E21" s="72"/>
      <c r="F21" s="72"/>
      <c r="G21" s="72"/>
      <c r="H21" s="72"/>
      <c r="I21" s="72"/>
      <c r="K21" s="1500">
        <f t="shared" si="0"/>
        <v>0</v>
      </c>
      <c r="O21" s="1729"/>
      <c r="Q21" s="350" t="s">
        <v>27</v>
      </c>
      <c r="R21" s="424"/>
      <c r="S21" s="342"/>
      <c r="T21" s="334"/>
      <c r="U21" s="342"/>
      <c r="V21" s="342"/>
      <c r="W21" s="342"/>
      <c r="X21" s="342"/>
      <c r="Y21" s="342"/>
      <c r="Z21" s="337"/>
    </row>
    <row r="22" spans="1:26" ht="28.5">
      <c r="A22" s="297" t="s">
        <v>3819</v>
      </c>
      <c r="B22" s="57"/>
      <c r="C22" s="122" t="s">
        <v>27</v>
      </c>
      <c r="D22" s="58"/>
      <c r="E22" s="123"/>
      <c r="F22" s="124"/>
      <c r="G22" s="123"/>
      <c r="H22" s="127"/>
      <c r="I22" s="123"/>
      <c r="K22" s="1500" t="str">
        <f t="shared" si="0"/>
        <v xml:space="preserve">IFRS 8.24 aDisclosure, IAS 1.54 eDisclosure, IFRS 12.B16Disclosure </v>
      </c>
      <c r="O22" s="1539" t="s">
        <v>4078</v>
      </c>
      <c r="Q22" s="428" t="s">
        <v>3491</v>
      </c>
      <c r="R22" s="394"/>
      <c r="S22" s="704" t="str">
        <f>C22</f>
        <v/>
      </c>
      <c r="T22" s="334"/>
      <c r="U22" s="425">
        <f>E22</f>
        <v>0</v>
      </c>
      <c r="V22" s="426"/>
      <c r="W22" s="425">
        <f>G22</f>
        <v>0</v>
      </c>
      <c r="X22" s="427"/>
      <c r="Y22" s="425">
        <f>I22</f>
        <v>0</v>
      </c>
      <c r="Z22" s="337"/>
    </row>
    <row r="23" spans="1:26" ht="9" customHeight="1">
      <c r="A23" s="1336" t="s">
        <v>27</v>
      </c>
      <c r="B23" s="1333"/>
      <c r="C23" s="72"/>
      <c r="D23" s="58"/>
      <c r="E23" s="72"/>
      <c r="F23" s="72"/>
      <c r="G23" s="72"/>
      <c r="H23" s="72"/>
      <c r="I23" s="72"/>
      <c r="K23" s="1500">
        <f t="shared" si="0"/>
        <v>0</v>
      </c>
      <c r="O23" s="1729"/>
      <c r="Q23" s="350"/>
      <c r="R23" s="424"/>
      <c r="S23" s="342"/>
      <c r="T23" s="334"/>
      <c r="U23" s="342"/>
      <c r="V23" s="342"/>
      <c r="W23" s="342"/>
      <c r="X23" s="342"/>
      <c r="Y23" s="342"/>
      <c r="Z23" s="337"/>
    </row>
    <row r="24" spans="1:26" ht="28.5">
      <c r="A24" s="297" t="s">
        <v>753</v>
      </c>
      <c r="B24" s="57"/>
      <c r="C24" s="122" t="s">
        <v>27</v>
      </c>
      <c r="D24" s="58"/>
      <c r="E24" s="123"/>
      <c r="F24" s="124"/>
      <c r="G24" s="123"/>
      <c r="H24" s="127"/>
      <c r="I24" s="123"/>
      <c r="K24" s="1500" t="str">
        <f t="shared" si="0"/>
        <v>IAS 1.55 Common practice</v>
      </c>
      <c r="O24" s="1539" t="s">
        <v>3503</v>
      </c>
      <c r="Q24" s="1541" t="s">
        <v>3672</v>
      </c>
      <c r="R24" s="394"/>
      <c r="S24" s="704" t="str">
        <f>C24</f>
        <v/>
      </c>
      <c r="T24" s="334"/>
      <c r="U24" s="425">
        <f>E24</f>
        <v>0</v>
      </c>
      <c r="V24" s="426"/>
      <c r="W24" s="425">
        <f>G24</f>
        <v>0</v>
      </c>
      <c r="X24" s="427"/>
      <c r="Y24" s="425">
        <f>I24</f>
        <v>0</v>
      </c>
      <c r="Z24" s="337"/>
    </row>
    <row r="25" spans="1:26" ht="9" customHeight="1">
      <c r="A25" s="1336" t="s">
        <v>27</v>
      </c>
      <c r="B25" s="1333"/>
      <c r="C25" s="72"/>
      <c r="D25" s="58"/>
      <c r="E25" s="72"/>
      <c r="F25" s="72"/>
      <c r="G25" s="72"/>
      <c r="H25" s="72"/>
      <c r="I25" s="72"/>
      <c r="K25" s="1500">
        <f t="shared" si="0"/>
        <v>0</v>
      </c>
      <c r="O25" s="1729"/>
      <c r="Q25" s="350"/>
      <c r="R25" s="424"/>
      <c r="S25" s="342"/>
      <c r="T25" s="334"/>
      <c r="U25" s="342"/>
      <c r="V25" s="342"/>
      <c r="W25" s="342"/>
      <c r="X25" s="342"/>
      <c r="Y25" s="342"/>
      <c r="Z25" s="337"/>
    </row>
    <row r="26" spans="1:26">
      <c r="A26" s="297" t="s">
        <v>1956</v>
      </c>
      <c r="B26" s="57"/>
      <c r="C26" s="122" t="s">
        <v>27</v>
      </c>
      <c r="D26" s="58"/>
      <c r="E26" s="123"/>
      <c r="F26" s="124"/>
      <c r="G26" s="123"/>
      <c r="H26" s="127"/>
      <c r="I26" s="123" t="s">
        <v>27</v>
      </c>
      <c r="K26" s="1500" t="str">
        <f t="shared" si="0"/>
        <v>IAS 1.54 f Disclosure, IAS 41.50 Disclosure</v>
      </c>
      <c r="O26" s="1539" t="s">
        <v>4081</v>
      </c>
      <c r="Q26" s="428" t="s">
        <v>3673</v>
      </c>
      <c r="R26" s="394"/>
      <c r="S26" s="704" t="str">
        <f>C26</f>
        <v/>
      </c>
      <c r="T26" s="334"/>
      <c r="U26" s="425">
        <f>E26</f>
        <v>0</v>
      </c>
      <c r="V26" s="426"/>
      <c r="W26" s="425">
        <f>G26</f>
        <v>0</v>
      </c>
      <c r="X26" s="427"/>
      <c r="Y26" s="425" t="str">
        <f>I26</f>
        <v/>
      </c>
      <c r="Z26" s="337"/>
    </row>
    <row r="27" spans="1:26" ht="8.25" customHeight="1">
      <c r="A27" s="1336" t="s">
        <v>27</v>
      </c>
      <c r="B27" s="1333"/>
      <c r="C27" s="72"/>
      <c r="D27" s="58"/>
      <c r="E27" s="127"/>
      <c r="F27" s="124"/>
      <c r="G27" s="127"/>
      <c r="H27" s="127"/>
      <c r="I27" s="127"/>
      <c r="K27" s="1500">
        <f t="shared" si="0"/>
        <v>0</v>
      </c>
      <c r="O27" s="1729"/>
      <c r="Q27" s="350"/>
      <c r="R27" s="424"/>
      <c r="S27" s="342"/>
      <c r="T27" s="334"/>
      <c r="U27" s="427"/>
      <c r="V27" s="426"/>
      <c r="W27" s="427"/>
      <c r="X27" s="427"/>
      <c r="Y27" s="427"/>
      <c r="Z27" s="337"/>
    </row>
    <row r="28" spans="1:26" ht="57">
      <c r="A28" s="297" t="s">
        <v>762</v>
      </c>
      <c r="B28" s="57"/>
      <c r="C28" s="122" t="s">
        <v>27</v>
      </c>
      <c r="D28" s="58"/>
      <c r="E28" s="123"/>
      <c r="F28" s="124"/>
      <c r="G28" s="123"/>
      <c r="H28" s="127"/>
      <c r="I28" s="123"/>
      <c r="K28" s="1500" t="str">
        <f t="shared" si="0"/>
        <v>IAS 1.54 j Disclosure</v>
      </c>
      <c r="O28" s="1539" t="s">
        <v>3676</v>
      </c>
      <c r="Q28" s="1541" t="s">
        <v>3674</v>
      </c>
      <c r="R28" s="394"/>
      <c r="S28" s="704" t="str">
        <f>C28</f>
        <v/>
      </c>
      <c r="T28" s="334"/>
      <c r="U28" s="425">
        <f>E28</f>
        <v>0</v>
      </c>
      <c r="V28" s="426"/>
      <c r="W28" s="425">
        <f>G28</f>
        <v>0</v>
      </c>
      <c r="X28" s="427"/>
      <c r="Y28" s="425">
        <f>I28</f>
        <v>0</v>
      </c>
      <c r="Z28" s="337"/>
    </row>
    <row r="29" spans="1:26" ht="9" customHeight="1">
      <c r="A29" s="1336" t="s">
        <v>27</v>
      </c>
      <c r="B29" s="1333"/>
      <c r="C29" s="72"/>
      <c r="D29" s="58"/>
      <c r="E29" s="72"/>
      <c r="F29" s="72"/>
      <c r="G29" s="72"/>
      <c r="H29" s="72"/>
      <c r="I29" s="72"/>
      <c r="K29" s="1500">
        <f t="shared" si="0"/>
        <v>0</v>
      </c>
      <c r="O29" s="1729"/>
      <c r="Q29" s="350"/>
      <c r="R29" s="424"/>
      <c r="S29" s="342"/>
      <c r="T29" s="334"/>
      <c r="U29" s="342"/>
      <c r="V29" s="342"/>
      <c r="W29" s="342"/>
      <c r="X29" s="342"/>
      <c r="Y29" s="342"/>
      <c r="Z29" s="337"/>
    </row>
    <row r="30" spans="1:26">
      <c r="A30" s="297" t="s">
        <v>17</v>
      </c>
      <c r="B30" s="57"/>
      <c r="C30" s="122" t="s">
        <v>27</v>
      </c>
      <c r="D30" s="58"/>
      <c r="E30" s="123"/>
      <c r="F30" s="124"/>
      <c r="G30" s="123"/>
      <c r="H30" s="127"/>
      <c r="I30" s="123" t="s">
        <v>27</v>
      </c>
      <c r="K30" s="1500" t="str">
        <f t="shared" si="0"/>
        <v>IAS 1.54 g Disclosure</v>
      </c>
      <c r="O30" s="1539" t="s">
        <v>3496</v>
      </c>
      <c r="Q30" s="428" t="s">
        <v>3431</v>
      </c>
      <c r="R30" s="394"/>
      <c r="S30" s="704" t="str">
        <f>C30</f>
        <v/>
      </c>
      <c r="T30" s="334"/>
      <c r="U30" s="425">
        <f>E30</f>
        <v>0</v>
      </c>
      <c r="V30" s="426"/>
      <c r="W30" s="425">
        <f>G30</f>
        <v>0</v>
      </c>
      <c r="X30" s="427"/>
      <c r="Y30" s="425" t="str">
        <f>I30</f>
        <v/>
      </c>
      <c r="Z30" s="337"/>
    </row>
    <row r="31" spans="1:26" ht="9" customHeight="1">
      <c r="A31" s="1336" t="s">
        <v>27</v>
      </c>
      <c r="B31" s="1333"/>
      <c r="C31" s="72"/>
      <c r="D31" s="58"/>
      <c r="E31" s="496"/>
      <c r="F31" s="1332"/>
      <c r="G31" s="496"/>
      <c r="H31" s="496"/>
      <c r="I31" s="496"/>
      <c r="K31" s="1500">
        <f t="shared" si="0"/>
        <v>0</v>
      </c>
      <c r="O31" s="1729"/>
      <c r="Q31" s="350"/>
      <c r="R31" s="424"/>
      <c r="S31" s="342"/>
      <c r="T31" s="334"/>
      <c r="U31" s="422"/>
      <c r="V31" s="423"/>
      <c r="W31" s="422"/>
      <c r="X31" s="422"/>
      <c r="Y31" s="422"/>
      <c r="Z31" s="337"/>
    </row>
    <row r="32" spans="1:26">
      <c r="A32" s="297" t="s">
        <v>1957</v>
      </c>
      <c r="B32" s="57"/>
      <c r="C32" s="125" t="s">
        <v>27</v>
      </c>
      <c r="D32" s="58"/>
      <c r="E32" s="123" t="s">
        <v>27</v>
      </c>
      <c r="F32" s="124"/>
      <c r="G32" s="123" t="s">
        <v>27</v>
      </c>
      <c r="H32" s="127"/>
      <c r="I32" s="123" t="s">
        <v>27</v>
      </c>
      <c r="K32" s="1500" t="str">
        <f t="shared" si="0"/>
        <v>IAS 1.54 n Disclosure</v>
      </c>
      <c r="O32" s="1539" t="s">
        <v>3498</v>
      </c>
      <c r="Q32" s="428" t="s">
        <v>3675</v>
      </c>
      <c r="R32" s="394"/>
      <c r="S32" s="704" t="str">
        <f>C32</f>
        <v/>
      </c>
      <c r="T32" s="334"/>
      <c r="U32" s="425" t="str">
        <f>E32</f>
        <v/>
      </c>
      <c r="V32" s="426"/>
      <c r="W32" s="425" t="str">
        <f>G32</f>
        <v/>
      </c>
      <c r="X32" s="427"/>
      <c r="Y32" s="425" t="str">
        <f>I32</f>
        <v/>
      </c>
      <c r="Z32" s="337"/>
    </row>
    <row r="33" spans="1:26" ht="8.25" customHeight="1">
      <c r="A33" s="1336" t="s">
        <v>27</v>
      </c>
      <c r="B33" s="1333"/>
      <c r="C33" s="72"/>
      <c r="D33" s="58"/>
      <c r="E33" s="1338"/>
      <c r="F33" s="124"/>
      <c r="G33" s="127"/>
      <c r="H33" s="127"/>
      <c r="I33" s="127"/>
      <c r="K33" s="1500">
        <f t="shared" si="0"/>
        <v>0</v>
      </c>
      <c r="O33" s="1729"/>
      <c r="Q33" s="350"/>
      <c r="R33" s="424"/>
      <c r="S33" s="342"/>
      <c r="T33" s="334"/>
      <c r="U33" s="430"/>
      <c r="V33" s="426"/>
      <c r="W33" s="427"/>
      <c r="X33" s="427"/>
      <c r="Y33" s="427"/>
      <c r="Z33" s="337"/>
    </row>
    <row r="34" spans="1:26">
      <c r="A34" s="297" t="s">
        <v>32</v>
      </c>
      <c r="B34" s="69"/>
      <c r="C34" s="125" t="s">
        <v>27</v>
      </c>
      <c r="D34" s="58"/>
      <c r="E34" s="123" t="s">
        <v>27</v>
      </c>
      <c r="F34" s="124"/>
      <c r="G34" s="123" t="s">
        <v>27</v>
      </c>
      <c r="H34" s="127"/>
      <c r="I34" s="123" t="s">
        <v>27</v>
      </c>
      <c r="K34" s="1500" t="str">
        <f t="shared" si="0"/>
        <v>IAS 12.81 g (i) Disclosure, IAS 1.54 o Disclosure, IAS 1.56 Disclosure</v>
      </c>
      <c r="O34" s="1539" t="s">
        <v>4082</v>
      </c>
      <c r="Q34" s="428" t="s">
        <v>3429</v>
      </c>
      <c r="R34" s="326"/>
      <c r="S34" s="704" t="str">
        <f>C34</f>
        <v/>
      </c>
      <c r="T34" s="334"/>
      <c r="U34" s="425" t="str">
        <f>E34</f>
        <v/>
      </c>
      <c r="V34" s="426"/>
      <c r="W34" s="425" t="str">
        <f>G34</f>
        <v/>
      </c>
      <c r="X34" s="427"/>
      <c r="Y34" s="425" t="str">
        <f>I34</f>
        <v/>
      </c>
      <c r="Z34" s="337"/>
    </row>
    <row r="35" spans="1:26" ht="8.25" customHeight="1">
      <c r="A35" s="69" t="s">
        <v>27</v>
      </c>
      <c r="B35" s="1333"/>
      <c r="C35" s="72"/>
      <c r="D35" s="58"/>
      <c r="E35" s="1338"/>
      <c r="F35" s="124"/>
      <c r="G35" s="127"/>
      <c r="H35" s="127"/>
      <c r="I35" s="127"/>
      <c r="K35" s="1500">
        <f t="shared" si="0"/>
        <v>0</v>
      </c>
      <c r="O35" s="1729"/>
      <c r="Q35" s="350"/>
      <c r="R35" s="424"/>
      <c r="S35" s="342"/>
      <c r="T35" s="334"/>
      <c r="U35" s="430"/>
      <c r="V35" s="426"/>
      <c r="W35" s="427"/>
      <c r="X35" s="427"/>
      <c r="Y35" s="427"/>
      <c r="Z35" s="337"/>
    </row>
    <row r="36" spans="1:26">
      <c r="A36" s="297" t="s">
        <v>1949</v>
      </c>
      <c r="B36" s="69"/>
      <c r="C36" s="125" t="s">
        <v>27</v>
      </c>
      <c r="D36" s="58"/>
      <c r="E36" s="123" t="s">
        <v>27</v>
      </c>
      <c r="F36" s="124"/>
      <c r="G36" s="123" t="s">
        <v>27</v>
      </c>
      <c r="H36" s="127"/>
      <c r="I36" s="123" t="s">
        <v>27</v>
      </c>
      <c r="K36" s="1500" t="str">
        <f t="shared" si="0"/>
        <v>IAS 1.54 h Disclosure, IAS 1.78 b Disclosure</v>
      </c>
      <c r="O36" s="1539" t="s">
        <v>4083</v>
      </c>
      <c r="Q36" s="428" t="s">
        <v>3433</v>
      </c>
      <c r="R36" s="326"/>
      <c r="S36" s="704" t="str">
        <f>C36</f>
        <v/>
      </c>
      <c r="T36" s="334"/>
      <c r="U36" s="425" t="str">
        <f>E36</f>
        <v/>
      </c>
      <c r="V36" s="426"/>
      <c r="W36" s="425" t="str">
        <f>G36</f>
        <v/>
      </c>
      <c r="X36" s="427"/>
      <c r="Y36" s="425" t="str">
        <f>I36</f>
        <v/>
      </c>
      <c r="Z36" s="337"/>
    </row>
    <row r="37" spans="1:26" ht="9" customHeight="1">
      <c r="A37" s="1336" t="s">
        <v>27</v>
      </c>
      <c r="B37" s="69"/>
      <c r="C37" s="126"/>
      <c r="D37" s="105"/>
      <c r="E37" s="137"/>
      <c r="F37" s="137"/>
      <c r="G37" s="137"/>
      <c r="H37" s="137"/>
      <c r="I37" s="137"/>
      <c r="K37" s="1500">
        <f t="shared" ref="K37:K68" si="1">O37</f>
        <v>0</v>
      </c>
      <c r="O37" s="1729"/>
      <c r="Q37" s="350"/>
      <c r="R37" s="326"/>
      <c r="S37" s="460"/>
      <c r="T37" s="331"/>
      <c r="U37" s="431"/>
      <c r="V37" s="431"/>
      <c r="W37" s="431"/>
      <c r="X37" s="431"/>
      <c r="Y37" s="431"/>
      <c r="Z37" s="337"/>
    </row>
    <row r="38" spans="1:26" ht="16.5" customHeight="1">
      <c r="A38" s="297" t="s">
        <v>1882</v>
      </c>
      <c r="B38" s="69"/>
      <c r="C38" s="125" t="s">
        <v>27</v>
      </c>
      <c r="D38" s="58"/>
      <c r="E38" s="123" t="s">
        <v>27</v>
      </c>
      <c r="F38" s="124"/>
      <c r="G38" s="123" t="s">
        <v>27</v>
      </c>
      <c r="H38" s="127"/>
      <c r="I38" s="123" t="s">
        <v>27</v>
      </c>
      <c r="K38" s="1500" t="str">
        <f t="shared" si="1"/>
        <v xml:space="preserve">IAS 7.45Disclosure, EIAS 1.54 iDisclosure, IFRS 12.B13 aDisclosure </v>
      </c>
      <c r="O38" s="1539" t="s">
        <v>4079</v>
      </c>
      <c r="Q38" s="428" t="s">
        <v>3171</v>
      </c>
      <c r="R38" s="326"/>
      <c r="S38" s="704" t="str">
        <f>C38</f>
        <v/>
      </c>
      <c r="T38" s="334"/>
      <c r="U38" s="425" t="str">
        <f>E38</f>
        <v/>
      </c>
      <c r="V38" s="426"/>
      <c r="W38" s="425" t="str">
        <f>G38</f>
        <v/>
      </c>
      <c r="X38" s="427"/>
      <c r="Y38" s="425" t="str">
        <f>I38</f>
        <v/>
      </c>
      <c r="Z38" s="337"/>
    </row>
    <row r="39" spans="1:26" ht="9" customHeight="1">
      <c r="A39" s="1336" t="s">
        <v>27</v>
      </c>
      <c r="B39" s="69"/>
      <c r="C39" s="126"/>
      <c r="D39" s="105"/>
      <c r="E39" s="137"/>
      <c r="F39" s="137"/>
      <c r="G39" s="137"/>
      <c r="H39" s="137"/>
      <c r="I39" s="137"/>
      <c r="K39" s="1500">
        <f t="shared" si="1"/>
        <v>0</v>
      </c>
      <c r="O39" s="1729"/>
      <c r="Q39" s="350" t="s">
        <v>27</v>
      </c>
      <c r="R39" s="326"/>
      <c r="S39" s="460"/>
      <c r="T39" s="331"/>
      <c r="U39" s="431"/>
      <c r="V39" s="431"/>
      <c r="W39" s="431"/>
      <c r="X39" s="431"/>
      <c r="Y39" s="431"/>
      <c r="Z39" s="337"/>
    </row>
    <row r="40" spans="1:26" ht="57">
      <c r="A40" s="297" t="s">
        <v>1958</v>
      </c>
      <c r="B40" s="69"/>
      <c r="C40" s="125" t="s">
        <v>27</v>
      </c>
      <c r="D40" s="58"/>
      <c r="E40" s="123" t="s">
        <v>27</v>
      </c>
      <c r="F40" s="124"/>
      <c r="G40" s="123" t="s">
        <v>27</v>
      </c>
      <c r="H40" s="127"/>
      <c r="I40" s="123" t="s">
        <v>27</v>
      </c>
      <c r="K40" s="1500" t="str">
        <f t="shared" si="1"/>
        <v>Expiry date 2015-01-01 IAS 39.37 a Disclosure, Effective 2015-01-01 IFRS 9.3.2.23 a Disclosure</v>
      </c>
      <c r="O40" s="1539" t="s">
        <v>4084</v>
      </c>
      <c r="Q40" s="1541" t="s">
        <v>3677</v>
      </c>
      <c r="R40" s="326"/>
      <c r="S40" s="704" t="str">
        <f>C40</f>
        <v/>
      </c>
      <c r="T40" s="334"/>
      <c r="U40" s="425" t="str">
        <f>E40</f>
        <v/>
      </c>
      <c r="V40" s="426"/>
      <c r="W40" s="425" t="str">
        <f>G40</f>
        <v/>
      </c>
      <c r="X40" s="427"/>
      <c r="Y40" s="425" t="str">
        <f>I40</f>
        <v/>
      </c>
      <c r="Z40" s="337"/>
    </row>
    <row r="41" spans="1:26" ht="9" customHeight="1">
      <c r="A41" s="1336" t="s">
        <v>27</v>
      </c>
      <c r="B41" s="1333"/>
      <c r="C41" s="72"/>
      <c r="D41" s="58"/>
      <c r="E41" s="127"/>
      <c r="F41" s="124"/>
      <c r="G41" s="127"/>
      <c r="H41" s="127"/>
      <c r="I41" s="127"/>
      <c r="K41" s="1500">
        <f t="shared" si="1"/>
        <v>0</v>
      </c>
      <c r="O41" s="1729"/>
      <c r="Q41" s="350" t="s">
        <v>27</v>
      </c>
      <c r="R41" s="424"/>
      <c r="S41" s="342"/>
      <c r="T41" s="334"/>
      <c r="U41" s="427"/>
      <c r="V41" s="426"/>
      <c r="W41" s="427"/>
      <c r="X41" s="427"/>
      <c r="Y41" s="427"/>
      <c r="Z41" s="337"/>
    </row>
    <row r="42" spans="1:26">
      <c r="A42" s="234" t="s">
        <v>1959</v>
      </c>
      <c r="B42" s="69"/>
      <c r="C42" s="234" t="s">
        <v>27</v>
      </c>
      <c r="D42" s="105"/>
      <c r="E42" s="234">
        <f>SUM(C8:C40)</f>
        <v>0</v>
      </c>
      <c r="F42" s="133"/>
      <c r="G42" s="234">
        <f>SUM(E8:E40)</f>
        <v>1</v>
      </c>
      <c r="H42" s="127"/>
      <c r="I42" s="234">
        <f>SUM(G8:G40)</f>
        <v>1</v>
      </c>
      <c r="K42" s="1500" t="str">
        <f t="shared" si="1"/>
        <v xml:space="preserve">IAS 1.55Disclosure, IFRS 8.23Disclosure, IFRS 8.28 cDisclosure,  IFRS 13.93 bDisclosure , IFRS 13.93 eDisclosure , IFRS 13.93 aDisclosure </v>
      </c>
      <c r="O42" s="649" t="s">
        <v>4070</v>
      </c>
      <c r="Q42" s="468" t="s">
        <v>3436</v>
      </c>
      <c r="R42" s="326"/>
      <c r="S42" s="432" t="s">
        <v>27</v>
      </c>
      <c r="T42" s="331"/>
      <c r="U42" s="432">
        <f>SUM(S8:S40)</f>
        <v>0</v>
      </c>
      <c r="V42" s="433"/>
      <c r="W42" s="432">
        <f>SUM(U8:U40)</f>
        <v>1</v>
      </c>
      <c r="X42" s="427"/>
      <c r="Y42" s="432">
        <f>SUM(W8:W40)</f>
        <v>1</v>
      </c>
      <c r="Z42" s="337"/>
    </row>
    <row r="43" spans="1:26" ht="9" customHeight="1">
      <c r="A43" s="1336" t="s">
        <v>27</v>
      </c>
      <c r="B43" s="1333"/>
      <c r="C43" s="126"/>
      <c r="D43" s="105"/>
      <c r="E43" s="137"/>
      <c r="F43" s="137"/>
      <c r="G43" s="137"/>
      <c r="H43" s="137"/>
      <c r="I43" s="137"/>
      <c r="K43" s="1500">
        <f t="shared" si="1"/>
        <v>0</v>
      </c>
      <c r="O43" s="652"/>
      <c r="Q43" s="350" t="s">
        <v>27</v>
      </c>
      <c r="R43" s="424"/>
      <c r="S43" s="460"/>
      <c r="T43" s="331"/>
      <c r="U43" s="431"/>
      <c r="V43" s="431"/>
      <c r="W43" s="431"/>
      <c r="X43" s="431"/>
      <c r="Y43" s="431"/>
      <c r="Z43" s="337"/>
    </row>
    <row r="44" spans="1:26">
      <c r="A44" s="69" t="s">
        <v>1964</v>
      </c>
      <c r="B44" s="69"/>
      <c r="C44" s="298" t="s">
        <v>27</v>
      </c>
      <c r="D44" s="58"/>
      <c r="E44" s="127" t="s">
        <v>27</v>
      </c>
      <c r="F44" s="124"/>
      <c r="G44" s="127" t="s">
        <v>27</v>
      </c>
      <c r="H44" s="127"/>
      <c r="I44" s="127" t="s">
        <v>27</v>
      </c>
      <c r="K44" s="1500">
        <f t="shared" si="1"/>
        <v>0</v>
      </c>
      <c r="O44" s="652"/>
      <c r="Q44" s="326" t="s">
        <v>3438</v>
      </c>
      <c r="R44" s="326"/>
      <c r="S44" s="1542" t="s">
        <v>27</v>
      </c>
      <c r="T44" s="334"/>
      <c r="U44" s="427" t="s">
        <v>27</v>
      </c>
      <c r="V44" s="426"/>
      <c r="W44" s="427" t="s">
        <v>27</v>
      </c>
      <c r="X44" s="427"/>
      <c r="Y44" s="427" t="s">
        <v>27</v>
      </c>
      <c r="Z44" s="337"/>
    </row>
    <row r="45" spans="1:26" ht="9" customHeight="1">
      <c r="A45" s="1336" t="s">
        <v>27</v>
      </c>
      <c r="B45" s="1333"/>
      <c r="C45" s="126"/>
      <c r="D45" s="105"/>
      <c r="E45" s="137"/>
      <c r="F45" s="137"/>
      <c r="G45" s="137"/>
      <c r="H45" s="137"/>
      <c r="I45" s="137"/>
      <c r="K45" s="1500">
        <f t="shared" si="1"/>
        <v>0</v>
      </c>
      <c r="O45" s="652"/>
      <c r="Q45" s="350" t="s">
        <v>27</v>
      </c>
      <c r="R45" s="424"/>
      <c r="S45" s="460"/>
      <c r="T45" s="331"/>
      <c r="U45" s="431"/>
      <c r="V45" s="431"/>
      <c r="W45" s="431"/>
      <c r="X45" s="431"/>
      <c r="Y45" s="431"/>
      <c r="Z45" s="337"/>
    </row>
    <row r="46" spans="1:26">
      <c r="A46" s="297" t="s">
        <v>1966</v>
      </c>
      <c r="B46" s="69"/>
      <c r="C46" s="125" t="s">
        <v>27</v>
      </c>
      <c r="D46" s="58"/>
      <c r="E46" s="123" t="s">
        <v>27</v>
      </c>
      <c r="F46" s="124"/>
      <c r="G46" s="123" t="s">
        <v>27</v>
      </c>
      <c r="H46" s="127"/>
      <c r="I46" s="123" t="s">
        <v>27</v>
      </c>
      <c r="K46" s="1500" t="str">
        <f t="shared" si="1"/>
        <v xml:space="preserve">IAS1p54(r) </v>
      </c>
      <c r="O46" s="1539" t="s">
        <v>3439</v>
      </c>
      <c r="Q46" s="428" t="s">
        <v>3667</v>
      </c>
      <c r="R46" s="326"/>
      <c r="S46" s="704" t="str">
        <f>C46</f>
        <v/>
      </c>
      <c r="T46" s="334"/>
      <c r="U46" s="425" t="str">
        <f>E46</f>
        <v/>
      </c>
      <c r="V46" s="426"/>
      <c r="W46" s="425" t="str">
        <f>G46</f>
        <v/>
      </c>
      <c r="X46" s="427"/>
      <c r="Y46" s="425" t="str">
        <f>I46</f>
        <v/>
      </c>
      <c r="Z46" s="337"/>
    </row>
    <row r="47" spans="1:26" ht="9" customHeight="1">
      <c r="A47" s="1336" t="s">
        <v>27</v>
      </c>
      <c r="B47" s="1333"/>
      <c r="C47" s="126"/>
      <c r="D47" s="105"/>
      <c r="E47" s="137"/>
      <c r="F47" s="137"/>
      <c r="G47" s="137"/>
      <c r="H47" s="137"/>
      <c r="I47" s="137"/>
      <c r="K47" s="1500">
        <f t="shared" si="1"/>
        <v>0</v>
      </c>
      <c r="O47" s="652"/>
      <c r="Q47" s="350" t="s">
        <v>27</v>
      </c>
      <c r="R47" s="424"/>
      <c r="S47" s="460"/>
      <c r="T47" s="331"/>
      <c r="U47" s="431"/>
      <c r="V47" s="431"/>
      <c r="W47" s="431"/>
      <c r="X47" s="431"/>
      <c r="Y47" s="431"/>
      <c r="Z47" s="337"/>
    </row>
    <row r="48" spans="1:26">
      <c r="A48" s="297" t="s">
        <v>3826</v>
      </c>
      <c r="B48" s="69"/>
      <c r="C48" s="125" t="s">
        <v>27</v>
      </c>
      <c r="D48" s="58"/>
      <c r="E48" s="123" t="s">
        <v>27</v>
      </c>
      <c r="F48" s="124"/>
      <c r="G48" s="123" t="s">
        <v>27</v>
      </c>
      <c r="H48" s="127"/>
      <c r="I48" s="123" t="s">
        <v>27</v>
      </c>
      <c r="K48" s="1500" t="str">
        <f t="shared" si="1"/>
        <v>IAS 1.78 e Example</v>
      </c>
      <c r="O48" s="1539" t="s">
        <v>3516</v>
      </c>
      <c r="Q48" s="428" t="s">
        <v>3512</v>
      </c>
      <c r="R48" s="326"/>
      <c r="S48" s="704" t="str">
        <f>C48</f>
        <v/>
      </c>
      <c r="T48" s="334"/>
      <c r="U48" s="425" t="str">
        <f>E48</f>
        <v/>
      </c>
      <c r="V48" s="426"/>
      <c r="W48" s="425" t="str">
        <f>G48</f>
        <v/>
      </c>
      <c r="X48" s="427"/>
      <c r="Y48" s="425" t="str">
        <f>I48</f>
        <v/>
      </c>
      <c r="Z48" s="337"/>
    </row>
    <row r="49" spans="1:26" ht="9" customHeight="1">
      <c r="A49" s="1336" t="s">
        <v>27</v>
      </c>
      <c r="B49" s="1333"/>
      <c r="C49" s="126"/>
      <c r="D49" s="105"/>
      <c r="E49" s="137"/>
      <c r="F49" s="137"/>
      <c r="G49" s="137"/>
      <c r="H49" s="137"/>
      <c r="I49" s="137"/>
      <c r="K49" s="1500">
        <f t="shared" si="1"/>
        <v>0</v>
      </c>
      <c r="O49" s="652"/>
      <c r="Q49" s="350"/>
      <c r="R49" s="424"/>
      <c r="S49" s="460"/>
      <c r="T49" s="331"/>
      <c r="U49" s="431"/>
      <c r="V49" s="431"/>
      <c r="W49" s="431"/>
      <c r="X49" s="431"/>
      <c r="Y49" s="431"/>
      <c r="Z49" s="337"/>
    </row>
    <row r="50" spans="1:26" ht="15">
      <c r="A50" s="297" t="s">
        <v>1950</v>
      </c>
      <c r="B50" s="69"/>
      <c r="C50" s="125" t="s">
        <v>27</v>
      </c>
      <c r="D50" s="58"/>
      <c r="E50" s="123" t="s">
        <v>27</v>
      </c>
      <c r="F50" s="124"/>
      <c r="G50" s="123" t="s">
        <v>27</v>
      </c>
      <c r="H50" s="127"/>
      <c r="I50" s="123" t="s">
        <v>27</v>
      </c>
      <c r="K50" s="1500" t="str">
        <f t="shared" si="1"/>
        <v>IAS 1.78 e Example, IAS 1.IG6 Example</v>
      </c>
      <c r="O50" s="1539" t="s">
        <v>3681</v>
      </c>
      <c r="Q50" s="428" t="s">
        <v>3441</v>
      </c>
      <c r="R50" s="326"/>
      <c r="S50" s="704" t="str">
        <f>C50</f>
        <v/>
      </c>
      <c r="T50" s="334"/>
      <c r="U50" s="425" t="str">
        <f>E50</f>
        <v/>
      </c>
      <c r="V50" s="426"/>
      <c r="W50" s="425" t="str">
        <f>G50</f>
        <v/>
      </c>
      <c r="X50" s="427"/>
      <c r="Y50" s="425" t="str">
        <f>I50</f>
        <v/>
      </c>
      <c r="Z50" s="337"/>
    </row>
    <row r="51" spans="1:26" ht="9" customHeight="1">
      <c r="A51" s="1336" t="s">
        <v>27</v>
      </c>
      <c r="B51" s="1333"/>
      <c r="C51" s="126"/>
      <c r="D51" s="105"/>
      <c r="E51" s="137"/>
      <c r="F51" s="137"/>
      <c r="G51" s="137"/>
      <c r="H51" s="137"/>
      <c r="I51" s="137"/>
      <c r="K51" s="1500">
        <f t="shared" si="1"/>
        <v>0</v>
      </c>
      <c r="O51" s="652"/>
      <c r="Q51" s="350"/>
      <c r="R51" s="424"/>
      <c r="S51" s="460"/>
      <c r="T51" s="331"/>
      <c r="U51" s="431"/>
      <c r="V51" s="431"/>
      <c r="W51" s="431"/>
      <c r="X51" s="431"/>
      <c r="Y51" s="431"/>
      <c r="Z51" s="337"/>
    </row>
    <row r="52" spans="1:26">
      <c r="A52" s="297" t="s">
        <v>1960</v>
      </c>
      <c r="B52" s="69"/>
      <c r="C52" s="125" t="s">
        <v>27</v>
      </c>
      <c r="D52" s="58"/>
      <c r="E52" s="123" t="s">
        <v>27</v>
      </c>
      <c r="F52" s="124"/>
      <c r="G52" s="123" t="s">
        <v>27</v>
      </c>
      <c r="H52" s="127"/>
      <c r="I52" s="123" t="s">
        <v>27</v>
      </c>
      <c r="K52" s="1500" t="str">
        <f t="shared" si="1"/>
        <v>IAS 1.78 e Example</v>
      </c>
      <c r="O52" s="1539" t="s">
        <v>3516</v>
      </c>
      <c r="Q52" s="428" t="s">
        <v>3515</v>
      </c>
      <c r="R52" s="326"/>
      <c r="S52" s="704" t="str">
        <f>C52</f>
        <v/>
      </c>
      <c r="T52" s="334"/>
      <c r="U52" s="425" t="str">
        <f>E52</f>
        <v/>
      </c>
      <c r="V52" s="426"/>
      <c r="W52" s="425" t="str">
        <f>G52</f>
        <v/>
      </c>
      <c r="X52" s="427"/>
      <c r="Y52" s="425" t="str">
        <f>I52</f>
        <v/>
      </c>
      <c r="Z52" s="337"/>
    </row>
    <row r="53" spans="1:26" ht="9" customHeight="1">
      <c r="A53" s="1336" t="s">
        <v>27</v>
      </c>
      <c r="B53" s="1333"/>
      <c r="C53" s="126"/>
      <c r="D53" s="105"/>
      <c r="E53" s="137"/>
      <c r="F53" s="137"/>
      <c r="G53" s="137"/>
      <c r="H53" s="137"/>
      <c r="I53" s="137"/>
      <c r="K53" s="1500">
        <f t="shared" si="1"/>
        <v>0</v>
      </c>
      <c r="O53" s="652"/>
      <c r="Q53" s="350"/>
      <c r="R53" s="424"/>
      <c r="S53" s="460"/>
      <c r="T53" s="331"/>
      <c r="U53" s="431"/>
      <c r="V53" s="431"/>
      <c r="W53" s="431"/>
      <c r="X53" s="431"/>
      <c r="Y53" s="431"/>
      <c r="Z53" s="337"/>
    </row>
    <row r="54" spans="1:26" ht="15">
      <c r="A54" s="297" t="s">
        <v>1961</v>
      </c>
      <c r="B54" s="69"/>
      <c r="C54" s="125" t="s">
        <v>27</v>
      </c>
      <c r="D54" s="58"/>
      <c r="E54" s="123" t="s">
        <v>27</v>
      </c>
      <c r="F54" s="124"/>
      <c r="G54" s="123" t="s">
        <v>27</v>
      </c>
      <c r="H54" s="127"/>
      <c r="I54" s="123" t="s">
        <v>27</v>
      </c>
      <c r="K54" s="1500" t="str">
        <f t="shared" si="1"/>
        <v>IAS 1.78 e Example, IAS 32.34 Disclosure</v>
      </c>
      <c r="O54" s="1539" t="s">
        <v>3682</v>
      </c>
      <c r="Q54" s="428" t="s">
        <v>3279</v>
      </c>
      <c r="R54" s="326"/>
      <c r="S54" s="704" t="str">
        <f>C54</f>
        <v/>
      </c>
      <c r="T54" s="334"/>
      <c r="U54" s="425" t="str">
        <f>E54</f>
        <v/>
      </c>
      <c r="V54" s="426"/>
      <c r="W54" s="425" t="str">
        <f>G54</f>
        <v/>
      </c>
      <c r="X54" s="427"/>
      <c r="Y54" s="425" t="str">
        <f>I54</f>
        <v/>
      </c>
      <c r="Z54" s="337"/>
    </row>
    <row r="55" spans="1:26" ht="9" customHeight="1">
      <c r="A55" s="1336" t="s">
        <v>27</v>
      </c>
      <c r="B55" s="1333"/>
      <c r="C55" s="126"/>
      <c r="D55" s="105"/>
      <c r="E55" s="137"/>
      <c r="F55" s="137"/>
      <c r="G55" s="137"/>
      <c r="H55" s="137"/>
      <c r="I55" s="137"/>
      <c r="K55" s="1500">
        <f t="shared" si="1"/>
        <v>0</v>
      </c>
      <c r="O55" s="652"/>
      <c r="Q55" s="350"/>
      <c r="R55" s="424"/>
      <c r="S55" s="460"/>
      <c r="T55" s="331"/>
      <c r="U55" s="431"/>
      <c r="V55" s="431"/>
      <c r="W55" s="431"/>
      <c r="X55" s="431"/>
      <c r="Y55" s="431"/>
      <c r="Z55" s="337"/>
    </row>
    <row r="56" spans="1:26">
      <c r="A56" s="297" t="s">
        <v>1967</v>
      </c>
      <c r="B56" s="1333"/>
      <c r="C56" s="125" t="s">
        <v>27</v>
      </c>
      <c r="D56" s="58"/>
      <c r="E56" s="123" t="s">
        <v>27</v>
      </c>
      <c r="F56" s="124"/>
      <c r="G56" s="123" t="s">
        <v>27</v>
      </c>
      <c r="H56" s="127"/>
      <c r="I56" s="123" t="s">
        <v>27</v>
      </c>
      <c r="K56" s="1500" t="str">
        <f t="shared" si="1"/>
        <v>IAS 1.78 e Example</v>
      </c>
      <c r="O56" s="1539" t="s">
        <v>3516</v>
      </c>
      <c r="Q56" s="428" t="s">
        <v>3679</v>
      </c>
      <c r="R56" s="424"/>
      <c r="S56" s="704" t="str">
        <f>C56</f>
        <v/>
      </c>
      <c r="T56" s="334"/>
      <c r="U56" s="425" t="str">
        <f>E56</f>
        <v/>
      </c>
      <c r="V56" s="426"/>
      <c r="W56" s="425" t="str">
        <f>G56</f>
        <v/>
      </c>
      <c r="X56" s="427"/>
      <c r="Y56" s="425" t="str">
        <f>I56</f>
        <v/>
      </c>
      <c r="Z56" s="337"/>
    </row>
    <row r="57" spans="1:26" ht="9" customHeight="1">
      <c r="A57" s="1336" t="s">
        <v>27</v>
      </c>
      <c r="B57" s="69"/>
      <c r="C57" s="126"/>
      <c r="D57" s="105"/>
      <c r="E57" s="137"/>
      <c r="F57" s="137"/>
      <c r="G57" s="137"/>
      <c r="H57" s="137"/>
      <c r="I57" s="137"/>
      <c r="K57" s="1500">
        <f t="shared" si="1"/>
        <v>0</v>
      </c>
      <c r="O57" s="652"/>
      <c r="Q57" s="350"/>
      <c r="R57" s="326"/>
      <c r="S57" s="460"/>
      <c r="T57" s="331"/>
      <c r="U57" s="431"/>
      <c r="V57" s="431"/>
      <c r="W57" s="431"/>
      <c r="X57" s="431"/>
      <c r="Y57" s="431"/>
      <c r="Z57" s="337"/>
    </row>
    <row r="58" spans="1:26">
      <c r="A58" s="297" t="s">
        <v>20</v>
      </c>
      <c r="B58" s="1333"/>
      <c r="C58" s="125" t="s">
        <v>27</v>
      </c>
      <c r="D58" s="58"/>
      <c r="E58" s="123" t="s">
        <v>27</v>
      </c>
      <c r="F58" s="124"/>
      <c r="G58" s="123" t="s">
        <v>27</v>
      </c>
      <c r="H58" s="127"/>
      <c r="I58" s="123" t="s">
        <v>27</v>
      </c>
      <c r="K58" s="1500" t="str">
        <f t="shared" si="1"/>
        <v>IAS 1.78 e Example</v>
      </c>
      <c r="O58" s="1539" t="s">
        <v>3516</v>
      </c>
      <c r="Q58" s="428" t="s">
        <v>3680</v>
      </c>
      <c r="R58" s="424"/>
      <c r="S58" s="704" t="str">
        <f>C58</f>
        <v/>
      </c>
      <c r="T58" s="334"/>
      <c r="U58" s="425" t="str">
        <f>E58</f>
        <v/>
      </c>
      <c r="V58" s="426"/>
      <c r="W58" s="425" t="str">
        <f>G58</f>
        <v/>
      </c>
      <c r="X58" s="427"/>
      <c r="Y58" s="425" t="str">
        <f>I58</f>
        <v/>
      </c>
      <c r="Z58" s="337"/>
    </row>
    <row r="59" spans="1:26" ht="9" customHeight="1">
      <c r="A59" s="1336" t="s">
        <v>27</v>
      </c>
      <c r="B59" s="57"/>
      <c r="C59" s="72"/>
      <c r="D59" s="58"/>
      <c r="E59" s="497"/>
      <c r="F59" s="497"/>
      <c r="G59" s="497"/>
      <c r="H59" s="497"/>
      <c r="I59" s="497"/>
      <c r="K59" s="1500">
        <f t="shared" si="1"/>
        <v>0</v>
      </c>
      <c r="O59" s="652"/>
      <c r="Q59" s="350" t="s">
        <v>27</v>
      </c>
      <c r="R59" s="394"/>
      <c r="S59" s="342"/>
      <c r="T59" s="334"/>
      <c r="U59" s="434"/>
      <c r="V59" s="434"/>
      <c r="W59" s="434"/>
      <c r="X59" s="434"/>
      <c r="Y59" s="434"/>
      <c r="Z59" s="337"/>
    </row>
    <row r="60" spans="1:26" ht="31.9" customHeight="1">
      <c r="A60" s="297" t="s">
        <v>1962</v>
      </c>
      <c r="B60" s="69"/>
      <c r="C60" s="125" t="s">
        <v>27</v>
      </c>
      <c r="D60" s="58"/>
      <c r="E60" s="123" t="s">
        <v>27</v>
      </c>
      <c r="F60" s="124"/>
      <c r="G60" s="123" t="s">
        <v>27</v>
      </c>
      <c r="H60" s="127"/>
      <c r="I60" s="123" t="s">
        <v>27</v>
      </c>
      <c r="K60" s="1500" t="str">
        <f t="shared" si="1"/>
        <v>IAS 1.54 r Disclosure</v>
      </c>
      <c r="O60" s="1539" t="s">
        <v>3684</v>
      </c>
      <c r="Q60" s="428" t="s">
        <v>3683</v>
      </c>
      <c r="R60" s="326"/>
      <c r="S60" s="704" t="str">
        <f>C60</f>
        <v/>
      </c>
      <c r="T60" s="334"/>
      <c r="U60" s="425" t="str">
        <f>E60</f>
        <v/>
      </c>
      <c r="V60" s="426"/>
      <c r="W60" s="425" t="str">
        <f>G60</f>
        <v/>
      </c>
      <c r="X60" s="427"/>
      <c r="Y60" s="425" t="str">
        <f>I60</f>
        <v/>
      </c>
      <c r="Z60" s="337"/>
    </row>
    <row r="61" spans="1:26" ht="8.25" customHeight="1">
      <c r="A61" s="1336" t="s">
        <v>27</v>
      </c>
      <c r="B61" s="1323"/>
      <c r="C61" s="128"/>
      <c r="D61" s="1339"/>
      <c r="E61" s="127"/>
      <c r="F61" s="127"/>
      <c r="G61" s="127"/>
      <c r="H61" s="127"/>
      <c r="I61" s="127"/>
      <c r="K61" s="1500">
        <f t="shared" si="1"/>
        <v>0</v>
      </c>
      <c r="O61" s="652"/>
      <c r="Q61" s="350"/>
      <c r="R61" s="409"/>
      <c r="S61" s="707"/>
      <c r="T61" s="435"/>
      <c r="U61" s="427"/>
      <c r="V61" s="427"/>
      <c r="W61" s="427"/>
      <c r="X61" s="427"/>
      <c r="Y61" s="427"/>
      <c r="Z61" s="337"/>
    </row>
    <row r="62" spans="1:26" ht="16.5" customHeight="1">
      <c r="A62" s="297" t="s">
        <v>3827</v>
      </c>
      <c r="B62" s="1340"/>
      <c r="C62" s="125" t="s">
        <v>27</v>
      </c>
      <c r="D62" s="58"/>
      <c r="E62" s="123" t="s">
        <v>27</v>
      </c>
      <c r="F62" s="124"/>
      <c r="G62" s="123" t="s">
        <v>27</v>
      </c>
      <c r="H62" s="127"/>
      <c r="I62" s="123" t="s">
        <v>27</v>
      </c>
      <c r="K62" s="1500" t="str">
        <f t="shared" si="1"/>
        <v xml:space="preserve">IAS 1.54 qDisclosure, IFRS 10.22Disclosure , IFRS 12.12 fDisclosure </v>
      </c>
      <c r="O62" s="649" t="s">
        <v>4071</v>
      </c>
      <c r="Q62" s="428" t="s">
        <v>3414</v>
      </c>
      <c r="R62" s="436"/>
      <c r="S62" s="704" t="str">
        <f>C62</f>
        <v/>
      </c>
      <c r="T62" s="334"/>
      <c r="U62" s="425" t="str">
        <f>E62</f>
        <v/>
      </c>
      <c r="V62" s="426"/>
      <c r="W62" s="425" t="str">
        <f>G62</f>
        <v/>
      </c>
      <c r="X62" s="427"/>
      <c r="Y62" s="425" t="str">
        <f>I62</f>
        <v/>
      </c>
      <c r="Z62" s="337"/>
    </row>
    <row r="63" spans="1:26" ht="6.6" customHeight="1">
      <c r="A63" s="1336" t="s">
        <v>27</v>
      </c>
      <c r="B63" s="57"/>
      <c r="C63" s="72"/>
      <c r="D63" s="58"/>
      <c r="E63" s="496"/>
      <c r="F63" s="496"/>
      <c r="G63" s="496"/>
      <c r="H63" s="496"/>
      <c r="I63" s="496"/>
      <c r="K63" s="1500">
        <f t="shared" si="1"/>
        <v>0</v>
      </c>
      <c r="O63" s="652"/>
      <c r="Q63" s="350" t="s">
        <v>27</v>
      </c>
      <c r="R63" s="394"/>
      <c r="S63" s="342"/>
      <c r="T63" s="334"/>
      <c r="U63" s="422"/>
      <c r="V63" s="422"/>
      <c r="W63" s="422"/>
      <c r="X63" s="422"/>
      <c r="Y63" s="422"/>
      <c r="Z63" s="337"/>
    </row>
    <row r="64" spans="1:26">
      <c r="A64" s="1341" t="s">
        <v>1653</v>
      </c>
      <c r="B64" s="69"/>
      <c r="C64" s="234" t="s">
        <v>27</v>
      </c>
      <c r="D64" s="105"/>
      <c r="E64" s="234">
        <f>SUM(E46:E62)</f>
        <v>0</v>
      </c>
      <c r="F64" s="133"/>
      <c r="G64" s="234">
        <f>SUM(G46:G62)</f>
        <v>0</v>
      </c>
      <c r="H64" s="1342"/>
      <c r="I64" s="234">
        <f>SUM(I46:I62)</f>
        <v>0</v>
      </c>
      <c r="K64" s="1500" t="str">
        <f t="shared" si="1"/>
        <v xml:space="preserve">AS 1.55Disclosure, IFRS 1.24 aDisclosure, IFRS 1.32 a (i)Disclosure,  IAS 1.78 eDisclosure, IFRS 13.93 bDisclosure , IFRS 13.93 eDisclosure , IFRS 13.93 aDisclosure </v>
      </c>
      <c r="O64" s="1729" t="s">
        <v>4072</v>
      </c>
      <c r="Q64" s="468" t="s">
        <v>3442</v>
      </c>
      <c r="R64" s="326"/>
      <c r="S64" s="432" t="s">
        <v>27</v>
      </c>
      <c r="T64" s="331"/>
      <c r="U64" s="432">
        <f>SUM(U46:U62)</f>
        <v>0</v>
      </c>
      <c r="V64" s="433"/>
      <c r="W64" s="432">
        <f>SUM(W46:W62)</f>
        <v>0</v>
      </c>
      <c r="X64" s="1543"/>
      <c r="Y64" s="432">
        <f>SUM(Y46:Y62)</f>
        <v>0</v>
      </c>
      <c r="Z64" s="337"/>
    </row>
    <row r="65" spans="1:26">
      <c r="A65" s="1336" t="s">
        <v>27</v>
      </c>
      <c r="B65" s="1343"/>
      <c r="C65" s="72"/>
      <c r="D65" s="58"/>
      <c r="E65" s="381"/>
      <c r="F65" s="1343"/>
      <c r="G65" s="381"/>
      <c r="H65" s="381"/>
      <c r="I65" s="381"/>
      <c r="K65" s="1500">
        <f t="shared" si="1"/>
        <v>0</v>
      </c>
      <c r="O65" s="652"/>
      <c r="Q65" s="350" t="s">
        <v>27</v>
      </c>
      <c r="R65" s="338"/>
      <c r="S65" s="342"/>
      <c r="T65" s="334"/>
      <c r="U65" s="337"/>
      <c r="V65" s="338"/>
      <c r="W65" s="337"/>
      <c r="X65" s="337"/>
      <c r="Y65" s="337"/>
      <c r="Z65" s="337"/>
    </row>
    <row r="66" spans="1:26">
      <c r="A66" s="297" t="s">
        <v>1968</v>
      </c>
      <c r="B66" s="1343"/>
      <c r="C66" s="125" t="s">
        <v>27</v>
      </c>
      <c r="D66" s="58"/>
      <c r="E66" s="123" t="s">
        <v>27</v>
      </c>
      <c r="F66" s="124"/>
      <c r="G66" s="123" t="s">
        <v>27</v>
      </c>
      <c r="H66" s="127"/>
      <c r="I66" s="123" t="s">
        <v>27</v>
      </c>
      <c r="K66" s="1500">
        <f t="shared" si="1"/>
        <v>0</v>
      </c>
      <c r="O66" s="1539"/>
      <c r="Q66" s="643" t="s">
        <v>3695</v>
      </c>
      <c r="R66" s="338"/>
      <c r="S66" s="704" t="str">
        <f>C66</f>
        <v/>
      </c>
      <c r="T66" s="334"/>
      <c r="U66" s="425" t="str">
        <f>E66</f>
        <v/>
      </c>
      <c r="V66" s="426"/>
      <c r="W66" s="425" t="str">
        <f>G66</f>
        <v/>
      </c>
      <c r="X66" s="427"/>
      <c r="Y66" s="425" t="str">
        <f>I66</f>
        <v/>
      </c>
      <c r="Z66" s="337"/>
    </row>
    <row r="67" spans="1:26">
      <c r="A67" s="1336" t="s">
        <v>27</v>
      </c>
      <c r="B67" s="1343"/>
      <c r="C67" s="72"/>
      <c r="D67" s="58"/>
      <c r="E67" s="381"/>
      <c r="F67" s="1343"/>
      <c r="G67" s="381"/>
      <c r="H67" s="381"/>
      <c r="I67" s="381"/>
      <c r="K67" s="1500">
        <f t="shared" si="1"/>
        <v>0</v>
      </c>
      <c r="O67" s="1539"/>
      <c r="Q67" s="350"/>
      <c r="R67" s="338"/>
      <c r="S67" s="342"/>
      <c r="T67" s="334"/>
      <c r="U67" s="337"/>
      <c r="V67" s="338"/>
      <c r="W67" s="337"/>
      <c r="X67" s="337"/>
      <c r="Y67" s="337"/>
      <c r="Z67" s="337"/>
    </row>
    <row r="68" spans="1:26">
      <c r="A68" s="297" t="s">
        <v>1951</v>
      </c>
      <c r="B68" s="1343"/>
      <c r="C68" s="125" t="s">
        <v>27</v>
      </c>
      <c r="D68" s="58"/>
      <c r="E68" s="123" t="s">
        <v>27</v>
      </c>
      <c r="F68" s="124"/>
      <c r="G68" s="123" t="s">
        <v>27</v>
      </c>
      <c r="H68" s="127"/>
      <c r="I68" s="123" t="s">
        <v>27</v>
      </c>
      <c r="K68" s="1500" t="str">
        <f t="shared" si="1"/>
        <v>IAS 1.54 k Disclosure</v>
      </c>
      <c r="O68" s="1539" t="s">
        <v>3692</v>
      </c>
      <c r="Q68" s="1541" t="s">
        <v>3448</v>
      </c>
      <c r="R68" s="338"/>
      <c r="S68" s="704" t="str">
        <f>C68</f>
        <v/>
      </c>
      <c r="T68" s="334"/>
      <c r="U68" s="425" t="str">
        <f>E68</f>
        <v/>
      </c>
      <c r="V68" s="426"/>
      <c r="W68" s="425" t="str">
        <f>G68</f>
        <v/>
      </c>
      <c r="X68" s="427"/>
      <c r="Y68" s="425" t="str">
        <f>I68</f>
        <v/>
      </c>
      <c r="Z68" s="337"/>
    </row>
    <row r="69" spans="1:26">
      <c r="A69" s="1336" t="s">
        <v>27</v>
      </c>
      <c r="B69" s="1343"/>
      <c r="C69" s="298"/>
      <c r="D69" s="58"/>
      <c r="E69" s="127"/>
      <c r="F69" s="124"/>
      <c r="G69" s="127"/>
      <c r="H69" s="127"/>
      <c r="I69" s="127"/>
      <c r="K69" s="1500">
        <f t="shared" ref="K69:K90" si="2">O69</f>
        <v>0</v>
      </c>
      <c r="O69" s="1539"/>
      <c r="Q69" s="350"/>
      <c r="R69" s="338"/>
      <c r="S69" s="1542"/>
      <c r="T69" s="334"/>
      <c r="U69" s="427"/>
      <c r="V69" s="426"/>
      <c r="W69" s="427"/>
      <c r="X69" s="427"/>
      <c r="Y69" s="427"/>
      <c r="Z69" s="337"/>
    </row>
    <row r="70" spans="1:26">
      <c r="A70" s="297" t="s">
        <v>1969</v>
      </c>
      <c r="B70" s="1343"/>
      <c r="C70" s="125" t="s">
        <v>27</v>
      </c>
      <c r="D70" s="58"/>
      <c r="E70" s="123" t="s">
        <v>27</v>
      </c>
      <c r="F70" s="124"/>
      <c r="G70" s="123" t="s">
        <v>27</v>
      </c>
      <c r="H70" s="127"/>
      <c r="I70" s="123" t="s">
        <v>27</v>
      </c>
      <c r="K70" s="1500">
        <f t="shared" si="2"/>
        <v>0</v>
      </c>
      <c r="O70" s="1539"/>
      <c r="Q70" s="1541" t="s">
        <v>4088</v>
      </c>
      <c r="R70" s="338"/>
      <c r="S70" s="704" t="str">
        <f>C70</f>
        <v/>
      </c>
      <c r="T70" s="334"/>
      <c r="U70" s="425" t="str">
        <f>E70</f>
        <v/>
      </c>
      <c r="V70" s="426"/>
      <c r="W70" s="425" t="str">
        <f>G70</f>
        <v/>
      </c>
      <c r="X70" s="427"/>
      <c r="Y70" s="425" t="str">
        <f>I70</f>
        <v/>
      </c>
      <c r="Z70" s="337"/>
    </row>
    <row r="71" spans="1:26">
      <c r="A71" s="1336" t="s">
        <v>27</v>
      </c>
      <c r="B71" s="1343"/>
      <c r="C71" s="298"/>
      <c r="D71" s="58"/>
      <c r="E71" s="127"/>
      <c r="F71" s="124"/>
      <c r="G71" s="127"/>
      <c r="H71" s="127"/>
      <c r="I71" s="127"/>
      <c r="K71" s="1500">
        <f t="shared" si="2"/>
        <v>0</v>
      </c>
      <c r="O71" s="1539"/>
      <c r="Q71" s="350"/>
      <c r="R71" s="338"/>
      <c r="S71" s="1542"/>
      <c r="T71" s="334"/>
      <c r="U71" s="427"/>
      <c r="V71" s="426"/>
      <c r="W71" s="427"/>
      <c r="X71" s="427"/>
      <c r="Y71" s="427"/>
      <c r="Z71" s="337"/>
    </row>
    <row r="72" spans="1:26">
      <c r="A72" s="297" t="s">
        <v>1963</v>
      </c>
      <c r="B72" s="1343"/>
      <c r="C72" s="125" t="s">
        <v>27</v>
      </c>
      <c r="D72" s="58"/>
      <c r="E72" s="123" t="s">
        <v>27</v>
      </c>
      <c r="F72" s="124"/>
      <c r="G72" s="123" t="s">
        <v>27</v>
      </c>
      <c r="H72" s="127"/>
      <c r="I72" s="123" t="s">
        <v>27</v>
      </c>
      <c r="K72" s="1500" t="str">
        <f t="shared" si="2"/>
        <v>IAS 1.78 d Disclosure, Expiry date 2013-01-01 IAS 19.118 Disclosure</v>
      </c>
      <c r="O72" s="1539" t="s">
        <v>4085</v>
      </c>
      <c r="Q72" s="1541" t="s">
        <v>3685</v>
      </c>
      <c r="R72" s="338"/>
      <c r="S72" s="704" t="str">
        <f>C72</f>
        <v/>
      </c>
      <c r="T72" s="334"/>
      <c r="U72" s="425" t="str">
        <f>E72</f>
        <v/>
      </c>
      <c r="V72" s="426"/>
      <c r="W72" s="425" t="str">
        <f>G72</f>
        <v/>
      </c>
      <c r="X72" s="427"/>
      <c r="Y72" s="425" t="str">
        <f>I72</f>
        <v/>
      </c>
      <c r="Z72" s="337"/>
    </row>
    <row r="73" spans="1:26">
      <c r="A73" s="1336" t="s">
        <v>27</v>
      </c>
      <c r="B73" s="1343"/>
      <c r="C73" s="298"/>
      <c r="D73" s="58"/>
      <c r="E73" s="127"/>
      <c r="F73" s="124"/>
      <c r="G73" s="127"/>
      <c r="H73" s="127"/>
      <c r="I73" s="127"/>
      <c r="K73" s="1500">
        <f t="shared" si="2"/>
        <v>0</v>
      </c>
      <c r="O73" s="1539"/>
      <c r="Q73" s="350"/>
      <c r="R73" s="338"/>
      <c r="S73" s="1542"/>
      <c r="T73" s="334"/>
      <c r="U73" s="427"/>
      <c r="V73" s="426"/>
      <c r="W73" s="427"/>
      <c r="X73" s="427"/>
      <c r="Y73" s="427"/>
      <c r="Z73" s="337"/>
    </row>
    <row r="74" spans="1:26">
      <c r="A74" s="297" t="s">
        <v>1970</v>
      </c>
      <c r="B74" s="1343"/>
      <c r="C74" s="125" t="s">
        <v>27</v>
      </c>
      <c r="D74" s="58"/>
      <c r="E74" s="123" t="s">
        <v>27</v>
      </c>
      <c r="F74" s="124"/>
      <c r="G74" s="123" t="s">
        <v>27</v>
      </c>
      <c r="H74" s="127"/>
      <c r="I74" s="123" t="s">
        <v>27</v>
      </c>
      <c r="K74" s="1500" t="str">
        <f t="shared" si="2"/>
        <v>IAS 1.78 d Disclosure, IAS 37.84 a Disclosure</v>
      </c>
      <c r="O74" s="1539" t="s">
        <v>4086</v>
      </c>
      <c r="Q74" s="1541" t="s">
        <v>3686</v>
      </c>
      <c r="R74" s="338"/>
      <c r="S74" s="704" t="str">
        <f>C74</f>
        <v/>
      </c>
      <c r="T74" s="334"/>
      <c r="U74" s="425" t="str">
        <f>E74</f>
        <v/>
      </c>
      <c r="V74" s="426"/>
      <c r="W74" s="425" t="str">
        <f>G74</f>
        <v/>
      </c>
      <c r="X74" s="427"/>
      <c r="Y74" s="425" t="str">
        <f>I74</f>
        <v/>
      </c>
      <c r="Z74" s="337"/>
    </row>
    <row r="75" spans="1:26">
      <c r="A75" s="1336" t="s">
        <v>27</v>
      </c>
      <c r="B75" s="1343"/>
      <c r="C75" s="298"/>
      <c r="D75" s="58"/>
      <c r="E75" s="127"/>
      <c r="F75" s="124"/>
      <c r="G75" s="127"/>
      <c r="H75" s="127"/>
      <c r="I75" s="127"/>
      <c r="K75" s="1500">
        <f t="shared" si="2"/>
        <v>0</v>
      </c>
      <c r="O75" s="1539"/>
      <c r="Q75" s="350"/>
      <c r="R75" s="338"/>
      <c r="S75" s="1542"/>
      <c r="T75" s="334"/>
      <c r="U75" s="427"/>
      <c r="V75" s="426"/>
      <c r="W75" s="427"/>
      <c r="X75" s="427"/>
      <c r="Y75" s="427"/>
      <c r="Z75" s="337"/>
    </row>
    <row r="76" spans="1:26">
      <c r="A76" s="297" t="s">
        <v>1971</v>
      </c>
      <c r="B76" s="1343"/>
      <c r="C76" s="125" t="s">
        <v>27</v>
      </c>
      <c r="D76" s="58"/>
      <c r="E76" s="123" t="s">
        <v>27</v>
      </c>
      <c r="F76" s="124"/>
      <c r="G76" s="123" t="s">
        <v>27</v>
      </c>
      <c r="H76" s="127"/>
      <c r="I76" s="123" t="s">
        <v>27</v>
      </c>
      <c r="K76" s="1500" t="str">
        <f t="shared" si="2"/>
        <v>IAS 1.54 l Disclosure</v>
      </c>
      <c r="O76" s="1539" t="s">
        <v>3693</v>
      </c>
      <c r="Q76" s="1541" t="s">
        <v>3687</v>
      </c>
      <c r="R76" s="338"/>
      <c r="S76" s="704" t="str">
        <f>C76</f>
        <v/>
      </c>
      <c r="T76" s="334"/>
      <c r="U76" s="425" t="str">
        <f>E76</f>
        <v/>
      </c>
      <c r="V76" s="426"/>
      <c r="W76" s="425" t="str">
        <f>G76</f>
        <v/>
      </c>
      <c r="X76" s="427"/>
      <c r="Y76" s="425" t="str">
        <f>I76</f>
        <v/>
      </c>
      <c r="Z76" s="337"/>
    </row>
    <row r="77" spans="1:26">
      <c r="A77" s="1336" t="s">
        <v>27</v>
      </c>
      <c r="B77" s="1343"/>
      <c r="C77" s="298"/>
      <c r="D77" s="58"/>
      <c r="E77" s="127"/>
      <c r="F77" s="124"/>
      <c r="G77" s="127"/>
      <c r="H77" s="127"/>
      <c r="I77" s="127"/>
      <c r="K77" s="1500">
        <f t="shared" si="2"/>
        <v>0</v>
      </c>
      <c r="O77" s="1539"/>
      <c r="Q77" s="350"/>
      <c r="R77" s="338"/>
      <c r="S77" s="1542"/>
      <c r="T77" s="334"/>
      <c r="U77" s="427"/>
      <c r="V77" s="426"/>
      <c r="W77" s="427"/>
      <c r="X77" s="427"/>
      <c r="Y77" s="427"/>
      <c r="Z77" s="337"/>
    </row>
    <row r="78" spans="1:26">
      <c r="A78" s="297" t="s">
        <v>405</v>
      </c>
      <c r="B78" s="1343"/>
      <c r="C78" s="125" t="s">
        <v>27</v>
      </c>
      <c r="D78" s="58"/>
      <c r="E78" s="123" t="s">
        <v>27</v>
      </c>
      <c r="F78" s="124"/>
      <c r="G78" s="123" t="s">
        <v>27</v>
      </c>
      <c r="H78" s="127"/>
      <c r="I78" s="123" t="s">
        <v>27</v>
      </c>
      <c r="K78" s="1500" t="str">
        <f t="shared" si="2"/>
        <v>IAS 1.54 m Disclosure</v>
      </c>
      <c r="O78" s="1539" t="s">
        <v>3694</v>
      </c>
      <c r="Q78" s="1541" t="s">
        <v>3688</v>
      </c>
      <c r="R78" s="338"/>
      <c r="S78" s="704" t="str">
        <f>C78</f>
        <v/>
      </c>
      <c r="T78" s="334"/>
      <c r="U78" s="425" t="str">
        <f>E78</f>
        <v/>
      </c>
      <c r="V78" s="426"/>
      <c r="W78" s="425" t="str">
        <f>G78</f>
        <v/>
      </c>
      <c r="X78" s="427"/>
      <c r="Y78" s="425" t="str">
        <f>I78</f>
        <v/>
      </c>
      <c r="Z78" s="337"/>
    </row>
    <row r="79" spans="1:26">
      <c r="A79" s="1336" t="s">
        <v>27</v>
      </c>
      <c r="B79" s="1343"/>
      <c r="C79" s="298"/>
      <c r="D79" s="58"/>
      <c r="E79" s="127"/>
      <c r="F79" s="124"/>
      <c r="G79" s="127"/>
      <c r="H79" s="127"/>
      <c r="I79" s="127"/>
      <c r="K79" s="1500">
        <f t="shared" si="2"/>
        <v>0</v>
      </c>
      <c r="O79" s="1539"/>
      <c r="Q79" s="350"/>
      <c r="R79" s="338"/>
      <c r="S79" s="1542"/>
      <c r="T79" s="334"/>
      <c r="U79" s="427"/>
      <c r="V79" s="426"/>
      <c r="W79" s="427"/>
      <c r="X79" s="427"/>
      <c r="Y79" s="427"/>
      <c r="Z79" s="337"/>
    </row>
    <row r="80" spans="1:26">
      <c r="A80" s="297" t="s">
        <v>405</v>
      </c>
      <c r="B80" s="1343"/>
      <c r="C80" s="125" t="s">
        <v>27</v>
      </c>
      <c r="D80" s="58"/>
      <c r="E80" s="123" t="s">
        <v>27</v>
      </c>
      <c r="F80" s="124"/>
      <c r="G80" s="123" t="s">
        <v>27</v>
      </c>
      <c r="H80" s="127"/>
      <c r="I80" s="123" t="s">
        <v>27</v>
      </c>
      <c r="K80" s="1500" t="str">
        <f t="shared" si="2"/>
        <v>IAS 1.55 Common practice</v>
      </c>
      <c r="O80" s="1539" t="s">
        <v>3503</v>
      </c>
      <c r="Q80" s="1541" t="s">
        <v>3689</v>
      </c>
      <c r="R80" s="338"/>
      <c r="S80" s="704" t="str">
        <f>C80</f>
        <v/>
      </c>
      <c r="T80" s="334"/>
      <c r="U80" s="425" t="str">
        <f>E80</f>
        <v/>
      </c>
      <c r="V80" s="426"/>
      <c r="W80" s="425" t="str">
        <f>G80</f>
        <v/>
      </c>
      <c r="X80" s="427"/>
      <c r="Y80" s="425" t="str">
        <f>I80</f>
        <v/>
      </c>
      <c r="Z80" s="337"/>
    </row>
    <row r="81" spans="1:26">
      <c r="A81" s="1336" t="s">
        <v>27</v>
      </c>
      <c r="B81" s="1343"/>
      <c r="C81" s="298"/>
      <c r="D81" s="58"/>
      <c r="E81" s="127"/>
      <c r="F81" s="124"/>
      <c r="G81" s="127"/>
      <c r="H81" s="127"/>
      <c r="I81" s="127"/>
      <c r="K81" s="1500">
        <f t="shared" si="2"/>
        <v>0</v>
      </c>
      <c r="O81" s="1539"/>
      <c r="Q81" s="350"/>
      <c r="R81" s="338"/>
      <c r="S81" s="1542"/>
      <c r="T81" s="334"/>
      <c r="U81" s="427"/>
      <c r="V81" s="426"/>
      <c r="W81" s="427"/>
      <c r="X81" s="427"/>
      <c r="Y81" s="427"/>
      <c r="Z81" s="337"/>
    </row>
    <row r="82" spans="1:26">
      <c r="A82" s="297" t="s">
        <v>1952</v>
      </c>
      <c r="B82" s="1343"/>
      <c r="C82" s="125" t="s">
        <v>27</v>
      </c>
      <c r="D82" s="58"/>
      <c r="E82" s="123" t="s">
        <v>27</v>
      </c>
      <c r="F82" s="124"/>
      <c r="G82" s="123" t="s">
        <v>27</v>
      </c>
      <c r="H82" s="127"/>
      <c r="I82" s="123" t="s">
        <v>27</v>
      </c>
      <c r="K82" s="1500" t="str">
        <f t="shared" si="2"/>
        <v>IAS 1.54 n Disclosure</v>
      </c>
      <c r="O82" s="1539" t="s">
        <v>3498</v>
      </c>
      <c r="Q82" s="1541" t="s">
        <v>3690</v>
      </c>
      <c r="R82" s="338"/>
      <c r="S82" s="704" t="str">
        <f>C82</f>
        <v/>
      </c>
      <c r="T82" s="334"/>
      <c r="U82" s="425" t="str">
        <f>E82</f>
        <v/>
      </c>
      <c r="V82" s="426"/>
      <c r="W82" s="425" t="str">
        <f>G82</f>
        <v/>
      </c>
      <c r="X82" s="427"/>
      <c r="Y82" s="425" t="str">
        <f>I82</f>
        <v/>
      </c>
      <c r="Z82" s="337"/>
    </row>
    <row r="83" spans="1:26">
      <c r="A83" s="1336" t="s">
        <v>27</v>
      </c>
      <c r="B83" s="1343"/>
      <c r="C83" s="298"/>
      <c r="D83" s="58"/>
      <c r="E83" s="127"/>
      <c r="F83" s="124"/>
      <c r="G83" s="127"/>
      <c r="H83" s="127"/>
      <c r="I83" s="127"/>
      <c r="K83" s="1500">
        <f t="shared" si="2"/>
        <v>0</v>
      </c>
      <c r="O83" s="1539"/>
      <c r="Q83" s="350"/>
      <c r="R83" s="338"/>
      <c r="S83" s="1542"/>
      <c r="T83" s="334"/>
      <c r="U83" s="427"/>
      <c r="V83" s="426"/>
      <c r="W83" s="427"/>
      <c r="X83" s="427"/>
      <c r="Y83" s="427"/>
      <c r="Z83" s="337"/>
    </row>
    <row r="84" spans="1:26">
      <c r="A84" s="297" t="s">
        <v>187</v>
      </c>
      <c r="B84" s="1343"/>
      <c r="C84" s="125" t="s">
        <v>27</v>
      </c>
      <c r="D84" s="58"/>
      <c r="E84" s="123" t="s">
        <v>27</v>
      </c>
      <c r="F84" s="124"/>
      <c r="G84" s="123" t="s">
        <v>27</v>
      </c>
      <c r="H84" s="127"/>
      <c r="I84" s="123" t="s">
        <v>27</v>
      </c>
      <c r="K84" s="1500" t="str">
        <f t="shared" si="2"/>
        <v>IAS 12.81 g (i) Disclosure, IAS 1.54 o Disclosure, IAS 1.56 Disclosure</v>
      </c>
      <c r="O84" s="1539" t="s">
        <v>4082</v>
      </c>
      <c r="Q84" s="1541" t="s">
        <v>3449</v>
      </c>
      <c r="R84" s="338"/>
      <c r="S84" s="704" t="str">
        <f>C84</f>
        <v/>
      </c>
      <c r="T84" s="334"/>
      <c r="U84" s="425" t="str">
        <f>E84</f>
        <v/>
      </c>
      <c r="V84" s="426"/>
      <c r="W84" s="425" t="str">
        <f>G84</f>
        <v/>
      </c>
      <c r="X84" s="427"/>
      <c r="Y84" s="425" t="str">
        <f>I84</f>
        <v/>
      </c>
      <c r="Z84" s="337"/>
    </row>
    <row r="85" spans="1:26">
      <c r="A85" s="1336" t="s">
        <v>27</v>
      </c>
      <c r="B85" s="1343"/>
      <c r="C85" s="298"/>
      <c r="D85" s="58"/>
      <c r="E85" s="127"/>
      <c r="F85" s="124"/>
      <c r="G85" s="127"/>
      <c r="H85" s="127"/>
      <c r="I85" s="127"/>
      <c r="K85" s="1500">
        <f t="shared" si="2"/>
        <v>0</v>
      </c>
      <c r="O85" s="1539"/>
      <c r="Q85" s="350"/>
      <c r="R85" s="338"/>
      <c r="S85" s="1542"/>
      <c r="T85" s="334"/>
      <c r="U85" s="427"/>
      <c r="V85" s="426"/>
      <c r="W85" s="427"/>
      <c r="X85" s="427"/>
      <c r="Y85" s="427"/>
      <c r="Z85" s="337"/>
    </row>
    <row r="86" spans="1:26" ht="42.75">
      <c r="A86" s="297" t="s">
        <v>774</v>
      </c>
      <c r="B86" s="1343"/>
      <c r="C86" s="125" t="s">
        <v>27</v>
      </c>
      <c r="D86" s="58"/>
      <c r="E86" s="123" t="s">
        <v>27</v>
      </c>
      <c r="F86" s="124"/>
      <c r="G86" s="123" t="s">
        <v>27</v>
      </c>
      <c r="H86" s="127"/>
      <c r="I86" s="123" t="s">
        <v>27</v>
      </c>
      <c r="K86" s="1500" t="str">
        <f t="shared" si="2"/>
        <v>IAS 1.54 p Disclosure, IFRS 5.38 Disclosure</v>
      </c>
      <c r="O86" s="1539" t="s">
        <v>4087</v>
      </c>
      <c r="Q86" s="1541" t="s">
        <v>3691</v>
      </c>
      <c r="R86" s="338"/>
      <c r="S86" s="704" t="str">
        <f>C86</f>
        <v/>
      </c>
      <c r="T86" s="334"/>
      <c r="U86" s="425" t="str">
        <f>E86</f>
        <v/>
      </c>
      <c r="V86" s="426"/>
      <c r="W86" s="425" t="str">
        <f>G86</f>
        <v/>
      </c>
      <c r="X86" s="427"/>
      <c r="Y86" s="425" t="str">
        <f>I86</f>
        <v/>
      </c>
      <c r="Z86" s="337"/>
    </row>
    <row r="87" spans="1:26">
      <c r="A87" s="1336" t="s">
        <v>27</v>
      </c>
      <c r="B87" s="1343"/>
      <c r="C87" s="298"/>
      <c r="D87" s="58"/>
      <c r="E87" s="127"/>
      <c r="F87" s="124"/>
      <c r="G87" s="127"/>
      <c r="H87" s="127"/>
      <c r="I87" s="127"/>
      <c r="K87" s="1500">
        <f t="shared" si="2"/>
        <v>0</v>
      </c>
      <c r="O87" s="1539"/>
      <c r="Q87" s="350" t="s">
        <v>27</v>
      </c>
      <c r="R87" s="338"/>
      <c r="S87" s="1542"/>
      <c r="T87" s="334"/>
      <c r="U87" s="427"/>
      <c r="V87" s="426"/>
      <c r="W87" s="427"/>
      <c r="X87" s="427"/>
      <c r="Y87" s="427"/>
      <c r="Z87" s="337"/>
    </row>
    <row r="88" spans="1:26">
      <c r="A88" s="1341" t="s">
        <v>1647</v>
      </c>
      <c r="B88" s="69"/>
      <c r="C88" s="234"/>
      <c r="D88" s="105"/>
      <c r="E88" s="234">
        <f>SUM(E66:E86)</f>
        <v>0</v>
      </c>
      <c r="F88" s="133"/>
      <c r="G88" s="234">
        <f>SUM(G66:G86)</f>
        <v>0</v>
      </c>
      <c r="H88" s="1342"/>
      <c r="I88" s="234">
        <f>SUM(I66:I86)</f>
        <v>0</v>
      </c>
      <c r="K88" s="1500" t="str">
        <f t="shared" si="2"/>
        <v xml:space="preserve">IAS 1.55Disclosure,  IFRS 8.23Disclosure, IFRS 8.28 dDisclosure,  IFRS 13.93 eDisclosure , IFRS 13.93 bDisclosure , IFRS 13.93 aDisclosure </v>
      </c>
      <c r="O88" s="649" t="s">
        <v>4077</v>
      </c>
      <c r="Q88" s="432" t="s">
        <v>3461</v>
      </c>
      <c r="R88" s="326"/>
      <c r="S88" s="432"/>
      <c r="T88" s="331"/>
      <c r="U88" s="432">
        <f>SUM(U66:U86)</f>
        <v>0</v>
      </c>
      <c r="V88" s="433"/>
      <c r="W88" s="432">
        <f>SUM(W66:W86)</f>
        <v>0</v>
      </c>
      <c r="X88" s="1543"/>
      <c r="Y88" s="432">
        <f>SUM(Y66:Y86)</f>
        <v>0</v>
      </c>
      <c r="Z88" s="337"/>
    </row>
    <row r="89" spans="1:26" ht="9" customHeight="1" thickBot="1">
      <c r="A89" s="1344"/>
      <c r="B89" s="1340"/>
      <c r="C89" s="299"/>
      <c r="D89" s="383"/>
      <c r="E89" s="299"/>
      <c r="F89" s="137"/>
      <c r="G89" s="299"/>
      <c r="H89" s="137"/>
      <c r="I89" s="299"/>
      <c r="K89" s="1500">
        <f t="shared" si="2"/>
        <v>0</v>
      </c>
      <c r="O89" s="1729"/>
      <c r="Q89" s="409"/>
      <c r="R89" s="436"/>
      <c r="S89" s="1544"/>
      <c r="T89" s="347"/>
      <c r="U89" s="1544"/>
      <c r="V89" s="431"/>
      <c r="W89" s="1544"/>
      <c r="X89" s="431"/>
      <c r="Y89" s="1544"/>
      <c r="Z89" s="337"/>
    </row>
    <row r="90" spans="1:26" ht="16.5" customHeight="1" thickTop="1" thickBot="1">
      <c r="A90" s="1345" t="s">
        <v>775</v>
      </c>
      <c r="B90" s="1340"/>
      <c r="C90" s="233"/>
      <c r="D90" s="383"/>
      <c r="E90" s="233">
        <f>E88+E64</f>
        <v>0</v>
      </c>
      <c r="F90" s="137"/>
      <c r="G90" s="233">
        <f>G88+G64</f>
        <v>0</v>
      </c>
      <c r="H90" s="1342"/>
      <c r="I90" s="233">
        <f>I88+I64</f>
        <v>0</v>
      </c>
      <c r="K90" s="1500">
        <f t="shared" si="2"/>
        <v>0</v>
      </c>
      <c r="O90" s="1729"/>
      <c r="Q90" s="438" t="s">
        <v>3462</v>
      </c>
      <c r="R90" s="436"/>
      <c r="S90" s="438"/>
      <c r="T90" s="347"/>
      <c r="U90" s="438">
        <f>U88+U64</f>
        <v>0</v>
      </c>
      <c r="V90" s="431"/>
      <c r="W90" s="438">
        <f>W88+W64</f>
        <v>0</v>
      </c>
      <c r="X90" s="1543"/>
      <c r="Y90" s="438">
        <f>Y88+Y64</f>
        <v>0</v>
      </c>
      <c r="Z90" s="337"/>
    </row>
    <row r="91" spans="1:26" ht="15" thickTop="1">
      <c r="A91" s="2078" t="str">
        <f>IF(AND(E$42=E$90,G$42=G$90),"","Разлика между актива и пасива!")</f>
        <v>Разлика между актива и пасива!</v>
      </c>
      <c r="B91" s="2078"/>
      <c r="C91" s="2078"/>
      <c r="D91" s="1346"/>
      <c r="E91" s="1347" t="str">
        <f>IF(E$42=E$90,"",E42-E90)</f>
        <v/>
      </c>
      <c r="F91" s="1348"/>
      <c r="G91" s="1347">
        <f>IF(G$42=G$90,"",G42-G90)</f>
        <v>1</v>
      </c>
      <c r="H91" s="1347"/>
      <c r="I91" s="1347"/>
      <c r="K91" s="1482"/>
      <c r="O91" s="1729"/>
      <c r="Q91" s="2079" t="str">
        <f>IF(AND(U$42=U$90,W$42=W$90),"","Разлика между актива и пасива!")</f>
        <v>Разлика между актива и пасива!</v>
      </c>
      <c r="R91" s="2079"/>
      <c r="S91" s="2079"/>
      <c r="T91" s="439"/>
      <c r="U91" s="440" t="str">
        <f>IF(U$42=U$90,"",U42-U90)</f>
        <v/>
      </c>
      <c r="V91" s="441"/>
      <c r="W91" s="440">
        <f>IF(W$42=W$90,"",W42-W90)</f>
        <v>1</v>
      </c>
      <c r="X91" s="440"/>
      <c r="Y91" s="440"/>
      <c r="Z91" s="337"/>
    </row>
    <row r="92" spans="1:26" ht="31.15" customHeight="1">
      <c r="A92" s="2546" t="str">
        <f>'P&amp;L ОД'!A106</f>
        <v>Приложенията от страница 0 до страница 0 са неразделна част от финансовия отчет.</v>
      </c>
      <c r="B92" s="2546"/>
      <c r="C92" s="2546"/>
      <c r="D92" s="2546"/>
      <c r="E92" s="2546"/>
      <c r="F92" s="2546"/>
      <c r="G92" s="2546"/>
      <c r="H92" s="1511"/>
      <c r="I92" s="1511"/>
      <c r="K92" s="1482"/>
      <c r="O92" s="1729"/>
      <c r="Q92" s="2073" t="str">
        <f>'P&amp;L ОД'!R106</f>
        <v>Notes from page 0  to page 0 are inseparable part of the financial statement.</v>
      </c>
      <c r="R92" s="2073"/>
      <c r="S92" s="2073"/>
      <c r="T92" s="2073"/>
      <c r="U92" s="2073"/>
      <c r="V92" s="2073"/>
      <c r="W92" s="2073"/>
      <c r="X92" s="549"/>
      <c r="Y92" s="549"/>
      <c r="Z92" s="337"/>
    </row>
    <row r="93" spans="1:26">
      <c r="A93" s="2074" t="str">
        <f>IF(AND(E$42=E$90,G$42=G$90),"","Сума на актива:")</f>
        <v>Сума на актива:</v>
      </c>
      <c r="B93" s="2074"/>
      <c r="C93" s="2074"/>
      <c r="D93" s="1349"/>
      <c r="E93" s="1350" t="str">
        <f>IF(E$62=E$90,"",E62)</f>
        <v/>
      </c>
      <c r="F93" s="1349"/>
      <c r="G93" s="1350" t="str">
        <f>IF(G$62=G$90,"",G62)</f>
        <v/>
      </c>
      <c r="H93" s="1350"/>
      <c r="I93" s="1350"/>
      <c r="K93" s="1482"/>
      <c r="O93" s="652"/>
      <c r="Q93" s="2075" t="str">
        <f>IF(AND(U$42=U$90,W$42=W$90),"","Сума на актива:")</f>
        <v>Сума на актива:</v>
      </c>
      <c r="R93" s="2075"/>
      <c r="S93" s="2075"/>
      <c r="T93" s="442"/>
      <c r="U93" s="443" t="str">
        <f>IF(U$62=U$90,"",U62)</f>
        <v/>
      </c>
      <c r="V93" s="442"/>
      <c r="W93" s="443" t="str">
        <f>IF(W$62=W$90,"",W62)</f>
        <v/>
      </c>
      <c r="X93" s="443"/>
      <c r="Y93" s="443"/>
      <c r="Z93" s="337"/>
    </row>
    <row r="94" spans="1:26">
      <c r="A94" s="387" t="str">
        <f>НАЧАЛО!$A$44</f>
        <v>Представляващи:</v>
      </c>
      <c r="B94" s="1351"/>
      <c r="C94" s="1352"/>
      <c r="D94" s="1346"/>
      <c r="E94" s="498"/>
      <c r="F94" s="498"/>
      <c r="G94" s="498"/>
      <c r="H94" s="498"/>
      <c r="I94" s="498"/>
      <c r="K94" s="1482"/>
      <c r="O94" s="652"/>
      <c r="Q94" s="361" t="str">
        <f>'P&amp;L ОД'!R108</f>
        <v>Representatives:</v>
      </c>
      <c r="R94" s="444"/>
      <c r="S94" s="445"/>
      <c r="T94" s="439"/>
      <c r="U94" s="446"/>
      <c r="V94" s="446"/>
      <c r="W94" s="446"/>
      <c r="X94" s="446"/>
      <c r="Y94" s="446"/>
      <c r="Z94" s="337"/>
    </row>
    <row r="95" spans="1:26">
      <c r="A95" s="388" t="str">
        <f>НАЧАЛО!$A$46</f>
        <v>ВЕСЕЛИНА СПАСОВА</v>
      </c>
      <c r="B95" s="389"/>
      <c r="C95" s="1352"/>
      <c r="D95" s="1346"/>
      <c r="E95" s="499">
        <f>E90-E42</f>
        <v>0</v>
      </c>
      <c r="F95" s="498"/>
      <c r="G95" s="499">
        <f>G90-G42</f>
        <v>-1</v>
      </c>
      <c r="H95" s="499"/>
      <c r="I95" s="499"/>
      <c r="K95" s="1482"/>
      <c r="O95" s="652"/>
      <c r="Q95" s="364" t="str">
        <f>'P&amp;L ОД'!R109</f>
        <v>ВЕСЕЛИНА СПАСОВА</v>
      </c>
      <c r="R95" s="366"/>
      <c r="S95" s="445"/>
      <c r="T95" s="439"/>
      <c r="U95" s="447"/>
      <c r="V95" s="446"/>
      <c r="W95" s="447"/>
      <c r="X95" s="447"/>
      <c r="Y95" s="447"/>
      <c r="Z95" s="337"/>
    </row>
    <row r="96" spans="1:26">
      <c r="A96" s="388"/>
      <c r="B96" s="389"/>
      <c r="C96" s="1352"/>
      <c r="D96" s="1346"/>
      <c r="E96" s="498"/>
      <c r="F96" s="498"/>
      <c r="G96" s="498"/>
      <c r="H96" s="498"/>
      <c r="I96" s="498"/>
      <c r="K96" s="1482"/>
      <c r="O96" s="652"/>
      <c r="Q96" s="364" t="s">
        <v>27</v>
      </c>
      <c r="R96" s="366"/>
      <c r="S96" s="445"/>
      <c r="T96" s="439"/>
      <c r="U96" s="446"/>
      <c r="V96" s="446"/>
      <c r="W96" s="446"/>
      <c r="X96" s="446"/>
      <c r="Y96" s="446"/>
      <c r="Z96" s="337"/>
    </row>
    <row r="97" spans="1:26">
      <c r="A97" s="388"/>
      <c r="B97" s="1353"/>
      <c r="C97" s="1352"/>
      <c r="D97" s="1346"/>
      <c r="E97" s="498"/>
      <c r="F97" s="498"/>
      <c r="G97" s="498"/>
      <c r="H97" s="498"/>
      <c r="I97" s="498"/>
      <c r="K97" s="1482"/>
      <c r="O97" s="652"/>
      <c r="Q97" s="364" t="str">
        <f>'P&amp;L ОД'!R111</f>
        <v/>
      </c>
      <c r="R97" s="370"/>
      <c r="S97" s="445"/>
      <c r="T97" s="439"/>
      <c r="U97" s="446"/>
      <c r="V97" s="446"/>
      <c r="W97" s="446"/>
      <c r="X97" s="446"/>
      <c r="Y97" s="446"/>
      <c r="Z97" s="337"/>
    </row>
    <row r="98" spans="1:26">
      <c r="A98" s="498"/>
      <c r="B98" s="1353"/>
      <c r="C98" s="1352"/>
      <c r="D98" s="1346"/>
      <c r="E98" s="498"/>
      <c r="F98" s="498"/>
      <c r="G98" s="498"/>
      <c r="H98" s="498"/>
      <c r="I98" s="498"/>
      <c r="K98" s="1482"/>
      <c r="O98" s="652"/>
      <c r="Q98" s="446" t="s">
        <v>27</v>
      </c>
      <c r="R98" s="370"/>
      <c r="S98" s="445"/>
      <c r="T98" s="439"/>
      <c r="U98" s="446"/>
      <c r="V98" s="446"/>
      <c r="W98" s="446"/>
      <c r="X98" s="446"/>
      <c r="Y98" s="446"/>
      <c r="Z98" s="337"/>
    </row>
    <row r="99" spans="1:26">
      <c r="A99" s="389" t="str">
        <f>НАЧАЛО!$F$44</f>
        <v>Съставител:</v>
      </c>
      <c r="B99" s="1353"/>
      <c r="C99" s="1352"/>
      <c r="D99" s="1346"/>
      <c r="E99" s="498"/>
      <c r="F99" s="498"/>
      <c r="G99" s="498"/>
      <c r="H99" s="498"/>
      <c r="I99" s="498"/>
      <c r="K99" s="1482"/>
      <c r="O99" s="652"/>
      <c r="Q99" s="366" t="str">
        <f>'P&amp;L ОД'!R113</f>
        <v>Prepared by:</v>
      </c>
      <c r="R99" s="370"/>
      <c r="S99" s="445"/>
      <c r="T99" s="439"/>
      <c r="U99" s="446"/>
      <c r="V99" s="446"/>
      <c r="W99" s="446"/>
      <c r="X99" s="446"/>
      <c r="Y99" s="446"/>
      <c r="Z99" s="446"/>
    </row>
    <row r="100" spans="1:26">
      <c r="A100" s="390" t="str">
        <f>НАЧАЛО!$F$46</f>
        <v>БОНКА СИРАШКА</v>
      </c>
      <c r="B100" s="389"/>
      <c r="C100" s="1352"/>
      <c r="D100" s="1346"/>
      <c r="E100" s="498"/>
      <c r="F100" s="498"/>
      <c r="G100" s="498"/>
      <c r="H100" s="498"/>
      <c r="I100" s="498"/>
      <c r="K100" s="1482"/>
      <c r="O100" s="652"/>
      <c r="Q100" s="369" t="str">
        <f>'P&amp;L ОД'!R114</f>
        <v>БОНКА СИРАШКА</v>
      </c>
      <c r="R100" s="366"/>
      <c r="S100" s="445"/>
      <c r="T100" s="439"/>
      <c r="U100" s="446"/>
      <c r="V100" s="446"/>
      <c r="W100" s="446"/>
      <c r="X100" s="446"/>
      <c r="Y100" s="446"/>
      <c r="Z100" s="446"/>
    </row>
    <row r="101" spans="1:26">
      <c r="A101" s="389"/>
      <c r="B101" s="1354"/>
      <c r="C101" s="1352"/>
      <c r="D101" s="1346"/>
      <c r="E101" s="498"/>
      <c r="F101" s="498"/>
      <c r="G101" s="498"/>
      <c r="H101" s="498"/>
      <c r="I101" s="498"/>
      <c r="K101" s="1482"/>
      <c r="O101" s="652"/>
      <c r="Q101" s="366" t="s">
        <v>27</v>
      </c>
      <c r="R101" s="448"/>
      <c r="S101" s="445"/>
      <c r="T101" s="439"/>
      <c r="U101" s="446"/>
      <c r="V101" s="446"/>
      <c r="W101" s="446"/>
      <c r="X101" s="446"/>
      <c r="Y101" s="446"/>
      <c r="Z101" s="446"/>
    </row>
    <row r="102" spans="1:26">
      <c r="A102" s="390" t="str">
        <f>НАЧАЛО!$D$50</f>
        <v>Заверил:</v>
      </c>
      <c r="B102" s="498"/>
      <c r="C102" s="1352"/>
      <c r="D102" s="1346"/>
      <c r="E102" s="498"/>
      <c r="F102" s="498"/>
      <c r="G102" s="498" t="s">
        <v>27</v>
      </c>
      <c r="H102" s="498"/>
      <c r="I102" s="498"/>
      <c r="K102" s="1482"/>
      <c r="O102" s="652"/>
      <c r="Q102" s="369" t="str">
        <f>'P&amp;L ОД'!R116</f>
        <v>Audited by:</v>
      </c>
      <c r="R102" s="446"/>
      <c r="S102" s="445"/>
      <c r="T102" s="439"/>
      <c r="U102" s="446"/>
      <c r="V102" s="446"/>
      <c r="W102" s="446"/>
      <c r="X102" s="446"/>
      <c r="Y102" s="446"/>
      <c r="Z102" s="446"/>
    </row>
    <row r="103" spans="1:26">
      <c r="A103" s="388" t="str">
        <f>НАЧАЛО!$C$52</f>
        <v>ОДИТОРИ И КО ООД</v>
      </c>
      <c r="B103" s="498"/>
      <c r="C103" s="1352"/>
      <c r="D103" s="1346"/>
      <c r="E103" s="498"/>
      <c r="F103" s="498"/>
      <c r="G103" s="498"/>
      <c r="H103" s="498"/>
      <c r="I103" s="498"/>
      <c r="K103" s="1482"/>
      <c r="O103" s="652"/>
      <c r="Q103" s="364" t="str">
        <f>'P&amp;L ОД'!R117</f>
        <v>…………………….</v>
      </c>
      <c r="R103" s="446"/>
      <c r="S103" s="445"/>
      <c r="T103" s="439"/>
      <c r="U103" s="446"/>
      <c r="V103" s="446"/>
      <c r="W103" s="446"/>
      <c r="X103" s="446"/>
      <c r="Y103" s="446"/>
      <c r="Z103" s="446"/>
    </row>
    <row r="104" spans="1:26">
      <c r="A104" s="498"/>
      <c r="B104" s="498"/>
      <c r="C104" s="1352"/>
      <c r="D104" s="1346"/>
      <c r="E104" s="498"/>
      <c r="F104" s="498"/>
      <c r="G104" s="498"/>
      <c r="H104" s="498"/>
      <c r="I104" s="498"/>
      <c r="K104" s="1482"/>
      <c r="O104" s="652"/>
      <c r="Q104" s="446" t="s">
        <v>27</v>
      </c>
      <c r="R104" s="446"/>
      <c r="S104" s="445"/>
      <c r="T104" s="439"/>
      <c r="U104" s="446"/>
      <c r="V104" s="446"/>
      <c r="W104" s="446"/>
      <c r="X104" s="446"/>
      <c r="Y104" s="446"/>
      <c r="Z104" s="446"/>
    </row>
    <row r="105" spans="1:26">
      <c r="A105" s="388" t="str">
        <f>НАЧАЛО!$C$58</f>
        <v>ЛОВЕЧ, 14 април 2014 г.</v>
      </c>
      <c r="B105" s="1351"/>
      <c r="C105" s="1352"/>
      <c r="D105" s="1346"/>
      <c r="E105" s="498"/>
      <c r="F105" s="498"/>
      <c r="G105" s="498"/>
      <c r="H105" s="498"/>
      <c r="I105" s="498"/>
      <c r="K105" s="1482"/>
      <c r="O105" s="652"/>
      <c r="Q105" s="364" t="str">
        <f>'P&amp;L ОД'!R119</f>
        <v>Sofia, 28 February 2014</v>
      </c>
      <c r="R105" s="444"/>
      <c r="S105" s="445"/>
      <c r="T105" s="439"/>
      <c r="U105" s="446"/>
      <c r="V105" s="446"/>
      <c r="W105" s="446"/>
      <c r="X105" s="446"/>
      <c r="Y105" s="446"/>
      <c r="Z105" s="446"/>
    </row>
    <row r="110" spans="1:26">
      <c r="A110" s="1355"/>
      <c r="B110" s="1355"/>
      <c r="C110" s="1356"/>
      <c r="D110" s="380"/>
      <c r="Q110" s="449"/>
      <c r="R110" s="449"/>
      <c r="S110" s="450"/>
      <c r="T110" s="333"/>
    </row>
    <row r="112" spans="1:26">
      <c r="A112" s="1355"/>
      <c r="B112" s="1355"/>
      <c r="C112" s="1356"/>
      <c r="D112" s="380"/>
      <c r="Q112" s="449"/>
      <c r="R112" s="449"/>
      <c r="S112" s="450"/>
      <c r="T112" s="333"/>
    </row>
    <row r="113" spans="1:20">
      <c r="A113" s="1355"/>
      <c r="B113" s="1355"/>
      <c r="C113" s="1356"/>
      <c r="D113" s="380"/>
      <c r="Q113" s="449"/>
      <c r="R113" s="449"/>
      <c r="S113" s="450"/>
      <c r="T113" s="333"/>
    </row>
    <row r="114" spans="1:20">
      <c r="A114" s="1356"/>
      <c r="B114" s="1356"/>
      <c r="Q114" s="450"/>
      <c r="R114" s="450"/>
    </row>
    <row r="116" spans="1:20">
      <c r="A116" s="536"/>
      <c r="B116" s="536"/>
      <c r="Q116" s="453"/>
      <c r="R116" s="453"/>
    </row>
    <row r="117" spans="1:20">
      <c r="A117" s="540"/>
      <c r="B117" s="540"/>
      <c r="Q117" s="454"/>
      <c r="R117" s="454"/>
    </row>
    <row r="118" spans="1:20">
      <c r="A118" s="540"/>
      <c r="B118" s="540"/>
      <c r="Q118" s="454"/>
      <c r="R118" s="454"/>
    </row>
    <row r="119" spans="1:20">
      <c r="A119" s="536"/>
      <c r="B119" s="536"/>
      <c r="Q119" s="453"/>
      <c r="R119" s="453"/>
    </row>
    <row r="120" spans="1:20">
      <c r="A120" s="541"/>
      <c r="B120" s="541"/>
      <c r="Q120" s="455"/>
      <c r="R120" s="455"/>
    </row>
    <row r="123" spans="1:20">
      <c r="A123" s="1359"/>
      <c r="B123" s="1359"/>
      <c r="Q123" s="456"/>
      <c r="R123" s="456"/>
    </row>
    <row r="124" spans="1:20">
      <c r="A124" s="1359"/>
      <c r="B124" s="1359"/>
      <c r="Q124" s="456"/>
      <c r="R124" s="456"/>
    </row>
    <row r="125" spans="1:20">
      <c r="A125" s="1360"/>
      <c r="B125" s="1360"/>
      <c r="Q125" s="457"/>
      <c r="R125" s="457"/>
    </row>
  </sheetData>
  <sheetProtection insertColumns="0" insertRows="0"/>
  <mergeCells count="10">
    <mergeCell ref="Q1:W1"/>
    <mergeCell ref="Q2:W2"/>
    <mergeCell ref="Q91:S91"/>
    <mergeCell ref="Q92:W92"/>
    <mergeCell ref="Q93:S93"/>
    <mergeCell ref="A93:C93"/>
    <mergeCell ref="A1:G1"/>
    <mergeCell ref="A2:G2"/>
    <mergeCell ref="A91:C91"/>
    <mergeCell ref="A92:G92"/>
  </mergeCells>
  <hyperlinks>
    <hyperlink ref="M2" location="'Съдържание 1'!A1" display="'Съдържание 1'!A1"/>
    <hyperlink ref="L8" location="'Имоти, Машини и съоръжения'!A1" display="'Имоти, Машини и съоръжения'!A1"/>
    <hyperlink ref="L12" location="Репутация!A1" display="Репутация!A1"/>
    <hyperlink ref="L10" location="'Инвестиционни имоти'!A1" display="'Инвестиционни имоти'!A1"/>
    <hyperlink ref="L14" location="'Нематериални  активи '!A1" display="'Нематериални  активи '!A1"/>
    <hyperlink ref="O18" r:id="rId1" display="http://eifrs.ifrs.org/eifrs/XBRL?type=IAS&amp;num=1&amp;date=2012-03-27&amp;anchor=para_54_d&amp;doctype=Standard"/>
    <hyperlink ref="O20" r:id="rId2" display="http://eifrs.ifrs.org/eifrs/XBRL?type=IAS&amp;num=1&amp;date=2012-03-27&amp;anchor=para_55&amp;doctype=Standard"/>
    <hyperlink ref="O24" r:id="rId3" display="http://eifrs.ifrs.org/eifrs/XBRL?type=IAS&amp;num=1&amp;date=2012-03-27&amp;anchor=para_55&amp;doctype=Standard"/>
    <hyperlink ref="O28" r:id="rId4" display="http://eifrs.ifrs.org/eifrs/XBRL?type=IAS&amp;num=1&amp;date=2012-03-27&amp;anchor=para_54_j&amp;doctype=Standard"/>
    <hyperlink ref="O30" r:id="rId5" display="http://eifrs.ifrs.org/eifrs/XBRL?type=IAS&amp;num=1&amp;date=2012-03-27&amp;anchor=para_54_g&amp;doctype=Standard"/>
    <hyperlink ref="O32" r:id="rId6" display="http://eifrs.ifrs.org/eifrs/XBRL?type=IAS&amp;num=1&amp;date=2012-03-27&amp;anchor=para_54_n&amp;doctype=Standard"/>
    <hyperlink ref="O48" r:id="rId7" display="http://eifrs.ifrs.org/eifrs/XBRL?type=IAS&amp;num=1&amp;date=2012-03-27&amp;anchor=para_78_e&amp;doctype=Standard"/>
    <hyperlink ref="O52" r:id="rId8" display="http://eifrs.ifrs.org/eifrs/XBRL?type=IAS&amp;num=1&amp;date=2012-03-27&amp;anchor=para_78_e&amp;doctype=Standard"/>
    <hyperlink ref="O56" r:id="rId9" display="http://eifrs.ifrs.org/eifrs/XBRL?type=IAS&amp;num=1&amp;date=2012-03-27&amp;anchor=para_78_e&amp;doctype=Standard"/>
    <hyperlink ref="O58" r:id="rId10" display="http://eifrs.ifrs.org/eifrs/XBRL?type=IAS&amp;num=1&amp;date=2012-03-27&amp;anchor=para_78_e&amp;doctype=Standard"/>
    <hyperlink ref="O60" r:id="rId11" display="http://eifrs.ifrs.org/eifrs/XBRL?type=IAS&amp;num=1&amp;date=2012-03-27&amp;anchor=para_54_r&amp;doctype=Standard"/>
    <hyperlink ref="O68" r:id="rId12" display="http://eifrs.ifrs.org/eifrs/XBRL?type=IAS&amp;num=1&amp;date=2012-03-27&amp;anchor=para_54_k&amp;doctype=Standard"/>
    <hyperlink ref="O76" r:id="rId13" display="http://eifrs.ifrs.org/eifrs/XBRL?type=IAS&amp;num=1&amp;date=2012-03-27&amp;anchor=para_54_l&amp;doctype=Standard"/>
    <hyperlink ref="O78" r:id="rId14" display="http://eifrs.ifrs.org/eifrs/XBRL?type=IAS&amp;num=1&amp;date=2012-03-27&amp;anchor=para_54_m&amp;doctype=Standard"/>
    <hyperlink ref="O80" r:id="rId15" display="http://eifrs.ifrs.org/eifrs/XBRL?type=IAS&amp;num=1&amp;date=2012-03-27&amp;anchor=para_55&amp;doctype=Standard"/>
    <hyperlink ref="O82" r:id="rId16" display="http://eifrs.ifrs.org/eifrs/XBRL?type=IAS&amp;num=1&amp;date=2012-03-27&amp;anchor=para_54_n&amp;doctype=Standard"/>
  </hyperlinks>
  <pageMargins left="0.7" right="0.7" top="0.75" bottom="0.75" header="0.3" footer="0.3"/>
  <pageSetup paperSize="9" orientation="portrait" r:id="rId17"/>
  <ignoredErrors>
    <ignoredError sqref="E12:G12" unlockedFormula="1"/>
  </ignoredErrors>
  <legacyDrawing r:id="rId18"/>
</worksheet>
</file>

<file path=xl/worksheets/sheet91.xml><?xml version="1.0" encoding="utf-8"?>
<worksheet xmlns="http://schemas.openxmlformats.org/spreadsheetml/2006/main" xmlns:r="http://schemas.openxmlformats.org/officeDocument/2006/relationships">
  <sheetPr>
    <tabColor theme="4" tint="-0.249977111117893"/>
  </sheetPr>
  <dimension ref="A1:Y106"/>
  <sheetViews>
    <sheetView workbookViewId="0">
      <selection activeCell="I1" sqref="I1"/>
    </sheetView>
  </sheetViews>
  <sheetFormatPr defaultRowHeight="14.25"/>
  <cols>
    <col min="1" max="1" width="75.140625" style="543" customWidth="1"/>
    <col min="2" max="2" width="1.7109375" style="537" customWidth="1"/>
    <col min="3" max="3" width="12.140625" style="538" customWidth="1"/>
    <col min="4" max="4" width="1.7109375" style="539" customWidth="1"/>
    <col min="5" max="5" width="12.140625" style="538" customWidth="1"/>
    <col min="6" max="6" width="1.42578125" style="505" customWidth="1"/>
    <col min="7" max="7" width="9.140625" style="1547"/>
    <col min="8" max="15" width="9.140625" style="505"/>
    <col min="16" max="16" width="13.42578125" style="505" customWidth="1"/>
    <col min="17" max="17" width="9.140625" style="505"/>
    <col min="18" max="18" width="9.140625" style="745"/>
    <col min="19" max="19" width="1.42578125" style="745" customWidth="1"/>
    <col min="20" max="20" width="75.140625" style="742" customWidth="1"/>
    <col min="21" max="21" width="1.7109375" style="738" customWidth="1"/>
    <col min="22" max="22" width="12.140625" style="739" customWidth="1"/>
    <col min="23" max="23" width="1.7109375" style="740" customWidth="1"/>
    <col min="24" max="24" width="12.140625" style="739" customWidth="1"/>
    <col min="25" max="25" width="4.28515625" style="745" customWidth="1"/>
    <col min="26" max="16384" width="9.140625" style="505"/>
  </cols>
  <sheetData>
    <row r="1" spans="1:25">
      <c r="A1" s="2082" t="str">
        <f>'P&amp;L ОД'!A1</f>
        <v>ЛОВЕЧТУРС АД</v>
      </c>
      <c r="B1" s="2082"/>
      <c r="C1" s="2082"/>
      <c r="D1" s="2082"/>
      <c r="E1" s="2082"/>
      <c r="G1" s="1545"/>
      <c r="I1" s="506" t="s">
        <v>1323</v>
      </c>
      <c r="R1" s="1107"/>
      <c r="T1" s="2083" t="str">
        <f>'Cover page'!B6</f>
        <v>АБС Ltd.</v>
      </c>
      <c r="U1" s="2083"/>
      <c r="V1" s="2083"/>
      <c r="W1" s="2083"/>
      <c r="X1" s="2083"/>
      <c r="Y1" s="705"/>
    </row>
    <row r="2" spans="1:25">
      <c r="A2" s="2084" t="str">
        <f>CONCATENATE("ОТЧЕТ ЗА ПАРИЧНИТЕ ПОТОЦИ, КОСВЕН МЕТОД ",НАЧАЛО!AA3,НАЧАЛО!AD1," година")</f>
        <v>ОТЧЕТ ЗА ПАРИЧНИТЕ ПОТОЦИ, КОСВЕН МЕТОД за 2013 година</v>
      </c>
      <c r="B2" s="2084"/>
      <c r="C2" s="2084"/>
      <c r="D2" s="2084"/>
      <c r="E2" s="2084"/>
      <c r="G2" s="1545"/>
      <c r="H2" s="379"/>
      <c r="I2" s="379"/>
      <c r="J2" s="379"/>
      <c r="K2" s="379"/>
      <c r="L2" s="379"/>
      <c r="M2" s="379"/>
      <c r="N2" s="379"/>
      <c r="O2" s="379"/>
      <c r="R2" s="1107"/>
      <c r="T2" s="2085" t="str">
        <f>CONCATENATE("STATEMENT OF CASH FLOWS, INDIRECT METHOD ",'Cover page'!AA3,"THE YEAR ",'Cover page'!AD1,"")</f>
        <v>STATEMENT OF CASH FLOWS, INDIRECT METHOD FOR THE YEAR 2013</v>
      </c>
      <c r="U2" s="2085"/>
      <c r="V2" s="2085"/>
      <c r="W2" s="2085"/>
      <c r="X2" s="2085"/>
      <c r="Y2" s="705"/>
    </row>
    <row r="3" spans="1:25" ht="15" customHeight="1">
      <c r="A3" s="507"/>
      <c r="B3" s="508"/>
      <c r="C3" s="509" t="str">
        <f>НАЧАЛО!AD1&amp;" г."</f>
        <v>2013 г.</v>
      </c>
      <c r="D3" s="509"/>
      <c r="E3" s="509" t="str">
        <f>НАЧАЛО!AF1&amp;" г."</f>
        <v>2012 г.</v>
      </c>
      <c r="G3" s="1545"/>
      <c r="H3" s="378"/>
      <c r="I3" s="378"/>
      <c r="J3" s="378"/>
      <c r="K3" s="378"/>
      <c r="L3" s="378"/>
      <c r="M3" s="378"/>
      <c r="N3" s="378"/>
      <c r="O3" s="378"/>
      <c r="R3" s="1107"/>
      <c r="T3" s="711"/>
      <c r="U3" s="712"/>
      <c r="V3" s="713" t="str">
        <f>НАЧАЛО!AD1&amp;""</f>
        <v>2013</v>
      </c>
      <c r="W3" s="713"/>
      <c r="X3" s="713" t="str">
        <f>НАЧАЛО!AF1&amp;""</f>
        <v>2012</v>
      </c>
      <c r="Y3" s="705"/>
    </row>
    <row r="4" spans="1:25" ht="15" thickBot="1">
      <c r="A4" s="507"/>
      <c r="B4" s="508"/>
      <c r="C4" s="510" t="s">
        <v>13</v>
      </c>
      <c r="D4" s="511"/>
      <c r="E4" s="510" t="s">
        <v>13</v>
      </c>
      <c r="G4" s="1545"/>
      <c r="H4" s="379"/>
      <c r="I4" s="379"/>
      <c r="J4" s="1504"/>
      <c r="K4" s="378"/>
      <c r="L4" s="378"/>
      <c r="M4" s="378"/>
      <c r="N4" s="378"/>
      <c r="O4" s="378"/>
      <c r="R4" s="1107"/>
      <c r="T4" s="711"/>
      <c r="U4" s="712"/>
      <c r="V4" s="714" t="s">
        <v>13</v>
      </c>
      <c r="W4" s="715"/>
      <c r="X4" s="714" t="s">
        <v>13</v>
      </c>
      <c r="Y4" s="705"/>
    </row>
    <row r="5" spans="1:25" ht="15">
      <c r="A5" s="507"/>
      <c r="B5" s="508"/>
      <c r="C5" s="510"/>
      <c r="D5" s="511"/>
      <c r="E5" s="510"/>
      <c r="G5" s="1545"/>
      <c r="H5" s="379"/>
      <c r="I5" s="379"/>
      <c r="J5" s="378"/>
      <c r="K5" s="512" t="s">
        <v>1991</v>
      </c>
      <c r="L5" s="513"/>
      <c r="M5" s="513"/>
      <c r="N5" s="513"/>
      <c r="O5" s="513"/>
      <c r="P5" s="514"/>
      <c r="R5" s="1107"/>
      <c r="T5" s="711"/>
      <c r="U5" s="712"/>
      <c r="V5" s="714"/>
      <c r="W5" s="715"/>
      <c r="X5" s="714"/>
      <c r="Y5" s="705"/>
    </row>
    <row r="6" spans="1:25">
      <c r="A6" s="142" t="s">
        <v>63</v>
      </c>
      <c r="B6" s="143"/>
      <c r="C6" s="144"/>
      <c r="D6" s="145"/>
      <c r="E6" s="144"/>
      <c r="G6" s="1545">
        <f t="shared" ref="G6:G37" si="0">R6</f>
        <v>0</v>
      </c>
      <c r="K6" s="515" t="s">
        <v>1992</v>
      </c>
      <c r="L6" s="516"/>
      <c r="M6" s="378"/>
      <c r="N6" s="378"/>
      <c r="O6" s="378"/>
      <c r="P6" s="517"/>
      <c r="R6" s="1107"/>
      <c r="T6" s="716" t="s">
        <v>3696</v>
      </c>
      <c r="U6" s="615"/>
      <c r="V6" s="614"/>
      <c r="W6" s="717"/>
      <c r="X6" s="614"/>
      <c r="Y6" s="705"/>
    </row>
    <row r="7" spans="1:25">
      <c r="A7" s="146" t="s">
        <v>2023</v>
      </c>
      <c r="B7" s="143"/>
      <c r="C7" s="308"/>
      <c r="D7" s="145"/>
      <c r="E7" s="308"/>
      <c r="G7" s="1545" t="str">
        <f t="shared" si="0"/>
        <v xml:space="preserve">IAS 1.106 d (i)Disclosure, IFRS 8.28 bDisclosure, IFRS 8.23Disclosure, IFRS 1.32 a (ii)Disclosure, IFRS 1.24 bDisclosure, IAS 7.18 bDisclosure, IFRS 12.B10 bExample , IAS 1.81A aDisclosure </v>
      </c>
      <c r="K7" s="515" t="s">
        <v>1997</v>
      </c>
      <c r="L7" s="516"/>
      <c r="M7" s="378"/>
      <c r="N7" s="378"/>
      <c r="O7" s="378"/>
      <c r="P7" s="517"/>
      <c r="R7" s="1318" t="s">
        <v>4034</v>
      </c>
      <c r="T7" s="718" t="s">
        <v>663</v>
      </c>
      <c r="U7" s="615"/>
      <c r="V7" s="1548">
        <f>C7</f>
        <v>0</v>
      </c>
      <c r="W7" s="717"/>
      <c r="X7" s="1548">
        <f>E7</f>
        <v>0</v>
      </c>
      <c r="Y7" s="705"/>
    </row>
    <row r="8" spans="1:25">
      <c r="A8" s="309" t="s">
        <v>2038</v>
      </c>
      <c r="B8" s="143"/>
      <c r="C8" s="144"/>
      <c r="D8" s="145"/>
      <c r="E8" s="144"/>
      <c r="G8" s="1545">
        <f t="shared" si="0"/>
        <v>0</v>
      </c>
      <c r="K8" s="515" t="s">
        <v>1993</v>
      </c>
      <c r="L8" s="516"/>
      <c r="M8" s="378"/>
      <c r="N8" s="378"/>
      <c r="O8" s="378"/>
      <c r="P8" s="517"/>
      <c r="R8" s="1107"/>
      <c r="T8" s="1549" t="s">
        <v>3697</v>
      </c>
      <c r="U8" s="615"/>
      <c r="V8" s="614"/>
      <c r="W8" s="717"/>
      <c r="X8" s="614"/>
      <c r="Y8" s="705"/>
    </row>
    <row r="9" spans="1:25">
      <c r="A9" s="146" t="s">
        <v>2024</v>
      </c>
      <c r="B9" s="143"/>
      <c r="C9" s="144"/>
      <c r="D9" s="145"/>
      <c r="E9" s="144"/>
      <c r="G9" s="1545" t="str">
        <f t="shared" si="0"/>
        <v>IAS 7.35 Disclosure</v>
      </c>
      <c r="K9" s="515" t="s">
        <v>1994</v>
      </c>
      <c r="L9" s="516"/>
      <c r="M9" s="378"/>
      <c r="N9" s="378"/>
      <c r="O9" s="378"/>
      <c r="P9" s="517"/>
      <c r="R9" s="1318" t="s">
        <v>3719</v>
      </c>
      <c r="T9" s="718" t="s">
        <v>3701</v>
      </c>
      <c r="U9" s="615"/>
      <c r="V9" s="614">
        <f>C9</f>
        <v>0</v>
      </c>
      <c r="W9" s="717"/>
      <c r="X9" s="614">
        <f>E9</f>
        <v>0</v>
      </c>
      <c r="Y9" s="705"/>
    </row>
    <row r="10" spans="1:25">
      <c r="A10" s="146" t="s">
        <v>2025</v>
      </c>
      <c r="B10" s="143"/>
      <c r="C10" s="144"/>
      <c r="D10" s="145"/>
      <c r="E10" s="144"/>
      <c r="G10" s="1545" t="str">
        <f t="shared" si="0"/>
        <v>IAS 7.20 c Common practice</v>
      </c>
      <c r="K10" s="515" t="s">
        <v>1995</v>
      </c>
      <c r="L10" s="516"/>
      <c r="M10" s="378"/>
      <c r="N10" s="378"/>
      <c r="O10" s="378"/>
      <c r="P10" s="517"/>
      <c r="R10" s="1318" t="s">
        <v>3720</v>
      </c>
      <c r="T10" s="718" t="s">
        <v>3702</v>
      </c>
      <c r="U10" s="615"/>
      <c r="V10" s="614">
        <f t="shared" ref="V10:V26" si="1">C10</f>
        <v>0</v>
      </c>
      <c r="W10" s="717"/>
      <c r="X10" s="614">
        <f t="shared" ref="X10:X26" si="2">E10</f>
        <v>0</v>
      </c>
      <c r="Y10" s="705"/>
    </row>
    <row r="11" spans="1:25">
      <c r="A11" s="146" t="s">
        <v>2026</v>
      </c>
      <c r="B11" s="143"/>
      <c r="C11" s="144"/>
      <c r="D11" s="145"/>
      <c r="E11" s="144"/>
      <c r="G11" s="1545" t="str">
        <f t="shared" si="0"/>
        <v>IAS 7.20 a Common practice</v>
      </c>
      <c r="K11" s="515" t="s">
        <v>1996</v>
      </c>
      <c r="L11" s="516"/>
      <c r="M11" s="378"/>
      <c r="N11" s="378"/>
      <c r="O11" s="378"/>
      <c r="P11" s="517"/>
      <c r="R11" s="1318" t="s">
        <v>3721</v>
      </c>
      <c r="T11" s="718" t="s">
        <v>3703</v>
      </c>
      <c r="U11" s="615"/>
      <c r="V11" s="614">
        <f t="shared" si="1"/>
        <v>0</v>
      </c>
      <c r="W11" s="717"/>
      <c r="X11" s="614">
        <f t="shared" si="2"/>
        <v>0</v>
      </c>
      <c r="Y11" s="705"/>
    </row>
    <row r="12" spans="1:25">
      <c r="A12" s="146" t="s">
        <v>2041</v>
      </c>
      <c r="B12" s="143"/>
      <c r="C12" s="144"/>
      <c r="D12" s="145"/>
      <c r="E12" s="144"/>
      <c r="G12" s="1545" t="str">
        <f t="shared" si="0"/>
        <v>IAS 7.20 a Common practice</v>
      </c>
      <c r="K12" s="515" t="s">
        <v>1998</v>
      </c>
      <c r="L12" s="516"/>
      <c r="M12" s="378"/>
      <c r="N12" s="378"/>
      <c r="O12" s="378"/>
      <c r="P12" s="517"/>
      <c r="R12" s="1318" t="s">
        <v>3721</v>
      </c>
      <c r="T12" s="718" t="s">
        <v>3704</v>
      </c>
      <c r="U12" s="615"/>
      <c r="V12" s="614">
        <f t="shared" si="1"/>
        <v>0</v>
      </c>
      <c r="W12" s="717"/>
      <c r="X12" s="614">
        <f t="shared" si="2"/>
        <v>0</v>
      </c>
      <c r="Y12" s="705"/>
    </row>
    <row r="13" spans="1:25">
      <c r="A13" s="146" t="s">
        <v>2042</v>
      </c>
      <c r="B13" s="143"/>
      <c r="C13" s="144"/>
      <c r="D13" s="145"/>
      <c r="E13" s="144"/>
      <c r="G13" s="1545" t="str">
        <f t="shared" si="0"/>
        <v>IAS 7.20 a Common practice</v>
      </c>
      <c r="K13" s="515" t="s">
        <v>2000</v>
      </c>
      <c r="L13" s="516"/>
      <c r="M13" s="378"/>
      <c r="N13" s="378"/>
      <c r="O13" s="378"/>
      <c r="P13" s="517"/>
      <c r="R13" s="1318" t="s">
        <v>3721</v>
      </c>
      <c r="T13" s="718" t="s">
        <v>3705</v>
      </c>
      <c r="U13" s="615"/>
      <c r="V13" s="614">
        <f t="shared" si="1"/>
        <v>0</v>
      </c>
      <c r="W13" s="717"/>
      <c r="X13" s="614">
        <f t="shared" si="2"/>
        <v>0</v>
      </c>
      <c r="Y13" s="705"/>
    </row>
    <row r="14" spans="1:25">
      <c r="A14" s="146" t="s">
        <v>3829</v>
      </c>
      <c r="B14" s="143"/>
      <c r="C14" s="144"/>
      <c r="D14" s="145"/>
      <c r="E14" s="144"/>
      <c r="G14" s="1545" t="str">
        <f t="shared" si="0"/>
        <v>IAS 7.20 a Common practice</v>
      </c>
      <c r="K14" s="515" t="s">
        <v>1999</v>
      </c>
      <c r="L14" s="516"/>
      <c r="M14" s="378"/>
      <c r="N14" s="378"/>
      <c r="O14" s="378"/>
      <c r="P14" s="517"/>
      <c r="R14" s="1318" t="s">
        <v>3721</v>
      </c>
      <c r="T14" s="718" t="s">
        <v>3706</v>
      </c>
      <c r="U14" s="615"/>
      <c r="V14" s="614">
        <f t="shared" si="1"/>
        <v>0</v>
      </c>
      <c r="W14" s="717"/>
      <c r="X14" s="614">
        <f t="shared" si="2"/>
        <v>0</v>
      </c>
      <c r="Y14" s="705"/>
    </row>
    <row r="15" spans="1:25">
      <c r="A15" s="146" t="s">
        <v>2043</v>
      </c>
      <c r="B15" s="143"/>
      <c r="C15" s="144"/>
      <c r="D15" s="145"/>
      <c r="E15" s="144"/>
      <c r="G15" s="1545" t="str">
        <f t="shared" si="0"/>
        <v>IAS 7.20 a Common practice</v>
      </c>
      <c r="K15" s="515" t="s">
        <v>2001</v>
      </c>
      <c r="L15" s="516"/>
      <c r="M15" s="378"/>
      <c r="N15" s="378"/>
      <c r="O15" s="378"/>
      <c r="P15" s="517"/>
      <c r="R15" s="1318" t="s">
        <v>3721</v>
      </c>
      <c r="T15" s="718" t="s">
        <v>3707</v>
      </c>
      <c r="U15" s="615"/>
      <c r="V15" s="614">
        <f t="shared" si="1"/>
        <v>0</v>
      </c>
      <c r="W15" s="717"/>
      <c r="X15" s="614">
        <f t="shared" si="2"/>
        <v>0</v>
      </c>
      <c r="Y15" s="705"/>
    </row>
    <row r="16" spans="1:25" ht="15" thickBot="1">
      <c r="A16" s="146" t="s">
        <v>2027</v>
      </c>
      <c r="B16" s="143"/>
      <c r="C16" s="144"/>
      <c r="D16" s="145"/>
      <c r="E16" s="144"/>
      <c r="G16" s="1545" t="str">
        <f t="shared" si="0"/>
        <v>IAS 7.20 b Common practice</v>
      </c>
      <c r="K16" s="518"/>
      <c r="L16" s="519"/>
      <c r="M16" s="519"/>
      <c r="N16" s="519"/>
      <c r="O16" s="519"/>
      <c r="P16" s="520"/>
      <c r="R16" s="1318" t="s">
        <v>3625</v>
      </c>
      <c r="T16" s="718" t="s">
        <v>3708</v>
      </c>
      <c r="U16" s="615"/>
      <c r="V16" s="614">
        <f t="shared" si="1"/>
        <v>0</v>
      </c>
      <c r="W16" s="717"/>
      <c r="X16" s="614">
        <f t="shared" si="2"/>
        <v>0</v>
      </c>
      <c r="Y16" s="705"/>
    </row>
    <row r="17" spans="1:25" ht="28.5">
      <c r="A17" s="146" t="s">
        <v>2028</v>
      </c>
      <c r="B17" s="143"/>
      <c r="C17" s="144"/>
      <c r="D17" s="145"/>
      <c r="E17" s="144"/>
      <c r="G17" s="1545" t="str">
        <f t="shared" si="0"/>
        <v>IAS 7.20 b Common practice</v>
      </c>
      <c r="R17" s="1318" t="s">
        <v>3625</v>
      </c>
      <c r="T17" s="718" t="s">
        <v>3709</v>
      </c>
      <c r="U17" s="615"/>
      <c r="V17" s="614">
        <f t="shared" si="1"/>
        <v>0</v>
      </c>
      <c r="W17" s="717"/>
      <c r="X17" s="614">
        <f t="shared" si="2"/>
        <v>0</v>
      </c>
      <c r="Y17" s="705"/>
    </row>
    <row r="18" spans="1:25">
      <c r="A18" s="146" t="s">
        <v>2029</v>
      </c>
      <c r="B18" s="143"/>
      <c r="C18" s="144"/>
      <c r="D18" s="145"/>
      <c r="E18" s="144"/>
      <c r="G18" s="1545" t="str">
        <f t="shared" si="0"/>
        <v>IAS 7.20 b Common practice</v>
      </c>
      <c r="R18" s="1318" t="s">
        <v>3625</v>
      </c>
      <c r="T18" s="718" t="s">
        <v>3710</v>
      </c>
      <c r="U18" s="615"/>
      <c r="V18" s="614">
        <f t="shared" si="1"/>
        <v>0</v>
      </c>
      <c r="W18" s="717"/>
      <c r="X18" s="614">
        <f t="shared" si="2"/>
        <v>0</v>
      </c>
      <c r="Y18" s="705"/>
    </row>
    <row r="19" spans="1:25">
      <c r="A19" s="146" t="s">
        <v>2030</v>
      </c>
      <c r="B19" s="143"/>
      <c r="C19" s="144"/>
      <c r="D19" s="145"/>
      <c r="E19" s="144"/>
      <c r="G19" s="1545" t="str">
        <f t="shared" si="0"/>
        <v>IAS 7.20 b Common practice</v>
      </c>
      <c r="R19" s="1318" t="s">
        <v>3625</v>
      </c>
      <c r="T19" s="718" t="s">
        <v>3711</v>
      </c>
      <c r="U19" s="615"/>
      <c r="V19" s="614">
        <f t="shared" si="1"/>
        <v>0</v>
      </c>
      <c r="W19" s="717"/>
      <c r="X19" s="614">
        <f t="shared" si="2"/>
        <v>0</v>
      </c>
      <c r="Y19" s="705"/>
    </row>
    <row r="20" spans="1:25">
      <c r="A20" s="146" t="s">
        <v>2031</v>
      </c>
      <c r="B20" s="143"/>
      <c r="C20" s="144"/>
      <c r="D20" s="145"/>
      <c r="E20" s="144"/>
      <c r="G20" s="1545" t="str">
        <f t="shared" si="0"/>
        <v>IAS 7.20 b Common practice</v>
      </c>
      <c r="R20" s="1318" t="s">
        <v>3625</v>
      </c>
      <c r="T20" s="718" t="s">
        <v>3712</v>
      </c>
      <c r="U20" s="615"/>
      <c r="V20" s="614">
        <f t="shared" si="1"/>
        <v>0</v>
      </c>
      <c r="W20" s="717"/>
      <c r="X20" s="614">
        <f t="shared" si="2"/>
        <v>0</v>
      </c>
      <c r="Y20" s="705"/>
    </row>
    <row r="21" spans="1:25">
      <c r="A21" s="146" t="s">
        <v>2044</v>
      </c>
      <c r="B21" s="143"/>
      <c r="C21" s="144"/>
      <c r="D21" s="145"/>
      <c r="E21" s="144"/>
      <c r="G21" s="1545" t="str">
        <f t="shared" si="0"/>
        <v>IAS 7.20 b Common practice</v>
      </c>
      <c r="R21" s="1318" t="s">
        <v>3625</v>
      </c>
      <c r="T21" s="718" t="s">
        <v>3713</v>
      </c>
      <c r="U21" s="615"/>
      <c r="V21" s="614">
        <f t="shared" si="1"/>
        <v>0</v>
      </c>
      <c r="W21" s="717"/>
      <c r="X21" s="614">
        <f t="shared" si="2"/>
        <v>0</v>
      </c>
      <c r="Y21" s="705"/>
    </row>
    <row r="22" spans="1:25">
      <c r="A22" s="146" t="s">
        <v>2045</v>
      </c>
      <c r="B22" s="143"/>
      <c r="C22" s="144"/>
      <c r="D22" s="145"/>
      <c r="E22" s="144"/>
      <c r="G22" s="1545" t="str">
        <f t="shared" si="0"/>
        <v>IAS 7.20 b Common practice</v>
      </c>
      <c r="R22" s="1318" t="s">
        <v>3625</v>
      </c>
      <c r="T22" s="718" t="s">
        <v>3714</v>
      </c>
      <c r="U22" s="615"/>
      <c r="V22" s="614">
        <f t="shared" si="1"/>
        <v>0</v>
      </c>
      <c r="W22" s="717"/>
      <c r="X22" s="614">
        <f t="shared" si="2"/>
        <v>0</v>
      </c>
      <c r="Y22" s="705"/>
    </row>
    <row r="23" spans="1:25">
      <c r="A23" s="146" t="s">
        <v>2046</v>
      </c>
      <c r="B23" s="143"/>
      <c r="C23" s="144"/>
      <c r="D23" s="145"/>
      <c r="E23" s="144"/>
      <c r="G23" s="1545" t="str">
        <f t="shared" si="0"/>
        <v>IAS 7.20 b Common practice</v>
      </c>
      <c r="R23" s="1318" t="s">
        <v>3625</v>
      </c>
      <c r="T23" s="718" t="s">
        <v>3715</v>
      </c>
      <c r="U23" s="615"/>
      <c r="V23" s="614">
        <f t="shared" si="1"/>
        <v>0</v>
      </c>
      <c r="W23" s="717"/>
      <c r="X23" s="614">
        <f t="shared" si="2"/>
        <v>0</v>
      </c>
      <c r="Y23" s="705"/>
    </row>
    <row r="24" spans="1:25">
      <c r="A24" s="146" t="s">
        <v>2032</v>
      </c>
      <c r="B24" s="143"/>
      <c r="C24" s="144"/>
      <c r="D24" s="145"/>
      <c r="E24" s="144"/>
      <c r="G24" s="1545" t="str">
        <f t="shared" si="0"/>
        <v>IAS 7.14 Common practice</v>
      </c>
      <c r="R24" s="1318" t="s">
        <v>3722</v>
      </c>
      <c r="T24" s="718" t="s">
        <v>3716</v>
      </c>
      <c r="U24" s="615"/>
      <c r="V24" s="614">
        <f t="shared" si="1"/>
        <v>0</v>
      </c>
      <c r="W24" s="717"/>
      <c r="X24" s="614">
        <f t="shared" si="2"/>
        <v>0</v>
      </c>
      <c r="Y24" s="705"/>
    </row>
    <row r="25" spans="1:25" ht="28.5">
      <c r="A25" s="146" t="s">
        <v>2033</v>
      </c>
      <c r="B25" s="143"/>
      <c r="C25" s="144"/>
      <c r="D25" s="145"/>
      <c r="E25" s="144"/>
      <c r="G25" s="1545" t="str">
        <f t="shared" si="0"/>
        <v>IAS 7.20 c Common practice</v>
      </c>
      <c r="R25" s="1318" t="s">
        <v>3720</v>
      </c>
      <c r="T25" s="718" t="s">
        <v>3717</v>
      </c>
      <c r="U25" s="615"/>
      <c r="V25" s="614">
        <f t="shared" si="1"/>
        <v>0</v>
      </c>
      <c r="W25" s="717"/>
      <c r="X25" s="614">
        <f t="shared" si="2"/>
        <v>0</v>
      </c>
      <c r="Y25" s="705"/>
    </row>
    <row r="26" spans="1:25">
      <c r="A26" s="146" t="s">
        <v>2034</v>
      </c>
      <c r="B26" s="143"/>
      <c r="C26" s="144"/>
      <c r="D26" s="145"/>
      <c r="E26" s="144"/>
      <c r="G26" s="1545" t="str">
        <f t="shared" si="0"/>
        <v>IAS 7.20 Disclosure</v>
      </c>
      <c r="R26" s="1318" t="s">
        <v>3723</v>
      </c>
      <c r="T26" s="718" t="s">
        <v>3718</v>
      </c>
      <c r="U26" s="615"/>
      <c r="V26" s="614">
        <f t="shared" si="1"/>
        <v>0</v>
      </c>
      <c r="W26" s="717"/>
      <c r="X26" s="614">
        <f t="shared" si="2"/>
        <v>0</v>
      </c>
      <c r="Y26" s="705"/>
    </row>
    <row r="27" spans="1:25">
      <c r="A27" s="309" t="s">
        <v>2035</v>
      </c>
      <c r="B27" s="143"/>
      <c r="C27" s="308">
        <f>SUM(C9:C26)</f>
        <v>0</v>
      </c>
      <c r="D27" s="145"/>
      <c r="E27" s="308">
        <f>SUM(E9:E26)</f>
        <v>0</v>
      </c>
      <c r="G27" s="1545">
        <f t="shared" si="0"/>
        <v>0</v>
      </c>
      <c r="R27" s="1107"/>
      <c r="T27" s="1549" t="s">
        <v>3698</v>
      </c>
      <c r="U27" s="615"/>
      <c r="V27" s="1548">
        <f>SUM(V9:V26)</f>
        <v>0</v>
      </c>
      <c r="W27" s="717"/>
      <c r="X27" s="1548">
        <f>SUM(X9:X26)</f>
        <v>0</v>
      </c>
      <c r="Y27" s="705"/>
    </row>
    <row r="28" spans="1:25">
      <c r="A28" s="142" t="s">
        <v>2036</v>
      </c>
      <c r="B28" s="143"/>
      <c r="C28" s="310">
        <f>C7+C27</f>
        <v>0</v>
      </c>
      <c r="D28" s="149"/>
      <c r="E28" s="310">
        <f>E7+E27</f>
        <v>0</v>
      </c>
      <c r="G28" s="1545">
        <f t="shared" si="0"/>
        <v>0</v>
      </c>
      <c r="R28" s="1107"/>
      <c r="T28" s="716" t="s">
        <v>3699</v>
      </c>
      <c r="U28" s="615"/>
      <c r="V28" s="1550">
        <f>V7+V27</f>
        <v>0</v>
      </c>
      <c r="W28" s="613"/>
      <c r="X28" s="1550">
        <f>X7+X27</f>
        <v>0</v>
      </c>
      <c r="Y28" s="705"/>
    </row>
    <row r="29" spans="1:25">
      <c r="A29" s="146" t="s">
        <v>2037</v>
      </c>
      <c r="B29" s="143"/>
      <c r="C29" s="144"/>
      <c r="D29" s="145"/>
      <c r="E29" s="144"/>
      <c r="G29" s="1545" t="str">
        <f t="shared" si="0"/>
        <v>IAS 7.31 Disclosure</v>
      </c>
      <c r="R29" s="1318" t="s">
        <v>3533</v>
      </c>
      <c r="T29" s="718" t="s">
        <v>3724</v>
      </c>
      <c r="U29" s="615"/>
      <c r="V29" s="614">
        <f t="shared" ref="V29:V34" si="3">C29</f>
        <v>0</v>
      </c>
      <c r="W29" s="717"/>
      <c r="X29" s="614">
        <f t="shared" ref="X29:X34" si="4">E29</f>
        <v>0</v>
      </c>
      <c r="Y29" s="705"/>
    </row>
    <row r="30" spans="1:25">
      <c r="A30" s="146" t="s">
        <v>824</v>
      </c>
      <c r="B30" s="143"/>
      <c r="C30" s="144"/>
      <c r="D30" s="145"/>
      <c r="E30" s="144"/>
      <c r="G30" s="1545" t="str">
        <f t="shared" si="0"/>
        <v>IAS 7.31 Disclosure</v>
      </c>
      <c r="R30" s="1318" t="s">
        <v>3533</v>
      </c>
      <c r="T30" s="718" t="s">
        <v>3480</v>
      </c>
      <c r="U30" s="615"/>
      <c r="V30" s="614">
        <f t="shared" si="3"/>
        <v>0</v>
      </c>
      <c r="W30" s="717"/>
      <c r="X30" s="614">
        <f t="shared" si="4"/>
        <v>0</v>
      </c>
      <c r="Y30" s="705"/>
    </row>
    <row r="31" spans="1:25">
      <c r="A31" s="146" t="s">
        <v>776</v>
      </c>
      <c r="B31" s="143"/>
      <c r="C31" s="144"/>
      <c r="D31" s="145"/>
      <c r="E31" s="144"/>
      <c r="G31" s="1545" t="str">
        <f t="shared" si="0"/>
        <v>IAS 7.31 Disclosure</v>
      </c>
      <c r="R31" s="1318" t="s">
        <v>3533</v>
      </c>
      <c r="T31" s="718" t="s">
        <v>3469</v>
      </c>
      <c r="U31" s="615"/>
      <c r="V31" s="614">
        <f t="shared" si="3"/>
        <v>0</v>
      </c>
      <c r="W31" s="717"/>
      <c r="X31" s="614">
        <f t="shared" si="4"/>
        <v>0</v>
      </c>
      <c r="Y31" s="705"/>
    </row>
    <row r="32" spans="1:25">
      <c r="A32" s="146" t="s">
        <v>577</v>
      </c>
      <c r="B32" s="143"/>
      <c r="C32" s="144"/>
      <c r="D32" s="145"/>
      <c r="E32" s="144"/>
      <c r="G32" s="1545" t="str">
        <f t="shared" si="0"/>
        <v>IAS 7.31 Disclosure</v>
      </c>
      <c r="R32" s="1318" t="s">
        <v>3533</v>
      </c>
      <c r="T32" s="718" t="s">
        <v>3479</v>
      </c>
      <c r="U32" s="615"/>
      <c r="V32" s="614">
        <f t="shared" si="3"/>
        <v>0</v>
      </c>
      <c r="W32" s="717"/>
      <c r="X32" s="614">
        <f t="shared" si="4"/>
        <v>0</v>
      </c>
      <c r="Y32" s="705"/>
    </row>
    <row r="33" spans="1:25" ht="15">
      <c r="A33" s="146" t="s">
        <v>2039</v>
      </c>
      <c r="B33" s="143"/>
      <c r="C33" s="144"/>
      <c r="D33" s="145"/>
      <c r="E33" s="144"/>
      <c r="G33" s="1545" t="str">
        <f t="shared" si="0"/>
        <v>IAS 7.14 f Example, IAS 7.35 Disclosure</v>
      </c>
      <c r="R33" s="1318" t="s">
        <v>3556</v>
      </c>
      <c r="T33" s="718" t="s">
        <v>3532</v>
      </c>
      <c r="U33" s="615"/>
      <c r="V33" s="614">
        <f t="shared" si="3"/>
        <v>0</v>
      </c>
      <c r="W33" s="717"/>
      <c r="X33" s="614">
        <f t="shared" si="4"/>
        <v>0</v>
      </c>
      <c r="Y33" s="705"/>
    </row>
    <row r="34" spans="1:25">
      <c r="A34" s="146" t="s">
        <v>2040</v>
      </c>
      <c r="B34" s="143"/>
      <c r="C34" s="144"/>
      <c r="D34" s="145"/>
      <c r="E34" s="144"/>
      <c r="G34" s="1545" t="str">
        <f t="shared" si="0"/>
        <v>IAS 7.14 Disclosure</v>
      </c>
      <c r="R34" s="1318" t="s">
        <v>3725</v>
      </c>
      <c r="T34" s="718" t="s">
        <v>3557</v>
      </c>
      <c r="U34" s="615"/>
      <c r="V34" s="614">
        <f t="shared" si="3"/>
        <v>0</v>
      </c>
      <c r="W34" s="717"/>
      <c r="X34" s="614">
        <f t="shared" si="4"/>
        <v>0</v>
      </c>
      <c r="Y34" s="705"/>
    </row>
    <row r="35" spans="1:25" ht="15" thickBot="1">
      <c r="A35" s="235" t="s">
        <v>64</v>
      </c>
      <c r="B35" s="147"/>
      <c r="C35" s="1317">
        <f>SUM(C28:C34)</f>
        <v>0</v>
      </c>
      <c r="D35" s="149"/>
      <c r="E35" s="1317">
        <f>SUM(E28:E34)</f>
        <v>0</v>
      </c>
      <c r="G35" s="1545">
        <f t="shared" si="0"/>
        <v>0</v>
      </c>
      <c r="R35" s="1107"/>
      <c r="T35" s="720" t="s">
        <v>3700</v>
      </c>
      <c r="U35" s="719"/>
      <c r="V35" s="612">
        <f>SUM(V28:V34)</f>
        <v>0</v>
      </c>
      <c r="W35" s="613"/>
      <c r="X35" s="612">
        <f>SUM(X28:X34)</f>
        <v>0</v>
      </c>
      <c r="Y35" s="705"/>
    </row>
    <row r="36" spans="1:25" ht="15" thickTop="1">
      <c r="A36" s="146"/>
      <c r="B36" s="143"/>
      <c r="C36" s="144"/>
      <c r="D36" s="145"/>
      <c r="E36" s="144"/>
      <c r="G36" s="1545">
        <f t="shared" si="0"/>
        <v>0</v>
      </c>
      <c r="R36" s="1107"/>
      <c r="T36" s="718"/>
      <c r="U36" s="615"/>
      <c r="V36" s="614"/>
      <c r="W36" s="717"/>
      <c r="X36" s="614"/>
      <c r="Y36" s="705"/>
    </row>
    <row r="37" spans="1:25">
      <c r="A37" s="142" t="s">
        <v>65</v>
      </c>
      <c r="B37" s="143"/>
      <c r="C37" s="144"/>
      <c r="D37" s="145"/>
      <c r="E37" s="144"/>
      <c r="G37" s="1545" t="str">
        <f t="shared" si="0"/>
        <v>IAS7p10</v>
      </c>
      <c r="R37" s="1319" t="s">
        <v>3463</v>
      </c>
      <c r="T37" s="716" t="s">
        <v>3472</v>
      </c>
      <c r="U37" s="615"/>
      <c r="V37" s="614"/>
      <c r="W37" s="717"/>
      <c r="X37" s="614"/>
      <c r="Y37" s="705"/>
    </row>
    <row r="38" spans="1:25" ht="42.75">
      <c r="A38" s="146" t="s">
        <v>807</v>
      </c>
      <c r="B38" s="143"/>
      <c r="C38" s="144"/>
      <c r="D38" s="145"/>
      <c r="E38" s="144"/>
      <c r="G38" s="1545">
        <f t="shared" ref="G38:G69" si="5">R38</f>
        <v>0</v>
      </c>
      <c r="R38" s="1107"/>
      <c r="T38" s="718" t="s">
        <v>3474</v>
      </c>
      <c r="U38" s="615"/>
      <c r="V38" s="614">
        <f t="shared" ref="V38:V59" si="6">C38</f>
        <v>0</v>
      </c>
      <c r="W38" s="717"/>
      <c r="X38" s="614">
        <f t="shared" ref="X38:X59" si="7">E38</f>
        <v>0</v>
      </c>
      <c r="Y38" s="705"/>
    </row>
    <row r="39" spans="1:25" ht="42.75">
      <c r="A39" s="146" t="s">
        <v>808</v>
      </c>
      <c r="B39" s="143"/>
      <c r="C39" s="144"/>
      <c r="D39" s="145"/>
      <c r="E39" s="144"/>
      <c r="G39" s="1545">
        <f t="shared" si="5"/>
        <v>0</v>
      </c>
      <c r="R39" s="1107"/>
      <c r="T39" s="718" t="s">
        <v>3473</v>
      </c>
      <c r="U39" s="615"/>
      <c r="V39" s="614">
        <f t="shared" si="6"/>
        <v>0</v>
      </c>
      <c r="W39" s="717"/>
      <c r="X39" s="614">
        <f t="shared" si="7"/>
        <v>0</v>
      </c>
      <c r="Y39" s="705"/>
    </row>
    <row r="40" spans="1:25" ht="28.5">
      <c r="A40" s="146" t="s">
        <v>809</v>
      </c>
      <c r="B40" s="143"/>
      <c r="C40" s="144"/>
      <c r="D40" s="145"/>
      <c r="E40" s="144"/>
      <c r="G40" s="1545" t="str">
        <f t="shared" si="5"/>
        <v>IAS 7.16 d Example</v>
      </c>
      <c r="R40" s="1319" t="s">
        <v>3535</v>
      </c>
      <c r="T40" s="718" t="s">
        <v>3534</v>
      </c>
      <c r="U40" s="615"/>
      <c r="V40" s="614">
        <f t="shared" si="6"/>
        <v>0</v>
      </c>
      <c r="W40" s="717"/>
      <c r="X40" s="614">
        <f t="shared" si="7"/>
        <v>0</v>
      </c>
      <c r="Y40" s="705"/>
    </row>
    <row r="41" spans="1:25" ht="28.5">
      <c r="A41" s="146" t="s">
        <v>810</v>
      </c>
      <c r="B41" s="143"/>
      <c r="C41" s="144"/>
      <c r="D41" s="145"/>
      <c r="E41" s="144"/>
      <c r="G41" s="1545" t="str">
        <f t="shared" si="5"/>
        <v>IAS 7.16 c Example</v>
      </c>
      <c r="R41" s="1319" t="s">
        <v>3537</v>
      </c>
      <c r="T41" s="718" t="s">
        <v>3536</v>
      </c>
      <c r="U41" s="615"/>
      <c r="V41" s="614">
        <f t="shared" si="6"/>
        <v>0</v>
      </c>
      <c r="W41" s="717"/>
      <c r="X41" s="614">
        <f t="shared" si="7"/>
        <v>0</v>
      </c>
      <c r="Y41" s="705"/>
    </row>
    <row r="42" spans="1:25">
      <c r="A42" s="146" t="s">
        <v>811</v>
      </c>
      <c r="B42" s="143"/>
      <c r="C42" s="144"/>
      <c r="D42" s="145"/>
      <c r="E42" s="144"/>
      <c r="G42" s="1545" t="str">
        <f t="shared" si="5"/>
        <v>IAS 7.16 d Example</v>
      </c>
      <c r="R42" s="1319" t="s">
        <v>3535</v>
      </c>
      <c r="T42" s="718" t="s">
        <v>3538</v>
      </c>
      <c r="U42" s="615"/>
      <c r="V42" s="614">
        <f t="shared" si="6"/>
        <v>0</v>
      </c>
      <c r="W42" s="717"/>
      <c r="X42" s="614">
        <f t="shared" si="7"/>
        <v>0</v>
      </c>
      <c r="Y42" s="705"/>
    </row>
    <row r="43" spans="1:25">
      <c r="A43" s="146" t="s">
        <v>812</v>
      </c>
      <c r="B43" s="143"/>
      <c r="C43" s="144"/>
      <c r="D43" s="145"/>
      <c r="E43" s="144"/>
      <c r="G43" s="1545" t="str">
        <f t="shared" si="5"/>
        <v>IAS 7.16 c Example</v>
      </c>
      <c r="R43" s="1319" t="s">
        <v>3537</v>
      </c>
      <c r="T43" s="718" t="s">
        <v>3539</v>
      </c>
      <c r="U43" s="615"/>
      <c r="V43" s="614">
        <f t="shared" si="6"/>
        <v>0</v>
      </c>
      <c r="W43" s="717"/>
      <c r="X43" s="614">
        <f t="shared" si="7"/>
        <v>0</v>
      </c>
      <c r="Y43" s="705"/>
    </row>
    <row r="44" spans="1:25" ht="28.5">
      <c r="A44" s="146" t="s">
        <v>813</v>
      </c>
      <c r="B44" s="143"/>
      <c r="C44" s="144"/>
      <c r="D44" s="145"/>
      <c r="E44" s="144"/>
      <c r="G44" s="1545" t="str">
        <f t="shared" si="5"/>
        <v>IAS 7.16 b Example</v>
      </c>
      <c r="R44" s="1319" t="s">
        <v>3540</v>
      </c>
      <c r="T44" s="718" t="s">
        <v>3475</v>
      </c>
      <c r="U44" s="615"/>
      <c r="V44" s="614">
        <f t="shared" si="6"/>
        <v>0</v>
      </c>
      <c r="W44" s="717"/>
      <c r="X44" s="614">
        <f t="shared" si="7"/>
        <v>0</v>
      </c>
      <c r="Y44" s="705"/>
    </row>
    <row r="45" spans="1:25">
      <c r="A45" s="146" t="s">
        <v>814</v>
      </c>
      <c r="B45" s="143"/>
      <c r="C45" s="144"/>
      <c r="D45" s="145"/>
      <c r="E45" s="144"/>
      <c r="G45" s="1545" t="str">
        <f t="shared" si="5"/>
        <v>IAS 7.16 a Example</v>
      </c>
      <c r="R45" s="1319" t="s">
        <v>3541</v>
      </c>
      <c r="T45" s="718" t="s">
        <v>3477</v>
      </c>
      <c r="U45" s="615"/>
      <c r="V45" s="614">
        <f t="shared" si="6"/>
        <v>0</v>
      </c>
      <c r="W45" s="717"/>
      <c r="X45" s="614">
        <f t="shared" si="7"/>
        <v>0</v>
      </c>
      <c r="Y45" s="705"/>
    </row>
    <row r="46" spans="1:25">
      <c r="A46" s="146" t="s">
        <v>815</v>
      </c>
      <c r="B46" s="143"/>
      <c r="C46" s="144"/>
      <c r="D46" s="145"/>
      <c r="E46" s="144"/>
      <c r="G46" s="1545" t="str">
        <f t="shared" si="5"/>
        <v>IAS 7.16 b Example</v>
      </c>
      <c r="R46" s="1319" t="s">
        <v>3540</v>
      </c>
      <c r="T46" s="718" t="s">
        <v>3476</v>
      </c>
      <c r="U46" s="615"/>
      <c r="V46" s="614">
        <f t="shared" si="6"/>
        <v>0</v>
      </c>
      <c r="W46" s="717"/>
      <c r="X46" s="614">
        <f t="shared" si="7"/>
        <v>0</v>
      </c>
      <c r="Y46" s="705"/>
    </row>
    <row r="47" spans="1:25">
      <c r="A47" s="146" t="s">
        <v>816</v>
      </c>
      <c r="B47" s="143"/>
      <c r="C47" s="144"/>
      <c r="D47" s="145"/>
      <c r="E47" s="144"/>
      <c r="G47" s="1545" t="str">
        <f t="shared" si="5"/>
        <v>IAS 7.16 a Example</v>
      </c>
      <c r="R47" s="1319" t="s">
        <v>3541</v>
      </c>
      <c r="T47" s="718" t="s">
        <v>3478</v>
      </c>
      <c r="U47" s="615"/>
      <c r="V47" s="614">
        <f t="shared" si="6"/>
        <v>0</v>
      </c>
      <c r="W47" s="717"/>
      <c r="X47" s="614">
        <f t="shared" si="7"/>
        <v>0</v>
      </c>
      <c r="Y47" s="705"/>
    </row>
    <row r="48" spans="1:25">
      <c r="A48" s="148" t="s">
        <v>817</v>
      </c>
      <c r="B48" s="143"/>
      <c r="C48" s="144"/>
      <c r="D48" s="149"/>
      <c r="E48" s="144"/>
      <c r="G48" s="1545" t="str">
        <f t="shared" si="5"/>
        <v>IAS 7.16 b Example</v>
      </c>
      <c r="R48" s="1319" t="s">
        <v>3540</v>
      </c>
      <c r="T48" s="718" t="s">
        <v>3542</v>
      </c>
      <c r="U48" s="615"/>
      <c r="V48" s="614">
        <f t="shared" si="6"/>
        <v>0</v>
      </c>
      <c r="W48" s="717"/>
      <c r="X48" s="614">
        <f t="shared" si="7"/>
        <v>0</v>
      </c>
      <c r="Y48" s="705"/>
    </row>
    <row r="49" spans="1:25">
      <c r="A49" s="148" t="s">
        <v>818</v>
      </c>
      <c r="B49" s="143"/>
      <c r="C49" s="144"/>
      <c r="D49" s="149"/>
      <c r="E49" s="144"/>
      <c r="G49" s="1545" t="str">
        <f t="shared" si="5"/>
        <v>IAS 7.16 a Example</v>
      </c>
      <c r="R49" s="1319" t="s">
        <v>3541</v>
      </c>
      <c r="T49" s="718" t="s">
        <v>3543</v>
      </c>
      <c r="U49" s="615"/>
      <c r="V49" s="614">
        <f t="shared" si="6"/>
        <v>0</v>
      </c>
      <c r="W49" s="717"/>
      <c r="X49" s="614">
        <f t="shared" si="7"/>
        <v>0</v>
      </c>
      <c r="Y49" s="705"/>
    </row>
    <row r="50" spans="1:25">
      <c r="A50" s="148" t="s">
        <v>819</v>
      </c>
      <c r="B50" s="143"/>
      <c r="C50" s="144"/>
      <c r="D50" s="149"/>
      <c r="E50" s="144"/>
      <c r="G50" s="1545" t="str">
        <f t="shared" si="5"/>
        <v>IAS 20.28 Common practice</v>
      </c>
      <c r="R50" s="1319" t="s">
        <v>3545</v>
      </c>
      <c r="T50" s="718" t="s">
        <v>3544</v>
      </c>
      <c r="U50" s="615"/>
      <c r="V50" s="614">
        <f t="shared" si="6"/>
        <v>0</v>
      </c>
      <c r="W50" s="717"/>
      <c r="X50" s="614">
        <f t="shared" si="7"/>
        <v>0</v>
      </c>
      <c r="Y50" s="705"/>
    </row>
    <row r="51" spans="1:25">
      <c r="A51" s="148" t="s">
        <v>3830</v>
      </c>
      <c r="B51" s="143"/>
      <c r="C51" s="144"/>
      <c r="D51" s="149"/>
      <c r="E51" s="144"/>
      <c r="G51" s="1545" t="str">
        <f t="shared" si="5"/>
        <v>IAS 7.16 e Example</v>
      </c>
      <c r="R51" s="1319" t="s">
        <v>3549</v>
      </c>
      <c r="T51" s="718" t="s">
        <v>3548</v>
      </c>
      <c r="U51" s="615"/>
      <c r="V51" s="614">
        <f t="shared" si="6"/>
        <v>0</v>
      </c>
      <c r="W51" s="717"/>
      <c r="X51" s="614">
        <f t="shared" si="7"/>
        <v>0</v>
      </c>
      <c r="Y51" s="705"/>
    </row>
    <row r="52" spans="1:25">
      <c r="A52" s="148" t="s">
        <v>821</v>
      </c>
      <c r="B52" s="143"/>
      <c r="C52" s="144"/>
      <c r="D52" s="149"/>
      <c r="E52" s="144"/>
      <c r="G52" s="1545" t="str">
        <f t="shared" si="5"/>
        <v>IAS 7.16 f Example</v>
      </c>
      <c r="R52" s="1319" t="s">
        <v>3550</v>
      </c>
      <c r="T52" s="718" t="s">
        <v>3551</v>
      </c>
      <c r="U52" s="615"/>
      <c r="V52" s="614">
        <f t="shared" si="6"/>
        <v>0</v>
      </c>
      <c r="W52" s="717"/>
      <c r="X52" s="614">
        <f t="shared" si="7"/>
        <v>0</v>
      </c>
      <c r="Y52" s="705"/>
    </row>
    <row r="53" spans="1:25" ht="28.5">
      <c r="A53" s="146" t="s">
        <v>822</v>
      </c>
      <c r="B53" s="143"/>
      <c r="C53" s="144"/>
      <c r="D53" s="149"/>
      <c r="E53" s="144"/>
      <c r="G53" s="1545" t="str">
        <f t="shared" si="5"/>
        <v>IAS 7.16 g Example</v>
      </c>
      <c r="R53" s="1319" t="s">
        <v>3553</v>
      </c>
      <c r="T53" s="718" t="s">
        <v>3552</v>
      </c>
      <c r="U53" s="615"/>
      <c r="V53" s="614">
        <f t="shared" si="6"/>
        <v>0</v>
      </c>
      <c r="W53" s="717"/>
      <c r="X53" s="614">
        <f t="shared" si="7"/>
        <v>0</v>
      </c>
      <c r="Y53" s="705"/>
    </row>
    <row r="54" spans="1:25" ht="28.5">
      <c r="A54" s="146" t="s">
        <v>823</v>
      </c>
      <c r="B54" s="143"/>
      <c r="C54" s="144"/>
      <c r="D54" s="149"/>
      <c r="E54" s="144"/>
      <c r="G54" s="1545" t="str">
        <f t="shared" si="5"/>
        <v>IAS 7.16 h Example</v>
      </c>
      <c r="R54" s="1319" t="s">
        <v>3554</v>
      </c>
      <c r="T54" s="718" t="s">
        <v>3555</v>
      </c>
      <c r="U54" s="615"/>
      <c r="V54" s="614">
        <f t="shared" si="6"/>
        <v>0</v>
      </c>
      <c r="W54" s="717"/>
      <c r="X54" s="614">
        <f t="shared" si="7"/>
        <v>0</v>
      </c>
      <c r="Y54" s="705"/>
    </row>
    <row r="55" spans="1:25">
      <c r="A55" s="148" t="s">
        <v>824</v>
      </c>
      <c r="B55" s="143"/>
      <c r="C55" s="144"/>
      <c r="D55" s="149"/>
      <c r="E55" s="144"/>
      <c r="G55" s="1545" t="str">
        <f t="shared" si="5"/>
        <v>IAS7p31</v>
      </c>
      <c r="R55" s="1318" t="s">
        <v>3468</v>
      </c>
      <c r="T55" s="721" t="s">
        <v>3480</v>
      </c>
      <c r="U55" s="615"/>
      <c r="V55" s="614">
        <f t="shared" si="6"/>
        <v>0</v>
      </c>
      <c r="W55" s="717"/>
      <c r="X55" s="614">
        <f t="shared" si="7"/>
        <v>0</v>
      </c>
      <c r="Y55" s="705"/>
    </row>
    <row r="56" spans="1:25">
      <c r="A56" s="148" t="s">
        <v>776</v>
      </c>
      <c r="B56" s="143"/>
      <c r="C56" s="144"/>
      <c r="D56" s="149"/>
      <c r="E56" s="144"/>
      <c r="G56" s="1545" t="str">
        <f t="shared" si="5"/>
        <v>IAS 7.31 Disclosure</v>
      </c>
      <c r="R56" s="1319" t="s">
        <v>3533</v>
      </c>
      <c r="T56" s="721" t="s">
        <v>3469</v>
      </c>
      <c r="U56" s="615"/>
      <c r="V56" s="614">
        <f t="shared" si="6"/>
        <v>0</v>
      </c>
      <c r="W56" s="717"/>
      <c r="X56" s="614">
        <f t="shared" si="7"/>
        <v>0</v>
      </c>
      <c r="Y56" s="705"/>
    </row>
    <row r="57" spans="1:25">
      <c r="A57" s="148" t="s">
        <v>577</v>
      </c>
      <c r="B57" s="143"/>
      <c r="C57" s="144"/>
      <c r="D57" s="149"/>
      <c r="E57" s="144"/>
      <c r="G57" s="1545" t="str">
        <f t="shared" si="5"/>
        <v>IAS7p31</v>
      </c>
      <c r="R57" s="1319" t="s">
        <v>3468</v>
      </c>
      <c r="T57" s="721" t="s">
        <v>3479</v>
      </c>
      <c r="U57" s="615"/>
      <c r="V57" s="614">
        <f t="shared" si="6"/>
        <v>0</v>
      </c>
      <c r="W57" s="717"/>
      <c r="X57" s="614">
        <f t="shared" si="7"/>
        <v>0</v>
      </c>
      <c r="Y57" s="705"/>
    </row>
    <row r="58" spans="1:25" ht="15">
      <c r="A58" s="148" t="s">
        <v>825</v>
      </c>
      <c r="B58" s="143"/>
      <c r="C58" s="144"/>
      <c r="D58" s="149"/>
      <c r="E58" s="144"/>
      <c r="G58" s="1545" t="str">
        <f t="shared" si="5"/>
        <v>IAS 7.14 f Example, IAS 7.35 Disclosure</v>
      </c>
      <c r="R58" s="1319" t="s">
        <v>3664</v>
      </c>
      <c r="T58" s="721" t="s">
        <v>3532</v>
      </c>
      <c r="U58" s="615"/>
      <c r="V58" s="614">
        <f t="shared" si="6"/>
        <v>0</v>
      </c>
      <c r="W58" s="717"/>
      <c r="X58" s="614">
        <f t="shared" si="7"/>
        <v>0</v>
      </c>
      <c r="Y58" s="705"/>
    </row>
    <row r="59" spans="1:25">
      <c r="A59" s="146" t="s">
        <v>11</v>
      </c>
      <c r="B59" s="143"/>
      <c r="C59" s="144"/>
      <c r="D59" s="145"/>
      <c r="E59" s="144"/>
      <c r="G59" s="1545" t="str">
        <f t="shared" si="5"/>
        <v>IAS 7.21 Disclosure</v>
      </c>
      <c r="R59" s="1319" t="s">
        <v>3558</v>
      </c>
      <c r="T59" s="721" t="s">
        <v>3557</v>
      </c>
      <c r="U59" s="615"/>
      <c r="V59" s="614">
        <f t="shared" si="6"/>
        <v>0</v>
      </c>
      <c r="W59" s="717"/>
      <c r="X59" s="614">
        <f t="shared" si="7"/>
        <v>0</v>
      </c>
      <c r="Y59" s="705"/>
    </row>
    <row r="60" spans="1:25" ht="15" thickBot="1">
      <c r="A60" s="235" t="s">
        <v>67</v>
      </c>
      <c r="B60" s="143"/>
      <c r="C60" s="1317">
        <f>SUM(C38:C59)</f>
        <v>0</v>
      </c>
      <c r="D60" s="149"/>
      <c r="E60" s="1317">
        <f>SUM(E38:E59)</f>
        <v>0</v>
      </c>
      <c r="G60" s="1545">
        <f t="shared" si="5"/>
        <v>0</v>
      </c>
      <c r="R60" s="1107"/>
      <c r="T60" s="720" t="s">
        <v>3481</v>
      </c>
      <c r="U60" s="615"/>
      <c r="V60" s="612">
        <f>SUM(V38:V59)</f>
        <v>0</v>
      </c>
      <c r="W60" s="613"/>
      <c r="X60" s="612">
        <f>SUM(X38:X59)</f>
        <v>0</v>
      </c>
      <c r="Y60" s="705"/>
    </row>
    <row r="61" spans="1:25" ht="15" thickTop="1">
      <c r="A61" s="146"/>
      <c r="B61" s="143"/>
      <c r="C61" s="144"/>
      <c r="D61" s="145"/>
      <c r="E61" s="144"/>
      <c r="G61" s="1545">
        <f t="shared" si="5"/>
        <v>0</v>
      </c>
      <c r="R61" s="1107"/>
      <c r="T61" s="718"/>
      <c r="U61" s="615"/>
      <c r="V61" s="614"/>
      <c r="W61" s="717"/>
      <c r="X61" s="614"/>
      <c r="Y61" s="705"/>
    </row>
    <row r="62" spans="1:25">
      <c r="A62" s="142" t="s">
        <v>66</v>
      </c>
      <c r="B62" s="143"/>
      <c r="C62" s="144"/>
      <c r="D62" s="145"/>
      <c r="E62" s="144"/>
      <c r="G62" s="1545" t="str">
        <f t="shared" si="5"/>
        <v>IAS7p10</v>
      </c>
      <c r="R62" s="1319" t="s">
        <v>3463</v>
      </c>
      <c r="T62" s="716" t="s">
        <v>3482</v>
      </c>
      <c r="U62" s="615"/>
      <c r="V62" s="614"/>
      <c r="W62" s="717"/>
      <c r="X62" s="614"/>
      <c r="Y62" s="705"/>
    </row>
    <row r="63" spans="1:25" ht="28.5">
      <c r="A63" s="146" t="s">
        <v>826</v>
      </c>
      <c r="B63" s="143"/>
      <c r="C63" s="144"/>
      <c r="D63" s="145"/>
      <c r="E63" s="144"/>
      <c r="G63" s="1545" t="str">
        <f t="shared" si="5"/>
        <v>IAS 7.42A Disclosure, IAS 7.42B Disclosure</v>
      </c>
      <c r="R63" s="1319" t="s">
        <v>3665</v>
      </c>
      <c r="T63" s="718" t="s">
        <v>3559</v>
      </c>
      <c r="U63" s="615"/>
      <c r="V63" s="614">
        <f t="shared" ref="V63:V74" si="8">C63</f>
        <v>0</v>
      </c>
      <c r="W63" s="717"/>
      <c r="X63" s="614">
        <f t="shared" ref="X63:X74" si="9">E63</f>
        <v>0</v>
      </c>
      <c r="Y63" s="705"/>
    </row>
    <row r="64" spans="1:25" ht="28.5">
      <c r="A64" s="146" t="s">
        <v>827</v>
      </c>
      <c r="B64" s="143"/>
      <c r="C64" s="144"/>
      <c r="D64" s="145"/>
      <c r="E64" s="144"/>
      <c r="G64" s="1545" t="str">
        <f t="shared" si="5"/>
        <v>IAS 7.42A Disclosure, IAS 7.42B Disclosure</v>
      </c>
      <c r="R64" s="1319" t="s">
        <v>3665</v>
      </c>
      <c r="T64" s="718" t="s">
        <v>3560</v>
      </c>
      <c r="U64" s="615"/>
      <c r="V64" s="614">
        <f t="shared" si="8"/>
        <v>0</v>
      </c>
      <c r="W64" s="717"/>
      <c r="X64" s="614">
        <f t="shared" si="9"/>
        <v>0</v>
      </c>
      <c r="Y64" s="705"/>
    </row>
    <row r="65" spans="1:25">
      <c r="A65" s="148" t="s">
        <v>61</v>
      </c>
      <c r="B65" s="143"/>
      <c r="C65" s="144"/>
      <c r="D65" s="145"/>
      <c r="E65" s="144"/>
      <c r="G65" s="1545" t="str">
        <f t="shared" si="5"/>
        <v>IAS 7.17 a Example</v>
      </c>
      <c r="R65" s="1319" t="s">
        <v>3562</v>
      </c>
      <c r="T65" s="718" t="s">
        <v>3561</v>
      </c>
      <c r="U65" s="615"/>
      <c r="V65" s="614">
        <f t="shared" si="8"/>
        <v>0</v>
      </c>
      <c r="W65" s="717"/>
      <c r="X65" s="614">
        <f t="shared" si="9"/>
        <v>0</v>
      </c>
      <c r="Y65" s="705"/>
    </row>
    <row r="66" spans="1:25">
      <c r="A66" s="148" t="s">
        <v>62</v>
      </c>
      <c r="B66" s="143"/>
      <c r="C66" s="144"/>
      <c r="D66" s="145"/>
      <c r="E66" s="144"/>
      <c r="G66" s="1545" t="str">
        <f t="shared" si="5"/>
        <v>IAS 7.17 b Example</v>
      </c>
      <c r="R66" s="1319" t="s">
        <v>3564</v>
      </c>
      <c r="T66" s="718" t="s">
        <v>3563</v>
      </c>
      <c r="U66" s="615"/>
      <c r="V66" s="614">
        <f t="shared" si="8"/>
        <v>0</v>
      </c>
      <c r="W66" s="717"/>
      <c r="X66" s="614">
        <f t="shared" si="9"/>
        <v>0</v>
      </c>
      <c r="Y66" s="705"/>
    </row>
    <row r="67" spans="1:25">
      <c r="A67" s="146" t="s">
        <v>59</v>
      </c>
      <c r="B67" s="143"/>
      <c r="C67" s="144"/>
      <c r="D67" s="145"/>
      <c r="E67" s="144"/>
      <c r="G67" s="1545" t="str">
        <f t="shared" si="5"/>
        <v>IAS 7.17 c Example</v>
      </c>
      <c r="R67" s="1319" t="s">
        <v>3566</v>
      </c>
      <c r="T67" s="718" t="s">
        <v>3565</v>
      </c>
      <c r="U67" s="615"/>
      <c r="V67" s="614">
        <f t="shared" si="8"/>
        <v>0</v>
      </c>
      <c r="W67" s="717"/>
      <c r="X67" s="614">
        <f t="shared" si="9"/>
        <v>0</v>
      </c>
      <c r="Y67" s="705"/>
    </row>
    <row r="68" spans="1:25">
      <c r="A68" s="146" t="s">
        <v>60</v>
      </c>
      <c r="B68" s="143"/>
      <c r="C68" s="144"/>
      <c r="D68" s="145"/>
      <c r="E68" s="144"/>
      <c r="G68" s="1545" t="str">
        <f t="shared" si="5"/>
        <v>IAS 7.17 d Example</v>
      </c>
      <c r="R68" s="1319" t="s">
        <v>3568</v>
      </c>
      <c r="T68" s="718" t="s">
        <v>3567</v>
      </c>
      <c r="U68" s="615"/>
      <c r="V68" s="614">
        <f t="shared" si="8"/>
        <v>0</v>
      </c>
      <c r="W68" s="717"/>
      <c r="X68" s="614">
        <f t="shared" si="9"/>
        <v>0</v>
      </c>
      <c r="Y68" s="705"/>
    </row>
    <row r="69" spans="1:25">
      <c r="A69" s="146" t="s">
        <v>828</v>
      </c>
      <c r="B69" s="143"/>
      <c r="C69" s="144"/>
      <c r="D69" s="145"/>
      <c r="E69" s="144"/>
      <c r="G69" s="1545" t="str">
        <f t="shared" si="5"/>
        <v>IAS 7.17 e Example</v>
      </c>
      <c r="R69" s="1319" t="s">
        <v>3569</v>
      </c>
      <c r="T69" s="718" t="s">
        <v>3570</v>
      </c>
      <c r="U69" s="615"/>
      <c r="V69" s="614">
        <f t="shared" si="8"/>
        <v>0</v>
      </c>
      <c r="W69" s="717"/>
      <c r="X69" s="614">
        <f t="shared" si="9"/>
        <v>0</v>
      </c>
      <c r="Y69" s="705"/>
    </row>
    <row r="70" spans="1:25">
      <c r="A70" s="148" t="s">
        <v>819</v>
      </c>
      <c r="B70" s="143"/>
      <c r="C70" s="144"/>
      <c r="D70" s="145"/>
      <c r="E70" s="144"/>
      <c r="G70" s="1545" t="str">
        <f t="shared" ref="G70:G85" si="10">R70</f>
        <v>IAS 20.28 Common practice</v>
      </c>
      <c r="R70" s="1319" t="s">
        <v>3545</v>
      </c>
      <c r="T70" s="718" t="s">
        <v>3544</v>
      </c>
      <c r="U70" s="615"/>
      <c r="V70" s="614">
        <f t="shared" si="8"/>
        <v>0</v>
      </c>
      <c r="W70" s="717"/>
      <c r="X70" s="614">
        <f t="shared" si="9"/>
        <v>0</v>
      </c>
      <c r="Y70" s="705"/>
    </row>
    <row r="71" spans="1:25">
      <c r="A71" s="146" t="s">
        <v>578</v>
      </c>
      <c r="B71" s="143"/>
      <c r="C71" s="144"/>
      <c r="D71" s="145"/>
      <c r="E71" s="144"/>
      <c r="G71" s="1545" t="str">
        <f t="shared" si="10"/>
        <v>IAS7p31</v>
      </c>
      <c r="R71" s="1318" t="s">
        <v>3468</v>
      </c>
      <c r="T71" s="718" t="s">
        <v>3483</v>
      </c>
      <c r="U71" s="615"/>
      <c r="V71" s="614">
        <f t="shared" si="8"/>
        <v>0</v>
      </c>
      <c r="W71" s="717"/>
      <c r="X71" s="614">
        <f t="shared" si="9"/>
        <v>0</v>
      </c>
      <c r="Y71" s="705"/>
    </row>
    <row r="72" spans="1:25">
      <c r="A72" s="148" t="s">
        <v>776</v>
      </c>
      <c r="B72" s="143"/>
      <c r="C72" s="144"/>
      <c r="D72" s="145"/>
      <c r="E72" s="144"/>
      <c r="G72" s="1545" t="str">
        <f t="shared" si="10"/>
        <v>IAS 7.31 Disclosure</v>
      </c>
      <c r="R72" s="1319" t="s">
        <v>3533</v>
      </c>
      <c r="T72" s="721" t="s">
        <v>3469</v>
      </c>
      <c r="U72" s="615"/>
      <c r="V72" s="614">
        <f t="shared" si="8"/>
        <v>0</v>
      </c>
      <c r="W72" s="717"/>
      <c r="X72" s="614">
        <f t="shared" si="9"/>
        <v>0</v>
      </c>
      <c r="Y72" s="705"/>
    </row>
    <row r="73" spans="1:25">
      <c r="A73" s="146" t="s">
        <v>1990</v>
      </c>
      <c r="B73" s="143"/>
      <c r="C73" s="144"/>
      <c r="D73" s="143"/>
      <c r="E73" s="144"/>
      <c r="G73" s="1545" t="str">
        <f t="shared" si="10"/>
        <v>IAS 7.14 f Example, IAS 7.35 Disclosure</v>
      </c>
      <c r="R73" s="1319" t="s">
        <v>4090</v>
      </c>
      <c r="T73" s="721" t="s">
        <v>3532</v>
      </c>
      <c r="U73" s="615"/>
      <c r="V73" s="614">
        <f t="shared" si="8"/>
        <v>0</v>
      </c>
      <c r="W73" s="717"/>
      <c r="X73" s="614">
        <f t="shared" si="9"/>
        <v>0</v>
      </c>
      <c r="Y73" s="705"/>
    </row>
    <row r="74" spans="1:25">
      <c r="A74" s="146" t="s">
        <v>28</v>
      </c>
      <c r="B74" s="143"/>
      <c r="C74" s="144"/>
      <c r="D74" s="143"/>
      <c r="E74" s="144"/>
      <c r="G74" s="1545" t="str">
        <f t="shared" si="10"/>
        <v>IAS 7.21 Disclosure</v>
      </c>
      <c r="R74" s="1319" t="s">
        <v>3558</v>
      </c>
      <c r="T74" s="721" t="s">
        <v>3557</v>
      </c>
      <c r="U74" s="615"/>
      <c r="V74" s="614">
        <f t="shared" si="8"/>
        <v>0</v>
      </c>
      <c r="W74" s="717"/>
      <c r="X74" s="614">
        <f t="shared" si="9"/>
        <v>0</v>
      </c>
      <c r="Y74" s="705"/>
    </row>
    <row r="75" spans="1:25" ht="15" thickBot="1">
      <c r="A75" s="235" t="s">
        <v>68</v>
      </c>
      <c r="B75" s="143"/>
      <c r="C75" s="1317">
        <f>SUM(C63:C74)</f>
        <v>0</v>
      </c>
      <c r="D75" s="149"/>
      <c r="E75" s="1317">
        <f>SUM(E63:E74)</f>
        <v>0</v>
      </c>
      <c r="G75" s="1545">
        <f t="shared" si="10"/>
        <v>0</v>
      </c>
      <c r="R75" s="1107"/>
      <c r="T75" s="720" t="s">
        <v>3484</v>
      </c>
      <c r="U75" s="615"/>
      <c r="V75" s="612">
        <f>SUM(V63:V74)</f>
        <v>0</v>
      </c>
      <c r="W75" s="613"/>
      <c r="X75" s="612">
        <f>SUM(X63:X74)</f>
        <v>0</v>
      </c>
      <c r="Y75" s="705"/>
    </row>
    <row r="76" spans="1:25" ht="15" thickTop="1">
      <c r="A76" s="150"/>
      <c r="B76" s="143"/>
      <c r="C76" s="144"/>
      <c r="D76" s="143"/>
      <c r="E76" s="144"/>
      <c r="G76" s="1545">
        <f t="shared" si="10"/>
        <v>0</v>
      </c>
      <c r="R76" s="1107"/>
      <c r="T76" s="722"/>
      <c r="U76" s="615"/>
      <c r="V76" s="614"/>
      <c r="W76" s="615"/>
      <c r="X76" s="614"/>
      <c r="Y76" s="705"/>
    </row>
    <row r="77" spans="1:25" ht="42.75">
      <c r="A77" s="236" t="s">
        <v>830</v>
      </c>
      <c r="B77" s="147"/>
      <c r="C77" s="521">
        <f>SUM(C35,C60,C75)</f>
        <v>0</v>
      </c>
      <c r="D77" s="522"/>
      <c r="E77" s="521">
        <f>SUM(E35,E60,E75)</f>
        <v>0</v>
      </c>
      <c r="G77" s="1545" t="str">
        <f t="shared" si="10"/>
        <v>IAS 7.45 Disclosure</v>
      </c>
      <c r="K77" s="531"/>
      <c r="L77" s="531"/>
      <c r="M77" s="531"/>
      <c r="N77" s="531"/>
      <c r="O77" s="531"/>
      <c r="P77" s="531"/>
      <c r="R77" s="1319" t="s">
        <v>3572</v>
      </c>
      <c r="T77" s="723" t="s">
        <v>3571</v>
      </c>
      <c r="U77" s="719"/>
      <c r="V77" s="616">
        <f>SUM(V35,V60,V75)</f>
        <v>0</v>
      </c>
      <c r="W77" s="617"/>
      <c r="X77" s="616">
        <f>SUM(X35,X60,X75)</f>
        <v>0</v>
      </c>
      <c r="Y77" s="705"/>
    </row>
    <row r="78" spans="1:25">
      <c r="A78" s="150"/>
      <c r="B78" s="143"/>
      <c r="C78" s="144"/>
      <c r="D78" s="143"/>
      <c r="E78" s="144"/>
      <c r="G78" s="1545">
        <f t="shared" si="10"/>
        <v>0</v>
      </c>
      <c r="R78" s="1107"/>
      <c r="T78" s="722"/>
      <c r="U78" s="615"/>
      <c r="V78" s="614"/>
      <c r="W78" s="615"/>
      <c r="X78" s="614"/>
      <c r="Y78" s="705"/>
    </row>
    <row r="79" spans="1:25" ht="28.5">
      <c r="A79" s="236" t="s">
        <v>832</v>
      </c>
      <c r="B79" s="147"/>
      <c r="C79" s="521"/>
      <c r="D79" s="522"/>
      <c r="E79" s="521"/>
      <c r="G79" s="1545" t="str">
        <f t="shared" si="10"/>
        <v>IAS7p28</v>
      </c>
      <c r="R79" s="1318" t="s">
        <v>3486</v>
      </c>
      <c r="T79" s="723" t="s">
        <v>3487</v>
      </c>
      <c r="U79" s="719"/>
      <c r="V79" s="616">
        <f>C79</f>
        <v>0</v>
      </c>
      <c r="W79" s="617"/>
      <c r="X79" s="616">
        <f>E79</f>
        <v>0</v>
      </c>
      <c r="Y79" s="705"/>
    </row>
    <row r="80" spans="1:25">
      <c r="A80" s="150"/>
      <c r="B80" s="143"/>
      <c r="C80" s="144"/>
      <c r="D80" s="143"/>
      <c r="E80" s="144"/>
      <c r="G80" s="1545">
        <f t="shared" si="10"/>
        <v>0</v>
      </c>
      <c r="R80" s="1107"/>
      <c r="T80" s="722"/>
      <c r="U80" s="615"/>
      <c r="V80" s="614"/>
      <c r="W80" s="615"/>
      <c r="X80" s="614"/>
      <c r="Y80" s="705"/>
    </row>
    <row r="81" spans="1:25" ht="28.5">
      <c r="A81" s="236" t="s">
        <v>831</v>
      </c>
      <c r="B81" s="147"/>
      <c r="C81" s="616">
        <f>C77+C79</f>
        <v>0</v>
      </c>
      <c r="D81" s="617"/>
      <c r="E81" s="616">
        <f>E77+E79</f>
        <v>0</v>
      </c>
      <c r="G81" s="1545" t="str">
        <f t="shared" si="10"/>
        <v>IAS 7.45 Disclosure</v>
      </c>
      <c r="R81" s="1318" t="s">
        <v>3572</v>
      </c>
      <c r="T81" s="723" t="s">
        <v>3488</v>
      </c>
      <c r="U81" s="719"/>
      <c r="V81" s="616">
        <f>SUM(V35,V60,V75,V79)</f>
        <v>0</v>
      </c>
      <c r="W81" s="617"/>
      <c r="X81" s="616">
        <f>SUM(X37,X62,X77)</f>
        <v>0</v>
      </c>
      <c r="Y81" s="705"/>
    </row>
    <row r="82" spans="1:25">
      <c r="A82" s="150"/>
      <c r="B82" s="143"/>
      <c r="C82" s="144"/>
      <c r="D82" s="143"/>
      <c r="E82" s="144"/>
      <c r="G82" s="1545">
        <f t="shared" si="10"/>
        <v>0</v>
      </c>
      <c r="R82" s="1107"/>
      <c r="T82" s="722"/>
      <c r="U82" s="615"/>
      <c r="V82" s="614"/>
      <c r="W82" s="615"/>
      <c r="X82" s="614"/>
      <c r="Y82" s="705"/>
    </row>
    <row r="83" spans="1:25">
      <c r="A83" s="236" t="s">
        <v>9</v>
      </c>
      <c r="B83" s="147"/>
      <c r="C83" s="616">
        <f>E85</f>
        <v>0</v>
      </c>
      <c r="D83" s="522"/>
      <c r="E83" s="521"/>
      <c r="G83" s="1545" t="str">
        <f t="shared" si="10"/>
        <v xml:space="preserve">IAS 7.45Disclosure,  IAS 1.54 iDisclosure, IFRS 12.B13 aDisclosure </v>
      </c>
      <c r="R83" s="650" t="s">
        <v>4089</v>
      </c>
      <c r="T83" s="723" t="s">
        <v>3485</v>
      </c>
      <c r="U83" s="719"/>
      <c r="V83" s="616">
        <f>X85</f>
        <v>0</v>
      </c>
      <c r="W83" s="617"/>
      <c r="X83" s="616"/>
      <c r="Y83" s="705"/>
    </row>
    <row r="84" spans="1:25">
      <c r="A84" s="150"/>
      <c r="B84" s="143"/>
      <c r="C84" s="614"/>
      <c r="D84" s="143"/>
      <c r="E84" s="144"/>
      <c r="G84" s="1545">
        <f t="shared" si="10"/>
        <v>0</v>
      </c>
      <c r="R84" s="657"/>
      <c r="T84" s="722"/>
      <c r="U84" s="615"/>
      <c r="V84" s="614"/>
      <c r="W84" s="615"/>
      <c r="X84" s="614"/>
      <c r="Y84" s="705"/>
    </row>
    <row r="85" spans="1:25" ht="15" thickBot="1">
      <c r="A85" s="237" t="str">
        <f>CONCATENATE("Парични средства и парични еквиваленти на ",НАЧАЛО!AA1," ",CHOOSE(НАЧАЛО!AB1,НАЧАЛО!AI1,НАЧАЛО!AI2,НАЧАЛО!AI3,НАЧАЛО!AI4,НАЧАЛО!AI5,НАЧАЛО!AI6,НАЧАЛО!AI7,НАЧАЛО!AI8,НАЧАЛО!AI9,НАЧАЛО!AI10,НАЧАЛО!AI11,НАЧАЛО!AI12))</f>
        <v>Парични средства и парични еквиваленти на 31 декември</v>
      </c>
      <c r="B85" s="147"/>
      <c r="C85" s="618">
        <f>SUM(C81,C83)</f>
        <v>0</v>
      </c>
      <c r="D85" s="152"/>
      <c r="E85" s="618">
        <f>SUM(E81,E83)</f>
        <v>0</v>
      </c>
      <c r="G85" s="1545" t="str">
        <f t="shared" si="10"/>
        <v xml:space="preserve">IAS 7.45Disclosure,  IAS 1.54 iDisclosure, IFRS 12.B13 aDisclosure </v>
      </c>
      <c r="R85" s="650" t="s">
        <v>4089</v>
      </c>
      <c r="T85" s="723" t="s">
        <v>3489</v>
      </c>
      <c r="U85" s="719"/>
      <c r="V85" s="618">
        <f>SUM(V81,V83)</f>
        <v>0</v>
      </c>
      <c r="W85" s="617"/>
      <c r="X85" s="618">
        <f>SUM(X77,X83)</f>
        <v>0</v>
      </c>
      <c r="Y85" s="705"/>
    </row>
    <row r="86" spans="1:25">
      <c r="A86" s="153" t="str">
        <f>IF(AND(C$86="",E$86=""),"","Разлика в паричните средства между ОПП и БАЛАНСА!")</f>
        <v>Разлика в паричните средства между ОПП и БАЛАНСА!</v>
      </c>
      <c r="B86" s="154"/>
      <c r="C86" s="155">
        <f>IF(C85=баланс!E53,"",ОПП!C65-баланс!E53)</f>
        <v>0</v>
      </c>
      <c r="D86" s="156"/>
      <c r="E86" s="155">
        <f>IF(НАЧАЛО!AB$3=1,IF(E$85=баланс!G53,"",ОПП!E$65-баланс!G53),"")</f>
        <v>0</v>
      </c>
      <c r="G86" s="1545"/>
      <c r="R86" s="1107"/>
      <c r="T86" s="724" t="str">
        <f>IF(AND(V$86="",X$86=""),"","Разлика в паричните средства между ОПП и БАЛАНСА!")</f>
        <v>Разлика в паричните средства между ОПП и БАЛАНСА!</v>
      </c>
      <c r="U86" s="725"/>
      <c r="V86" s="726">
        <f>IF(V85=баланс!X53,"",ОПП!V65-баланс!X53)</f>
        <v>-32</v>
      </c>
      <c r="W86" s="727"/>
      <c r="X86" s="726" t="str">
        <f>IF(НАЧАЛО!AT$3=1,IF(X$85=баланс!Z53,"",ОПП!X$65-баланс!Z53),"")</f>
        <v/>
      </c>
      <c r="Y86" s="705"/>
    </row>
    <row r="87" spans="1:25">
      <c r="A87" s="2544" t="str">
        <f>'P&amp;L ОД'!A106</f>
        <v>Приложенията от страница 0 до страница 0 са неразделна част от финансовия отчет.</v>
      </c>
      <c r="B87" s="2544"/>
      <c r="C87" s="2544"/>
      <c r="D87" s="2544"/>
      <c r="E87" s="2544"/>
      <c r="G87" s="1545"/>
      <c r="R87" s="1107"/>
      <c r="T87" s="2087" t="str">
        <f>'P&amp;L ОД'!R106</f>
        <v>Notes from page 0  to page 0 are inseparable part of the financial statement.</v>
      </c>
      <c r="U87" s="2087"/>
      <c r="V87" s="2087"/>
      <c r="W87" s="2087"/>
      <c r="X87" s="2087"/>
      <c r="Y87" s="705"/>
    </row>
    <row r="88" spans="1:25">
      <c r="A88" s="523" t="str">
        <f>IF(AND(C$86="",E$86=""),"","Парични средства в баланса БАЛАНСА:")</f>
        <v>Парични средства в баланса БАЛАНСА:</v>
      </c>
      <c r="B88" s="524"/>
      <c r="C88" s="525">
        <f>IF(C$85=баланс!E53,"",баланс!E53)</f>
        <v>32</v>
      </c>
      <c r="D88" s="524"/>
      <c r="E88" s="525">
        <f>IF(НАЧАЛО!AB$3=1,IF(E$85=баланс!G53,"",баланс!G53),"")</f>
        <v>32</v>
      </c>
      <c r="G88" s="1545"/>
      <c r="R88" s="1107"/>
      <c r="T88" s="728" t="str">
        <f>IF(AND(V$86="",X$86=""),"","Парични средства в баланса БАЛАНСА:")</f>
        <v>Парични средства в баланса БАЛАНСА:</v>
      </c>
      <c r="U88" s="729"/>
      <c r="V88" s="730">
        <f>IF(V$85=баланс!X53,"",баланс!X53)</f>
        <v>32</v>
      </c>
      <c r="W88" s="729"/>
      <c r="X88" s="730" t="str">
        <f>IF(НАЧАЛО!AT$3=1,IF(X$85=баланс!Z53,"",баланс!Z53),"")</f>
        <v/>
      </c>
      <c r="Y88" s="705"/>
    </row>
    <row r="89" spans="1:25">
      <c r="A89" s="387" t="str">
        <f>НАЧАЛО!$A$44</f>
        <v>Представляващи:</v>
      </c>
      <c r="B89" s="154"/>
      <c r="C89" s="526"/>
      <c r="D89" s="156"/>
      <c r="E89" s="526"/>
      <c r="G89" s="1545"/>
      <c r="R89" s="1107"/>
      <c r="T89" s="361" t="str">
        <f>'P&amp;L ОД'!R108</f>
        <v>Representatives:</v>
      </c>
      <c r="U89" s="725"/>
      <c r="V89" s="731"/>
      <c r="W89" s="727"/>
      <c r="X89" s="731"/>
      <c r="Y89" s="705"/>
    </row>
    <row r="90" spans="1:25">
      <c r="A90" s="388" t="str">
        <f>НАЧАЛО!$A$46</f>
        <v>ВЕСЕЛИНА СПАСОВА</v>
      </c>
      <c r="B90" s="154"/>
      <c r="C90" s="527"/>
      <c r="D90" s="154"/>
      <c r="E90" s="527"/>
      <c r="G90" s="1545"/>
      <c r="R90" s="1107"/>
      <c r="T90" s="364" t="str">
        <f>'P&amp;L ОД'!R109</f>
        <v>ВЕСЕЛИНА СПАСОВА</v>
      </c>
      <c r="U90" s="725"/>
      <c r="V90" s="732"/>
      <c r="W90" s="725"/>
      <c r="X90" s="732"/>
      <c r="Y90" s="705"/>
    </row>
    <row r="91" spans="1:25">
      <c r="A91" s="386"/>
      <c r="B91" s="154"/>
      <c r="C91" s="527"/>
      <c r="D91" s="154"/>
      <c r="E91" s="527"/>
      <c r="G91" s="1545"/>
      <c r="R91" s="1107"/>
      <c r="T91" s="358" t="s">
        <v>27</v>
      </c>
      <c r="U91" s="725"/>
      <c r="V91" s="732"/>
      <c r="W91" s="725"/>
      <c r="X91" s="732"/>
      <c r="Y91" s="705"/>
    </row>
    <row r="92" spans="1:25" s="531" customFormat="1">
      <c r="A92" s="388"/>
      <c r="B92" s="528"/>
      <c r="C92" s="529"/>
      <c r="D92" s="528"/>
      <c r="E92" s="529"/>
      <c r="G92" s="1546"/>
      <c r="K92" s="505"/>
      <c r="L92" s="505"/>
      <c r="M92" s="505"/>
      <c r="N92" s="505"/>
      <c r="O92" s="505"/>
      <c r="P92" s="505"/>
      <c r="R92" s="1320"/>
      <c r="S92" s="1551"/>
      <c r="T92" s="364" t="str">
        <f>'P&amp;L ОД'!R111</f>
        <v/>
      </c>
      <c r="U92" s="733"/>
      <c r="V92" s="734"/>
      <c r="W92" s="733"/>
      <c r="X92" s="734"/>
      <c r="Y92" s="743"/>
    </row>
    <row r="93" spans="1:25">
      <c r="A93" s="386"/>
      <c r="B93" s="154"/>
      <c r="C93" s="527"/>
      <c r="D93" s="154"/>
      <c r="E93" s="527"/>
      <c r="G93" s="1545"/>
      <c r="R93" s="1107"/>
      <c r="T93" s="358" t="s">
        <v>27</v>
      </c>
      <c r="U93" s="725"/>
      <c r="V93" s="732"/>
      <c r="W93" s="725"/>
      <c r="X93" s="732"/>
      <c r="Y93" s="705"/>
    </row>
    <row r="94" spans="1:25">
      <c r="A94" s="389" t="str">
        <f>НАЧАЛО!$F$44</f>
        <v>Съставител:</v>
      </c>
      <c r="B94" s="154"/>
      <c r="C94" s="527"/>
      <c r="D94" s="154"/>
      <c r="E94" s="527"/>
      <c r="G94" s="1545"/>
      <c r="R94" s="1107"/>
      <c r="T94" s="366" t="str">
        <f>'P&amp;L ОД'!R113</f>
        <v>Prepared by:</v>
      </c>
      <c r="U94" s="725"/>
      <c r="V94" s="732"/>
      <c r="W94" s="725"/>
      <c r="X94" s="732"/>
      <c r="Y94" s="705"/>
    </row>
    <row r="95" spans="1:25">
      <c r="A95" s="390" t="str">
        <f>НАЧАЛО!$F$46</f>
        <v>БОНКА СИРАШКА</v>
      </c>
      <c r="B95" s="532"/>
      <c r="C95" s="533"/>
      <c r="D95" s="154"/>
      <c r="E95" s="533"/>
      <c r="G95" s="1545"/>
      <c r="R95" s="1107"/>
      <c r="T95" s="369" t="str">
        <f>'P&amp;L ОД'!R114</f>
        <v>БОНКА СИРАШКА</v>
      </c>
      <c r="U95" s="735"/>
      <c r="V95" s="736"/>
      <c r="W95" s="725"/>
      <c r="X95" s="736"/>
      <c r="Y95" s="705"/>
    </row>
    <row r="96" spans="1:25">
      <c r="A96" s="389"/>
      <c r="B96" s="2080"/>
      <c r="C96" s="2080"/>
      <c r="D96" s="2080"/>
      <c r="E96" s="2080"/>
      <c r="G96" s="1545"/>
      <c r="R96" s="1107"/>
      <c r="T96" s="366" t="s">
        <v>27</v>
      </c>
      <c r="U96" s="2081"/>
      <c r="V96" s="2081"/>
      <c r="W96" s="2081"/>
      <c r="X96" s="2081"/>
      <c r="Y96" s="705"/>
    </row>
    <row r="97" spans="1:25">
      <c r="A97" s="390" t="str">
        <f>НАЧАЛО!$D$50</f>
        <v>Заверил:</v>
      </c>
      <c r="B97" s="534"/>
      <c r="C97" s="534"/>
      <c r="D97" s="534"/>
      <c r="E97" s="534"/>
      <c r="G97" s="1545"/>
      <c r="R97" s="1107"/>
      <c r="T97" s="369" t="str">
        <f>'P&amp;L ОД'!R116</f>
        <v>Audited by:</v>
      </c>
      <c r="U97" s="737"/>
      <c r="V97" s="737"/>
      <c r="W97" s="737"/>
      <c r="X97" s="737"/>
      <c r="Y97" s="705"/>
    </row>
    <row r="98" spans="1:25">
      <c r="A98" s="388" t="str">
        <f>НАЧАЛО!$C$52</f>
        <v>ОДИТОРИ И КО ООД</v>
      </c>
      <c r="B98" s="532"/>
      <c r="C98" s="533"/>
      <c r="D98" s="154"/>
      <c r="E98" s="533"/>
      <c r="G98" s="1545"/>
      <c r="R98" s="1107"/>
      <c r="T98" s="364" t="str">
        <f>'P&amp;L ОД'!R117</f>
        <v>…………………….</v>
      </c>
      <c r="U98" s="735"/>
      <c r="V98" s="736"/>
      <c r="W98" s="725"/>
      <c r="X98" s="736"/>
      <c r="Y98" s="705"/>
    </row>
    <row r="99" spans="1:25" ht="18">
      <c r="A99" s="391"/>
      <c r="B99" s="532"/>
      <c r="C99" s="533"/>
      <c r="D99" s="154"/>
      <c r="E99" s="533"/>
      <c r="G99" s="1545"/>
      <c r="R99" s="1107"/>
      <c r="T99" s="371" t="s">
        <v>27</v>
      </c>
      <c r="U99" s="735"/>
      <c r="V99" s="736"/>
      <c r="W99" s="725"/>
      <c r="X99" s="736"/>
      <c r="Y99" s="744"/>
    </row>
    <row r="100" spans="1:25">
      <c r="A100" s="388" t="str">
        <f>НАЧАЛО!$C$58</f>
        <v>ЛОВЕЧ, 14 април 2014 г.</v>
      </c>
      <c r="B100" s="532"/>
      <c r="C100" s="533"/>
      <c r="D100" s="154"/>
      <c r="E100" s="533"/>
      <c r="G100" s="1545"/>
      <c r="R100" s="1107"/>
      <c r="T100" s="364" t="str">
        <f>'P&amp;L ОД'!R119</f>
        <v>Sofia, 28 February 2014</v>
      </c>
      <c r="U100" s="735"/>
      <c r="V100" s="736"/>
      <c r="W100" s="725"/>
      <c r="X100" s="736"/>
      <c r="Y100" s="744"/>
    </row>
    <row r="101" spans="1:25">
      <c r="A101" s="536"/>
      <c r="T101" s="453"/>
    </row>
    <row r="102" spans="1:25">
      <c r="A102" s="540"/>
      <c r="T102" s="454"/>
    </row>
    <row r="103" spans="1:25">
      <c r="A103" s="536"/>
      <c r="T103" s="453"/>
    </row>
    <row r="104" spans="1:25">
      <c r="A104" s="541"/>
      <c r="T104" s="455"/>
    </row>
    <row r="105" spans="1:25">
      <c r="A105" s="541"/>
      <c r="T105" s="455"/>
    </row>
    <row r="106" spans="1:25">
      <c r="A106" s="542"/>
      <c r="T106" s="741"/>
    </row>
  </sheetData>
  <sheetProtection insertColumns="0" insertRows="0"/>
  <mergeCells count="8">
    <mergeCell ref="A1:E1"/>
    <mergeCell ref="A2:E2"/>
    <mergeCell ref="A87:E87"/>
    <mergeCell ref="B96:E96"/>
    <mergeCell ref="T1:X1"/>
    <mergeCell ref="T2:X2"/>
    <mergeCell ref="T87:X87"/>
    <mergeCell ref="U96:X96"/>
  </mergeCells>
  <hyperlinks>
    <hyperlink ref="I1" location="'Съдържание 1'!A1" display="'Съдържание 1'!A1"/>
    <hyperlink ref="R40" r:id="rId1" display="http://eifrs.ifrs.org/eifrs/XBRL?type=IAS&amp;num=7&amp;date=2012-03-27&amp;anchor=para_16_d&amp;doctype=Standard"/>
    <hyperlink ref="R41" r:id="rId2" display="http://eifrs.ifrs.org/eifrs/XBRL?type=IAS&amp;num=7&amp;date=2012-03-27&amp;anchor=para_16_c&amp;doctype=Standard"/>
    <hyperlink ref="R42" r:id="rId3" display="http://eifrs.ifrs.org/eifrs/XBRL?type=IAS&amp;num=7&amp;date=2012-03-27&amp;anchor=para_16_d&amp;doctype=Standard"/>
    <hyperlink ref="R43" r:id="rId4" display="http://eifrs.ifrs.org/eifrs/XBRL?type=IAS&amp;num=7&amp;date=2012-03-27&amp;anchor=para_16_c&amp;doctype=Standard"/>
    <hyperlink ref="R44" r:id="rId5" display="http://eifrs.ifrs.org/eifrs/XBRL?type=IAS&amp;num=7&amp;date=2012-03-27&amp;anchor=para_16_b&amp;doctype=Standard"/>
    <hyperlink ref="R45" r:id="rId6" display="http://eifrs.ifrs.org/eifrs/XBRL?type=IAS&amp;num=7&amp;date=2012-03-27&amp;anchor=para_16_a&amp;doctype=Standard"/>
    <hyperlink ref="R46" r:id="rId7" display="http://eifrs.ifrs.org/eifrs/XBRL?type=IAS&amp;num=7&amp;date=2012-03-27&amp;anchor=para_16_b&amp;doctype=Standard"/>
    <hyperlink ref="R47" r:id="rId8" display="http://eifrs.ifrs.org/eifrs/XBRL?type=IAS&amp;num=7&amp;date=2012-03-27&amp;anchor=para_16_a&amp;doctype=Standard"/>
    <hyperlink ref="R48" r:id="rId9" display="http://eifrs.ifrs.org/eifrs/XBRL?type=IAS&amp;num=7&amp;date=2012-03-27&amp;anchor=para_16_b&amp;doctype=Standard"/>
    <hyperlink ref="R49" r:id="rId10" display="http://eifrs.ifrs.org/eifrs/XBRL?type=IAS&amp;num=7&amp;date=2012-03-27&amp;anchor=para_16_a&amp;doctype=Standard"/>
    <hyperlink ref="R50" r:id="rId11" display="http://eifrs.ifrs.org/eifrs/XBRL?type=IAS&amp;num=20&amp;date=2012-03-27&amp;anchor=para_28&amp;doctype=Standard"/>
    <hyperlink ref="R51" r:id="rId12" display="http://eifrs.ifrs.org/eifrs/XBRL?type=IAS&amp;num=7&amp;date=2012-03-27&amp;anchor=para_16_e&amp;doctype=Standard"/>
    <hyperlink ref="R52" r:id="rId13" display="http://eifrs.ifrs.org/eifrs/XBRL?type=IAS&amp;num=7&amp;date=2012-03-27&amp;anchor=para_16_f&amp;doctype=Standard"/>
    <hyperlink ref="R53" r:id="rId14" display="http://eifrs.ifrs.org/eifrs/XBRL?type=IAS&amp;num=7&amp;date=2012-03-27&amp;anchor=para_16_g&amp;doctype=Standard"/>
    <hyperlink ref="R54" r:id="rId15" display="http://eifrs.ifrs.org/eifrs/XBRL?type=IAS&amp;num=7&amp;date=2012-03-27&amp;anchor=para_16_h&amp;doctype=Standard"/>
    <hyperlink ref="R56" r:id="rId16" display="http://eifrs.ifrs.org/eifrs/XBRL?type=IAS&amp;num=7&amp;date=2012-03-27&amp;anchor=para_31&amp;doctype=Standard"/>
    <hyperlink ref="R59" r:id="rId17" display="http://eifrs.ifrs.org/eifrs/XBRL?type=IAS&amp;num=7&amp;date=2012-03-27&amp;anchor=para_21&amp;doctype=Standard"/>
    <hyperlink ref="R65" r:id="rId18" display="http://eifrs.ifrs.org/eifrs/XBRL?type=IAS&amp;num=7&amp;date=2012-03-27&amp;anchor=para_17_a&amp;doctype=Standard"/>
    <hyperlink ref="R66" r:id="rId19" display="http://eifrs.ifrs.org/eifrs/XBRL?type=IAS&amp;num=7&amp;date=2012-03-27&amp;anchor=para_17_b&amp;doctype=Standard"/>
    <hyperlink ref="R67" r:id="rId20" display="http://eifrs.ifrs.org/eifrs/XBRL?type=IAS&amp;num=7&amp;date=2012-03-27&amp;anchor=para_17_c&amp;doctype=Standard"/>
    <hyperlink ref="R68" r:id="rId21" display="http://eifrs.ifrs.org/eifrs/XBRL?type=IAS&amp;num=7&amp;date=2012-03-27&amp;anchor=para_17_d&amp;doctype=Standard"/>
    <hyperlink ref="R70" r:id="rId22" display="http://eifrs.ifrs.org/eifrs/XBRL?type=IAS&amp;num=20&amp;date=2012-03-27&amp;anchor=para_28&amp;doctype=Standard"/>
    <hyperlink ref="R69" r:id="rId23" display="http://eifrs.ifrs.org/eifrs/XBRL?type=IAS&amp;num=7&amp;date=2012-03-27&amp;anchor=para_17_e&amp;doctype=Standard"/>
    <hyperlink ref="R72" r:id="rId24" display="http://eifrs.ifrs.org/eifrs/XBRL?type=IAS&amp;num=7&amp;date=2012-03-27&amp;anchor=para_31&amp;doctype=Standard"/>
    <hyperlink ref="R74" r:id="rId25" display="http://eifrs.ifrs.org/eifrs/XBRL?type=IAS&amp;num=7&amp;date=2012-03-27&amp;anchor=para_21&amp;doctype=Standard"/>
    <hyperlink ref="R77" r:id="rId26" display="http://eifrs.ifrs.org/eifrs/XBRL?type=IAS&amp;num=7&amp;date=2012-03-27&amp;anchor=para_45&amp;doctype=Standard"/>
    <hyperlink ref="R81" r:id="rId27" display="http://eifrs.ifrs.org/eifrs/XBRL?type=IAS&amp;num=7&amp;date=2012-03-27&amp;anchor=para_45&amp;doctype=Standard"/>
    <hyperlink ref="R9" r:id="rId28" display="http://eifrs.ifrs.org/eifrs/XBRL?type=IAS&amp;num=7&amp;date=2012-03-27&amp;anchor=para_35&amp;doctype=Standard"/>
    <hyperlink ref="R10" r:id="rId29" display="http://eifrs.ifrs.org/eifrs/XBRL?type=IAS&amp;num=7&amp;date=2012-03-27&amp;anchor=para_20_c&amp;doctype=Standard"/>
    <hyperlink ref="R11" r:id="rId30" display="http://eifrs.ifrs.org/eifrs/XBRL?type=IAS&amp;num=7&amp;date=2012-03-27&amp;anchor=para_20_a&amp;doctype=Standard"/>
    <hyperlink ref="R12" r:id="rId31" display="http://eifrs.ifrs.org/eifrs/XBRL?type=IAS&amp;num=7&amp;date=2012-03-27&amp;anchor=para_20_a&amp;doctype=Standard"/>
    <hyperlink ref="R13" r:id="rId32" display="http://eifrs.ifrs.org/eifrs/XBRL?type=IAS&amp;num=7&amp;date=2012-03-27&amp;anchor=para_20_a&amp;doctype=Standard"/>
    <hyperlink ref="R14" r:id="rId33" display="http://eifrs.ifrs.org/eifrs/XBRL?type=IAS&amp;num=7&amp;date=2012-03-27&amp;anchor=para_20_a&amp;doctype=Standard"/>
    <hyperlink ref="R15" r:id="rId34" display="http://eifrs.ifrs.org/eifrs/XBRL?type=IAS&amp;num=7&amp;date=2012-03-27&amp;anchor=para_20_a&amp;doctype=Standard"/>
    <hyperlink ref="R16" r:id="rId35" display="http://eifrs.ifrs.org/eifrs/XBRL?type=IAS&amp;num=7&amp;date=2012-03-27&amp;anchor=para_20_b&amp;doctype=Standard"/>
    <hyperlink ref="R17" r:id="rId36" display="http://eifrs.ifrs.org/eifrs/XBRL?type=IAS&amp;num=7&amp;date=2012-03-27&amp;anchor=para_20_b&amp;doctype=Standard"/>
    <hyperlink ref="R18" r:id="rId37" display="http://eifrs.ifrs.org/eifrs/XBRL?type=IAS&amp;num=7&amp;date=2012-03-27&amp;anchor=para_20_b&amp;doctype=Standard"/>
    <hyperlink ref="R19" r:id="rId38" display="http://eifrs.ifrs.org/eifrs/XBRL?type=IAS&amp;num=7&amp;date=2012-03-27&amp;anchor=para_20_b&amp;doctype=Standard"/>
    <hyperlink ref="R20" r:id="rId39" display="http://eifrs.ifrs.org/eifrs/XBRL?type=IAS&amp;num=7&amp;date=2012-03-27&amp;anchor=para_20_b&amp;doctype=Standard"/>
    <hyperlink ref="R21" r:id="rId40" display="http://eifrs.ifrs.org/eifrs/XBRL?type=IAS&amp;num=7&amp;date=2012-03-27&amp;anchor=para_20_b&amp;doctype=Standard"/>
    <hyperlink ref="R22" r:id="rId41" display="http://eifrs.ifrs.org/eifrs/XBRL?type=IAS&amp;num=7&amp;date=2012-03-27&amp;anchor=para_20_b&amp;doctype=Standard"/>
    <hyperlink ref="R23" r:id="rId42" display="http://eifrs.ifrs.org/eifrs/XBRL?type=IAS&amp;num=7&amp;date=2012-03-27&amp;anchor=para_20_b&amp;doctype=Standard"/>
    <hyperlink ref="R24" r:id="rId43" display="http://eifrs.ifrs.org/eifrs/XBRL?type=IAS&amp;num=7&amp;date=2012-03-27&amp;anchor=para_14&amp;doctype=Standard"/>
    <hyperlink ref="R25" r:id="rId44" display="http://eifrs.ifrs.org/eifrs/XBRL?type=IAS&amp;num=7&amp;date=2012-03-27&amp;anchor=para_20_c&amp;doctype=Standard"/>
    <hyperlink ref="R26" r:id="rId45" display="http://eifrs.ifrs.org/eifrs/XBRL?type=IAS&amp;num=7&amp;date=2012-03-27&amp;anchor=para_20&amp;doctype=Standard"/>
    <hyperlink ref="R29" r:id="rId46" display="http://eifrs.ifrs.org/eifrs/XBRL?type=IAS&amp;num=7&amp;date=2012-03-27&amp;anchor=para_31&amp;doctype=Standard"/>
    <hyperlink ref="R30" r:id="rId47" display="http://eifrs.ifrs.org/eifrs/XBRL?type=IAS&amp;num=7&amp;date=2012-03-27&amp;anchor=para_31&amp;doctype=Standard"/>
    <hyperlink ref="R31" r:id="rId48" display="http://eifrs.ifrs.org/eifrs/XBRL?type=IAS&amp;num=7&amp;date=2012-03-27&amp;anchor=para_31&amp;doctype=Standard"/>
    <hyperlink ref="R32" r:id="rId49" display="http://eifrs.ifrs.org/eifrs/XBRL?type=IAS&amp;num=7&amp;date=2012-03-27&amp;anchor=para_31&amp;doctype=Standard"/>
    <hyperlink ref="R34" r:id="rId50" display="http://eifrs.ifrs.org/eifrs/XBRL?type=IAS&amp;num=7&amp;date=2012-03-27&amp;anchor=para_14&amp;doctype=Standard"/>
  </hyperlinks>
  <pageMargins left="0.7" right="0.7" top="0.75" bottom="0.75" header="0.3" footer="0.3"/>
  <legacyDrawing r:id="rId51"/>
</worksheet>
</file>

<file path=xl/worksheets/sheet92.xml><?xml version="1.0" encoding="utf-8"?>
<worksheet xmlns="http://schemas.openxmlformats.org/spreadsheetml/2006/main" xmlns:r="http://schemas.openxmlformats.org/officeDocument/2006/relationships">
  <dimension ref="A1"/>
  <sheetViews>
    <sheetView workbookViewId="0"/>
  </sheetViews>
  <sheetFormatPr defaultRowHeight="12.7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Работни листове</vt:lpstr>
      </vt:variant>
      <vt:variant>
        <vt:i4>92</vt:i4>
      </vt:variant>
      <vt:variant>
        <vt:lpstr>Наименувани диапазони</vt:lpstr>
      </vt:variant>
      <vt:variant>
        <vt:i4>22</vt:i4>
      </vt:variant>
    </vt:vector>
  </HeadingPairs>
  <TitlesOfParts>
    <vt:vector size="114" baseType="lpstr">
      <vt:lpstr>Съдържание</vt:lpstr>
      <vt:lpstr>Съдърж. Notes</vt:lpstr>
      <vt:lpstr>Management report</vt:lpstr>
      <vt:lpstr>Notes</vt:lpstr>
      <vt:lpstr>More information</vt:lpstr>
      <vt:lpstr>Apendix</vt:lpstr>
      <vt:lpstr>Tables</vt:lpstr>
      <vt:lpstr>Съдържание 1</vt:lpstr>
      <vt:lpstr>НАЧАЛО</vt:lpstr>
      <vt:lpstr>Cover page</vt:lpstr>
      <vt:lpstr>P&amp;L ОД_Функцион</vt:lpstr>
      <vt:lpstr>баланс ликвидна финансови</vt:lpstr>
      <vt:lpstr>ОПП fin</vt:lpstr>
      <vt:lpstr>СК</vt:lpstr>
      <vt:lpstr>P&amp;L приходи</vt:lpstr>
      <vt:lpstr>P&amp;L разходи</vt:lpstr>
      <vt:lpstr>P&amp;L обезц,провиз,прибл.оценки</vt:lpstr>
      <vt:lpstr>P&amp;L финансови сделки</vt:lpstr>
      <vt:lpstr>P&amp;L доход на акция</vt:lpstr>
      <vt:lpstr>ОДВД</vt:lpstr>
      <vt:lpstr>i P&amp;L лизинг</vt:lpstr>
      <vt:lpstr>Имоти, Машини и съоръжения</vt:lpstr>
      <vt:lpstr>Репутация</vt:lpstr>
      <vt:lpstr>Инвестиционни имоти</vt:lpstr>
      <vt:lpstr>Нематериални  активи </vt:lpstr>
      <vt:lpstr>Инвест.отч.по метод собств. кап</vt:lpstr>
      <vt:lpstr>Инв.по мет.собств.к-ал</vt:lpstr>
      <vt:lpstr>Инвест в дъщ,асоц,съвместни</vt:lpstr>
      <vt:lpstr>C_Инв.Дъщерни-за конс.</vt:lpstr>
      <vt:lpstr>Биологични активи</vt:lpstr>
      <vt:lpstr>Отсрочен данъчен актив и пасив</vt:lpstr>
      <vt:lpstr>Данъци върху дохода</vt:lpstr>
      <vt:lpstr>материални запаси</vt:lpstr>
      <vt:lpstr>финансови активи</vt:lpstr>
      <vt:lpstr>Финансови активи - представяне</vt:lpstr>
      <vt:lpstr>вземания</vt:lpstr>
      <vt:lpstr>парични средства</vt:lpstr>
      <vt:lpstr>i основен капитал</vt:lpstr>
      <vt:lpstr>резерви</vt:lpstr>
      <vt:lpstr>финансов резултат</vt:lpstr>
      <vt:lpstr>корекции на грешки</vt:lpstr>
      <vt:lpstr>Финансови пасиви - представяне</vt:lpstr>
      <vt:lpstr>задължения</vt:lpstr>
      <vt:lpstr>персонал</vt:lpstr>
      <vt:lpstr>провизии</vt:lpstr>
      <vt:lpstr>правителствени дарения</vt:lpstr>
      <vt:lpstr>активи_пасиви за продажба</vt:lpstr>
      <vt:lpstr>i P&amp;L договори за строителство</vt:lpstr>
      <vt:lpstr>i Ф-ви а-ви - оповестяване</vt:lpstr>
      <vt:lpstr>i Кредитен риск ф-ви активи</vt:lpstr>
      <vt:lpstr>i Инвест.кап.инстр. по сп-ва.ст</vt:lpstr>
      <vt:lpstr>iРекласиф. на фин.инструм.МСФО9</vt:lpstr>
      <vt:lpstr>iФин.ак-ви заложени като обезп.</vt:lpstr>
      <vt:lpstr>i Фин. активи-просроч и обезц. </vt:lpstr>
      <vt:lpstr>i Анализ на падежа на Фин П-ви</vt:lpstr>
      <vt:lpstr>i Анализ на падежа на Фин А-ви</vt:lpstr>
      <vt:lpstr>i Нетна ликвидна</vt:lpstr>
      <vt:lpstr>i Лихвен и Валутен Риск</vt:lpstr>
      <vt:lpstr>i Фин.А-ви и П-ви продъл.учас</vt:lpstr>
      <vt:lpstr>i Кредитен Риск Ф-ви пасиви</vt:lpstr>
      <vt:lpstr>i Lizing</vt:lpstr>
      <vt:lpstr>i кредити</vt:lpstr>
      <vt:lpstr>iНеизпълн-я и наруш-я  кредити </vt:lpstr>
      <vt:lpstr>i Провизии</vt:lpstr>
      <vt:lpstr>i Оповест. справедлива с-ст 1</vt:lpstr>
      <vt:lpstr>i Оповест. справедлива с-ст 2</vt:lpstr>
      <vt:lpstr>i управление на к-ла</vt:lpstr>
      <vt:lpstr>финансови пасиви</vt:lpstr>
      <vt:lpstr>i свързани лица в Групата 1</vt:lpstr>
      <vt:lpstr>i свързани лица в Групата 2</vt:lpstr>
      <vt:lpstr>i свързани лица в Групата 3</vt:lpstr>
      <vt:lpstr>i свързани лица в Групата 4</vt:lpstr>
      <vt:lpstr>C_Дивиденти</vt:lpstr>
      <vt:lpstr>i свързани лица извън Групата 1</vt:lpstr>
      <vt:lpstr>i свързани лица извън Групата 2</vt:lpstr>
      <vt:lpstr>i свързани лица извън Групата 3</vt:lpstr>
      <vt:lpstr>i структур.предпр.</vt:lpstr>
      <vt:lpstr>i Условни активи и пасиви</vt:lpstr>
      <vt:lpstr>i Сегменти</vt:lpstr>
      <vt:lpstr>i Концесии</vt:lpstr>
      <vt:lpstr>i Плащане на база акции</vt:lpstr>
      <vt:lpstr>i Хедж</vt:lpstr>
      <vt:lpstr>i Минерални ресурси</vt:lpstr>
      <vt:lpstr>коефициенти</vt:lpstr>
      <vt:lpstr>GOING CONCERN</vt:lpstr>
      <vt:lpstr>i Индивид и консолид инфо.</vt:lpstr>
      <vt:lpstr>P&amp;L ОД</vt:lpstr>
      <vt:lpstr>баланс</vt:lpstr>
      <vt:lpstr>ОПП</vt:lpstr>
      <vt:lpstr>баланс ликвидна</vt:lpstr>
      <vt:lpstr>ОПП Косвен метод</vt:lpstr>
      <vt:lpstr>Sheet1</vt:lpstr>
      <vt:lpstr>Notes!_Toc349594266</vt:lpstr>
      <vt:lpstr>Notes!_Toc349594292</vt:lpstr>
      <vt:lpstr>Notes!_Toc372710657</vt:lpstr>
      <vt:lpstr>Notes!_Toc372710658</vt:lpstr>
      <vt:lpstr>Notes!_Toc372710678</vt:lpstr>
      <vt:lpstr>Apendix!p2876164</vt:lpstr>
      <vt:lpstr>Apendix!p2876170</vt:lpstr>
      <vt:lpstr>Apendix!p2876174</vt:lpstr>
      <vt:lpstr>Apendix!p2876181</vt:lpstr>
      <vt:lpstr>Apendix!p3977866</vt:lpstr>
      <vt:lpstr>Notes!p9626264</vt:lpstr>
      <vt:lpstr>'P&amp;L ОД'!Print_Area</vt:lpstr>
      <vt:lpstr>'P&amp;L ОД_Функцион'!Print_Area</vt:lpstr>
      <vt:lpstr>баланс!Print_Area</vt:lpstr>
      <vt:lpstr>'Имоти, Машини и съоръжения'!Print_Area</vt:lpstr>
      <vt:lpstr>'Инвестиционни имоти'!Print_Area</vt:lpstr>
      <vt:lpstr>НАЧАЛО!Print_Area</vt:lpstr>
      <vt:lpstr>'Нематериални  активи '!Print_Area</vt:lpstr>
      <vt:lpstr>ОДВД!Print_Area</vt:lpstr>
      <vt:lpstr>ОПП!Print_Area</vt:lpstr>
      <vt:lpstr>СК!Print_Area</vt:lpstr>
      <vt:lpstr>'P&amp;L ОД'!Print_Titles</vt:lpstr>
    </vt:vector>
  </TitlesOfParts>
  <Company>Ernst &amp; Young AFA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Euraaudit BX</dc:creator>
  <cp:lastModifiedBy>PC</cp:lastModifiedBy>
  <cp:lastPrinted>2012-12-22T10:46:15Z</cp:lastPrinted>
  <dcterms:created xsi:type="dcterms:W3CDTF">2003-02-07T14:36:34Z</dcterms:created>
  <dcterms:modified xsi:type="dcterms:W3CDTF">2014-04-14T13:54:48Z</dcterms:modified>
</cp:coreProperties>
</file>