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70" windowWidth="1944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<sst xmlns="http://schemas.openxmlformats.org/spreadsheetml/2006/main" count="1871" uniqueCount="667">
  <si>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</si>
  <si>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</si>
  <si>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</si>
  <si>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</si>
  <si>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</si>
  <si>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</si>
  <si>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</si>
  <si>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</si>
  <si>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</si>
  <si>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</si>
  <si>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</si>
  <si>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</si>
  <si>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</si>
  <si>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</si>
  <si>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</si>
  <si>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</si>
  <si>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</si>
  <si>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</si>
  <si>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</si>
  <si>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</si>
  <si>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</si>
  <si>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</si>
  <si>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</si>
  <si>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</si>
  <si>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</si>
  <si>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</si>
  <si>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</si>
  <si>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</si>
  <si>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</si>
  <si>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</si>
  <si>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</si>
  <si>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</si>
  <si>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</si>
  <si>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</si>
  <si>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</si>
  <si>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</si>
  <si>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</si>
  <si>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</si>
  <si>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</si>
  <si>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</si>
  <si>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</si>
  <si>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</si>
  <si>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</si>
  <si>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</si>
  <si>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</si>
  <si>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</si>
  <si>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</si>
  <si>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</si>
  <si>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</si>
  <si>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</si>
  <si>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</si>
  <si>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</si>
  <si>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</si>
  <si>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</si>
  <si>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</si>
  <si>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</si>
  <si>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</si>
  <si>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</si>
  <si>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</si>
  <si>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</si>
  <si>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</si>
  <si>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</si>
  <si>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</si>
  <si>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</si>
  <si>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</si>
  <si>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</si>
  <si>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</si>
  <si>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</si>
  <si>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</si>
  <si>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</si>
  <si>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</si>
  <si>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</si>
  <si>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</si>
  <si>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</si>
  <si>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</si>
  <si>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</si>
  <si>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</si>
  <si>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</si>
  <si>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</si>
  <si>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</si>
  <si>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</si>
  <si>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</si>
  <si>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</si>
  <si>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</si>
  <si>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</si>
  <si>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</si>
  <si>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</si>
  <si>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</si>
  <si>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</si>
  <si>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</si>
  <si>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</si>
  <si>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</si>
  <si>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</si>
  <si>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</si>
  <si>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</si>
  <si>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</si>
  <si>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</si>
  <si>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</si>
  <si>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</si>
  <si>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</si>
  <si>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</si>
  <si>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</si>
  <si>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</si>
  <si>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</si>
  <si>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</si>
  <si>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</si>
  <si>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</si>
  <si>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</si>
  <si>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</si>
  <si>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</si>
  <si>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</si>
  <si>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</si>
  <si>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</si>
  <si>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</si>
  <si>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</si>
  <si>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</si>
  <si>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</si>
  <si>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</si>
  <si>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</si>
  <si>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</si>
  <si>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</si>
  <si>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</si>
  <si>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</si>
  <si>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</si>
  <si>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</si>
  <si>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</si>
  <si>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</si>
  <si>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</si>
  <si>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</si>
  <si>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</si>
  <si>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</si>
  <si>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</si>
  <si>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</si>
  <si>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</si>
  <si>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</si>
  <si>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</si>
  <si>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</si>
  <si>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</si>
  <si>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</si>
  <si>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</si>
  <si>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</si>
  <si>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</si>
  <si>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</si>
  <si>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</si>
  <si>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</si>
  <si>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</si>
  <si>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</si>
  <si>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</si>
  <si>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</si>
  <si>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</si>
  <si>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</si>
  <si>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</si>
  <si>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</si>
  <si>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</si>
  <si>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</si>
  <si>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</si>
  <si>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</si>
  <si>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</si>
  <si>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</si>
  <si>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</si>
  <si>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</si>
  <si>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</si>
  <si>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</si>
  <si>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</si>
  <si>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</si>
  <si>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</si>
  <si>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</si>
  <si>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</si>
  <si>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</si>
  <si>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</si>
  <si>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</si>
  <si>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</si>
  <si>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</si>
  <si>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</si>
  <si>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</si>
  <si>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</si>
  <si>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</si>
  <si>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</si>
  <si>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</si>
  <si>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</si>
  <si>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</si>
  <si>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</si>
  <si>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</si>
  <si>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</si>
  <si>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</si>
  <si>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</si>
  <si>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</si>
  <si>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</si>
  <si>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</si>
  <si>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</si>
  <si>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</si>
  <si>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</si>
  <si>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</si>
  <si>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</si>
  <si>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</si>
  <si>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</si>
  <si>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</si>
  <si>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</si>
  <si>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</si>
  <si>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</si>
  <si>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</si>
  <si>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</si>
  <si>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</si>
  <si>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</si>
  <si>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</si>
  <si>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</si>
  <si>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</si>
  <si>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</si>
  <si>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</si>
  <si>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</si>
  <si>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</si>
  <si>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</si>
  <si>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</si>
  <si>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</si>
  <si>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</si>
  <si>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</si>
  <si>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</si>
  <si>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</si>
  <si>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</si>
  <si>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</si>
  <si>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</si>
  <si>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</si>
  <si>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</si>
  <si>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</si>
  <si>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</si>
  <si>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</si>
  <si>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</si>
  <si>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</si>
  <si>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</si>
  <si>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</si>
  <si>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</si>
  <si>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</si>
  <si>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</si>
  <si>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</si>
  <si>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</si>
  <si>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</si>
  <si>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</si>
  <si>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</si>
  <si>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</si>
  <si>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</si>
  <si>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</si>
  <si>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</si>
  <si>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</si>
  <si>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</si>
  <si>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</si>
  <si>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</si>
  <si>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</si>
  <si>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</si>
  <si>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</si>
  <si>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</si>
  <si>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</si>
  <si>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</si>
  <si>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</si>
  <si>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</si>
  <si>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</si>
  <si>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</si>
  <si>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</si>
  <si>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</si>
  <si>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</si>
  <si>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</si>
  <si>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</si>
  <si>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</si>
  <si>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</si>
  <si>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</si>
  <si>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</si>
  <si>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</si>
  <si>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</si>
  <si>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</si>
  <si>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</si>
  <si>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</si>
  <si>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</si>
  <si>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</si>
  <si>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</si>
  <si>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</si>
  <si>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</si>
  <si>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</si>
  <si>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</si>
  <si>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</si>
  <si>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</si>
  <si>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</si>
  <si>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</si>
  <si>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</si>
  <si>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</si>
  <si>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</si>
  <si>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</si>
  <si>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</si>
  <si>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</si>
  <si>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</si>
  <si>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</si>
  <si>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</si>
  <si>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</si>
  <si>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</si>
  <si>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</si>
  <si>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</si>
  <si>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</si>
  <si>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</si>
  <si>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</si>
  <si>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</si>
  <si>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</si>
  <si>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</si>
  <si>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</si>
  <si>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</si>
  <si>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</si>
  <si>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</si>
  <si>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</si>
  <si>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</si>
  <si>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</si>
  <si>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</si>
  <si>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</si>
  <si>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</si>
  <si>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</si>
  <si>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</si>
  <si>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</si>
  <si>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</si>
  <si>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</si>
  <si>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</si>
  <si>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</si>
  <si>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</si>
  <si>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</si>
  <si>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</si>
  <si>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</si>
  <si>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</si>
  <si>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</si>
  <si>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</si>
  <si>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</si>
  <si>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</si>
  <si>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</si>
  <si>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</si>
  <si>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</si>
  <si>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</si>
  <si>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</si>
  <si>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</si>
  <si>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</si>
  <si>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</si>
  <si>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</si>
  <si>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</si>
  <si>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</si>
  <si>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</si>
  <si>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</si>
  <si>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</si>
  <si>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</si>
  <si>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</si>
  <si>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</si>
  <si>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</si>
  <si>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</si>
  <si>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</si>
  <si>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</si>
  <si>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</si>
  <si>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</si>
  <si>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</si>
  <si>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</si>
  <si>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</si>
  <si>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</si>
  <si>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</si>
  <si>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</si>
  <si>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</si>
  <si>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</si>
  <si>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</si>
  <si>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</si>
  <si>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</si>
  <si>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</si>
  <si>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</si>
  <si>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</si>
  <si>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</si>
  <si>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</si>
  <si>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</si>
  <si>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</si>
  <si>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</si>
  <si>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</si>
  <si>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</si>
  <si>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</si>
  <si>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</si>
  <si>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</si>
  <si>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</si>
  <si>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</si>
  <si>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</si>
  <si>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</si>
  <si>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</si>
  <si>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</si>
  <si>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</si>
  <si>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</si>
  <si>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</si>
  <si>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</si>
  <si>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</si>
  <si>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</si>
  <si>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</si>
  <si>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</si>
  <si>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</si>
  <si>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</si>
  <si>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</si>
  <si>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</si>
  <si>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</si>
  <si>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</si>
  <si>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</si>
  <si>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</si>
  <si>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</si>
  <si>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</si>
  <si>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</si>
  <si>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</si>
  <si>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</si>
  <si>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</si>
  <si>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</si>
  <si>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</si>
  <si>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</si>
  <si>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</si>
  <si>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</si>
  <si>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</si>
  <si>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</si>
  <si>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</si>
  <si>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</si>
  <si>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</si>
  <si>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</si>
  <si>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</si>
  <si>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</si>
  <si>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</si>
  <si>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</si>
  <si>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</si>
  <si>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</si>
  <si>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</si>
  <si>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</si>
  <si>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</si>
  <si>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</si>
  <si>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</si>
  <si>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</si>
  <si>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</si>
  <si>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</si>
  <si>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</si>
  <si>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</si>
  <si>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</si>
  <si>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</si>
  <si>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</si>
  <si>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</si>
  <si>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</si>
  <si>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</si>
  <si>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</si>
  <si>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</si>
  <si>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</si>
  <si>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</si>
  <si>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</si>
  <si>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</si>
  <si>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</si>
  <si>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</si>
  <si>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</si>
  <si>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</si>
  <si>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</si>
  <si>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</si>
  <si>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</si>
  <si>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</si>
  <si>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</si>
  <si>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</si>
  <si>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</si>
  <si>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</si>
  <si>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</si>
  <si>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</si>
  <si>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</si>
  <si>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</si>
  <si>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</si>
  <si>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</si>
  <si>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</si>
  <si>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</si>
  <si>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</si>
  <si>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</si>
  <si>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</si>
  <si>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</si>
  <si>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</si>
  <si>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</si>
  <si>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</si>
  <si>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</si>
  <si>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</si>
  <si>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</si>
  <si>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</si>
  <si>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</si>
  <si>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</si>
  <si>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</si>
  <si>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</si>
  <si>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</si>
  <si>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</si>
  <si>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</si>
  <si>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</si>
  <si>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</si>
  <si>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</si>
  <si>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</si>
  <si>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</si>
  <si>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</si>
  <si>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</si>
  <si>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</si>
  <si>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</si>
  <si>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</si>
  <si>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</si>
  <si>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</si>
  <si>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</si>
  <si>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</si>
  <si>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</si>
  <si>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</si>
  <si>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</si>
  <si>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</si>
  <si>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</si>
  <si>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</si>
  <si>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</si>
  <si>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</si>
  <si>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</si>
  <si>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</si>
  <si>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</si>
  <si>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</si>
  <si>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</si>
  <si>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</si>
  <si>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</si>
  <si>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</si>
  <si>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</si>
  <si>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</si>
  <si>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</si>
  <si>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</si>
  <si>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</si>
  <si>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</si>
  <si>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</si>
  <si>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</si>
  <si>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</si>
  <si>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</si>
  <si>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</si>
  <si>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</si>
  <si>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</si>
  <si>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</si>
  <si>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</si>
  <si>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</si>
  <si>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</si>
  <si>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</si>
  <si>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</si>
  <si>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</si>
  <si>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</si>
  <si>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</si>
  <si>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</si>
  <si>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</si>
  <si>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</si>
  <si>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</si>
  <si>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</si>
  <si>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</si>
  <si>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</si>
  <si>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</si>
  <si>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</si>
  <si>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</si>
  <si>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</si>
  <si>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</si>
  <si>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</si>
  <si>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</si>
  <si>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</si>
  <si>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</si>
  <si>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</si>
  <si>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</si>
  <si>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</si>
  <si>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</si>
  <si>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</si>
  <si>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</si>
  <si>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</si>
  <si>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</si>
  <si>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</si>
  <si>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</si>
  <si>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</si>
  <si>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</si>
  <si>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</si>
  <si>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</si>
  <si>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</si>
  <si>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</si>
  <si>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</si>
  <si>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</si>
  <si>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</si>
  <si>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</si>
  <si>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</si>
  <si>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</si>
  <si>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</si>
  <si>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</si>
  <si>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</si>
  <si>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</si>
  <si>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</si>
  <si>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</si>
  <si>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</si>
  <si>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</si>
  <si>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</si>
  <si>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</si>
  <si>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</si>
  <si>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</si>
  <si>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</si>
  <si>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</si>
  <si>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</si>
  <si>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</si>
  <si>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</si>
  <si>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</si>
  <si>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</si>
  <si>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</si>
  <si>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</si>
  <si>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</si>
  <si>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</si>
  <si>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</si>
  <si>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</si>
  <si>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</si>
  <si>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</si>
  <si>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</si>
  <si>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</si>
  <si>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</si>
  <si>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</si>
  <si>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</si>
  <si>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</si>
  <si>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</si>
  <si>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</si>
  <si>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</si>
  <si>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</si>
  <si>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</si>
  <si>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</si>
  <si>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</si>
  <si>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</si>
  <si>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</si>
  <si>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</si>
  <si>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</si>
  <si>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</si>
  <si>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</si>
  <si>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</si>
  <si>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</si>
  <si>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</si>
  <si>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</si>
  <si>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</si>
  <si>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</si>
  <si>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</si>
  <si>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</si>
  <si>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</si>
  <si>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</si>
  <si>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</si>
  <si>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</si>
  <si>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</si>
  <si>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</si>
  <si>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</si>
  <si>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</si>
  <si>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</si>
  <si>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</si>
  <si>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</si>
  <si>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</si>
  <si>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</si>
  <si>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</si>
  <si>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</si>
  <si>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</si>
  <si>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</si>
  <si>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</si>
  <si>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</si>
  <si>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</si>
  <si>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</si>
  <si>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</si>
  <si>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</si>
  <si>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</si>
  <si>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</si>
  <si>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</si>
  <si>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</si>
  <si>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</si>
  <si>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</si>
  <si>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</si>
  <si>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</si>
  <si>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</si>
  <si>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815123244</t>
  </si>
  <si>
    <t>Випом АД</t>
  </si>
  <si>
    <t>Гошо Цанков Георгиев</t>
  </si>
  <si>
    <t>094-609021</t>
  </si>
  <si>
    <t>094-609025</t>
  </si>
  <si>
    <t>Теодора Веселинова Трифонова</t>
  </si>
  <si>
    <t>Главен счетоводител</t>
  </si>
  <si>
    <t>Изпълнителен директор</t>
  </si>
  <si>
    <t>vipom@vipom.com</t>
  </si>
  <si>
    <t>гр.Видин 3700, ул."Цар Иван Асен II" №9</t>
  </si>
  <si>
    <t>www.vipom.ru/bg</t>
  </si>
  <si>
    <t>http://www.beis.bia-bg.com/</t>
  </si>
  <si>
    <t>01.01.2020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</si>
</sst>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43921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43977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666</v>
      </c>
    </row>
    <row r="10" spans="1:2" ht="15.75">
      <c r="A10" s="7" t="s">
        <v>2</v>
      </c>
      <c r="B10" s="316">
        <v>43921</v>
      </c>
    </row>
    <row r="11" spans="1:2" ht="15.75">
      <c r="A11" s="7" t="s">
        <v>640</v>
      </c>
      <c r="B11" s="316">
        <v>43977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661</v>
      </c>
    </row>
    <row r="19" spans="1:2" ht="15.75">
      <c r="A19" s="7" t="s">
        <v>4</v>
      </c>
      <c r="B19" s="315" t="s">
        <v>663</v>
      </c>
    </row>
    <row r="20" spans="1:2" ht="15.75">
      <c r="A20" s="7" t="s">
        <v>5</v>
      </c>
      <c r="B20" s="315" t="s">
        <v>663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665</v>
      </c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30" sqref="G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505</v>
      </c>
      <c r="D13" s="118">
        <v>532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612</v>
      </c>
      <c r="D14" s="118">
        <v>638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129</v>
      </c>
      <c r="D15" s="118">
        <v>131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</v>
      </c>
      <c r="D16" s="118">
        <v>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39</v>
      </c>
      <c r="D18" s="118">
        <v>39</v>
      </c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3182</v>
      </c>
      <c r="D20" s="336">
        <f>SUM(D12:D19)</f>
        <v>3238</v>
      </c>
      <c r="E20" s="66" t="s">
        <v>54</v>
      </c>
      <c r="F20" s="69" t="s">
        <v>55</v>
      </c>
      <c r="G20" s="119">
        <v>-79</v>
      </c>
      <c r="H20" s="118">
        <v>-79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9</v>
      </c>
      <c r="H21" s="118">
        <v>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7726</v>
      </c>
      <c r="H26" s="336">
        <f>H20+H21+H22</f>
        <v>7726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</v>
      </c>
      <c r="D28" s="336">
        <f>SUM(D24:D27)</f>
        <v>1</v>
      </c>
      <c r="E28" s="124" t="s">
        <v>84</v>
      </c>
      <c r="F28" s="69" t="s">
        <v>85</v>
      </c>
      <c r="G28" s="333">
        <f>SUM(G29:G31)</f>
        <v>-284</v>
      </c>
      <c r="H28" s="334">
        <f>SUM(H29:H31)</f>
        <v>-81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-284</v>
      </c>
      <c r="H30" s="118">
        <v>-81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-192</v>
      </c>
      <c r="H33" s="118">
        <v>-203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-476</v>
      </c>
      <c r="H34" s="336">
        <f>H28+H32+H33</f>
        <v>-284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7549</v>
      </c>
      <c r="H37" s="338">
        <f>H26+H18+H34</f>
        <v>7741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215</v>
      </c>
      <c r="H52" s="118">
        <v>215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78</v>
      </c>
      <c r="D55" s="247">
        <v>76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3261</v>
      </c>
      <c r="D56" s="340">
        <f>D20+D21+D22+D28+D33+D46+D52+D54+D55</f>
        <v>3315</v>
      </c>
      <c r="E56" s="76" t="s">
        <v>529</v>
      </c>
      <c r="F56" s="75" t="s">
        <v>172</v>
      </c>
      <c r="G56" s="337">
        <f>G50+G52+G53+G54+G55</f>
        <v>215</v>
      </c>
      <c r="H56" s="338">
        <f>H50+H52+H53+H54+H55</f>
        <v>215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469</v>
      </c>
      <c r="D59" s="118">
        <v>474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2345</v>
      </c>
      <c r="D60" s="118">
        <v>2244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129</v>
      </c>
      <c r="D61" s="118">
        <v>208</v>
      </c>
      <c r="E61" s="122" t="s">
        <v>188</v>
      </c>
      <c r="F61" s="69" t="s">
        <v>189</v>
      </c>
      <c r="G61" s="333">
        <f>SUM(G62:G68)</f>
        <v>488</v>
      </c>
      <c r="H61" s="334">
        <f>SUM(H62:H68)</f>
        <v>376</v>
      </c>
    </row>
    <row r="62" spans="1:13" ht="15.75">
      <c r="A62" s="66" t="s">
        <v>186</v>
      </c>
      <c r="B62" s="70" t="s">
        <v>187</v>
      </c>
      <c r="C62" s="119">
        <v>439</v>
      </c>
      <c r="D62" s="118">
        <v>532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270</v>
      </c>
      <c r="H64" s="118">
        <v>138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3382</v>
      </c>
      <c r="D65" s="336">
        <f>SUM(D59:D64)</f>
        <v>3458</v>
      </c>
      <c r="E65" s="66" t="s">
        <v>201</v>
      </c>
      <c r="F65" s="69" t="s">
        <v>202</v>
      </c>
      <c r="G65" s="119">
        <v>59</v>
      </c>
      <c r="H65" s="118">
        <v>65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79</v>
      </c>
      <c r="H66" s="118">
        <v>73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40</v>
      </c>
      <c r="H67" s="118">
        <v>42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20</v>
      </c>
      <c r="H68" s="118">
        <v>38</v>
      </c>
    </row>
    <row r="69" spans="1:8" ht="15.75">
      <c r="A69" s="66" t="s">
        <v>210</v>
      </c>
      <c r="B69" s="68" t="s">
        <v>211</v>
      </c>
      <c r="C69" s="119">
        <v>228</v>
      </c>
      <c r="D69" s="118">
        <v>209</v>
      </c>
      <c r="E69" s="123" t="s">
        <v>79</v>
      </c>
      <c r="F69" s="69" t="s">
        <v>216</v>
      </c>
      <c r="G69" s="119">
        <v>26</v>
      </c>
      <c r="H69" s="118">
        <v>54</v>
      </c>
    </row>
    <row r="70" spans="1:8" ht="15.75">
      <c r="A70" s="66" t="s">
        <v>214</v>
      </c>
      <c r="B70" s="68" t="s">
        <v>215</v>
      </c>
      <c r="C70" s="119">
        <v>2</v>
      </c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514</v>
      </c>
      <c r="H71" s="336">
        <f>H59+H60+H61+H69+H70</f>
        <v>430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</v>
      </c>
      <c r="D75" s="118">
        <v>16</v>
      </c>
      <c r="E75" s="253" t="s">
        <v>160</v>
      </c>
      <c r="F75" s="71" t="s">
        <v>233</v>
      </c>
      <c r="G75" s="246">
        <v>319</v>
      </c>
      <c r="H75" s="247">
        <v>331</v>
      </c>
    </row>
    <row r="76" spans="1:8" ht="15.75">
      <c r="A76" s="250" t="s">
        <v>77</v>
      </c>
      <c r="B76" s="72" t="s">
        <v>232</v>
      </c>
      <c r="C76" s="335">
        <f>SUM(C68:C75)</f>
        <v>236</v>
      </c>
      <c r="D76" s="336">
        <f>SUM(D68:D75)</f>
        <v>225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833</v>
      </c>
      <c r="H79" s="338">
        <f>H71+H73+H75+H77</f>
        <v>761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1725</v>
      </c>
      <c r="D89" s="118">
        <v>1724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-9</v>
      </c>
      <c r="D90" s="118">
        <v>-9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</v>
      </c>
      <c r="D91" s="118">
        <v>1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1718</v>
      </c>
      <c r="D92" s="336">
        <f>SUM(D88:D91)</f>
        <v>1719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5336</v>
      </c>
      <c r="D94" s="340">
        <f>D65+D76+D85+D92+D93</f>
        <v>5402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8597</v>
      </c>
      <c r="D95" s="342">
        <f>D94+D56</f>
        <v>8717</v>
      </c>
      <c r="E95" s="150" t="s">
        <v>607</v>
      </c>
      <c r="F95" s="257" t="s">
        <v>268</v>
      </c>
      <c r="G95" s="341">
        <f>G37+G40+G56+G79</f>
        <v>8597</v>
      </c>
      <c r="H95" s="342">
        <f>H37+H40+H56+H79</f>
        <v>8717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43977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N40" sqref="N4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352</v>
      </c>
      <c r="D12" s="238">
        <v>244</v>
      </c>
      <c r="E12" s="116" t="s">
        <v>277</v>
      </c>
      <c r="F12" s="161" t="s">
        <v>278</v>
      </c>
      <c r="G12" s="237">
        <v>673</v>
      </c>
      <c r="H12" s="238">
        <v>609</v>
      </c>
    </row>
    <row r="13" spans="1:8" ht="15.75">
      <c r="A13" s="116" t="s">
        <v>279</v>
      </c>
      <c r="B13" s="112" t="s">
        <v>280</v>
      </c>
      <c r="C13" s="237">
        <v>88</v>
      </c>
      <c r="D13" s="238">
        <v>76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57</v>
      </c>
      <c r="D14" s="238">
        <v>59</v>
      </c>
      <c r="E14" s="166" t="s">
        <v>285</v>
      </c>
      <c r="F14" s="161" t="s">
        <v>286</v>
      </c>
      <c r="G14" s="237"/>
      <c r="H14" s="238">
        <v>1</v>
      </c>
    </row>
    <row r="15" spans="1:8" ht="15.75">
      <c r="A15" s="116" t="s">
        <v>287</v>
      </c>
      <c r="B15" s="112" t="s">
        <v>288</v>
      </c>
      <c r="C15" s="237">
        <v>304</v>
      </c>
      <c r="D15" s="238">
        <v>280</v>
      </c>
      <c r="E15" s="166" t="s">
        <v>79</v>
      </c>
      <c r="F15" s="161" t="s">
        <v>289</v>
      </c>
      <c r="G15" s="237">
        <v>11</v>
      </c>
      <c r="H15" s="238">
        <v>14</v>
      </c>
    </row>
    <row r="16" spans="1:8" ht="15.75">
      <c r="A16" s="116" t="s">
        <v>290</v>
      </c>
      <c r="B16" s="112" t="s">
        <v>291</v>
      </c>
      <c r="C16" s="237">
        <v>64</v>
      </c>
      <c r="D16" s="238">
        <v>58</v>
      </c>
      <c r="E16" s="157" t="s">
        <v>52</v>
      </c>
      <c r="F16" s="185" t="s">
        <v>292</v>
      </c>
      <c r="G16" s="366">
        <f>SUM(G12:G15)</f>
        <v>684</v>
      </c>
      <c r="H16" s="367">
        <f>SUM(H12:H15)</f>
        <v>624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-8</v>
      </c>
      <c r="D18" s="238">
        <v>-15</v>
      </c>
      <c r="E18" s="155" t="s">
        <v>297</v>
      </c>
      <c r="F18" s="159" t="s">
        <v>298</v>
      </c>
      <c r="G18" s="377">
        <v>11</v>
      </c>
      <c r="H18" s="378">
        <v>18</v>
      </c>
    </row>
    <row r="19" spans="1:8" ht="15.75">
      <c r="A19" s="116" t="s">
        <v>299</v>
      </c>
      <c r="B19" s="112" t="s">
        <v>300</v>
      </c>
      <c r="C19" s="237">
        <v>27</v>
      </c>
      <c r="D19" s="238">
        <v>24</v>
      </c>
      <c r="E19" s="116" t="s">
        <v>301</v>
      </c>
      <c r="F19" s="158" t="s">
        <v>302</v>
      </c>
      <c r="G19" s="237">
        <v>11</v>
      </c>
      <c r="H19" s="238">
        <v>18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884</v>
      </c>
      <c r="D22" s="367">
        <f>SUM(D12:D18)+D19</f>
        <v>726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</v>
      </c>
      <c r="D29" s="367">
        <f>SUM(D25:D28)</f>
        <v>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887</v>
      </c>
      <c r="D31" s="373">
        <f>D29+D22</f>
        <v>729</v>
      </c>
      <c r="E31" s="172" t="s">
        <v>521</v>
      </c>
      <c r="F31" s="187" t="s">
        <v>331</v>
      </c>
      <c r="G31" s="174">
        <f>G16+G18+G27</f>
        <v>695</v>
      </c>
      <c r="H31" s="175">
        <f>H16+H18+H27</f>
        <v>642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192</v>
      </c>
      <c r="H33" s="367">
        <f>IF((D31-H31)&gt;0,D31-H31,0)</f>
        <v>87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887</v>
      </c>
      <c r="D36" s="375">
        <f>D31-D34+D35</f>
        <v>729</v>
      </c>
      <c r="E36" s="183" t="s">
        <v>346</v>
      </c>
      <c r="F36" s="177" t="s">
        <v>347</v>
      </c>
      <c r="G36" s="188">
        <f>G35-G34+G31</f>
        <v>695</v>
      </c>
      <c r="H36" s="189">
        <f>H35-H34+H31</f>
        <v>642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192</v>
      </c>
      <c r="H37" s="175">
        <f>IF((D36-H36)&gt;0,D36-H36,0)</f>
        <v>87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192</v>
      </c>
      <c r="H42" s="165">
        <f>IF(H37&gt;0,IF(D38+H37&lt;0,0,D38+H37),IF(D37-D38&lt;0,D38-D37,0))</f>
        <v>87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192</v>
      </c>
      <c r="H44" s="189">
        <f>IF(D42=0,IF(H42-H43&gt;0,H42-H43+D43,0),IF(D42-D43&lt;0,D43-D42+H43,0))</f>
        <v>87</v>
      </c>
    </row>
    <row r="45" spans="1:8" ht="16.5" thickBot="1">
      <c r="A45" s="191" t="s">
        <v>371</v>
      </c>
      <c r="B45" s="192" t="s">
        <v>372</v>
      </c>
      <c r="C45" s="368">
        <f>C36+C38+C42</f>
        <v>887</v>
      </c>
      <c r="D45" s="369">
        <f>D36+D38+D42</f>
        <v>729</v>
      </c>
      <c r="E45" s="191" t="s">
        <v>373</v>
      </c>
      <c r="F45" s="193" t="s">
        <v>374</v>
      </c>
      <c r="G45" s="368">
        <f>G42+G36</f>
        <v>887</v>
      </c>
      <c r="H45" s="369">
        <f>H42+H36</f>
        <v>729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43977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2" sqref="C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874</v>
      </c>
      <c r="D11" s="118">
        <v>1786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-381</v>
      </c>
      <c r="D12" s="118">
        <v>-364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-382</v>
      </c>
      <c r="D14" s="118">
        <v>-318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-55</v>
      </c>
      <c r="D15" s="118">
        <v>-61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-32</v>
      </c>
      <c r="D20" s="118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24</v>
      </c>
      <c r="D21" s="397">
        <f>SUM(D11:D20)</f>
        <v>1039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-22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-22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8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</v>
      </c>
      <c r="D43" s="399">
        <f>SUM(D35:D42)</f>
        <v>-3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</v>
      </c>
      <c r="D44" s="228">
        <f>D43+D33+D21</f>
        <v>1036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1719</v>
      </c>
      <c r="D45" s="230">
        <v>847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1718</v>
      </c>
      <c r="D46" s="232">
        <f>D45+D44</f>
        <v>1883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43977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29" sqref="I2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-79</v>
      </c>
      <c r="E13" s="322">
        <f>'1-Баланс'!H21</f>
        <v>9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-284</v>
      </c>
      <c r="K13" s="323"/>
      <c r="L13" s="322">
        <f>SUM(C13:K13)</f>
        <v>7741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-79</v>
      </c>
      <c r="E17" s="391">
        <f t="shared" si="2"/>
        <v>9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-284</v>
      </c>
      <c r="K17" s="391">
        <f t="shared" si="2"/>
        <v>0</v>
      </c>
      <c r="L17" s="322">
        <f t="shared" si="1"/>
        <v>7741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-192</v>
      </c>
      <c r="K18" s="323"/>
      <c r="L18" s="322">
        <f t="shared" si="1"/>
        <v>-192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-79</v>
      </c>
      <c r="E31" s="391">
        <f t="shared" si="6"/>
        <v>9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-476</v>
      </c>
      <c r="K31" s="391">
        <f t="shared" si="6"/>
        <v>0</v>
      </c>
      <c r="L31" s="322">
        <f t="shared" si="1"/>
        <v>7549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-79</v>
      </c>
      <c r="E34" s="325">
        <f t="shared" si="7"/>
        <v>9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-476</v>
      </c>
      <c r="K34" s="325">
        <f t="shared" si="7"/>
        <v>0</v>
      </c>
      <c r="L34" s="389">
        <f t="shared" si="1"/>
        <v>7549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43977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до 31.03.2020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8597</v>
      </c>
      <c r="D6" s="413">
        <f aca="true" t="shared" si="0" ref="D6:D15">C6-E6</f>
        <v>0</v>
      </c>
      <c r="E6" s="412">
        <f>'1-Баланс'!G95</f>
        <v>8597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7549</v>
      </c>
      <c r="D7" s="413">
        <f t="shared" si="0"/>
        <v>7250</v>
      </c>
      <c r="E7" s="412">
        <f>'1-Баланс'!G18</f>
        <v>299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-192</v>
      </c>
      <c r="D8" s="413">
        <f t="shared" si="0"/>
        <v>0</v>
      </c>
      <c r="E8" s="412">
        <f>ABS('2-Отчет за доходите'!C44)-ABS('2-Отчет за доходите'!G44)</f>
        <v>-192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1719</v>
      </c>
      <c r="D9" s="413">
        <f t="shared" si="0"/>
        <v>0</v>
      </c>
      <c r="E9" s="412">
        <f>'3-Отчет за паричния поток'!C45</f>
        <v>1719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1718</v>
      </c>
      <c r="D10" s="413">
        <f t="shared" si="0"/>
        <v>0</v>
      </c>
      <c r="E10" s="412">
        <f>'3-Отчет за паричния поток'!C46</f>
        <v>1718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7549</v>
      </c>
      <c r="D11" s="413">
        <f t="shared" si="0"/>
        <v>0</v>
      </c>
      <c r="E11" s="412">
        <f>'4-Отчет за собствения капитал'!L34</f>
        <v>7549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-0.2807017543859649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-0.0254338322956683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-0.183206106870229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-0.022333372106548795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0.7835400225479143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6.405762304921969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2.345738295318127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2.0624249699879953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2.0624249699879953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0.10418888042650419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0.07956263812958009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0.027691911385883564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0.13882633461385613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0.12190298941491218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0.08201438848920864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18.385964912280702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505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612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129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39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3182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78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3261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469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2345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129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439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3382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228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236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1725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-9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1718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5336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8597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-79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7726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-284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-284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-192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-476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7549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215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215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488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270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59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79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20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514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319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833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8597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352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88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57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304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64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-8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27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884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887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887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887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673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684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11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11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695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192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695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192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192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192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887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874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-381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-382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-55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-32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24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-22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-22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1719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1718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-79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-79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-79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-79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-284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-284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-192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-476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-476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7741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7741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-192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7549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7549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2020-05-21T12:46:31Z</cp:lastPrinted>
  <dcterms:created xsi:type="dcterms:W3CDTF">2006-09-16T00:00:00Z</dcterms:created>
  <dcterms:modified xsi:type="dcterms:W3CDTF">2020-05-26T07:33:45Z</dcterms:modified>
  <cp:category/>
  <cp:version/>
  <cp:contentType/>
  <cp:contentStatus/>
</cp:coreProperties>
</file>